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585" tabRatio="836"/>
  </bookViews>
  <sheets>
    <sheet name="1.1.sz.mell." sheetId="4" r:id="rId1"/>
    <sheet name="1.2.sz.mell." sheetId="5" r:id="rId2"/>
    <sheet name="1.3.sz.mell." sheetId="6" r:id="rId3"/>
    <sheet name="1.4.sz.mell." sheetId="7" r:id="rId4"/>
    <sheet name="2.sz.mell  " sheetId="8" r:id="rId5"/>
    <sheet name="3" sheetId="38" r:id="rId6"/>
    <sheet name="4" sheetId="39" r:id="rId7"/>
    <sheet name="5" sheetId="40" r:id="rId8"/>
    <sheet name="6.m " sheetId="33" state="hidden" r:id="rId9"/>
    <sheet name="6." sheetId="41" r:id="rId10"/>
    <sheet name="7A" sheetId="48" r:id="rId11"/>
    <sheet name="7B" sheetId="49" r:id="rId12"/>
    <sheet name="8." sheetId="42" r:id="rId13"/>
    <sheet name="9." sheetId="43" r:id="rId14"/>
    <sheet name="10." sheetId="44" r:id="rId15"/>
    <sheet name="11" sheetId="45" r:id="rId16"/>
    <sheet name="12" sheetId="47" r:id="rId17"/>
    <sheet name="13" sheetId="46" r:id="rId18"/>
    <sheet name="14A.m" sheetId="35" r:id="rId19"/>
    <sheet name="14B.m" sheetId="34" r:id="rId20"/>
  </sheets>
  <externalReferences>
    <externalReference r:id="rId21"/>
  </externalReferences>
  <definedNames>
    <definedName name="_xlnm.Print_Area" localSheetId="0">'1.1.sz.mell.'!$A$1:$I$133</definedName>
    <definedName name="_xlnm.Print_Area" localSheetId="1">'1.2.sz.mell.'!$A$1:$I$133</definedName>
    <definedName name="_xlnm.Print_Area" localSheetId="2">'1.3.sz.mell.'!$A$1:$I$133</definedName>
    <definedName name="_xlnm.Print_Area" localSheetId="3">'1.4.sz.mell.'!$A$1:$I$133</definedName>
    <definedName name="_xlnm.Print_Area" localSheetId="15">'11'!$A$1:$D$36</definedName>
    <definedName name="_xlnm.Print_Area" localSheetId="18">'14A.m'!$A$1:$J$159</definedName>
    <definedName name="_xlnm.Print_Area" localSheetId="19">'14B.m'!$A$1:$J$249</definedName>
    <definedName name="_xlnm.Print_Area" localSheetId="8">'6.m '!$A$1:$I$92</definedName>
    <definedName name="_xlnm.Print_Area" localSheetId="12">'8.'!$A$1:$I$28</definedName>
  </definedNames>
  <calcPr calcId="125725"/>
</workbook>
</file>

<file path=xl/calcChain.xml><?xml version="1.0" encoding="utf-8"?>
<calcChain xmlns="http://schemas.openxmlformats.org/spreadsheetml/2006/main">
  <c r="C247" i="47"/>
  <c r="C248"/>
  <c r="C249"/>
  <c r="C250"/>
  <c r="C251"/>
  <c r="C215"/>
  <c r="C224"/>
  <c r="M270"/>
  <c r="L270"/>
  <c r="K270"/>
  <c r="K262"/>
  <c r="J262"/>
  <c r="I262"/>
  <c r="H262"/>
  <c r="G262"/>
  <c r="F262"/>
  <c r="E262"/>
  <c r="D262"/>
  <c r="L261"/>
  <c r="C261"/>
  <c r="M261" s="1"/>
  <c r="B261"/>
  <c r="L260"/>
  <c r="C260"/>
  <c r="M260" s="1"/>
  <c r="B260"/>
  <c r="L259"/>
  <c r="C259"/>
  <c r="M259" s="1"/>
  <c r="B259"/>
  <c r="L258"/>
  <c r="C258"/>
  <c r="M258" s="1"/>
  <c r="B258"/>
  <c r="L257"/>
  <c r="C257"/>
  <c r="B257"/>
  <c r="L256"/>
  <c r="C256"/>
  <c r="C262" s="1"/>
  <c r="B256"/>
  <c r="B262" s="1"/>
  <c r="K253"/>
  <c r="J253"/>
  <c r="I253"/>
  <c r="H253"/>
  <c r="G253"/>
  <c r="F253"/>
  <c r="E253"/>
  <c r="D253"/>
  <c r="L252"/>
  <c r="C252"/>
  <c r="M252" s="1"/>
  <c r="B252"/>
  <c r="L251"/>
  <c r="M251"/>
  <c r="B251"/>
  <c r="L250"/>
  <c r="M250"/>
  <c r="B250"/>
  <c r="L249"/>
  <c r="M249"/>
  <c r="B249"/>
  <c r="L248"/>
  <c r="M248" s="1"/>
  <c r="B248"/>
  <c r="L247"/>
  <c r="M247"/>
  <c r="B247"/>
  <c r="L246"/>
  <c r="L253" s="1"/>
  <c r="C246"/>
  <c r="C253" s="1"/>
  <c r="B246"/>
  <c r="B253" s="1"/>
  <c r="K244"/>
  <c r="J244"/>
  <c r="I128" i="7"/>
  <c r="I106"/>
  <c r="I93"/>
  <c r="I92"/>
  <c r="I91"/>
  <c r="I90"/>
  <c r="I84"/>
  <c r="I133"/>
  <c r="I60"/>
  <c r="I132" s="1"/>
  <c r="I29"/>
  <c r="I27"/>
  <c r="I26"/>
  <c r="I10"/>
  <c r="I5"/>
  <c r="I128" i="6"/>
  <c r="I127"/>
  <c r="I120"/>
  <c r="I116"/>
  <c r="I108"/>
  <c r="I107"/>
  <c r="I106"/>
  <c r="I105"/>
  <c r="I103"/>
  <c r="I102"/>
  <c r="I101"/>
  <c r="I100"/>
  <c r="I99"/>
  <c r="I98"/>
  <c r="I97"/>
  <c r="I96"/>
  <c r="I95"/>
  <c r="I94"/>
  <c r="I93"/>
  <c r="I92"/>
  <c r="I91"/>
  <c r="I90"/>
  <c r="I84"/>
  <c r="I83"/>
  <c r="I133" s="1"/>
  <c r="I76"/>
  <c r="I73"/>
  <c r="I71"/>
  <c r="I70"/>
  <c r="I62"/>
  <c r="I61"/>
  <c r="I60"/>
  <c r="I132" s="1"/>
  <c r="I57"/>
  <c r="I55"/>
  <c r="I53"/>
  <c r="I52"/>
  <c r="I50"/>
  <c r="I46"/>
  <c r="I44"/>
  <c r="I41"/>
  <c r="I39"/>
  <c r="I37"/>
  <c r="I36"/>
  <c r="I35"/>
  <c r="I34"/>
  <c r="I33"/>
  <c r="I29"/>
  <c r="I27"/>
  <c r="I26"/>
  <c r="I25"/>
  <c r="I24"/>
  <c r="I20"/>
  <c r="I19"/>
  <c r="I18"/>
  <c r="I17"/>
  <c r="I12"/>
  <c r="I10"/>
  <c r="I5"/>
  <c r="I128" i="5"/>
  <c r="I127"/>
  <c r="I118"/>
  <c r="I116"/>
  <c r="I106"/>
  <c r="I103"/>
  <c r="I102"/>
  <c r="I99"/>
  <c r="I97"/>
  <c r="I96"/>
  <c r="I95"/>
  <c r="I94"/>
  <c r="I93"/>
  <c r="I92"/>
  <c r="I91"/>
  <c r="I90"/>
  <c r="I84"/>
  <c r="I83"/>
  <c r="I133" s="1"/>
  <c r="I71"/>
  <c r="I70"/>
  <c r="I62"/>
  <c r="I61"/>
  <c r="I60"/>
  <c r="I132" s="1"/>
  <c r="I53"/>
  <c r="I50"/>
  <c r="I47"/>
  <c r="I44"/>
  <c r="I41"/>
  <c r="I40"/>
  <c r="I39"/>
  <c r="I38"/>
  <c r="I37"/>
  <c r="I36"/>
  <c r="I35"/>
  <c r="I34"/>
  <c r="I33"/>
  <c r="I32"/>
  <c r="I31"/>
  <c r="I30"/>
  <c r="I29"/>
  <c r="I28"/>
  <c r="I27"/>
  <c r="I26"/>
  <c r="I20"/>
  <c r="I19"/>
  <c r="I17"/>
  <c r="I12"/>
  <c r="I11"/>
  <c r="I10"/>
  <c r="I9"/>
  <c r="I8"/>
  <c r="I7"/>
  <c r="I6"/>
  <c r="I5"/>
  <c r="C18" i="49"/>
  <c r="C14"/>
  <c r="L262" i="47" l="1"/>
  <c r="M262" s="1"/>
  <c r="M257"/>
  <c r="M253"/>
  <c r="M246"/>
  <c r="M256"/>
  <c r="C22" i="49"/>
  <c r="J152" i="35" l="1"/>
  <c r="I152"/>
  <c r="G152"/>
  <c r="F152"/>
  <c r="H152"/>
  <c r="H149"/>
  <c r="G143"/>
  <c r="I143"/>
  <c r="J143"/>
  <c r="F143"/>
  <c r="H142"/>
  <c r="H143" s="1"/>
  <c r="H139"/>
  <c r="G131"/>
  <c r="I131"/>
  <c r="J131"/>
  <c r="G137"/>
  <c r="I137"/>
  <c r="J137"/>
  <c r="M105" l="1"/>
  <c r="G115"/>
  <c r="I115"/>
  <c r="J115"/>
  <c r="N191" i="34" l="1"/>
  <c r="O191"/>
  <c r="P191"/>
  <c r="Q191"/>
  <c r="R191"/>
  <c r="S191"/>
  <c r="M191"/>
  <c r="V180"/>
  <c r="W180"/>
  <c r="V181"/>
  <c r="W181"/>
  <c r="W179"/>
  <c r="X179"/>
  <c r="V179"/>
  <c r="L184"/>
  <c r="N223" l="1"/>
  <c r="N224"/>
  <c r="N225" s="1"/>
  <c r="G225"/>
  <c r="H225"/>
  <c r="I225"/>
  <c r="J225"/>
  <c r="G147" i="35"/>
  <c r="I147"/>
  <c r="J147"/>
  <c r="G122"/>
  <c r="I122"/>
  <c r="J122"/>
  <c r="G131" i="34" l="1"/>
  <c r="H131"/>
  <c r="I131"/>
  <c r="J131"/>
  <c r="G66" i="35"/>
  <c r="I66"/>
  <c r="J66"/>
  <c r="G72"/>
  <c r="I72"/>
  <c r="J72"/>
  <c r="F72"/>
  <c r="G80" l="1"/>
  <c r="I80"/>
  <c r="J80"/>
  <c r="G88"/>
  <c r="I88"/>
  <c r="J88"/>
  <c r="J7" i="47"/>
  <c r="K7"/>
  <c r="B9"/>
  <c r="C9"/>
  <c r="L9"/>
  <c r="M9"/>
  <c r="B10"/>
  <c r="C10"/>
  <c r="L10"/>
  <c r="M10"/>
  <c r="B11"/>
  <c r="C11"/>
  <c r="L11"/>
  <c r="B12"/>
  <c r="C12"/>
  <c r="L12"/>
  <c r="M12"/>
  <c r="B13"/>
  <c r="C13"/>
  <c r="L13"/>
  <c r="M13"/>
  <c r="B14"/>
  <c r="C14"/>
  <c r="L14"/>
  <c r="M14"/>
  <c r="B15"/>
  <c r="C15"/>
  <c r="L15"/>
  <c r="M15"/>
  <c r="D16"/>
  <c r="E16"/>
  <c r="F16"/>
  <c r="G16"/>
  <c r="H16"/>
  <c r="I16"/>
  <c r="J16"/>
  <c r="K16"/>
  <c r="L16"/>
  <c r="B19"/>
  <c r="C19"/>
  <c r="L19"/>
  <c r="M19"/>
  <c r="B20"/>
  <c r="C20"/>
  <c r="L20"/>
  <c r="B21"/>
  <c r="C21"/>
  <c r="L21"/>
  <c r="B22"/>
  <c r="C22"/>
  <c r="L22"/>
  <c r="M22"/>
  <c r="B23"/>
  <c r="C23"/>
  <c r="L23"/>
  <c r="M23"/>
  <c r="B24"/>
  <c r="C24"/>
  <c r="L24"/>
  <c r="M24"/>
  <c r="D25"/>
  <c r="E25"/>
  <c r="F25"/>
  <c r="G25"/>
  <c r="H25"/>
  <c r="I25"/>
  <c r="J25"/>
  <c r="K25"/>
  <c r="K33"/>
  <c r="L33"/>
  <c r="M33"/>
  <c r="J211"/>
  <c r="K211"/>
  <c r="B213"/>
  <c r="C213"/>
  <c r="L213"/>
  <c r="M213"/>
  <c r="B214"/>
  <c r="C214"/>
  <c r="L214"/>
  <c r="M214"/>
  <c r="B215"/>
  <c r="L215"/>
  <c r="B216"/>
  <c r="C216"/>
  <c r="L216"/>
  <c r="M216"/>
  <c r="B217"/>
  <c r="C217"/>
  <c r="L217"/>
  <c r="M217"/>
  <c r="B218"/>
  <c r="C218"/>
  <c r="L218"/>
  <c r="M218"/>
  <c r="B219"/>
  <c r="C219"/>
  <c r="L219"/>
  <c r="M219"/>
  <c r="B220"/>
  <c r="D220"/>
  <c r="E220"/>
  <c r="F220"/>
  <c r="G220"/>
  <c r="H220"/>
  <c r="I220"/>
  <c r="J220"/>
  <c r="K220"/>
  <c r="L220"/>
  <c r="B223"/>
  <c r="C223"/>
  <c r="L223"/>
  <c r="B224"/>
  <c r="L224"/>
  <c r="B225"/>
  <c r="C225"/>
  <c r="L225"/>
  <c r="B226"/>
  <c r="C226"/>
  <c r="L226"/>
  <c r="M226"/>
  <c r="B227"/>
  <c r="C227"/>
  <c r="L227"/>
  <c r="M227"/>
  <c r="B228"/>
  <c r="C228"/>
  <c r="L228"/>
  <c r="M228"/>
  <c r="D229"/>
  <c r="E229"/>
  <c r="F229"/>
  <c r="G229"/>
  <c r="H229"/>
  <c r="I229"/>
  <c r="J229"/>
  <c r="K229"/>
  <c r="K237"/>
  <c r="L237"/>
  <c r="M237"/>
  <c r="J41"/>
  <c r="K41"/>
  <c r="B43"/>
  <c r="C43"/>
  <c r="L43"/>
  <c r="M43"/>
  <c r="B44"/>
  <c r="C44"/>
  <c r="L44"/>
  <c r="M44"/>
  <c r="B45"/>
  <c r="C45"/>
  <c r="L45"/>
  <c r="B46"/>
  <c r="C46"/>
  <c r="L46"/>
  <c r="M46"/>
  <c r="B47"/>
  <c r="C47"/>
  <c r="L47"/>
  <c r="M47"/>
  <c r="B48"/>
  <c r="C48"/>
  <c r="L48"/>
  <c r="M48"/>
  <c r="B49"/>
  <c r="C49"/>
  <c r="L49"/>
  <c r="M49"/>
  <c r="D50"/>
  <c r="E50"/>
  <c r="F50"/>
  <c r="G50"/>
  <c r="H50"/>
  <c r="I50"/>
  <c r="J50"/>
  <c r="K50"/>
  <c r="B53"/>
  <c r="C53"/>
  <c r="L53"/>
  <c r="M53"/>
  <c r="B54"/>
  <c r="C54"/>
  <c r="L54"/>
  <c r="B55"/>
  <c r="C55"/>
  <c r="L55"/>
  <c r="B56"/>
  <c r="C56"/>
  <c r="L56"/>
  <c r="M56"/>
  <c r="B57"/>
  <c r="C57"/>
  <c r="L57"/>
  <c r="M57"/>
  <c r="B58"/>
  <c r="C58"/>
  <c r="L58"/>
  <c r="M58"/>
  <c r="D59"/>
  <c r="E59"/>
  <c r="F59"/>
  <c r="G59"/>
  <c r="H59"/>
  <c r="I59"/>
  <c r="J59"/>
  <c r="K59"/>
  <c r="K67"/>
  <c r="L67"/>
  <c r="M67"/>
  <c r="J75"/>
  <c r="K75"/>
  <c r="B77"/>
  <c r="C77"/>
  <c r="L77"/>
  <c r="M77"/>
  <c r="B78"/>
  <c r="C78"/>
  <c r="L78"/>
  <c r="M78"/>
  <c r="B79"/>
  <c r="C79"/>
  <c r="L79"/>
  <c r="B80"/>
  <c r="C80"/>
  <c r="L80"/>
  <c r="M80"/>
  <c r="B81"/>
  <c r="C81"/>
  <c r="L81"/>
  <c r="M81"/>
  <c r="B82"/>
  <c r="C82"/>
  <c r="L82"/>
  <c r="M82"/>
  <c r="B83"/>
  <c r="C83"/>
  <c r="L83"/>
  <c r="M83"/>
  <c r="D84"/>
  <c r="E84"/>
  <c r="F84"/>
  <c r="G84"/>
  <c r="H84"/>
  <c r="I84"/>
  <c r="J84"/>
  <c r="K84"/>
  <c r="L84"/>
  <c r="B87"/>
  <c r="C87"/>
  <c r="L87"/>
  <c r="M87"/>
  <c r="B88"/>
  <c r="C88"/>
  <c r="L88"/>
  <c r="B89"/>
  <c r="C89"/>
  <c r="L89"/>
  <c r="B90"/>
  <c r="C90"/>
  <c r="L90"/>
  <c r="M90"/>
  <c r="B91"/>
  <c r="C91"/>
  <c r="L91"/>
  <c r="M91"/>
  <c r="B92"/>
  <c r="C92"/>
  <c r="L92"/>
  <c r="M92"/>
  <c r="D93"/>
  <c r="E93"/>
  <c r="F93"/>
  <c r="G93"/>
  <c r="H93"/>
  <c r="I93"/>
  <c r="J93"/>
  <c r="K93"/>
  <c r="K101"/>
  <c r="L101"/>
  <c r="M101"/>
  <c r="J109"/>
  <c r="K109"/>
  <c r="B111"/>
  <c r="C111"/>
  <c r="L111"/>
  <c r="M111"/>
  <c r="B112"/>
  <c r="C112"/>
  <c r="L112"/>
  <c r="M112"/>
  <c r="B113"/>
  <c r="C113"/>
  <c r="L113"/>
  <c r="B114"/>
  <c r="C114"/>
  <c r="L114"/>
  <c r="M114"/>
  <c r="B115"/>
  <c r="C115"/>
  <c r="L115"/>
  <c r="M115"/>
  <c r="B116"/>
  <c r="C116"/>
  <c r="L116"/>
  <c r="M116"/>
  <c r="B117"/>
  <c r="C117"/>
  <c r="L117"/>
  <c r="M117"/>
  <c r="D118"/>
  <c r="E118"/>
  <c r="F118"/>
  <c r="G118"/>
  <c r="H118"/>
  <c r="I118"/>
  <c r="J118"/>
  <c r="K118"/>
  <c r="L118"/>
  <c r="B121"/>
  <c r="C121"/>
  <c r="L121"/>
  <c r="M121"/>
  <c r="B122"/>
  <c r="C122"/>
  <c r="L122"/>
  <c r="B123"/>
  <c r="C123"/>
  <c r="L123"/>
  <c r="B124"/>
  <c r="C124"/>
  <c r="L124"/>
  <c r="M124"/>
  <c r="B125"/>
  <c r="C125"/>
  <c r="L125"/>
  <c r="M125"/>
  <c r="B126"/>
  <c r="C126"/>
  <c r="L126"/>
  <c r="M126"/>
  <c r="D127"/>
  <c r="E127"/>
  <c r="F127"/>
  <c r="G127"/>
  <c r="H127"/>
  <c r="I127"/>
  <c r="J127"/>
  <c r="K127"/>
  <c r="K135"/>
  <c r="L135"/>
  <c r="M135"/>
  <c r="J143"/>
  <c r="K143"/>
  <c r="B145"/>
  <c r="C145"/>
  <c r="L145"/>
  <c r="M145"/>
  <c r="B146"/>
  <c r="C146"/>
  <c r="L146"/>
  <c r="M146"/>
  <c r="B147"/>
  <c r="C147"/>
  <c r="L147"/>
  <c r="L152" s="1"/>
  <c r="B148"/>
  <c r="C148"/>
  <c r="L148"/>
  <c r="M148"/>
  <c r="B149"/>
  <c r="C149"/>
  <c r="L149"/>
  <c r="M149"/>
  <c r="B150"/>
  <c r="C150"/>
  <c r="L150"/>
  <c r="M150"/>
  <c r="B151"/>
  <c r="C151"/>
  <c r="L151"/>
  <c r="M151"/>
  <c r="D152"/>
  <c r="E152"/>
  <c r="F152"/>
  <c r="G152"/>
  <c r="H152"/>
  <c r="I152"/>
  <c r="J152"/>
  <c r="K152"/>
  <c r="B155"/>
  <c r="C155"/>
  <c r="L155"/>
  <c r="B156"/>
  <c r="C156"/>
  <c r="L156"/>
  <c r="B157"/>
  <c r="C157"/>
  <c r="L157"/>
  <c r="B158"/>
  <c r="C158"/>
  <c r="L158"/>
  <c r="M158"/>
  <c r="B159"/>
  <c r="C159"/>
  <c r="L159"/>
  <c r="M159"/>
  <c r="B160"/>
  <c r="C160"/>
  <c r="L160"/>
  <c r="M160"/>
  <c r="D161"/>
  <c r="E161"/>
  <c r="F161"/>
  <c r="G161"/>
  <c r="H161"/>
  <c r="I161"/>
  <c r="J161"/>
  <c r="K161"/>
  <c r="K169"/>
  <c r="L169"/>
  <c r="M169"/>
  <c r="J177"/>
  <c r="K177"/>
  <c r="B179"/>
  <c r="C179"/>
  <c r="L179"/>
  <c r="B180"/>
  <c r="C180"/>
  <c r="L180"/>
  <c r="M180"/>
  <c r="B181"/>
  <c r="C181"/>
  <c r="L181"/>
  <c r="B182"/>
  <c r="C182"/>
  <c r="L182"/>
  <c r="M182"/>
  <c r="B183"/>
  <c r="C183"/>
  <c r="L183"/>
  <c r="M183"/>
  <c r="B184"/>
  <c r="C184"/>
  <c r="L184"/>
  <c r="B185"/>
  <c r="C185"/>
  <c r="L185"/>
  <c r="D186"/>
  <c r="E186"/>
  <c r="F186"/>
  <c r="G186"/>
  <c r="H186"/>
  <c r="I186"/>
  <c r="J186"/>
  <c r="K186"/>
  <c r="B189"/>
  <c r="C189"/>
  <c r="L189"/>
  <c r="B190"/>
  <c r="C190"/>
  <c r="L190"/>
  <c r="B191"/>
  <c r="C191"/>
  <c r="L191"/>
  <c r="B192"/>
  <c r="C192"/>
  <c r="M192" s="1"/>
  <c r="L192"/>
  <c r="B193"/>
  <c r="C193"/>
  <c r="L193"/>
  <c r="B194"/>
  <c r="C194"/>
  <c r="L194"/>
  <c r="M194"/>
  <c r="D195"/>
  <c r="E195"/>
  <c r="F195"/>
  <c r="G195"/>
  <c r="H195"/>
  <c r="I195"/>
  <c r="J195"/>
  <c r="K195"/>
  <c r="K203"/>
  <c r="L203"/>
  <c r="M203"/>
  <c r="B161" l="1"/>
  <c r="B186"/>
  <c r="B152"/>
  <c r="C59"/>
  <c r="M223"/>
  <c r="M156"/>
  <c r="C93"/>
  <c r="M225"/>
  <c r="M184"/>
  <c r="L161"/>
  <c r="B50"/>
  <c r="C127"/>
  <c r="M123"/>
  <c r="L50"/>
  <c r="L186"/>
  <c r="C229"/>
  <c r="M179"/>
  <c r="C195"/>
  <c r="C16"/>
  <c r="M16" s="1"/>
  <c r="C25"/>
  <c r="C186"/>
  <c r="C152"/>
  <c r="M152" s="1"/>
  <c r="B127"/>
  <c r="M89"/>
  <c r="B93"/>
  <c r="M55"/>
  <c r="B59"/>
  <c r="C220"/>
  <c r="M220" s="1"/>
  <c r="B16"/>
  <c r="M193"/>
  <c r="M190"/>
  <c r="B195"/>
  <c r="C161"/>
  <c r="M161" s="1"/>
  <c r="B118"/>
  <c r="B84"/>
  <c r="B229"/>
  <c r="C118"/>
  <c r="M118" s="1"/>
  <c r="C84"/>
  <c r="M84" s="1"/>
  <c r="C50"/>
  <c r="M21"/>
  <c r="B25"/>
  <c r="L195"/>
  <c r="M195" s="1"/>
  <c r="M191"/>
  <c r="M189"/>
  <c r="M185"/>
  <c r="M181"/>
  <c r="M157"/>
  <c r="M155"/>
  <c r="M147"/>
  <c r="L127"/>
  <c r="M127" s="1"/>
  <c r="M122"/>
  <c r="M113"/>
  <c r="L93"/>
  <c r="M93" s="1"/>
  <c r="M88"/>
  <c r="M79"/>
  <c r="L59"/>
  <c r="M59" s="1"/>
  <c r="M54"/>
  <c r="M45"/>
  <c r="L229"/>
  <c r="M224"/>
  <c r="M215"/>
  <c r="L25"/>
  <c r="M20"/>
  <c r="M11"/>
  <c r="M186"/>
  <c r="M229" l="1"/>
  <c r="M50"/>
  <c r="M25"/>
  <c r="J31" i="35"/>
  <c r="J21"/>
  <c r="H10" i="46"/>
  <c r="G10"/>
  <c r="F10"/>
  <c r="E10"/>
  <c r="H5"/>
  <c r="H15" s="1"/>
  <c r="G5"/>
  <c r="G15" s="1"/>
  <c r="F5"/>
  <c r="F15" s="1"/>
  <c r="E5"/>
  <c r="D36" i="45"/>
  <c r="C36"/>
  <c r="H18" i="44"/>
  <c r="G18"/>
  <c r="F18"/>
  <c r="E18"/>
  <c r="D18"/>
  <c r="C18"/>
  <c r="I17"/>
  <c r="H17"/>
  <c r="I16"/>
  <c r="I18" s="1"/>
  <c r="H16"/>
  <c r="G14"/>
  <c r="G19" s="1"/>
  <c r="F14"/>
  <c r="F19" s="1"/>
  <c r="E14"/>
  <c r="E19" s="1"/>
  <c r="D14"/>
  <c r="D19" s="1"/>
  <c r="C14"/>
  <c r="C19" s="1"/>
  <c r="H13"/>
  <c r="I13" s="1"/>
  <c r="H12"/>
  <c r="I12" s="1"/>
  <c r="H11"/>
  <c r="I11" s="1"/>
  <c r="H10"/>
  <c r="I10" s="1"/>
  <c r="H9"/>
  <c r="I9" s="1"/>
  <c r="H8"/>
  <c r="I8" s="1"/>
  <c r="H7"/>
  <c r="H14" s="1"/>
  <c r="H19" s="1"/>
  <c r="D9" i="43"/>
  <c r="D30" s="1"/>
  <c r="C9"/>
  <c r="C30" s="1"/>
  <c r="I27" i="42"/>
  <c r="H26"/>
  <c r="G26"/>
  <c r="F26"/>
  <c r="E26"/>
  <c r="I26" s="1"/>
  <c r="D26"/>
  <c r="I25"/>
  <c r="H24"/>
  <c r="G24"/>
  <c r="F24"/>
  <c r="E24"/>
  <c r="D24"/>
  <c r="I24" s="1"/>
  <c r="I23"/>
  <c r="H22"/>
  <c r="G22"/>
  <c r="F22"/>
  <c r="E22"/>
  <c r="I22" s="1"/>
  <c r="D22"/>
  <c r="I21"/>
  <c r="I20"/>
  <c r="I19"/>
  <c r="I18"/>
  <c r="I17"/>
  <c r="I16"/>
  <c r="I15"/>
  <c r="I14"/>
  <c r="I13"/>
  <c r="I12"/>
  <c r="I11"/>
  <c r="I10"/>
  <c r="H9"/>
  <c r="G9"/>
  <c r="F9"/>
  <c r="E9"/>
  <c r="D9"/>
  <c r="I8"/>
  <c r="I7"/>
  <c r="H6"/>
  <c r="G6"/>
  <c r="F6"/>
  <c r="E6"/>
  <c r="D6"/>
  <c r="E15" i="46" l="1"/>
  <c r="I7" i="44"/>
  <c r="I14" s="1"/>
  <c r="I19" s="1"/>
  <c r="H28" i="42"/>
  <c r="E28"/>
  <c r="G28"/>
  <c r="F28"/>
  <c r="I9"/>
  <c r="I6"/>
  <c r="D28"/>
  <c r="I28" l="1"/>
  <c r="C29" i="39" l="1"/>
  <c r="C22"/>
  <c r="C36" s="1"/>
  <c r="C20"/>
  <c r="C10"/>
  <c r="C5"/>
  <c r="C6" i="41" l="1"/>
  <c r="C12" s="1"/>
  <c r="E43" i="40" l="1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9" i="39"/>
  <c r="D29"/>
  <c r="E22"/>
  <c r="D22"/>
  <c r="D36" s="1"/>
  <c r="E14"/>
  <c r="D14"/>
  <c r="E10"/>
  <c r="D10"/>
  <c r="E9"/>
  <c r="E5"/>
  <c r="D5"/>
  <c r="J20" i="38"/>
  <c r="J19"/>
  <c r="J17"/>
  <c r="J13"/>
  <c r="J12"/>
  <c r="J10"/>
  <c r="J9"/>
  <c r="J6"/>
  <c r="J5"/>
  <c r="J3"/>
  <c r="J2"/>
  <c r="E36" i="39" l="1"/>
  <c r="E20"/>
  <c r="D20"/>
  <c r="J4" i="38"/>
  <c r="J7"/>
  <c r="J11"/>
  <c r="J14"/>
  <c r="J15" l="1"/>
  <c r="J8"/>
  <c r="J18" s="1"/>
  <c r="G19" i="8"/>
  <c r="G24"/>
  <c r="H91" i="4"/>
  <c r="H92"/>
  <c r="H93"/>
  <c r="H94"/>
  <c r="H95"/>
  <c r="H97"/>
  <c r="H98"/>
  <c r="H99"/>
  <c r="H100"/>
  <c r="H101"/>
  <c r="H103"/>
  <c r="H104"/>
  <c r="H105"/>
  <c r="H108"/>
  <c r="H109"/>
  <c r="H110"/>
  <c r="H112"/>
  <c r="H113"/>
  <c r="H114"/>
  <c r="H115"/>
  <c r="H117"/>
  <c r="H118"/>
  <c r="H120"/>
  <c r="H121"/>
  <c r="H123"/>
  <c r="H124"/>
  <c r="H125"/>
  <c r="H126"/>
  <c r="H6"/>
  <c r="H7"/>
  <c r="H8"/>
  <c r="H9"/>
  <c r="H10"/>
  <c r="H11"/>
  <c r="H13"/>
  <c r="H14"/>
  <c r="H15"/>
  <c r="H16"/>
  <c r="H17"/>
  <c r="H18"/>
  <c r="H20"/>
  <c r="H21"/>
  <c r="H22"/>
  <c r="H23"/>
  <c r="H24"/>
  <c r="H25"/>
  <c r="H27"/>
  <c r="H28"/>
  <c r="H29"/>
  <c r="H30"/>
  <c r="H31"/>
  <c r="H32"/>
  <c r="H34"/>
  <c r="H35"/>
  <c r="H36"/>
  <c r="H37"/>
  <c r="H38"/>
  <c r="H39"/>
  <c r="H40"/>
  <c r="H41"/>
  <c r="H42"/>
  <c r="H43"/>
  <c r="H45"/>
  <c r="H46"/>
  <c r="H47"/>
  <c r="H48"/>
  <c r="H49"/>
  <c r="H51"/>
  <c r="H52"/>
  <c r="H53"/>
  <c r="H54"/>
  <c r="H56"/>
  <c r="H57"/>
  <c r="H58"/>
  <c r="H59"/>
  <c r="G41" i="8" s="1"/>
  <c r="H62" i="4"/>
  <c r="H63"/>
  <c r="H64"/>
  <c r="H66"/>
  <c r="H67"/>
  <c r="H68"/>
  <c r="H69"/>
  <c r="H71"/>
  <c r="H72"/>
  <c r="H74"/>
  <c r="H75"/>
  <c r="H76"/>
  <c r="H78"/>
  <c r="H79"/>
  <c r="H80"/>
  <c r="H81"/>
  <c r="H61" l="1"/>
  <c r="H70"/>
  <c r="M55" i="8"/>
  <c r="M42"/>
  <c r="M11"/>
  <c r="M40"/>
  <c r="M38"/>
  <c r="M10"/>
  <c r="M8"/>
  <c r="G52"/>
  <c r="G49" s="1"/>
  <c r="G61" s="1"/>
  <c r="G56"/>
  <c r="G55" s="1"/>
  <c r="G38"/>
  <c r="G8"/>
  <c r="M26"/>
  <c r="M27" s="1"/>
  <c r="M41"/>
  <c r="M39"/>
  <c r="M9"/>
  <c r="M7"/>
  <c r="H73" i="4"/>
  <c r="H65"/>
  <c r="H50"/>
  <c r="H33"/>
  <c r="H19"/>
  <c r="H5"/>
  <c r="H107"/>
  <c r="H96"/>
  <c r="M37" i="8"/>
  <c r="H77" i="4"/>
  <c r="H55"/>
  <c r="H44"/>
  <c r="H26"/>
  <c r="H12"/>
  <c r="H122"/>
  <c r="H116"/>
  <c r="H111"/>
  <c r="H102"/>
  <c r="H90"/>
  <c r="M6" i="8"/>
  <c r="M18" s="1"/>
  <c r="M28" s="1"/>
  <c r="M52"/>
  <c r="M61" s="1"/>
  <c r="J16" i="38"/>
  <c r="G27" i="8"/>
  <c r="H127" i="4"/>
  <c r="H60"/>
  <c r="E5" i="6"/>
  <c r="F5"/>
  <c r="G5"/>
  <c r="H5"/>
  <c r="E50"/>
  <c r="F50"/>
  <c r="G50"/>
  <c r="H50"/>
  <c r="H83" i="4" l="1"/>
  <c r="M48" i="8"/>
  <c r="M62" s="1"/>
  <c r="M65" s="1"/>
  <c r="G9"/>
  <c r="G40"/>
  <c r="G37"/>
  <c r="G11"/>
  <c r="G7"/>
  <c r="G39"/>
  <c r="G6"/>
  <c r="G10"/>
  <c r="H106" i="4"/>
  <c r="G48" i="8"/>
  <c r="H128" i="4"/>
  <c r="G18" i="8"/>
  <c r="H84" i="4"/>
  <c r="E12" i="6"/>
  <c r="G12"/>
  <c r="H12"/>
  <c r="G63" i="8" l="1"/>
  <c r="M63"/>
  <c r="M64"/>
  <c r="G64"/>
  <c r="G62"/>
  <c r="G29"/>
  <c r="M29"/>
  <c r="G30"/>
  <c r="M30"/>
  <c r="G28"/>
  <c r="H122" i="7"/>
  <c r="H116"/>
  <c r="H111"/>
  <c r="H107"/>
  <c r="H127" s="1"/>
  <c r="H102"/>
  <c r="H96"/>
  <c r="H90"/>
  <c r="H106" s="1"/>
  <c r="H128" s="1"/>
  <c r="H77"/>
  <c r="H73"/>
  <c r="H70"/>
  <c r="H65"/>
  <c r="H61"/>
  <c r="H83" s="1"/>
  <c r="H133" s="1"/>
  <c r="H55"/>
  <c r="H50"/>
  <c r="H44"/>
  <c r="H33"/>
  <c r="H27"/>
  <c r="H26" s="1"/>
  <c r="H19"/>
  <c r="H12"/>
  <c r="H5"/>
  <c r="G53" i="4"/>
  <c r="I53" s="1"/>
  <c r="G65" i="8" l="1"/>
  <c r="H60" i="7"/>
  <c r="H132" s="1"/>
  <c r="E19" i="5"/>
  <c r="G19"/>
  <c r="E102"/>
  <c r="G102"/>
  <c r="E127" i="6"/>
  <c r="F127"/>
  <c r="G127"/>
  <c r="E128"/>
  <c r="E116"/>
  <c r="F116"/>
  <c r="G116"/>
  <c r="E106"/>
  <c r="E107"/>
  <c r="F107"/>
  <c r="G107"/>
  <c r="E102"/>
  <c r="F102"/>
  <c r="G102"/>
  <c r="H102"/>
  <c r="F103"/>
  <c r="F104"/>
  <c r="F105"/>
  <c r="H19"/>
  <c r="H27"/>
  <c r="H26" s="1"/>
  <c r="H33"/>
  <c r="H44"/>
  <c r="H55"/>
  <c r="H61"/>
  <c r="H70"/>
  <c r="H73"/>
  <c r="H90"/>
  <c r="H96"/>
  <c r="H107"/>
  <c r="H116"/>
  <c r="F26" i="7"/>
  <c r="H127" i="6" l="1"/>
  <c r="H128" s="1"/>
  <c r="H106"/>
  <c r="H83"/>
  <c r="H133" s="1"/>
  <c r="H60"/>
  <c r="H84" i="7"/>
  <c r="H132" i="6" l="1"/>
  <c r="H84"/>
  <c r="F147" i="35"/>
  <c r="H146"/>
  <c r="H147" s="1"/>
  <c r="H145"/>
  <c r="H144"/>
  <c r="G42" i="33"/>
  <c r="I42"/>
  <c r="G48"/>
  <c r="I48"/>
  <c r="G52"/>
  <c r="I52"/>
  <c r="G58"/>
  <c r="I58"/>
  <c r="G157" i="35"/>
  <c r="I157"/>
  <c r="H120" l="1"/>
  <c r="H119"/>
  <c r="H110"/>
  <c r="M146" i="34"/>
  <c r="Q146" s="1"/>
  <c r="M145"/>
  <c r="Q145" s="1"/>
  <c r="H185"/>
  <c r="H186"/>
  <c r="H187"/>
  <c r="H188"/>
  <c r="G191"/>
  <c r="I191"/>
  <c r="G247"/>
  <c r="I247"/>
  <c r="G242"/>
  <c r="I242"/>
  <c r="G233"/>
  <c r="I233"/>
  <c r="G229"/>
  <c r="I229"/>
  <c r="M223" l="1"/>
  <c r="M224"/>
  <c r="G20" i="33"/>
  <c r="I20"/>
  <c r="G93" i="34"/>
  <c r="I93"/>
  <c r="J233"/>
  <c r="G143"/>
  <c r="I143"/>
  <c r="G123"/>
  <c r="I123"/>
  <c r="G108"/>
  <c r="I108"/>
  <c r="H101"/>
  <c r="J108" l="1"/>
  <c r="G75" i="35" l="1"/>
  <c r="G76" s="1"/>
  <c r="G159" s="1"/>
  <c r="I75"/>
  <c r="I76" s="1"/>
  <c r="I159" s="1"/>
  <c r="J75"/>
  <c r="J76" s="1"/>
  <c r="J159" s="1"/>
  <c r="G61"/>
  <c r="I61"/>
  <c r="J61"/>
  <c r="G75" i="34"/>
  <c r="I75"/>
  <c r="J75"/>
  <c r="G62"/>
  <c r="I62"/>
  <c r="J62"/>
  <c r="G51" i="35"/>
  <c r="I51"/>
  <c r="J51"/>
  <c r="G41"/>
  <c r="I41"/>
  <c r="J41"/>
  <c r="J49" i="34"/>
  <c r="I49"/>
  <c r="G49"/>
  <c r="J62" i="35" l="1"/>
  <c r="I76" i="34"/>
  <c r="G31" i="35"/>
  <c r="I31"/>
  <c r="G23" i="34"/>
  <c r="I23"/>
  <c r="J23"/>
  <c r="G36"/>
  <c r="G76" s="1"/>
  <c r="G249" s="1"/>
  <c r="I36"/>
  <c r="J36"/>
  <c r="G62" i="35" l="1"/>
  <c r="J76" i="34"/>
  <c r="H86" i="33"/>
  <c r="H85"/>
  <c r="H84"/>
  <c r="I81" i="34"/>
  <c r="J81"/>
  <c r="J88"/>
  <c r="I88"/>
  <c r="I249" s="1"/>
  <c r="J93"/>
  <c r="J123"/>
  <c r="J143"/>
  <c r="J191"/>
  <c r="J229"/>
  <c r="J242"/>
  <c r="J247"/>
  <c r="I88" i="33"/>
  <c r="I37"/>
  <c r="I25"/>
  <c r="H69"/>
  <c r="J249" i="34" l="1"/>
  <c r="J252" s="1"/>
  <c r="I71" i="33"/>
  <c r="I92" s="1"/>
  <c r="J157" i="35"/>
  <c r="F157"/>
  <c r="H156"/>
  <c r="H155"/>
  <c r="H154"/>
  <c r="H153"/>
  <c r="F137"/>
  <c r="H136"/>
  <c r="H135"/>
  <c r="H134"/>
  <c r="H133"/>
  <c r="H132"/>
  <c r="F131"/>
  <c r="H130"/>
  <c r="H129"/>
  <c r="H128"/>
  <c r="H127"/>
  <c r="H126"/>
  <c r="H125"/>
  <c r="H124"/>
  <c r="H123"/>
  <c r="F122"/>
  <c r="H121"/>
  <c r="H118"/>
  <c r="H117"/>
  <c r="H116"/>
  <c r="F115"/>
  <c r="H114"/>
  <c r="H113"/>
  <c r="H112"/>
  <c r="H111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F88"/>
  <c r="H87"/>
  <c r="H86"/>
  <c r="H85"/>
  <c r="H84"/>
  <c r="H83"/>
  <c r="H82"/>
  <c r="H81"/>
  <c r="F80"/>
  <c r="H79"/>
  <c r="H78"/>
  <c r="H77"/>
  <c r="F75"/>
  <c r="H74"/>
  <c r="H75" s="1"/>
  <c r="H73"/>
  <c r="H71"/>
  <c r="H70"/>
  <c r="H67"/>
  <c r="F66"/>
  <c r="H65"/>
  <c r="H64"/>
  <c r="H63"/>
  <c r="F61"/>
  <c r="H60"/>
  <c r="H59"/>
  <c r="H58"/>
  <c r="H57"/>
  <c r="H56"/>
  <c r="H55"/>
  <c r="H54"/>
  <c r="H53"/>
  <c r="H52"/>
  <c r="F51"/>
  <c r="H50"/>
  <c r="H49"/>
  <c r="H48"/>
  <c r="H47"/>
  <c r="H46"/>
  <c r="H45"/>
  <c r="H44"/>
  <c r="H43"/>
  <c r="H42"/>
  <c r="F41"/>
  <c r="H40"/>
  <c r="H39"/>
  <c r="H38"/>
  <c r="H37"/>
  <c r="H36"/>
  <c r="H35"/>
  <c r="H34"/>
  <c r="H33"/>
  <c r="H32"/>
  <c r="F31"/>
  <c r="H30"/>
  <c r="H29"/>
  <c r="H28"/>
  <c r="H27"/>
  <c r="H26"/>
  <c r="H25"/>
  <c r="H24"/>
  <c r="H23"/>
  <c r="H22"/>
  <c r="I21"/>
  <c r="I62" s="1"/>
  <c r="F21"/>
  <c r="H20"/>
  <c r="H19"/>
  <c r="H18"/>
  <c r="H16"/>
  <c r="H248" i="34"/>
  <c r="F247"/>
  <c r="H246"/>
  <c r="H245"/>
  <c r="H244"/>
  <c r="H247" s="1"/>
  <c r="H243"/>
  <c r="F242"/>
  <c r="H241"/>
  <c r="H239"/>
  <c r="H238"/>
  <c r="H237"/>
  <c r="H236"/>
  <c r="H235"/>
  <c r="H242" s="1"/>
  <c r="H234"/>
  <c r="F233"/>
  <c r="H232"/>
  <c r="H231"/>
  <c r="H230"/>
  <c r="F229"/>
  <c r="H228"/>
  <c r="H229" s="1"/>
  <c r="H227"/>
  <c r="H226"/>
  <c r="F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F191"/>
  <c r="H190"/>
  <c r="H189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F143"/>
  <c r="H142"/>
  <c r="H141"/>
  <c r="H140"/>
  <c r="H139"/>
  <c r="H138"/>
  <c r="H137"/>
  <c r="H136"/>
  <c r="H135"/>
  <c r="H134"/>
  <c r="H133"/>
  <c r="H132"/>
  <c r="F131"/>
  <c r="H130"/>
  <c r="H129"/>
  <c r="H128"/>
  <c r="H127"/>
  <c r="H126"/>
  <c r="H125"/>
  <c r="H124"/>
  <c r="F123"/>
  <c r="H122"/>
  <c r="H121"/>
  <c r="H120"/>
  <c r="H117"/>
  <c r="H116"/>
  <c r="H115"/>
  <c r="H114"/>
  <c r="H113"/>
  <c r="H112"/>
  <c r="H111"/>
  <c r="H110"/>
  <c r="H109"/>
  <c r="F108"/>
  <c r="H107"/>
  <c r="H106"/>
  <c r="H105"/>
  <c r="H104"/>
  <c r="H103"/>
  <c r="H102"/>
  <c r="H100"/>
  <c r="H99"/>
  <c r="H98"/>
  <c r="H97"/>
  <c r="H96"/>
  <c r="H95"/>
  <c r="H94"/>
  <c r="F93"/>
  <c r="H92"/>
  <c r="H91"/>
  <c r="H90"/>
  <c r="H89"/>
  <c r="F88"/>
  <c r="H87"/>
  <c r="H86"/>
  <c r="H85"/>
  <c r="H84"/>
  <c r="H83"/>
  <c r="H82"/>
  <c r="F81"/>
  <c r="H80"/>
  <c r="H79"/>
  <c r="H78"/>
  <c r="H77"/>
  <c r="F75"/>
  <c r="H74"/>
  <c r="H73"/>
  <c r="H72"/>
  <c r="H71"/>
  <c r="H70"/>
  <c r="H69"/>
  <c r="H68"/>
  <c r="H67"/>
  <c r="H66"/>
  <c r="H65"/>
  <c r="H64"/>
  <c r="H63"/>
  <c r="F62"/>
  <c r="H61"/>
  <c r="H60"/>
  <c r="H59"/>
  <c r="H58"/>
  <c r="H57"/>
  <c r="H56"/>
  <c r="H55"/>
  <c r="H54"/>
  <c r="H53"/>
  <c r="H52"/>
  <c r="H51"/>
  <c r="H50"/>
  <c r="F49"/>
  <c r="H48"/>
  <c r="H47"/>
  <c r="H46"/>
  <c r="H45"/>
  <c r="H44"/>
  <c r="H43"/>
  <c r="H42"/>
  <c r="H41"/>
  <c r="H40"/>
  <c r="H39"/>
  <c r="H49" s="1"/>
  <c r="H38"/>
  <c r="H37"/>
  <c r="F36"/>
  <c r="H35"/>
  <c r="H34"/>
  <c r="H33"/>
  <c r="H32"/>
  <c r="H31"/>
  <c r="H30"/>
  <c r="H29"/>
  <c r="H28"/>
  <c r="H27"/>
  <c r="H26"/>
  <c r="H25"/>
  <c r="H24"/>
  <c r="F23"/>
  <c r="H22"/>
  <c r="H21"/>
  <c r="H20"/>
  <c r="H19"/>
  <c r="H18"/>
  <c r="H17"/>
  <c r="H16"/>
  <c r="H15"/>
  <c r="H14"/>
  <c r="H13"/>
  <c r="H32" i="33"/>
  <c r="H33"/>
  <c r="H34"/>
  <c r="H35"/>
  <c r="H36"/>
  <c r="H16"/>
  <c r="H17"/>
  <c r="J162" i="35" l="1"/>
  <c r="H66"/>
  <c r="H76" s="1"/>
  <c r="H159" s="1"/>
  <c r="H72"/>
  <c r="H80"/>
  <c r="H88"/>
  <c r="H115"/>
  <c r="H131"/>
  <c r="H137"/>
  <c r="H122"/>
  <c r="H93" i="34"/>
  <c r="H123"/>
  <c r="H143"/>
  <c r="H36"/>
  <c r="H233"/>
  <c r="H62"/>
  <c r="H23"/>
  <c r="H75"/>
  <c r="H157" i="35"/>
  <c r="H41"/>
  <c r="H51"/>
  <c r="H61"/>
  <c r="H191" i="34"/>
  <c r="H108"/>
  <c r="H31" i="35"/>
  <c r="H81" i="34"/>
  <c r="H88"/>
  <c r="H21" i="35"/>
  <c r="F76" i="34"/>
  <c r="F249" s="1"/>
  <c r="F62" i="35"/>
  <c r="F76"/>
  <c r="F159" s="1"/>
  <c r="H90" i="33"/>
  <c r="H87"/>
  <c r="H83"/>
  <c r="H82"/>
  <c r="H81"/>
  <c r="H80"/>
  <c r="H79"/>
  <c r="H78"/>
  <c r="H77"/>
  <c r="H76"/>
  <c r="H75"/>
  <c r="H74"/>
  <c r="H66"/>
  <c r="H62"/>
  <c r="H61"/>
  <c r="H57"/>
  <c r="H56"/>
  <c r="H55"/>
  <c r="H58" s="1"/>
  <c r="H51"/>
  <c r="H52" s="1"/>
  <c r="H47"/>
  <c r="H46"/>
  <c r="H45"/>
  <c r="H48" s="1"/>
  <c r="H40"/>
  <c r="H42" s="1"/>
  <c r="H31"/>
  <c r="H30"/>
  <c r="H29"/>
  <c r="H28"/>
  <c r="H23"/>
  <c r="H25" s="1"/>
  <c r="H19"/>
  <c r="H18"/>
  <c r="H15"/>
  <c r="H14"/>
  <c r="H13"/>
  <c r="H12"/>
  <c r="H11"/>
  <c r="H10"/>
  <c r="H9"/>
  <c r="H8"/>
  <c r="H7"/>
  <c r="H6"/>
  <c r="F90"/>
  <c r="E88"/>
  <c r="D88"/>
  <c r="F87"/>
  <c r="F81"/>
  <c r="F80"/>
  <c r="F79"/>
  <c r="F78"/>
  <c r="F77"/>
  <c r="F76"/>
  <c r="F75"/>
  <c r="F74"/>
  <c r="F69"/>
  <c r="E67"/>
  <c r="D67"/>
  <c r="F66"/>
  <c r="F67" s="1"/>
  <c r="E63"/>
  <c r="D63"/>
  <c r="F62"/>
  <c r="F61"/>
  <c r="E58"/>
  <c r="D58"/>
  <c r="F57"/>
  <c r="F56"/>
  <c r="F55"/>
  <c r="E52"/>
  <c r="D52"/>
  <c r="F51"/>
  <c r="F52" s="1"/>
  <c r="E48"/>
  <c r="D48"/>
  <c r="F47"/>
  <c r="F46"/>
  <c r="F45"/>
  <c r="E42"/>
  <c r="D42"/>
  <c r="F40"/>
  <c r="F42" s="1"/>
  <c r="E37"/>
  <c r="D37"/>
  <c r="F31"/>
  <c r="F30"/>
  <c r="F29"/>
  <c r="F28"/>
  <c r="E25"/>
  <c r="D25"/>
  <c r="F23"/>
  <c r="F25" s="1"/>
  <c r="F20"/>
  <c r="E20"/>
  <c r="D20"/>
  <c r="H62" i="35" l="1"/>
  <c r="H20" i="33"/>
  <c r="H76" i="34"/>
  <c r="H249" s="1"/>
  <c r="F162" i="35"/>
  <c r="F88" i="33"/>
  <c r="F37"/>
  <c r="F63"/>
  <c r="H63"/>
  <c r="D71"/>
  <c r="D92" s="1"/>
  <c r="E71"/>
  <c r="E92" s="1"/>
  <c r="H37"/>
  <c r="H88"/>
  <c r="F48"/>
  <c r="F58"/>
  <c r="F96"/>
  <c r="H67"/>
  <c r="H71" l="1"/>
  <c r="H92" s="1"/>
  <c r="F71"/>
  <c r="F92" s="1"/>
  <c r="F98" s="1"/>
  <c r="H96"/>
  <c r="H98" l="1"/>
  <c r="D19" i="8" l="1"/>
  <c r="D27" s="1"/>
  <c r="E19"/>
  <c r="E27" s="1"/>
  <c r="F19"/>
  <c r="G19" i="6"/>
  <c r="E91" i="4" l="1"/>
  <c r="J6" i="8" s="1"/>
  <c r="E92" i="4"/>
  <c r="J7" i="8" s="1"/>
  <c r="E93" i="4"/>
  <c r="J8" i="8" s="1"/>
  <c r="E94" i="4"/>
  <c r="J9" i="8" s="1"/>
  <c r="E95" i="4"/>
  <c r="J10" i="8" s="1"/>
  <c r="E97" i="4"/>
  <c r="E98"/>
  <c r="J38" i="8" s="1"/>
  <c r="E99" i="4"/>
  <c r="J39" i="8" s="1"/>
  <c r="E100" i="4"/>
  <c r="J40" i="8" s="1"/>
  <c r="E101" i="4"/>
  <c r="J41" i="8" s="1"/>
  <c r="E103" i="4"/>
  <c r="E104"/>
  <c r="E105"/>
  <c r="J42" i="8" s="1"/>
  <c r="E108" i="4"/>
  <c r="J52" i="8" s="1"/>
  <c r="E109" i="4"/>
  <c r="E110"/>
  <c r="E112"/>
  <c r="E113"/>
  <c r="E114"/>
  <c r="E115"/>
  <c r="E117"/>
  <c r="E118"/>
  <c r="J26" i="8" s="1"/>
  <c r="J27" s="1"/>
  <c r="E120" i="4"/>
  <c r="J55" i="8" s="1"/>
  <c r="E121" i="4"/>
  <c r="E123"/>
  <c r="E124"/>
  <c r="E125"/>
  <c r="E126"/>
  <c r="E6"/>
  <c r="E7"/>
  <c r="E8"/>
  <c r="E9"/>
  <c r="E10"/>
  <c r="E11"/>
  <c r="E13"/>
  <c r="E14"/>
  <c r="E15"/>
  <c r="E16"/>
  <c r="E17"/>
  <c r="E18"/>
  <c r="D8" i="8" s="1"/>
  <c r="E20" i="4"/>
  <c r="E21"/>
  <c r="E22"/>
  <c r="E23"/>
  <c r="E24"/>
  <c r="E25"/>
  <c r="D38" i="8" s="1"/>
  <c r="E27" i="4"/>
  <c r="E28"/>
  <c r="E29"/>
  <c r="E30"/>
  <c r="E31"/>
  <c r="E32"/>
  <c r="E34"/>
  <c r="E35"/>
  <c r="E36"/>
  <c r="E37"/>
  <c r="E38"/>
  <c r="E39"/>
  <c r="E40"/>
  <c r="E41"/>
  <c r="E42"/>
  <c r="E43"/>
  <c r="E45"/>
  <c r="E46"/>
  <c r="E47"/>
  <c r="E48"/>
  <c r="E49"/>
  <c r="E51"/>
  <c r="E52"/>
  <c r="E53"/>
  <c r="E54"/>
  <c r="E56"/>
  <c r="E57"/>
  <c r="E58"/>
  <c r="E59"/>
  <c r="D41" i="8" s="1"/>
  <c r="E62" i="4"/>
  <c r="E63"/>
  <c r="E64"/>
  <c r="E66"/>
  <c r="E67"/>
  <c r="E68"/>
  <c r="E69"/>
  <c r="E71"/>
  <c r="E72"/>
  <c r="E74"/>
  <c r="E75"/>
  <c r="E76"/>
  <c r="D52" i="8" s="1"/>
  <c r="D49" s="1"/>
  <c r="E78" i="4"/>
  <c r="E79"/>
  <c r="E80"/>
  <c r="E81"/>
  <c r="G70" i="5"/>
  <c r="G61"/>
  <c r="G50"/>
  <c r="G33"/>
  <c r="G12"/>
  <c r="G5"/>
  <c r="F82"/>
  <c r="F81"/>
  <c r="F80"/>
  <c r="F79"/>
  <c r="F78"/>
  <c r="F76"/>
  <c r="F75"/>
  <c r="F74"/>
  <c r="F72"/>
  <c r="F71"/>
  <c r="F69"/>
  <c r="F68"/>
  <c r="F67"/>
  <c r="F66"/>
  <c r="F64"/>
  <c r="F63"/>
  <c r="F62"/>
  <c r="F59"/>
  <c r="F58"/>
  <c r="F57"/>
  <c r="F56"/>
  <c r="F54"/>
  <c r="F53"/>
  <c r="F52"/>
  <c r="F51"/>
  <c r="F49"/>
  <c r="F48"/>
  <c r="F47"/>
  <c r="F46"/>
  <c r="F45"/>
  <c r="F43"/>
  <c r="F42"/>
  <c r="F41"/>
  <c r="F40"/>
  <c r="F39"/>
  <c r="F38"/>
  <c r="F37"/>
  <c r="F36"/>
  <c r="F35"/>
  <c r="F34"/>
  <c r="F32"/>
  <c r="F31"/>
  <c r="F30"/>
  <c r="F29"/>
  <c r="F28"/>
  <c r="F25"/>
  <c r="F24"/>
  <c r="F19" s="1"/>
  <c r="F23"/>
  <c r="F22"/>
  <c r="F21"/>
  <c r="F20"/>
  <c r="F18"/>
  <c r="F17"/>
  <c r="F16"/>
  <c r="F15"/>
  <c r="F14"/>
  <c r="F13"/>
  <c r="F11"/>
  <c r="F10"/>
  <c r="F9"/>
  <c r="F8"/>
  <c r="F7"/>
  <c r="F6"/>
  <c r="F126"/>
  <c r="F125"/>
  <c r="F124"/>
  <c r="F123"/>
  <c r="F121"/>
  <c r="F120"/>
  <c r="F119"/>
  <c r="F118"/>
  <c r="F117"/>
  <c r="F115"/>
  <c r="F114"/>
  <c r="F113"/>
  <c r="F112"/>
  <c r="F110"/>
  <c r="F109"/>
  <c r="F108"/>
  <c r="F105"/>
  <c r="F104"/>
  <c r="F103"/>
  <c r="F102" s="1"/>
  <c r="F101"/>
  <c r="F100"/>
  <c r="F99"/>
  <c r="F98"/>
  <c r="F97"/>
  <c r="F95"/>
  <c r="F94"/>
  <c r="F93"/>
  <c r="F92"/>
  <c r="F91"/>
  <c r="G122"/>
  <c r="G116"/>
  <c r="G96"/>
  <c r="G90"/>
  <c r="G96" i="6"/>
  <c r="G106" s="1"/>
  <c r="G128" s="1"/>
  <c r="G55"/>
  <c r="F126"/>
  <c r="F125"/>
  <c r="F124"/>
  <c r="F123"/>
  <c r="F121"/>
  <c r="F120"/>
  <c r="F119"/>
  <c r="F118"/>
  <c r="F117"/>
  <c r="F115"/>
  <c r="F114"/>
  <c r="F113"/>
  <c r="F112"/>
  <c r="F110"/>
  <c r="F109"/>
  <c r="F108"/>
  <c r="F101"/>
  <c r="F100"/>
  <c r="F99"/>
  <c r="F98"/>
  <c r="F97"/>
  <c r="F95"/>
  <c r="F94"/>
  <c r="F93"/>
  <c r="F92"/>
  <c r="F91"/>
  <c r="G90"/>
  <c r="G73"/>
  <c r="E133"/>
  <c r="G70"/>
  <c r="F82"/>
  <c r="F81"/>
  <c r="F80"/>
  <c r="F79"/>
  <c r="F78"/>
  <c r="F76"/>
  <c r="F75"/>
  <c r="F74"/>
  <c r="F72"/>
  <c r="F71"/>
  <c r="F69"/>
  <c r="F68"/>
  <c r="F67"/>
  <c r="F66"/>
  <c r="F64"/>
  <c r="F63"/>
  <c r="F62"/>
  <c r="F59"/>
  <c r="F58"/>
  <c r="F57"/>
  <c r="F56"/>
  <c r="F54"/>
  <c r="F53"/>
  <c r="F52"/>
  <c r="F51"/>
  <c r="F49"/>
  <c r="F48"/>
  <c r="F47"/>
  <c r="F46"/>
  <c r="F45"/>
  <c r="F43"/>
  <c r="F42"/>
  <c r="F41"/>
  <c r="F40"/>
  <c r="F39"/>
  <c r="F38"/>
  <c r="F37"/>
  <c r="F36"/>
  <c r="F35"/>
  <c r="F34"/>
  <c r="F32"/>
  <c r="F31"/>
  <c r="F30"/>
  <c r="F29"/>
  <c r="F28"/>
  <c r="F25"/>
  <c r="F24"/>
  <c r="F23"/>
  <c r="F22"/>
  <c r="F21"/>
  <c r="F20"/>
  <c r="F18"/>
  <c r="F17"/>
  <c r="F16"/>
  <c r="F15"/>
  <c r="F14"/>
  <c r="F13"/>
  <c r="F11"/>
  <c r="F10"/>
  <c r="F9"/>
  <c r="F8"/>
  <c r="F7"/>
  <c r="F6"/>
  <c r="F126" i="7"/>
  <c r="F125"/>
  <c r="F124"/>
  <c r="F123"/>
  <c r="F121"/>
  <c r="F120"/>
  <c r="F119"/>
  <c r="F118"/>
  <c r="F117"/>
  <c r="F115"/>
  <c r="F114"/>
  <c r="F113"/>
  <c r="F112"/>
  <c r="F110"/>
  <c r="F109"/>
  <c r="F108"/>
  <c r="F105"/>
  <c r="F104"/>
  <c r="F103"/>
  <c r="F101"/>
  <c r="F100"/>
  <c r="F99"/>
  <c r="F98"/>
  <c r="F97"/>
  <c r="F95"/>
  <c r="F94"/>
  <c r="F93"/>
  <c r="F92"/>
  <c r="F91"/>
  <c r="G90"/>
  <c r="G5"/>
  <c r="F82"/>
  <c r="F81"/>
  <c r="F80"/>
  <c r="F79"/>
  <c r="F78"/>
  <c r="F76"/>
  <c r="F75"/>
  <c r="F74"/>
  <c r="F72"/>
  <c r="F71"/>
  <c r="F69"/>
  <c r="F68"/>
  <c r="F67"/>
  <c r="F66"/>
  <c r="F64"/>
  <c r="F63"/>
  <c r="F62"/>
  <c r="F59"/>
  <c r="F58"/>
  <c r="F57"/>
  <c r="F56"/>
  <c r="F54"/>
  <c r="F53"/>
  <c r="F52"/>
  <c r="F51"/>
  <c r="F49"/>
  <c r="F48"/>
  <c r="F47"/>
  <c r="F46"/>
  <c r="F45"/>
  <c r="F43"/>
  <c r="F42"/>
  <c r="F41"/>
  <c r="F40"/>
  <c r="F39"/>
  <c r="F38"/>
  <c r="F37"/>
  <c r="F36"/>
  <c r="F35"/>
  <c r="F34"/>
  <c r="F32"/>
  <c r="F31"/>
  <c r="F30"/>
  <c r="F29"/>
  <c r="F28"/>
  <c r="F25"/>
  <c r="F24"/>
  <c r="F23"/>
  <c r="F22"/>
  <c r="F21"/>
  <c r="F20"/>
  <c r="F18"/>
  <c r="F17"/>
  <c r="F16"/>
  <c r="F15"/>
  <c r="F14"/>
  <c r="F13"/>
  <c r="F11"/>
  <c r="F10"/>
  <c r="F9"/>
  <c r="F8"/>
  <c r="F7"/>
  <c r="F6"/>
  <c r="F12" i="6" l="1"/>
  <c r="J11" i="8"/>
  <c r="J18" s="1"/>
  <c r="J28" s="1"/>
  <c r="F73" i="5"/>
  <c r="F55"/>
  <c r="F70"/>
  <c r="F90" i="6"/>
  <c r="G127" i="5"/>
  <c r="F90" i="7"/>
  <c r="F73" i="6"/>
  <c r="F96"/>
  <c r="F106" s="1"/>
  <c r="F128" s="1"/>
  <c r="E133" i="5"/>
  <c r="F116"/>
  <c r="G83"/>
  <c r="F33"/>
  <c r="E19" i="4"/>
  <c r="D37" i="8" s="1"/>
  <c r="F19" i="6"/>
  <c r="G106" i="5"/>
  <c r="G128" s="1"/>
  <c r="F70" i="6"/>
  <c r="F96" i="5"/>
  <c r="F61"/>
  <c r="E61" i="4"/>
  <c r="D56" i="8"/>
  <c r="D55" s="1"/>
  <c r="D61" s="1"/>
  <c r="E96" i="4"/>
  <c r="J37" i="8"/>
  <c r="J48" s="1"/>
  <c r="E77" i="4"/>
  <c r="E55"/>
  <c r="D40" i="8" s="1"/>
  <c r="E50" i="4"/>
  <c r="D11" i="8" s="1"/>
  <c r="J61"/>
  <c r="E132" i="6"/>
  <c r="F5" i="7"/>
  <c r="F55" i="6"/>
  <c r="F90" i="5"/>
  <c r="F106" s="1"/>
  <c r="E33" i="4"/>
  <c r="D10" i="8" s="1"/>
  <c r="F12" i="5"/>
  <c r="F50"/>
  <c r="E73" i="4"/>
  <c r="E5"/>
  <c r="E107"/>
  <c r="E102"/>
  <c r="E70"/>
  <c r="E65"/>
  <c r="E44"/>
  <c r="D39" i="8" s="1"/>
  <c r="E26" i="4"/>
  <c r="D9" i="8" s="1"/>
  <c r="E12" i="4"/>
  <c r="D7" i="8" s="1"/>
  <c r="E122" i="4"/>
  <c r="E116"/>
  <c r="E111"/>
  <c r="E90"/>
  <c r="F5" i="5"/>
  <c r="E106" i="4" l="1"/>
  <c r="E127"/>
  <c r="E83"/>
  <c r="E60"/>
  <c r="D6" i="8"/>
  <c r="D18" s="1"/>
  <c r="D48"/>
  <c r="D62" s="1"/>
  <c r="J62"/>
  <c r="J65" s="1"/>
  <c r="E132" i="5"/>
  <c r="E84" i="4" l="1"/>
  <c r="E128"/>
  <c r="J29" i="8"/>
  <c r="D28"/>
  <c r="D65" s="1"/>
  <c r="D29"/>
  <c r="J30"/>
  <c r="D30"/>
  <c r="J63"/>
  <c r="D64"/>
  <c r="D63"/>
  <c r="J64"/>
  <c r="H133" i="5"/>
  <c r="F123" i="4" l="1"/>
  <c r="G123"/>
  <c r="F124"/>
  <c r="G124"/>
  <c r="F125"/>
  <c r="G125"/>
  <c r="F126"/>
  <c r="G126"/>
  <c r="F117"/>
  <c r="G117"/>
  <c r="F118"/>
  <c r="K26" i="8" s="1"/>
  <c r="K27" s="1"/>
  <c r="G118" i="4"/>
  <c r="G120"/>
  <c r="F121"/>
  <c r="G121"/>
  <c r="F112"/>
  <c r="G112"/>
  <c r="F113"/>
  <c r="G113"/>
  <c r="F114"/>
  <c r="G114"/>
  <c r="F115"/>
  <c r="G115"/>
  <c r="F108"/>
  <c r="K52" i="8" s="1"/>
  <c r="G108" i="4"/>
  <c r="F109"/>
  <c r="G109"/>
  <c r="F110"/>
  <c r="G110"/>
  <c r="F103"/>
  <c r="G103"/>
  <c r="I103" s="1"/>
  <c r="F104"/>
  <c r="G104"/>
  <c r="G105"/>
  <c r="G97"/>
  <c r="G98"/>
  <c r="G99"/>
  <c r="G100"/>
  <c r="G101"/>
  <c r="G91"/>
  <c r="G92"/>
  <c r="G93"/>
  <c r="G94"/>
  <c r="G95"/>
  <c r="F78"/>
  <c r="G78"/>
  <c r="F79"/>
  <c r="G79"/>
  <c r="F80"/>
  <c r="G80"/>
  <c r="F81"/>
  <c r="G81"/>
  <c r="F74"/>
  <c r="G74"/>
  <c r="F75"/>
  <c r="G75"/>
  <c r="F76"/>
  <c r="E52" i="8" s="1"/>
  <c r="E49" s="1"/>
  <c r="G76" i="4"/>
  <c r="F71"/>
  <c r="G71"/>
  <c r="I71" s="1"/>
  <c r="F72"/>
  <c r="G72"/>
  <c r="F66"/>
  <c r="G66"/>
  <c r="F67"/>
  <c r="G67"/>
  <c r="F68"/>
  <c r="G68"/>
  <c r="F69"/>
  <c r="G69"/>
  <c r="F62"/>
  <c r="E56" i="8" s="1"/>
  <c r="E55" s="1"/>
  <c r="G62" i="4"/>
  <c r="F63"/>
  <c r="G63"/>
  <c r="F64"/>
  <c r="G64"/>
  <c r="F56"/>
  <c r="G56"/>
  <c r="F57"/>
  <c r="G57"/>
  <c r="I57" s="1"/>
  <c r="F58"/>
  <c r="G58"/>
  <c r="F59"/>
  <c r="E41" i="8" s="1"/>
  <c r="G59" i="4"/>
  <c r="F41" i="8" s="1"/>
  <c r="F51" i="4"/>
  <c r="G51"/>
  <c r="F52"/>
  <c r="G52"/>
  <c r="I52" s="1"/>
  <c r="F53"/>
  <c r="F54"/>
  <c r="G54"/>
  <c r="F45"/>
  <c r="G45"/>
  <c r="F46"/>
  <c r="G46"/>
  <c r="I46" s="1"/>
  <c r="F47"/>
  <c r="G47"/>
  <c r="I47" s="1"/>
  <c r="F48"/>
  <c r="G48"/>
  <c r="F49"/>
  <c r="G49"/>
  <c r="G34"/>
  <c r="I34" s="1"/>
  <c r="G35"/>
  <c r="I35" s="1"/>
  <c r="G36"/>
  <c r="I36" s="1"/>
  <c r="G37"/>
  <c r="I37" s="1"/>
  <c r="G38"/>
  <c r="I38" s="1"/>
  <c r="G39"/>
  <c r="I39" s="1"/>
  <c r="G40"/>
  <c r="I40" s="1"/>
  <c r="G41"/>
  <c r="I41" s="1"/>
  <c r="F42"/>
  <c r="G42"/>
  <c r="F43"/>
  <c r="G43"/>
  <c r="F28"/>
  <c r="G28"/>
  <c r="I28" s="1"/>
  <c r="G29"/>
  <c r="I29" s="1"/>
  <c r="F30"/>
  <c r="G30"/>
  <c r="I30" s="1"/>
  <c r="F31"/>
  <c r="G31"/>
  <c r="I31" s="1"/>
  <c r="F32"/>
  <c r="G32"/>
  <c r="I32" s="1"/>
  <c r="F20"/>
  <c r="G20"/>
  <c r="I20" s="1"/>
  <c r="F21"/>
  <c r="G21"/>
  <c r="F22"/>
  <c r="G22"/>
  <c r="F23"/>
  <c r="G23"/>
  <c r="F24"/>
  <c r="G24"/>
  <c r="I24" s="1"/>
  <c r="F25"/>
  <c r="E38" i="8" s="1"/>
  <c r="G25" i="4"/>
  <c r="I25" s="1"/>
  <c r="F13"/>
  <c r="G13"/>
  <c r="F14"/>
  <c r="G14"/>
  <c r="F15"/>
  <c r="G15"/>
  <c r="F16"/>
  <c r="G16"/>
  <c r="F17"/>
  <c r="G17"/>
  <c r="I17" s="1"/>
  <c r="F18"/>
  <c r="E8" i="8" s="1"/>
  <c r="G18" i="4"/>
  <c r="F6"/>
  <c r="G6"/>
  <c r="I6" s="1"/>
  <c r="F7"/>
  <c r="G7"/>
  <c r="I7" s="1"/>
  <c r="F8"/>
  <c r="G8"/>
  <c r="I8" s="1"/>
  <c r="F9"/>
  <c r="G9"/>
  <c r="I9" s="1"/>
  <c r="G10"/>
  <c r="I10" s="1"/>
  <c r="F11"/>
  <c r="G11"/>
  <c r="I11" s="1"/>
  <c r="F55" i="7"/>
  <c r="F10" i="4"/>
  <c r="F120"/>
  <c r="K55" i="8" s="1"/>
  <c r="F105" i="4"/>
  <c r="K42" i="8" s="1"/>
  <c r="F100" i="4"/>
  <c r="K40" i="8" s="1"/>
  <c r="F99" i="4"/>
  <c r="K39" i="8" s="1"/>
  <c r="F98" i="4"/>
  <c r="K38" i="8" s="1"/>
  <c r="F95" i="4"/>
  <c r="K10" i="8" s="1"/>
  <c r="F94" i="4"/>
  <c r="K9" i="8" s="1"/>
  <c r="F93" i="4"/>
  <c r="K8" i="8" s="1"/>
  <c r="F92" i="4"/>
  <c r="K7" i="8" s="1"/>
  <c r="F29" i="4"/>
  <c r="G55" i="5"/>
  <c r="F41" i="4"/>
  <c r="F40"/>
  <c r="F39"/>
  <c r="F38"/>
  <c r="F37"/>
  <c r="F36"/>
  <c r="F35"/>
  <c r="F34"/>
  <c r="L9" i="8" l="1"/>
  <c r="I94" i="4"/>
  <c r="L7" i="8"/>
  <c r="I92" i="4"/>
  <c r="L41" i="8"/>
  <c r="I101" i="4"/>
  <c r="L39" i="8"/>
  <c r="I99" i="4"/>
  <c r="L37" i="8"/>
  <c r="I97" i="4"/>
  <c r="L52" i="8"/>
  <c r="I108" i="4"/>
  <c r="L55" i="8"/>
  <c r="I120" i="4"/>
  <c r="F8" i="8"/>
  <c r="I18" i="4"/>
  <c r="F56" i="8"/>
  <c r="F55" s="1"/>
  <c r="I62" i="4"/>
  <c r="F52" i="8"/>
  <c r="F49" s="1"/>
  <c r="I76" i="4"/>
  <c r="L10" i="8"/>
  <c r="I95" i="4"/>
  <c r="L8" i="8"/>
  <c r="I93" i="4"/>
  <c r="L6" i="8"/>
  <c r="I91" i="4"/>
  <c r="L40" i="8"/>
  <c r="I100" i="4"/>
  <c r="L38" i="8"/>
  <c r="I98" i="4"/>
  <c r="L42" i="8"/>
  <c r="I105" i="4"/>
  <c r="L26" i="8"/>
  <c r="L27" s="1"/>
  <c r="I118" i="4"/>
  <c r="F38" i="8"/>
  <c r="F107" i="4"/>
  <c r="F127" s="1"/>
  <c r="L61" i="8"/>
  <c r="G19" i="4"/>
  <c r="I19" s="1"/>
  <c r="F19"/>
  <c r="E37" i="8" s="1"/>
  <c r="G55" i="4"/>
  <c r="I55" s="1"/>
  <c r="L11" i="8"/>
  <c r="L18" s="1"/>
  <c r="L28" s="1"/>
  <c r="K61"/>
  <c r="F55" i="4"/>
  <c r="E40" i="8" s="1"/>
  <c r="L48"/>
  <c r="L62" s="1"/>
  <c r="K11"/>
  <c r="F61"/>
  <c r="E61"/>
  <c r="G107" i="4"/>
  <c r="I107" s="1"/>
  <c r="G90"/>
  <c r="I90" s="1"/>
  <c r="H132" i="5"/>
  <c r="F91" i="4"/>
  <c r="K6" i="8" s="1"/>
  <c r="G102" i="4"/>
  <c r="I102" s="1"/>
  <c r="F102"/>
  <c r="F5"/>
  <c r="E6" i="8" s="1"/>
  <c r="F12" i="4"/>
  <c r="E7" i="8" s="1"/>
  <c r="G33" i="4"/>
  <c r="I33" s="1"/>
  <c r="F44"/>
  <c r="E39" i="8" s="1"/>
  <c r="F50" i="4"/>
  <c r="E11" i="8" s="1"/>
  <c r="G61" i="4"/>
  <c r="I61" s="1"/>
  <c r="G70"/>
  <c r="I70" s="1"/>
  <c r="G5"/>
  <c r="G12"/>
  <c r="I12" s="1"/>
  <c r="F33"/>
  <c r="E10" i="8" s="1"/>
  <c r="G44" i="4"/>
  <c r="G50"/>
  <c r="I50" s="1"/>
  <c r="F70"/>
  <c r="F61"/>
  <c r="F101"/>
  <c r="K41" i="8" s="1"/>
  <c r="F97" i="4"/>
  <c r="K37" i="8" s="1"/>
  <c r="G96" i="4"/>
  <c r="I96" s="1"/>
  <c r="G44" i="5"/>
  <c r="G27"/>
  <c r="G27" i="6"/>
  <c r="F27" s="1"/>
  <c r="G33"/>
  <c r="G44"/>
  <c r="G61"/>
  <c r="F6" i="8" l="1"/>
  <c r="I5" i="4"/>
  <c r="F39" i="8"/>
  <c r="I44" i="4"/>
  <c r="F83"/>
  <c r="F90"/>
  <c r="F7" i="8"/>
  <c r="F11"/>
  <c r="F10"/>
  <c r="E48"/>
  <c r="E62" s="1"/>
  <c r="L65"/>
  <c r="K18"/>
  <c r="K28" s="1"/>
  <c r="K48"/>
  <c r="K62" s="1"/>
  <c r="G83" i="6"/>
  <c r="H133" i="4"/>
  <c r="F27" i="5"/>
  <c r="G26"/>
  <c r="G60" s="1"/>
  <c r="G84" s="1"/>
  <c r="F26" i="6"/>
  <c r="G26"/>
  <c r="G106" i="4"/>
  <c r="I106" s="1"/>
  <c r="F96"/>
  <c r="F133"/>
  <c r="G133" i="5"/>
  <c r="F106" i="4" l="1"/>
  <c r="F128" s="1"/>
  <c r="K65" i="8"/>
  <c r="F26" i="5"/>
  <c r="G132"/>
  <c r="E64" i="8"/>
  <c r="K63"/>
  <c r="K64"/>
  <c r="E63"/>
  <c r="G133" i="6"/>
  <c r="H132" i="4"/>
  <c r="F24" i="8" l="1"/>
  <c r="F27" s="1"/>
  <c r="G122" i="7"/>
  <c r="G116"/>
  <c r="G111"/>
  <c r="G107"/>
  <c r="G102"/>
  <c r="G96"/>
  <c r="G77"/>
  <c r="G73"/>
  <c r="G70"/>
  <c r="G65"/>
  <c r="G61"/>
  <c r="G55"/>
  <c r="G50"/>
  <c r="G44"/>
  <c r="G33"/>
  <c r="G27"/>
  <c r="G19"/>
  <c r="G12"/>
  <c r="G106" l="1"/>
  <c r="F27"/>
  <c r="G27" i="4"/>
  <c r="G26" i="7"/>
  <c r="G60" s="1"/>
  <c r="G127"/>
  <c r="G83"/>
  <c r="G135" i="5"/>
  <c r="G26" i="4" l="1"/>
  <c r="I27"/>
  <c r="G133" i="7"/>
  <c r="G128"/>
  <c r="G84"/>
  <c r="G132"/>
  <c r="F9" i="8" l="1"/>
  <c r="F18" s="1"/>
  <c r="I26" i="4"/>
  <c r="D27" i="5"/>
  <c r="D102"/>
  <c r="D102" i="6"/>
  <c r="L29" i="8" l="1"/>
  <c r="L30"/>
  <c r="F30"/>
  <c r="F29"/>
  <c r="F28"/>
  <c r="F40"/>
  <c r="D108" i="4"/>
  <c r="D118"/>
  <c r="D104"/>
  <c r="D102" i="7"/>
  <c r="F102" s="1"/>
  <c r="D125" i="4"/>
  <c r="D124"/>
  <c r="D123"/>
  <c r="D126"/>
  <c r="D120"/>
  <c r="D117"/>
  <c r="D115"/>
  <c r="D114"/>
  <c r="D113"/>
  <c r="D112"/>
  <c r="D110"/>
  <c r="D109"/>
  <c r="D105"/>
  <c r="D103"/>
  <c r="D81"/>
  <c r="D80"/>
  <c r="D79"/>
  <c r="D78"/>
  <c r="D76"/>
  <c r="D75"/>
  <c r="D74"/>
  <c r="D72"/>
  <c r="D71"/>
  <c r="D69"/>
  <c r="D68"/>
  <c r="D67"/>
  <c r="D66"/>
  <c r="D64"/>
  <c r="D63"/>
  <c r="D62"/>
  <c r="D59"/>
  <c r="D58"/>
  <c r="D57"/>
  <c r="D56"/>
  <c r="D54"/>
  <c r="D53"/>
  <c r="D52"/>
  <c r="D51"/>
  <c r="D49"/>
  <c r="D48"/>
  <c r="D47"/>
  <c r="D46"/>
  <c r="D45"/>
  <c r="D32"/>
  <c r="D31"/>
  <c r="D30"/>
  <c r="D29"/>
  <c r="D28"/>
  <c r="D25"/>
  <c r="C38" i="8" s="1"/>
  <c r="D24" i="4"/>
  <c r="D23"/>
  <c r="D22"/>
  <c r="D21"/>
  <c r="D20"/>
  <c r="D18"/>
  <c r="D17"/>
  <c r="D16"/>
  <c r="D15"/>
  <c r="D14"/>
  <c r="D13"/>
  <c r="D11"/>
  <c r="D10"/>
  <c r="D9"/>
  <c r="D8"/>
  <c r="D7"/>
  <c r="D6"/>
  <c r="D35"/>
  <c r="D40"/>
  <c r="D91"/>
  <c r="D92"/>
  <c r="D93"/>
  <c r="D94"/>
  <c r="D43"/>
  <c r="D42"/>
  <c r="D41"/>
  <c r="D34"/>
  <c r="D101"/>
  <c r="D100"/>
  <c r="D99"/>
  <c r="D98"/>
  <c r="D116" i="6"/>
  <c r="D116" i="5"/>
  <c r="D107"/>
  <c r="F107" s="1"/>
  <c r="D111"/>
  <c r="F111" s="1"/>
  <c r="D122"/>
  <c r="F122" s="1"/>
  <c r="D121" i="4"/>
  <c r="D97"/>
  <c r="D95"/>
  <c r="D39"/>
  <c r="D38"/>
  <c r="D37"/>
  <c r="D36"/>
  <c r="C24" i="8"/>
  <c r="D122" i="7"/>
  <c r="F122" s="1"/>
  <c r="D116"/>
  <c r="F116" s="1"/>
  <c r="D107"/>
  <c r="F107" s="1"/>
  <c r="D111"/>
  <c r="F111" s="1"/>
  <c r="D96"/>
  <c r="F96" s="1"/>
  <c r="F106" s="1"/>
  <c r="D90"/>
  <c r="D77"/>
  <c r="F77" s="1"/>
  <c r="D73"/>
  <c r="F73" s="1"/>
  <c r="D70"/>
  <c r="F70" s="1"/>
  <c r="D61"/>
  <c r="F61" s="1"/>
  <c r="D65"/>
  <c r="F65" s="1"/>
  <c r="D55"/>
  <c r="D50"/>
  <c r="F50" s="1"/>
  <c r="D44"/>
  <c r="F44" s="1"/>
  <c r="D33"/>
  <c r="F33" s="1"/>
  <c r="D27"/>
  <c r="D19"/>
  <c r="F19" s="1"/>
  <c r="D12"/>
  <c r="F12" s="1"/>
  <c r="D5"/>
  <c r="D122" i="6"/>
  <c r="F122" s="1"/>
  <c r="D111"/>
  <c r="F111" s="1"/>
  <c r="D107"/>
  <c r="D96"/>
  <c r="D90"/>
  <c r="D77"/>
  <c r="F77" s="1"/>
  <c r="D73"/>
  <c r="D70"/>
  <c r="D65"/>
  <c r="F65" s="1"/>
  <c r="D61"/>
  <c r="F61" s="1"/>
  <c r="D55"/>
  <c r="D50"/>
  <c r="D44"/>
  <c r="F44" s="1"/>
  <c r="D33"/>
  <c r="F33" s="1"/>
  <c r="D27"/>
  <c r="D19"/>
  <c r="D12"/>
  <c r="D5"/>
  <c r="D96" i="5"/>
  <c r="D90"/>
  <c r="D77"/>
  <c r="F77" s="1"/>
  <c r="D73"/>
  <c r="D70"/>
  <c r="D65"/>
  <c r="F65" s="1"/>
  <c r="F83" s="1"/>
  <c r="D61"/>
  <c r="D55"/>
  <c r="D50"/>
  <c r="D44"/>
  <c r="F44" s="1"/>
  <c r="D33"/>
  <c r="D26"/>
  <c r="D19"/>
  <c r="D12"/>
  <c r="D5"/>
  <c r="C19" i="8"/>
  <c r="C27" l="1"/>
  <c r="F60" i="5"/>
  <c r="F84" s="1"/>
  <c r="D83" i="7"/>
  <c r="F83" i="6"/>
  <c r="F127" i="5"/>
  <c r="F128" s="1"/>
  <c r="F37" i="8"/>
  <c r="F48" s="1"/>
  <c r="G60" i="4"/>
  <c r="I60" s="1"/>
  <c r="I132" s="1"/>
  <c r="D26" i="7"/>
  <c r="F60" s="1"/>
  <c r="F84" s="1"/>
  <c r="F83"/>
  <c r="D127"/>
  <c r="F127" s="1"/>
  <c r="F128" s="1"/>
  <c r="D26" i="6"/>
  <c r="D60" s="1"/>
  <c r="F27" i="4"/>
  <c r="F26" s="1"/>
  <c r="D127" i="6"/>
  <c r="D27" i="4"/>
  <c r="D26" s="1"/>
  <c r="C9" i="8" s="1"/>
  <c r="D127" i="5"/>
  <c r="D83"/>
  <c r="D106"/>
  <c r="I38" i="8"/>
  <c r="I39"/>
  <c r="C56"/>
  <c r="C55" s="1"/>
  <c r="D5" i="4"/>
  <c r="C6" i="8" s="1"/>
  <c r="C8"/>
  <c r="I41"/>
  <c r="D96" i="4"/>
  <c r="D44"/>
  <c r="C39" i="8" s="1"/>
  <c r="D19" i="4"/>
  <c r="C37" i="8" s="1"/>
  <c r="C41"/>
  <c r="I11"/>
  <c r="C52"/>
  <c r="C49" s="1"/>
  <c r="I55"/>
  <c r="D107" i="4"/>
  <c r="D70"/>
  <c r="I40" i="8"/>
  <c r="I42"/>
  <c r="I26"/>
  <c r="I27" s="1"/>
  <c r="D73" i="4"/>
  <c r="D61"/>
  <c r="D55"/>
  <c r="C40" i="8" s="1"/>
  <c r="D65" i="4"/>
  <c r="I9" i="8"/>
  <c r="D111" i="4"/>
  <c r="I6" i="8"/>
  <c r="I52"/>
  <c r="D33" i="4"/>
  <c r="C10" i="8" s="1"/>
  <c r="D12" i="4"/>
  <c r="C7" i="8" s="1"/>
  <c r="D102" i="4"/>
  <c r="D83" i="6"/>
  <c r="D133" s="1"/>
  <c r="D106" i="7"/>
  <c r="I8" i="8"/>
  <c r="D77" i="4"/>
  <c r="D50"/>
  <c r="C11" i="8" s="1"/>
  <c r="D116" i="4"/>
  <c r="D122"/>
  <c r="I7" i="8"/>
  <c r="I37"/>
  <c r="I10"/>
  <c r="D90" i="4"/>
  <c r="D106" i="6"/>
  <c r="D60" i="5"/>
  <c r="F133" i="6" l="1"/>
  <c r="D60" i="7"/>
  <c r="F133"/>
  <c r="L63" i="8"/>
  <c r="F63"/>
  <c r="L64"/>
  <c r="F64"/>
  <c r="F62"/>
  <c r="F65" s="1"/>
  <c r="F133" i="5"/>
  <c r="G132" i="4"/>
  <c r="E9" i="8"/>
  <c r="E18" s="1"/>
  <c r="F60" i="4"/>
  <c r="F84" s="1"/>
  <c r="D128" i="7"/>
  <c r="F132"/>
  <c r="I61" i="8"/>
  <c r="D133" i="7"/>
  <c r="D128" i="6"/>
  <c r="D84"/>
  <c r="D128" i="5"/>
  <c r="D133"/>
  <c r="D132"/>
  <c r="F132"/>
  <c r="C61" i="8"/>
  <c r="D106" i="4"/>
  <c r="C48" i="8"/>
  <c r="D83" i="4"/>
  <c r="C18" i="8"/>
  <c r="C28" s="1"/>
  <c r="I48"/>
  <c r="D60" i="4"/>
  <c r="I18" i="8"/>
  <c r="I28" s="1"/>
  <c r="D127" i="4"/>
  <c r="D84" i="5"/>
  <c r="D132" i="6"/>
  <c r="D132" i="7"/>
  <c r="D84"/>
  <c r="K30" i="8" l="1"/>
  <c r="K29"/>
  <c r="E28"/>
  <c r="E65" s="1"/>
  <c r="E30"/>
  <c r="E29"/>
  <c r="I62"/>
  <c r="I64" s="1"/>
  <c r="D133" i="4"/>
  <c r="F132"/>
  <c r="I30" i="8"/>
  <c r="C62"/>
  <c r="C65" s="1"/>
  <c r="D135" i="5"/>
  <c r="C29" i="8"/>
  <c r="D132" i="4"/>
  <c r="D84"/>
  <c r="C30" i="8"/>
  <c r="C64"/>
  <c r="C63"/>
  <c r="I29"/>
  <c r="I63"/>
  <c r="D128" i="4"/>
  <c r="I65" i="8" l="1"/>
  <c r="G73" i="4"/>
  <c r="I73" s="1"/>
  <c r="G77"/>
  <c r="G65"/>
  <c r="G122"/>
  <c r="G111"/>
  <c r="G116"/>
  <c r="I116" s="1"/>
  <c r="G83" l="1"/>
  <c r="G127"/>
  <c r="G84" l="1"/>
  <c r="I83"/>
  <c r="G128"/>
  <c r="I127"/>
  <c r="G133"/>
  <c r="I162" i="35" l="1"/>
  <c r="I84" i="4"/>
  <c r="I252" i="34"/>
  <c r="I128" i="4"/>
  <c r="I133"/>
  <c r="F60" i="6"/>
  <c r="F132" s="1"/>
  <c r="G60"/>
  <c r="G84" s="1"/>
  <c r="G132" l="1"/>
  <c r="F84"/>
</calcChain>
</file>

<file path=xl/comments1.xml><?xml version="1.0" encoding="utf-8"?>
<comments xmlns="http://schemas.openxmlformats.org/spreadsheetml/2006/main">
  <authors>
    <author>Palkó Roland</author>
  </authors>
  <commentList>
    <comment ref="F10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I102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A123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376 cím elrejtve</t>
        </r>
      </text>
    </comment>
  </commentList>
</comments>
</file>

<file path=xl/sharedStrings.xml><?xml version="1.0" encoding="utf-8"?>
<sst xmlns="http://schemas.openxmlformats.org/spreadsheetml/2006/main" count="3224" uniqueCount="1151">
  <si>
    <t>a) Szélkakasos Óvoda  melegítőkonyha bővítése</t>
  </si>
  <si>
    <t>b) Szélkakasos Óvoda  ÉV mérés és jegyzőkönyv készítése</t>
  </si>
  <si>
    <t>c) Malom Óvoda Pillangó csop. falburkolat cseréje</t>
  </si>
  <si>
    <t>d) Malom Óvoda ÉV mérés és jegyzőkönyv készítése</t>
  </si>
  <si>
    <t>e) Ficánka Bölcsöde 1 db foglalkoztató pvc. cseréje</t>
  </si>
  <si>
    <t>f) Ficánka Bölcsőde-Óvoda udvari járda aszfaltozása</t>
  </si>
  <si>
    <t>g) Ficánka Óvoda melegvíz cirkó rendszer kiépítése</t>
  </si>
  <si>
    <t>h) Ficánka Óvoda ÉV mérés és jegyzőkönyv készítése</t>
  </si>
  <si>
    <t>i) Pitypang Óvoda ÉV mérés és jegyzőkönyv készítése</t>
  </si>
  <si>
    <t>j) Liget Óvoda ÉV mérés és jegyzőkönyv készítése</t>
  </si>
  <si>
    <t>a) Hátsó vaskapu cseréje</t>
  </si>
  <si>
    <t>b) Régi épületszárny lépcsőház festése</t>
  </si>
  <si>
    <t>c) Régi tornaterem hátsó fal víz elleni szigetelése</t>
  </si>
  <si>
    <t>d) Technika terem fal beázás megszüntetése</t>
  </si>
  <si>
    <t>a) Elektromos hiányosságok kijavítása , ÉV jegyzőkönyv készítése</t>
  </si>
  <si>
    <t>a) Elektromos hiányosságok kijavításának folytatása (pavilon)</t>
  </si>
  <si>
    <t>a) Idősek Napközi Otthona ÉV mérés és jegyzőkönyv készítése</t>
  </si>
  <si>
    <t>b) Idősek Napközi Otthona tetőbeázás megszüntetése</t>
  </si>
  <si>
    <t>c) Nevelési Tanácsadó  ÉV mérés és jegyzőkönyv készítése</t>
  </si>
  <si>
    <t>a) Tetőtéri 1 db ablak cseréje</t>
  </si>
  <si>
    <t>b) Vizesblokk lapostető szigetelése</t>
  </si>
  <si>
    <t>4. Bartók Béla Zeneiskola Intézmény</t>
  </si>
  <si>
    <t>a) Hangverseny terem parketta csiszolása</t>
  </si>
  <si>
    <t>b) Hangverseny terem színpad kialakítása</t>
  </si>
  <si>
    <t>c) Néptánc leány, fiú öltöző és tanári fapadló burkolása</t>
  </si>
  <si>
    <t>Bartók Béla Zeneiskola Intézmény összesen:</t>
  </si>
  <si>
    <t>9. Polgármesteri Hivatal</t>
  </si>
  <si>
    <t>a) Homlokzati nyílászárók és ereszalj festése (keleti oldal, parkoló felöl)</t>
  </si>
  <si>
    <t>Polgármesteri Hivatal összesen:</t>
  </si>
  <si>
    <t>2015. évi felújítási kiadások előirányzata felújítási célonként</t>
  </si>
  <si>
    <t>Árokfelújítások</t>
  </si>
  <si>
    <t>Szabadság utca út és járda felújítása</t>
  </si>
  <si>
    <t>Mezőföldvíz Kft. közmű felújítások</t>
  </si>
  <si>
    <t>Széchenyi I. Ált. Iskola tetőszigetelés felújítása</t>
  </si>
  <si>
    <t>Széchenyi I. Ált. Iskola tornaterem parketta felújítása</t>
  </si>
  <si>
    <t>Északi tehermentesítő út és híd építése</t>
  </si>
  <si>
    <t>Árpád utca járda aszfaltozása</t>
  </si>
  <si>
    <t>Perczel M. utca 9. parkoló térkövezése</t>
  </si>
  <si>
    <t>Térfigyelő kamerarendszer kiépítése</t>
  </si>
  <si>
    <t xml:space="preserve">Képviselői keret </t>
  </si>
  <si>
    <t>Fáy ltp. 26. elötti parkoló térkövezése</t>
  </si>
  <si>
    <t>Gyár utca, 10 férőhelyes parkoló kialakítása (LALA előtt)</t>
  </si>
  <si>
    <t>Dr. Kolta L. 31-33. parkoló építése (P11)</t>
  </si>
  <si>
    <t xml:space="preserve">Ifjúsági park Streetball pálya kialakítása </t>
  </si>
  <si>
    <t>B E V É T E L E K</t>
  </si>
  <si>
    <t>1. sz. táblázat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</si>
  <si>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</si>
  <si>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</si>
  <si>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</si>
  <si>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</si>
  <si>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</si>
  <si>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</si>
  <si>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</si>
  <si>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</si>
  <si>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</si>
  <si>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</si>
  <si>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</si>
  <si>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</si>
  <si>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</si>
  <si>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</si>
  <si>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</si>
  <si>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</si>
  <si>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</si>
  <si>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</si>
  <si>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</si>
  <si>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</si>
  <si>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</si>
  <si>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</si>
  <si>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</si>
  <si>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</si>
  <si>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</si>
  <si>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</si>
  <si>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</si>
  <si>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</si>
  <si>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</si>
  <si>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</si>
  <si>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</si>
  <si>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</si>
  <si>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</si>
  <si>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</si>
  <si>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</si>
  <si>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</si>
  <si>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</si>
  <si>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</si>
  <si>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</si>
  <si>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</si>
  <si>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</si>
  <si>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</si>
  <si>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</si>
  <si>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</si>
  <si>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</si>
  <si>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</si>
  <si>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</si>
  <si>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</si>
  <si>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</si>
  <si>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</si>
  <si>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</si>
  <si>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</si>
  <si>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</si>
  <si>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</si>
  <si>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</si>
  <si>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</si>
  <si>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</si>
  <si>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</si>
  <si>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</si>
  <si>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</si>
  <si>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</si>
  <si>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</si>
  <si>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</si>
  <si>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</si>
  <si>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</si>
  <si>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</si>
  <si>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</si>
  <si>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</si>
  <si>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</si>
  <si>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</si>
  <si>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</si>
  <si>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</si>
  <si>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</si>
  <si>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</si>
  <si>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</si>
  <si>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</si>
  <si>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</si>
  <si>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</si>
  <si>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</si>
  <si>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</si>
  <si>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</si>
  <si>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</si>
  <si>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</si>
  <si>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</si>
  <si>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</si>
  <si>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</si>
  <si>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</si>
  <si>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</si>
  <si>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</si>
  <si>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</si>
  <si>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</si>
  <si>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</si>
  <si>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</si>
  <si>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</si>
  <si>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</si>
  <si>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</si>
  <si>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</si>
  <si>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</si>
  <si>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</si>
  <si>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</si>
  <si>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</si>
  <si>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</si>
  <si>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</si>
  <si>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</si>
  <si>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</si>
  <si>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</si>
  <si>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</si>
  <si>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</si>
  <si>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</si>
  <si>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</si>
  <si>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</si>
  <si>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</si>
  <si>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</si>
  <si>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</si>
  <si>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</si>
  <si>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</si>
  <si>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</si>
  <si>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</si>
  <si>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</si>
  <si>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</si>
  <si>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</si>
  <si>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</si>
  <si>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</si>
  <si>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</si>
  <si>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</si>
  <si>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</si>
  <si>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</si>
  <si>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</si>
  <si>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</si>
  <si>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</si>
  <si>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</si>
  <si>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</si>
  <si>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</si>
  <si>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</si>
  <si>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</si>
  <si>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</si>
  <si>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</si>
  <si>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</si>
  <si>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</si>
  <si>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</si>
  <si>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</si>
  <si>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</si>
  <si>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</si>
  <si>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</si>
  <si>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</si>
  <si>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</si>
  <si>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</si>
  <si>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</si>
  <si>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</si>
  <si>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</si>
  <si>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</si>
  <si>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</si>
  <si>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</si>
  <si>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</si>
  <si>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</si>
  <si>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</si>
  <si>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</si>
  <si>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</si>
  <si>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</si>
  <si>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</si>
  <si>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</si>
  <si>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</si>
  <si>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</si>
  <si>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</si>
  <si>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</si>
  <si>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</si>
  <si>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</si>
  <si>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</si>
  <si>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</si>
  <si>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</si>
  <si>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</si>
  <si>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</si>
  <si>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</si>
  <si>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</si>
  <si>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</si>
  <si>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</si>
  <si>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</si>
  <si>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</si>
  <si>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</si>
  <si>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</si>
  <si>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</si>
  <si>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</si>
  <si>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</si>
  <si>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</si>
  <si>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</si>
  <si>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</si>
  <si>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</si>
  <si>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</si>
  <si>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</si>
  <si>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</si>
  <si>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</si>
  <si>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</si>
  <si>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</si>
  <si>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</si>
  <si>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</si>
  <si>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</si>
  <si>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</si>
  <si>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</si>
  <si>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</si>
  <si>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</si>
  <si>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</si>
  <si>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</si>
  <si>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</si>
  <si>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</si>
  <si>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</si>
  <si>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</si>
  <si>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</si>
  <si>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</si>
  <si>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</si>
  <si>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</si>
  <si>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</si>
  <si>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Központi, irányítószervi támogatás folyósítása</t>
  </si>
  <si>
    <t>7.5.</t>
  </si>
  <si>
    <t>Működési célú visszatérítendő támogatások kölcsönök visszatér. ÁH-n kívülről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</si>
  <si>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</si>
  <si>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</si>
  <si>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</si>
  <si>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</si>
  <si>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</si>
  <si>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</si>
  <si>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</si>
  <si>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</si>
  <si>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</si>
  <si>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</si>
  <si>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</si>
  <si>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</si>
  <si>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</si>
  <si>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</si>
  <si>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</si>
  <si>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</si>
  <si>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</si>
  <si>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</si>
  <si>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</si>
  <si>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</si>
  <si>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</si>
  <si>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</si>
  <si>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</si>
  <si>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</si>
  <si>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</si>
  <si>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</si>
  <si>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</si>
  <si>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</si>
  <si>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</si>
  <si>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</si>
  <si>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</si>
  <si>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</si>
  <si>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</si>
  <si>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</si>
  <si>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</si>
  <si>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</si>
  <si>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</si>
  <si>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</si>
  <si>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</si>
  <si>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</si>
  <si>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</si>
  <si>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</si>
  <si>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</si>
  <si>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</si>
  <si>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</si>
  <si>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</si>
  <si>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</si>
  <si>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</si>
  <si>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</si>
  <si>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</si>
  <si>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</si>
  <si>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</si>
  <si>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</si>
  <si>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</si>
  <si>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</si>
  <si>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</si>
  <si>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</si>
  <si>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</si>
  <si>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</si>
  <si>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</si>
  <si>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</si>
  <si>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</si>
  <si>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</si>
  <si>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</si>
  <si>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</si>
  <si>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</si>
  <si>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</si>
  <si>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</si>
  <si>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</si>
  <si>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</si>
  <si>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</si>
  <si>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</si>
  <si>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</si>
  <si>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</si>
  <si>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</si>
  <si>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</si>
  <si>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</si>
  <si>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</si>
  <si>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</si>
  <si>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</si>
  <si>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</si>
  <si>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</si>
  <si>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</si>
  <si>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</si>
  <si>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</si>
  <si>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</si>
  <si>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</si>
  <si>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</si>
  <si>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</si>
  <si>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GESZ</t>
  </si>
  <si>
    <t>Varázskapu Óvoda</t>
  </si>
  <si>
    <t>Művelődési Központ</t>
  </si>
  <si>
    <t>Völgységi Múzeum</t>
  </si>
  <si>
    <t>Összesen</t>
  </si>
  <si>
    <t>Egyéb működési célú támogatások bevételei államháztartáson belülről</t>
  </si>
  <si>
    <t>Egyéb felhalmozási célú támogatások bevételei államháztartáson belülről</t>
  </si>
  <si>
    <t>Felhalmozási célú átvett pénzeszközök</t>
  </si>
  <si>
    <t>Közös Hivatal</t>
  </si>
  <si>
    <t>Maradvány miatti tartalék</t>
  </si>
  <si>
    <t>I. Intézményi felújítás</t>
  </si>
  <si>
    <t>Nettó</t>
  </si>
  <si>
    <t>ÁFA</t>
  </si>
  <si>
    <t>1. Varázskapu Bölcsőde és Óvoda Intézmény</t>
  </si>
  <si>
    <t>Varázskapu Bölcsőde és Óvoda Intézmény összesen:</t>
  </si>
  <si>
    <t>2. Széchenyi István Általános Iskola Intézmény</t>
  </si>
  <si>
    <t>a) 2 tantaerem Pvc. Cseréje</t>
  </si>
  <si>
    <t>Széchenyi Ált. Iskola Intézmény összesen:</t>
  </si>
  <si>
    <t>3. Vörösmarty Mihály Általános Iskola Intézmény</t>
  </si>
  <si>
    <t>Vörösmarty Mihály Ált. Iskola Intézmény összesen:</t>
  </si>
  <si>
    <t>4. Városi Könyvtár</t>
  </si>
  <si>
    <t>Városi Könyvtár összesen:</t>
  </si>
  <si>
    <t>6. Művelődési Központ</t>
  </si>
  <si>
    <t>Művelődési Központ összesen:</t>
  </si>
  <si>
    <t>7. Gondozási Központ</t>
  </si>
  <si>
    <t>Gondozási Központ összesen:</t>
  </si>
  <si>
    <t>8.GESZ</t>
  </si>
  <si>
    <t>GESZ összesen:</t>
  </si>
  <si>
    <t>9. Felújítási tartalékkeret</t>
  </si>
  <si>
    <t>I. Intézményi felújítás összesen:</t>
  </si>
  <si>
    <t>II.  Egyéb felújítások</t>
  </si>
  <si>
    <t>Járdafelújítások</t>
  </si>
  <si>
    <t>Egyéb felújítás összesen:</t>
  </si>
  <si>
    <t>III. </t>
  </si>
  <si>
    <t>Önkormányzati lakások és egyéb helyiségek felújítása</t>
  </si>
  <si>
    <t>FELÚJÍTÁSOK MINDÖSSZESEN:</t>
  </si>
  <si>
    <t>Összesen:</t>
  </si>
  <si>
    <t>Informatikai fejlesztés</t>
  </si>
  <si>
    <t>Sor-szám</t>
  </si>
  <si>
    <t>Ezer forintban!</t>
  </si>
  <si>
    <t>TÁMOP 5.4.9</t>
  </si>
  <si>
    <t>Tartalék</t>
  </si>
  <si>
    <t>2016.</t>
  </si>
  <si>
    <t>Működési bevételek</t>
  </si>
  <si>
    <t>Finanszírozási bevételek</t>
  </si>
  <si>
    <t>Finanszírozási kiadások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</si>
  <si>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</si>
  <si>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</si>
  <si>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</si>
  <si>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</si>
  <si>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</si>
  <si>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</si>
  <si>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</si>
  <si>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</si>
  <si>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</si>
  <si>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</si>
  <si>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</si>
  <si>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</si>
  <si>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</si>
  <si>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</si>
  <si>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</si>
  <si>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</si>
  <si>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</si>
  <si>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</si>
  <si>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</si>
  <si>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</si>
  <si>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K915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</si>
  <si>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</si>
  <si>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</si>
  <si>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</si>
  <si>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</si>
  <si>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</si>
  <si>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</si>
  <si>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</si>
  <si>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</si>
  <si>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</si>
  <si>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</si>
  <si>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</si>
  <si>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</si>
  <si>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</si>
  <si>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</si>
  <si>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</si>
  <si>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</si>
  <si>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</si>
  <si>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</si>
  <si>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</si>
  <si>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</si>
  <si>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</si>
  <si>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</si>
  <si>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</si>
  <si>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</si>
  <si>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</si>
  <si>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</si>
  <si>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</si>
  <si>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</si>
  <si>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</si>
  <si>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</si>
  <si>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</si>
  <si>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</si>
  <si>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</si>
  <si>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</si>
  <si>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</si>
  <si>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</si>
  <si>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</si>
  <si>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</si>
  <si>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</si>
  <si>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</si>
  <si>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</si>
  <si>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</si>
  <si>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</si>
  <si>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</si>
  <si>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</si>
  <si>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</si>
  <si>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</si>
  <si>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</si>
  <si>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</si>
  <si>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</si>
  <si>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</si>
  <si>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</si>
  <si>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</si>
  <si>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</si>
  <si>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</si>
  <si>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</si>
  <si>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</si>
  <si>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</si>
  <si>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</si>
  <si>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</si>
  <si>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</si>
  <si>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</si>
  <si>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</si>
  <si>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</si>
  <si>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</si>
  <si>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</si>
  <si>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</si>
  <si>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</si>
  <si>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</si>
  <si>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</si>
  <si>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</si>
  <si>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B816</t>
  </si>
  <si>
    <t>B82</t>
  </si>
  <si>
    <t>B821</t>
  </si>
  <si>
    <t>B822</t>
  </si>
  <si>
    <t>B823</t>
  </si>
  <si>
    <t>B824</t>
  </si>
  <si>
    <t>B83</t>
  </si>
  <si>
    <t>BEVÉTELI és KIADÁSI ELŐIRÁNYZATAI</t>
  </si>
  <si>
    <t>címrend szerint</t>
  </si>
  <si>
    <t>KIADÁSOK</t>
  </si>
  <si>
    <t>adatok ezer Ft-ban</t>
  </si>
  <si>
    <t>Cím sz.</t>
  </si>
  <si>
    <t>Al-cím sz.</t>
  </si>
  <si>
    <t>Elő-ir.cs. sz.</t>
  </si>
  <si>
    <t>Ki-em. előir.</t>
  </si>
  <si>
    <t>Cím neve</t>
  </si>
  <si>
    <t>Alcím neve</t>
  </si>
  <si>
    <t>Előir.csop.neve</t>
  </si>
  <si>
    <t>Kiem. előir. neve</t>
  </si>
  <si>
    <t>Gazdasági Ellátó Szervezet</t>
  </si>
  <si>
    <t>M. adókat terhelő járulékok</t>
  </si>
  <si>
    <t>Dologi kiadások</t>
  </si>
  <si>
    <t>1. alcím összesen</t>
  </si>
  <si>
    <t>Varázskapu Óvoda és Bölcsőde</t>
  </si>
  <si>
    <t>M.adókat terhelő járulékok</t>
  </si>
  <si>
    <t>2. alcím összesen:</t>
  </si>
  <si>
    <t>8. alcím összesen:</t>
  </si>
  <si>
    <t>Solymár Imre Városi Könyvtár</t>
  </si>
  <si>
    <t>Személyi juttatás</t>
  </si>
  <si>
    <t>Dologi kiadás</t>
  </si>
  <si>
    <t>10. alcím összesen:</t>
  </si>
  <si>
    <t>11. alcím összesen:</t>
  </si>
  <si>
    <t>102. cím összesen:</t>
  </si>
  <si>
    <t>Bonyhádi Közös Önkormányzati Hivatal</t>
  </si>
  <si>
    <t>103. cím összesen:</t>
  </si>
  <si>
    <t>Önkormányzatoknak</t>
  </si>
  <si>
    <t>Bonyhád Város Önkormányzata</t>
  </si>
  <si>
    <t>104. cím összesen:</t>
  </si>
  <si>
    <t>Tagintézményi elszámolások miatti visszaut.</t>
  </si>
  <si>
    <t>Komló Város Önkormányzata</t>
  </si>
  <si>
    <t>Nemzetiségi Önkormányzatok támogatása</t>
  </si>
  <si>
    <t>Bonyhádi Német Önkormányzat</t>
  </si>
  <si>
    <t>Bonyhád Város Roma Nemzetiségi Önkormányzata</t>
  </si>
  <si>
    <t>374. cím összesen:</t>
  </si>
  <si>
    <t>Média támogatása</t>
  </si>
  <si>
    <t>Sportszervezetek</t>
  </si>
  <si>
    <t>Polgármesteri keret</t>
  </si>
  <si>
    <t>Egyesületek, szervezetek</t>
  </si>
  <si>
    <t>Diáksport támogatása</t>
  </si>
  <si>
    <t>Polgárőrség támogatása</t>
  </si>
  <si>
    <t>385. cím összesen:</t>
  </si>
  <si>
    <t>Foglalkoztatást helyettesítő tám.</t>
  </si>
  <si>
    <t>Ápolási díj</t>
  </si>
  <si>
    <t>Lakásfenntartási támogatás</t>
  </si>
  <si>
    <t>Rendkívüli gyermekvédelmi támogatás</t>
  </si>
  <si>
    <t>Átmeneti segély</t>
  </si>
  <si>
    <t>Gyógyszertámogatás</t>
  </si>
  <si>
    <t>Temetési segély</t>
  </si>
  <si>
    <t>Bursa Hungarica</t>
  </si>
  <si>
    <t>Helyi vállalkozások</t>
  </si>
  <si>
    <t>Praxisfejlesztési támogatás</t>
  </si>
  <si>
    <t>Intézményi felújítások</t>
  </si>
  <si>
    <t>Pályázati tartalék</t>
  </si>
  <si>
    <t>KIADÁS ÖSSZESEN:</t>
  </si>
  <si>
    <t>BEVÉTELEK</t>
  </si>
  <si>
    <t>1. alcím összesen:</t>
  </si>
  <si>
    <t>Vörösmarty M. Művelődési Központ</t>
  </si>
  <si>
    <t>Önkormányzat Izmény</t>
  </si>
  <si>
    <t>Önkormányzat Kisdorog</t>
  </si>
  <si>
    <t>Önkormányzat Kisvejke</t>
  </si>
  <si>
    <t>Önkormányzat Váralja</t>
  </si>
  <si>
    <t>A települési önkormányzatok működésének támogatása</t>
  </si>
  <si>
    <t>A települési önk. köznevelési és gyermekétk.fel. támogatása</t>
  </si>
  <si>
    <t>A települési önk. szoc. és gyermekjóléti fel.támogatása</t>
  </si>
  <si>
    <t>201. cím összesen:</t>
  </si>
  <si>
    <t xml:space="preserve">Rendszeres szociális segély </t>
  </si>
  <si>
    <t>Nemzeti Rehabilitációs és Szoc.Hivatal</t>
  </si>
  <si>
    <t>Támogató szolgálat műk. Tám.</t>
  </si>
  <si>
    <t>Tagintézményi kiadásokra</t>
  </si>
  <si>
    <t>Fogászati ellátásra</t>
  </si>
  <si>
    <t>Munkaügyi Központ</t>
  </si>
  <si>
    <t>EU</t>
  </si>
  <si>
    <t>BEVÉTELEK MINDÖSSZESEN:</t>
  </si>
  <si>
    <t>Költségvetési kiadások</t>
  </si>
  <si>
    <t>Egyéb felhalmozási célú kiadások</t>
  </si>
  <si>
    <t>Egyéb felhalmozási célú támogatások államháztartáson kívülre</t>
  </si>
  <si>
    <t>360.cím összesen:</t>
  </si>
  <si>
    <t>Egyéb működési célú támogatások államháztartáson kívülre</t>
  </si>
  <si>
    <t>Együtt Egymásért Alapítvány</t>
  </si>
  <si>
    <t>Egyéb működési célú támogatások államháztartáson belülre</t>
  </si>
  <si>
    <t>Szerver üzemeltetésre</t>
  </si>
  <si>
    <t>BONYCOM Kft.</t>
  </si>
  <si>
    <t>Kisértékű tárgyi eszköz beszerzés</t>
  </si>
  <si>
    <t>Működési célú visszatérítendő támogatások, kölcsönök nyújtása államháztartáson kívülre</t>
  </si>
  <si>
    <t>Árpád utca útburkolat felújítása</t>
  </si>
  <si>
    <t>Tagi kölcsön</t>
  </si>
  <si>
    <t>Ipari Park Kft.</t>
  </si>
  <si>
    <t>Működésre</t>
  </si>
  <si>
    <t>Bonyhádi Gondozási Központ Fenntartója</t>
  </si>
  <si>
    <t>389.cím összesen:</t>
  </si>
  <si>
    <t>310. cím összesen:</t>
  </si>
  <si>
    <t>388. cím összesen:</t>
  </si>
  <si>
    <t>OEP</t>
  </si>
  <si>
    <t>Védőnők</t>
  </si>
  <si>
    <t>Téli közfoglalkoztatás</t>
  </si>
  <si>
    <t>Belföldi finanszírozás bevételei</t>
  </si>
  <si>
    <t>160. cím összesen:</t>
  </si>
  <si>
    <t xml:space="preserve">Helyi adók </t>
  </si>
  <si>
    <t>Gépjárműadók</t>
  </si>
  <si>
    <t>Egyéb áruhasználati és szolgálati adók</t>
  </si>
  <si>
    <t>205. cím összesen:</t>
  </si>
  <si>
    <t>225. cím összesen:</t>
  </si>
  <si>
    <t>241. cím összesen:</t>
  </si>
  <si>
    <t>260. cím összesen:</t>
  </si>
  <si>
    <t>A települési önk. kulturális feladatainak támogatása</t>
  </si>
  <si>
    <t>Közös Hivatala bevételei összesen:</t>
  </si>
  <si>
    <t>Völgységi Önkormányzatok Társulása</t>
  </si>
  <si>
    <t>134. cím összesen:</t>
  </si>
  <si>
    <t>Belső ellenőrzés, Szarvas Irén bér</t>
  </si>
  <si>
    <t>Óvodáztatási támogatás</t>
  </si>
  <si>
    <t>2015. évi előirányzat</t>
  </si>
  <si>
    <t>Szociális kölcsön</t>
  </si>
  <si>
    <t>Ö</t>
  </si>
  <si>
    <t>Sport u. 5. öltöző bővítése (H)</t>
  </si>
  <si>
    <t>Köztemető bővítéséhez telekvásárlás (H)</t>
  </si>
  <si>
    <t>Malom óvoda tetőfedésének felújítása (kastély rész) (H)</t>
  </si>
  <si>
    <t>Vörösmaty M. Ált. Iskola sportudvar tovább fejlesztése (H)</t>
  </si>
  <si>
    <t>Nyílászáró csere bérleményekben (H)</t>
  </si>
  <si>
    <t>Szennyvíztisztító vásárlás részlet</t>
  </si>
  <si>
    <t>Járdafelújítások (H 6993 e Ft)</t>
  </si>
  <si>
    <t xml:space="preserve"> Bonyhád Város Önkormányzata 2015. évi</t>
  </si>
  <si>
    <t>Mezőgazdasági Kft. Törzstőke emelés</t>
  </si>
  <si>
    <t>380. cím összesen:</t>
  </si>
  <si>
    <t>381. cím összesen:</t>
  </si>
  <si>
    <t>376.cím összesen:</t>
  </si>
  <si>
    <t>Belföldi finanszírozás kiadásai</t>
  </si>
  <si>
    <t>Hosszú lejáratú hitelek, kölcsönök törlesztése</t>
  </si>
  <si>
    <t>391.cím összesen:</t>
  </si>
  <si>
    <t>Magyar Államkincstár</t>
  </si>
  <si>
    <t>Állami támogatás visszafizetés</t>
  </si>
  <si>
    <t>Tanulmányi ösztöndíj</t>
  </si>
  <si>
    <t>Hosszabb időtart.közfoglalk.2015.</t>
  </si>
  <si>
    <t xml:space="preserve"> Bonyhád Városi Önkormányzat 2015. évi</t>
  </si>
  <si>
    <t>2015. évi eredeti előir.</t>
  </si>
  <si>
    <t>Ezer forintban !</t>
  </si>
  <si>
    <t>Módosított előirányzat</t>
  </si>
  <si>
    <t>Egyéb gép, berendezés beszerzése</t>
  </si>
  <si>
    <t>Lakosság</t>
  </si>
  <si>
    <t>Fürdő Kft. Törzstőke emelés</t>
  </si>
  <si>
    <t>Fonyód Tábor tetőfelújítás</t>
  </si>
  <si>
    <t>Társasház</t>
  </si>
  <si>
    <t>Hőszigetelésre</t>
  </si>
  <si>
    <t>Pénzeszközök betétként elhelyezése</t>
  </si>
  <si>
    <t>Földterület vásárlás</t>
  </si>
  <si>
    <t>TÁMOP informatikai eszköz beszerzés</t>
  </si>
  <si>
    <t>Köztemetés</t>
  </si>
  <si>
    <t>MVH</t>
  </si>
  <si>
    <t>Területalapú támogatás</t>
  </si>
  <si>
    <t>Kiegészítő gyermekvédelmi támogatás</t>
  </si>
  <si>
    <t>Köztemetés kiadásainak megtérítése</t>
  </si>
  <si>
    <t>Pincehely Község Önkormányzata</t>
  </si>
  <si>
    <t>Szekszárd MJV Önkormányzata</t>
  </si>
  <si>
    <t>Kisbusz eladási árának visszautalása</t>
  </si>
  <si>
    <t xml:space="preserve">Működési célú költségvetési támogatások és kiegészítő támogatások </t>
  </si>
  <si>
    <t xml:space="preserve">Elszámolásból származó bevételek </t>
  </si>
  <si>
    <t>Betétek megszűntetése</t>
  </si>
  <si>
    <t>Javasolt módosítás</t>
  </si>
  <si>
    <t>Eredeti előirányzat</t>
  </si>
  <si>
    <t>04</t>
  </si>
  <si>
    <t>05</t>
  </si>
  <si>
    <t>06</t>
  </si>
  <si>
    <t>Ökumenikus Kórházkápolna harang</t>
  </si>
  <si>
    <t>Fazekas u. felújítás</t>
  </si>
  <si>
    <t>Kubinyi program keretében Múzeum felújítás</t>
  </si>
  <si>
    <t>DDOP 3.1.3 Eü. Alapellátás fejlesztése épületfelújítás</t>
  </si>
  <si>
    <t>DDOP 3.1.3 Eü. Alapellátás fejlesztése eszközbeszerzés</t>
  </si>
  <si>
    <t>KEOP 4.10.0 Uszoda korszerűsítése</t>
  </si>
  <si>
    <t>Visszatérítendő támogatás</t>
  </si>
  <si>
    <t>Bonyhádi Kosárlabda Klub</t>
  </si>
  <si>
    <t>Kölcsön</t>
  </si>
  <si>
    <t>MNP mérnöki Iroda Kft.</t>
  </si>
  <si>
    <t>387. cím összesen:</t>
  </si>
  <si>
    <t>Műv.Ház KEOP pály. felújítás</t>
  </si>
  <si>
    <t>Dél-dunántúli Regionális Közlekedési Vállalat</t>
  </si>
  <si>
    <t>Kubinyi program keretében Múzeum eszközbeszerzés</t>
  </si>
  <si>
    <t>Nyári diákmunka</t>
  </si>
  <si>
    <t xml:space="preserve">Felhalmozási célú önkormányzati támogatások </t>
  </si>
  <si>
    <t>221. cím összesen:</t>
  </si>
  <si>
    <t>Kubinyi program</t>
  </si>
  <si>
    <t>Járásszékely múzeumok szakmai tám.</t>
  </si>
  <si>
    <t>k) Szélkakasos Óvoda nyílás bontás</t>
  </si>
  <si>
    <t>l) Malom Óvoda padlástéri térdfal kifalazása</t>
  </si>
  <si>
    <t>m) Napsugár Óvoda udvari betonburkolat aszfaltozása</t>
  </si>
  <si>
    <t>n) Napsugár Óvoda udvari tároló tetőjavítása</t>
  </si>
  <si>
    <t>b) Oldallépcső lapozása</t>
  </si>
  <si>
    <t>e) Folyosó, lépcsőház festési pótmunka</t>
  </si>
  <si>
    <t>f) Betonszegély kialakítása (pót munka)</t>
  </si>
  <si>
    <t>g) Szeméttároló kialakítása</t>
  </si>
  <si>
    <t>h) Aknafedlap kialakítása</t>
  </si>
  <si>
    <t>i) Tornaterem tetőfedés javítása</t>
  </si>
  <si>
    <t xml:space="preserve">b) Gázkonvektorok javítása, cseréje </t>
  </si>
  <si>
    <t>Bonyhádi Kórház-Rendelőintézet</t>
  </si>
  <si>
    <t>LHR-865 gk. értékesítés bevétel átadás</t>
  </si>
  <si>
    <t>Közművelődési érd.növ. Pályázat gép-berend.beszerz.</t>
  </si>
  <si>
    <t>Hőmennyiség mérő kiépítéshez</t>
  </si>
  <si>
    <t>KEOP-4.10.0/U/15-2015-0014 Tanuszoda</t>
  </si>
  <si>
    <t>17/2015. (IX.04.) sz.rend. módosított előirányzat</t>
  </si>
  <si>
    <t>23/2015 (XII.18.). rend.mód. módosított előirányzat</t>
  </si>
  <si>
    <t>Teljesítés</t>
  </si>
  <si>
    <t>Természetbeni támogatás</t>
  </si>
  <si>
    <t>Közfoglalkoztatás gép, berendezés beszerzés</t>
  </si>
  <si>
    <t>Természetbeni Erzsébet utalvány</t>
  </si>
  <si>
    <t>Közművelődési érdekeltségnövelő támogatás</t>
  </si>
  <si>
    <t>Család és gyermekjóléti központok egyszeri támogatása</t>
  </si>
  <si>
    <t xml:space="preserve">DDOP 3.1.3/G-14-2014-0046 Eü. alapellátás fejlesztése </t>
  </si>
  <si>
    <t>KEOP-5.7.0/15-2015-0058 Művelődési Központ energetikai korszerűsítése</t>
  </si>
  <si>
    <t>KEOP 4.10.0/A/12-2013-0689</t>
  </si>
  <si>
    <t>KEOP 4.10.0/A/12-2013-0679</t>
  </si>
  <si>
    <t>KEOP 4.10.0/A/12-2013-0735</t>
  </si>
  <si>
    <t>244. cím összesen:</t>
  </si>
  <si>
    <t>Egyéb működési célú támogatások</t>
  </si>
  <si>
    <t>Bethlen Gábor alapkezelő Zrt.</t>
  </si>
  <si>
    <t>Testvérvárosi kapcsolatok fejlesztése projekt tám.</t>
  </si>
  <si>
    <t>Sorszám</t>
  </si>
  <si>
    <t>Önkormányzat</t>
  </si>
  <si>
    <t>Könyvtár</t>
  </si>
  <si>
    <t>Múzeum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</si>
  <si>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</si>
  <si>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</si>
  <si>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</si>
  <si>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</si>
  <si>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</si>
  <si>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</si>
  <si>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</si>
  <si>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</si>
  <si>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</si>
  <si>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</si>
  <si>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</si>
  <si>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</si>
  <si>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</si>
  <si>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</si>
  <si>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</si>
  <si>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</si>
  <si>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</si>
  <si>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</si>
  <si>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</si>
  <si>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</si>
  <si>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</si>
  <si>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</si>
  <si>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</si>
  <si>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</si>
  <si>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</si>
  <si>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</si>
  <si>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</si>
  <si>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</si>
  <si>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</si>
  <si>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</si>
  <si>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</si>
  <si>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</si>
  <si>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</si>
  <si>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</si>
  <si>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</si>
  <si>
    <t>E S Z K Ö Z Ö K</t>
  </si>
  <si>
    <t>Előző időszak</t>
  </si>
  <si>
    <t>Módosítások</t>
  </si>
  <si>
    <t>Tárgyidőszak</t>
  </si>
  <si>
    <t>A) NEMZETI VAGYONBA TARTOZÓ BEFEKTETETT ESZKÖZÖK</t>
  </si>
  <si>
    <t xml:space="preserve">A/I        Immateriális javak </t>
  </si>
  <si>
    <t xml:space="preserve">A/II      Tárgyi eszközök </t>
  </si>
  <si>
    <t>A/III     Befektetett pénzügyi eszközök</t>
  </si>
  <si>
    <t>A/IV     Koncesszióba, vagyonkezelésbe adott eszközök</t>
  </si>
  <si>
    <t>B) NEMZETI VAGYONBA TARTOZÓ FORGÓESZKÖZÖK</t>
  </si>
  <si>
    <t xml:space="preserve">B/I        Készletek </t>
  </si>
  <si>
    <t>B/II       Értékpapírok</t>
  </si>
  <si>
    <t>C) PÉNZESZKÖZÖK</t>
  </si>
  <si>
    <t>D)  KÖVETELÉSEK (=D/I+D/II+D/III)</t>
  </si>
  <si>
    <t>D/I        Költségvetési évben esedékes követelések</t>
  </si>
  <si>
    <t>D/II       Költségvetési évet követően esedékes követelések</t>
  </si>
  <si>
    <t>D/III      Követelés jellegű sajátos elszámolások</t>
  </si>
  <si>
    <t>E)  EGYÉB SAJÁTOS ESZKÖZOLDALI ELSZÁMOLÁSOK</t>
  </si>
  <si>
    <t>F)  AKTÍV IDŐBELI ELHATÁROLÁSOK</t>
  </si>
  <si>
    <t>ESZKÖZÖK ÖSSZESEN</t>
  </si>
  <si>
    <t>F O R R Á S O K</t>
  </si>
  <si>
    <t>G)  SAJÁT TŐKE (=G/I+…+G/VI)</t>
  </si>
  <si>
    <t>G/I        Nemzeti vagyon induláskori értéke</t>
  </si>
  <si>
    <t>G/II       Nemzeti vagyon változásai</t>
  </si>
  <si>
    <t>G/III      Egyéb eszközök induláskori értéke és változásai</t>
  </si>
  <si>
    <t>G/IV       Felhalmozott eredmény</t>
  </si>
  <si>
    <t>G/V        Eszközök értékhelyesbítésének forrása</t>
  </si>
  <si>
    <t>G/VI       Mérleg szerinti eredmény</t>
  </si>
  <si>
    <t>H)  KÖTELEZETTSÉGEK (=H/I+H/II+H/III)</t>
  </si>
  <si>
    <t>H/I        Költségvetési évben esedékes kötelezettségek</t>
  </si>
  <si>
    <t>H/II       Költségvetési évet követően esedékes kötelezettségek</t>
  </si>
  <si>
    <t>H/III      Kötelezettség jellegű sajátos elszámolások</t>
  </si>
  <si>
    <t>I)    EGYÉB SAJÁTOS FORRÁSOLDALI ELSZÁMOLÁSOK</t>
  </si>
  <si>
    <t>J)   KINCSTÁRI SZÁMLAVEZETÉSSEL KAPCSOLATOS ELSZÁMOLÁSOK</t>
  </si>
  <si>
    <t>30.</t>
  </si>
  <si>
    <t>K)  PASSZÍV IDŐBELI ELHATÁROLÁSOK</t>
  </si>
  <si>
    <t>31.</t>
  </si>
  <si>
    <t>FORRÁSOK ÖSSZESEN</t>
  </si>
  <si>
    <t>Módosí-tások</t>
  </si>
  <si>
    <t>Tárgyi időszak</t>
  </si>
  <si>
    <t>Önkor-mányzat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</si>
  <si>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</si>
  <si>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</si>
  <si>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</si>
  <si>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</si>
  <si>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</si>
  <si>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</si>
  <si>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</si>
  <si>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</si>
  <si>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</si>
  <si>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</si>
  <si>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</si>
  <si>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</si>
  <si>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</si>
  <si>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</si>
  <si>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</si>
  <si>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</si>
  <si>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</si>
  <si>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</si>
  <si>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</si>
  <si>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20</t>
  </si>
  <si>
    <t>V        Személyi jellegű ráfordítások (=13+14+15) (20=17+...+19)</t>
  </si>
  <si>
    <t>21</t>
  </si>
  <si>
    <t>VI        Értékcsökkenési leírás</t>
  </si>
  <si>
    <t>22</t>
  </si>
  <si>
    <t>VII        Egyéb ráfordítások</t>
  </si>
  <si>
    <t>23</t>
  </si>
  <si>
    <t>A) TEVÉKENYSÉGEK EREDMÉNYE (=I±II+III-IV-V-VI-VII) (23=04±07+11-(16+20+21+22))</t>
  </si>
  <si>
    <t>24</t>
  </si>
  <si>
    <t>16        Kapott (járó) osztalék és részesedés</t>
  </si>
  <si>
    <t>25</t>
  </si>
  <si>
    <t>17        Kapott (járó) kamatok és kamatjellegű eredményszemléletű bevételek</t>
  </si>
  <si>
    <t>26</t>
  </si>
  <si>
    <t>18        Pénzügyi műveletek egyéb eredményszemléletű bevételei (&gt;=18a) (26&gt;=27)</t>
  </si>
  <si>
    <t>27</t>
  </si>
  <si>
    <t>18a        - ebből: árfolyamnyereség</t>
  </si>
  <si>
    <t>28</t>
  </si>
  <si>
    <t>VIII        Pénzügyi műveletek eredményszemléletű bevételei (=16+17+18) (28=24+...+26)</t>
  </si>
  <si>
    <t>29</t>
  </si>
  <si>
    <t>19        Fizetendő kamatok és kamatjellegű ráfordítások</t>
  </si>
  <si>
    <t>30</t>
  </si>
  <si>
    <t>20        Részesedések, értékpapírok, pénzeszközök értékvesztése</t>
  </si>
  <si>
    <t>31</t>
  </si>
  <si>
    <t>21        Pénzügyi műveletek egyéb ráfordításai (&gt;=21a) (31&gt;=32)</t>
  </si>
  <si>
    <t>32</t>
  </si>
  <si>
    <t>21a        - ebből: árfolyamveszteség</t>
  </si>
  <si>
    <t>33</t>
  </si>
  <si>
    <t>IX        Pénzügyi műveletek ráfordításai (=19+20+21) (33=29+...+31)</t>
  </si>
  <si>
    <t>34</t>
  </si>
  <si>
    <t>B)        PÉNZÜGYI MŰVELETEK EREDMÉNYE (=VIII-IX) (34=28-33)</t>
  </si>
  <si>
    <t>35</t>
  </si>
  <si>
    <t>C)        SZOKÁSOS EREDMÉNY (=±A±B) (35=±23±34)</t>
  </si>
  <si>
    <t>36</t>
  </si>
  <si>
    <t>22        Felhalmozási célú támogatások eredményszemléletű bevételei</t>
  </si>
  <si>
    <t>37</t>
  </si>
  <si>
    <t>23        Különféle rendkívüli eredményszemléletű bevételek</t>
  </si>
  <si>
    <t>38</t>
  </si>
  <si>
    <t>X        Rendkívüli eredményszemléletű bevételek (=22+23) (=36+37)</t>
  </si>
  <si>
    <t>39</t>
  </si>
  <si>
    <t>XI        Rendkívüli ráfordítások</t>
  </si>
  <si>
    <t>40</t>
  </si>
  <si>
    <t>D)        RENDKÍVÜLI EREDMÉNY(=X-XI) (40=38-39)</t>
  </si>
  <si>
    <t>41</t>
  </si>
  <si>
    <t>E)        MÉRLEG SZERINTI EREDMÉNY (=±C±D) (41=±35±40)</t>
  </si>
  <si>
    <t>BONYHÁD VÁROS ÖNKORMÁNYZATA
EGYSZERŰSÍTETT MÉRLEG 2015. ÉV</t>
  </si>
  <si>
    <t>PÉNZESZKÖZÖK VÁLTOZÁSÁNAK LEVEZETÉSE</t>
  </si>
  <si>
    <t>Összeg  ( E Ft )</t>
  </si>
  <si>
    <r>
      <t>Pénzkészlet 2015. január 1-jén
e</t>
    </r>
    <r>
      <rPr>
        <i/>
        <sz val="10"/>
        <rFont val="Times New Roman CE"/>
        <charset val="238"/>
      </rPr>
      <t>bből:</t>
    </r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</si>
  <si>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</si>
  <si>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</si>
  <si>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</si>
  <si>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</si>
  <si>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</si>
  <si>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r>
      <t>Záró pénzkészlet 2015. december 31-én
e</t>
    </r>
    <r>
      <rPr>
        <i/>
        <sz val="10"/>
        <rFont val="Times New Roman CE"/>
        <charset val="238"/>
      </rPr>
      <t>bből:</t>
    </r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</si>
  <si>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</si>
  <si>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</si>
  <si>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</si>
  <si>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</si>
  <si>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2017.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</si>
  <si>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</si>
  <si>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</si>
  <si>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</si>
  <si>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</si>
  <si>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5.1</t>
  </si>
  <si>
    <t>Önkormányzati tul. Bérlakás felújítás hitele</t>
  </si>
  <si>
    <t>2014</t>
  </si>
  <si>
    <t>Kamat+költség</t>
  </si>
  <si>
    <t>5.2</t>
  </si>
  <si>
    <t>Egyéb infrastruktúra fejlesztő beruházások hitele</t>
  </si>
  <si>
    <t xml:space="preserve">2014 </t>
  </si>
  <si>
    <t>5.3</t>
  </si>
  <si>
    <t>Egyéb közlekedésfejlesztési beruházások hitele</t>
  </si>
  <si>
    <t>5.4</t>
  </si>
  <si>
    <t>Városi sportpálya felújítás hitele</t>
  </si>
  <si>
    <t>5.5</t>
  </si>
  <si>
    <t>Műv.Ház tetőfelújítás hitele</t>
  </si>
  <si>
    <t>5.6</t>
  </si>
  <si>
    <t>Zeneiskola felújítás hitele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</si>
  <si>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</si>
  <si>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</si>
  <si>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</si>
  <si>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</si>
  <si>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2015. előtti kifizetés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</si>
  <si>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</si>
  <si>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</si>
  <si>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</si>
  <si>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</si>
  <si>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</si>
  <si>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</si>
  <si>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</si>
  <si>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</si>
  <si>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</si>
  <si>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</si>
  <si>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</si>
  <si>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</si>
  <si>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</si>
  <si>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</si>
  <si>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</si>
  <si>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</si>
  <si>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</si>
  <si>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</si>
  <si>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</si>
  <si>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</si>
  <si>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</si>
  <si>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</si>
  <si>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</si>
  <si>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</si>
  <si>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</si>
  <si>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</si>
  <si>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</si>
  <si>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</si>
  <si>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</si>
  <si>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</si>
  <si>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</si>
  <si>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</si>
  <si>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</si>
  <si>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</si>
  <si>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</si>
  <si>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</si>
  <si>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</si>
  <si>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</si>
  <si>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</si>
  <si>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</si>
  <si>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</si>
  <si>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</si>
  <si>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</si>
  <si>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</si>
  <si>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</si>
  <si>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Adósság állomány alakulása lejárat, eszközök, bel- és külföldi hitelezők szerinti bontásban 
2015. december 31-én</t>
  </si>
  <si>
    <t>No.</t>
  </si>
  <si>
    <t>Intézmény*</t>
  </si>
  <si>
    <t>Záró engedélyezett létszám</t>
  </si>
  <si>
    <t>Átlagos statisztikai állományi létszám</t>
  </si>
  <si>
    <t>Városi Könyvtár</t>
  </si>
  <si>
    <t xml:space="preserve">2015. évi 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</si>
  <si>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</si>
  <si>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</si>
  <si>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</si>
  <si>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</si>
  <si>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</si>
  <si>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Intézményeknek pályázati támogatás megelőlegező kölcsön</t>
  </si>
  <si>
    <t>folyamatos</t>
  </si>
  <si>
    <t>Hosszú lejáratú</t>
  </si>
  <si>
    <t>Dolgozók lakásépítési/vásárlási kölcsöne</t>
  </si>
  <si>
    <t>Összesen (1+6)</t>
  </si>
  <si>
    <t>Hitel, kölcsön állomány  2015. dec. 31-én</t>
  </si>
  <si>
    <t>2017. után</t>
  </si>
  <si>
    <t>Völgység Ipari Park Kft. Tagi kölcsön</t>
  </si>
  <si>
    <t>Völgység Termál Kft. Tagi kölcsön</t>
  </si>
  <si>
    <t>2015.</t>
  </si>
  <si>
    <t>2017. 
után</t>
  </si>
  <si>
    <r>
      <t>EU-s projekt neve, azonosítója:</t>
    </r>
    <r>
      <rPr>
        <sz val="12"/>
        <rFont val="Times New Roman"/>
        <family val="1"/>
        <charset val="238"/>
      </rPr>
      <t>*</t>
    </r>
  </si>
  <si>
    <t>Források</t>
  </si>
  <si>
    <t>Támogatási szerződés szerinti bevételek, kiadások</t>
  </si>
  <si>
    <t>Eredeti</t>
  </si>
  <si>
    <t>Módosított</t>
  </si>
  <si>
    <t>Évenkénti üteme</t>
  </si>
  <si>
    <t>Összes bevétel,
kiadás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</si>
  <si>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</si>
  <si>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</si>
  <si>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</si>
  <si>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</si>
  <si>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</si>
  <si>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</si>
  <si>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</si>
  <si>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</si>
  <si>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</si>
  <si>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</si>
  <si>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</si>
  <si>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</si>
  <si>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</si>
  <si>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</si>
  <si>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</si>
  <si>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</si>
  <si>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</si>
  <si>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</si>
  <si>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</si>
  <si>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</si>
  <si>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</si>
  <si>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</si>
  <si>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</si>
  <si>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</si>
  <si>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</si>
  <si>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</si>
  <si>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</si>
  <si>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Támogatott neve</t>
  </si>
  <si>
    <t>Eredeti ei.</t>
  </si>
  <si>
    <t>Módosított ei.</t>
  </si>
  <si>
    <t>KEOP-4.10.0/A/12-2013-0735 Napelemes rendszer telepítése BVÖ fenntartásában levő épületeken Széchenyi</t>
  </si>
  <si>
    <t>KEOP-4.10.0/A/12-2013-0679 Napelemes rendszer telepítése BVÖ fenntartásában levő épületeken Vörösmarty</t>
  </si>
  <si>
    <t>KEOP-4.10.0/A/12-2013-0689 Napelemes rendszer telepítése BVÖ fenntartásában levő épületeken Műv.Kp.</t>
  </si>
  <si>
    <t>TÁMOP 5.4.9-11/1 Szociális alapszolgáltatások integrációja Bonyhádon</t>
  </si>
  <si>
    <t>Pénzmaradvány</t>
  </si>
  <si>
    <t>Egyéb</t>
  </si>
  <si>
    <t>2015. előtt</t>
  </si>
  <si>
    <t>2015. évi</t>
  </si>
  <si>
    <t>2015. után</t>
  </si>
  <si>
    <t>Teljesítés %-a 2015. XII. 31-ig</t>
  </si>
  <si>
    <t>Önkormányzaton kívüli EU-s projekthez történő hozzájárulás 2015. évi előirányzata és teljesítése</t>
  </si>
  <si>
    <t>Tolna Megyei Önkormányzat</t>
  </si>
  <si>
    <t>Képviselőválasztás többletköltségeire</t>
  </si>
  <si>
    <t>Inf</t>
  </si>
  <si>
    <t>Műk.c.visszatér.tám.kölcs.visszatérülés ÁH.kív.</t>
  </si>
  <si>
    <t>Felhalmozási célú visszatérítendő támogatások, kölcsönök nyújtása államháztartáson kívülre</t>
  </si>
  <si>
    <t>Mezőgazdasági Kft.</t>
  </si>
  <si>
    <t>Kosárlabda Klub</t>
  </si>
  <si>
    <t>243. cím összesen:</t>
  </si>
  <si>
    <t>Felh.c.visszatér.tám.kölcs.visszatérülés ÁH.kív.</t>
  </si>
  <si>
    <t>Dolgozók lak.ép.kölcsön visszatér.</t>
  </si>
  <si>
    <t>251. cím összesen:</t>
  </si>
  <si>
    <t>DDOP 3.1.3/G-14-2014-0046 Eü. alapellátás fejlesztése Bonyhádon</t>
  </si>
  <si>
    <t>TIOP-1.2.1.A1-15/1-2015-0012 A bonyhádi Vörösmarty MK. Oktatási-képzési szerepének infrastruktúrális erősítése</t>
  </si>
  <si>
    <t>Adatok: ezer forintban!</t>
  </si>
  <si>
    <t>ESZKÖZÖK</t>
  </si>
  <si>
    <t>Bruttó</t>
  </si>
  <si>
    <t xml:space="preserve">Könyv szerinti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</si>
  <si>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</si>
  <si>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</si>
  <si>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</si>
  <si>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</si>
  <si>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</si>
  <si>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</si>
  <si>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</si>
  <si>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</si>
  <si>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</si>
  <si>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</si>
  <si>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</si>
  <si>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</si>
  <si>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</si>
  <si>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</si>
  <si>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</si>
  <si>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</si>
  <si>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</si>
  <si>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</si>
  <si>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</si>
  <si>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</si>
  <si>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</si>
  <si>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</si>
  <si>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</si>
  <si>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</si>
  <si>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</si>
  <si>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</si>
  <si>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</si>
  <si>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</si>
  <si>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</si>
  <si>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</si>
  <si>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</si>
  <si>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</si>
  <si>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</si>
  <si>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</si>
  <si>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</si>
  <si>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</si>
  <si>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</si>
  <si>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</si>
  <si>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</si>
  <si>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</si>
  <si>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</si>
  <si>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</si>
  <si>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</si>
  <si>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</si>
  <si>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</si>
  <si>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</si>
  <si>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</si>
  <si>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</si>
  <si>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</si>
  <si>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</si>
  <si>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</si>
  <si>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</si>
  <si>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</si>
  <si>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</si>
  <si>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</si>
  <si>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</si>
  <si>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</si>
  <si>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</si>
  <si>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</si>
  <si>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</si>
  <si>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</si>
  <si>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</si>
  <si>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</si>
  <si>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</si>
  <si>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</si>
  <si>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</si>
  <si>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</si>
  <si>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</si>
  <si>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</si>
  <si>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</si>
  <si>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</si>
  <si>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</si>
  <si>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</si>
  <si>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</si>
  <si>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</si>
  <si>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</si>
  <si>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</si>
  <si>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</si>
  <si>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</si>
  <si>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</si>
  <si>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</si>
  <si>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</si>
  <si>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</si>
  <si>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</si>
  <si>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</si>
  <si>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</si>
  <si>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</si>
  <si>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</si>
  <si>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</si>
  <si>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</si>
  <si>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</si>
  <si>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</si>
  <si>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</si>
  <si>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</si>
  <si>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</si>
  <si>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</si>
  <si>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</si>
  <si>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</si>
  <si>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</si>
  <si>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</si>
  <si>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</si>
  <si>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</si>
  <si>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</si>
  <si>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</si>
  <si>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</si>
  <si>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</si>
  <si>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</si>
  <si>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</si>
  <si>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</si>
  <si>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</si>
  <si>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</si>
  <si>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</si>
  <si>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</si>
  <si>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</si>
  <si>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EGYÉB SAJÁTOS FORRÁSOLDALI ELSZÁMOLÁSOK</t>
  </si>
  <si>
    <t>J) KINCSTÁRI SZÁMLAVEZETÉSSEL KAPCSOLATOS ELSZÁMOLÁSOK</t>
  </si>
  <si>
    <t>K) PASSZÍV IDŐBELI ELHATÁROLÁSOK</t>
  </si>
  <si>
    <t>FORRÁSOK ÖSSZESEN  (07+11+12+13)</t>
  </si>
  <si>
    <t>2015. év</t>
  </si>
  <si>
    <t>VAGYONKIMUTATÁS
a könyvviteli mérlegben értékkel szereplő eszközökről
2015.</t>
  </si>
  <si>
    <t>Teljesítés %-a</t>
  </si>
  <si>
    <t>14.A.sz.melléklet</t>
  </si>
  <si>
    <t>58.</t>
  </si>
  <si>
    <t>59.</t>
  </si>
  <si>
    <t>I. December havi illetmények, munkabérek elszámolása</t>
  </si>
  <si>
    <t>II. Utalványok, bérletek és más hasonló, készpénz-helyettesítő fizetési 
     eszköznek nem minősülő eszközök elszámolásai</t>
  </si>
</sst>
</file>

<file path=xl/styles.xml><?xml version="1.0" encoding="utf-8"?>
<styleSheet xmlns="http://schemas.openxmlformats.org/spreadsheetml/2006/main">
  <numFmts count="14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_(&quot;$&quot;* #,##0.00_);_(&quot;$&quot;* \(#,##0.00\);_(&quot;$&quot;* &quot;-&quot;??_);_(@_)"/>
    <numFmt numFmtId="168" formatCode="#,###__;\-\ #,###__"/>
    <numFmt numFmtId="169" formatCode="#,###__"/>
    <numFmt numFmtId="170" formatCode="#"/>
    <numFmt numFmtId="171" formatCode="#,##0.0"/>
    <numFmt numFmtId="172" formatCode="_(* #,##0_);_(* \(#,##0\);_(* &quot;-&quot;??_);_(@_)"/>
    <numFmt numFmtId="173" formatCode="00"/>
    <numFmt numFmtId="174" formatCode="#,###__;\-#,###__"/>
    <numFmt numFmtId="175" formatCode="#,###\ _F_t;\-#,###\ _F_t"/>
    <numFmt numFmtId="176" formatCode="#,###.00"/>
  </numFmts>
  <fonts count="73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b/>
      <u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000000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color rgb="FF9C6500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10"/>
      <name val="Arial"/>
      <family val="2"/>
      <charset val="238"/>
    </font>
    <font>
      <b/>
      <i/>
      <sz val="12"/>
      <name val="Times New Roman CE"/>
      <family val="1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0"/>
      <name val="Times New Roman CE"/>
      <charset val="238"/>
    </font>
    <font>
      <sz val="10"/>
      <name val="Wingdings"/>
      <charset val="2"/>
    </font>
    <font>
      <sz val="9"/>
      <name val="Times New Roman CE"/>
      <charset val="238"/>
    </font>
    <font>
      <sz val="8"/>
      <color indexed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sz val="9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rgb="FFFFEB9C"/>
      </patternFill>
    </fill>
    <fill>
      <patternFill patternType="lightHorizontal"/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64" fontId="3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" fillId="0" borderId="0"/>
    <xf numFmtId="0" fontId="24" fillId="0" borderId="0"/>
    <xf numFmtId="0" fontId="35" fillId="0" borderId="0"/>
    <xf numFmtId="0" fontId="1" fillId="0" borderId="0"/>
    <xf numFmtId="0" fontId="11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46" fillId="4" borderId="0" applyNumberFormat="0" applyBorder="0" applyAlignment="0" applyProtection="0"/>
    <xf numFmtId="0" fontId="47" fillId="0" borderId="0"/>
    <xf numFmtId="0" fontId="35" fillId="0" borderId="0"/>
    <xf numFmtId="0" fontId="35" fillId="0" borderId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0" fontId="38" fillId="0" borderId="0"/>
    <xf numFmtId="0" fontId="1" fillId="0" borderId="0"/>
  </cellStyleXfs>
  <cellXfs count="983">
    <xf numFmtId="0" fontId="0" fillId="0" borderId="0" xfId="0"/>
    <xf numFmtId="165" fontId="8" fillId="0" borderId="5" xfId="5" applyNumberFormat="1" applyFont="1" applyFill="1" applyBorder="1" applyAlignment="1" applyProtection="1">
      <alignment horizontal="right" vertical="center" wrapText="1" indent="1"/>
    </xf>
    <xf numFmtId="0" fontId="12" fillId="0" borderId="7" xfId="9" applyFont="1" applyFill="1" applyBorder="1" applyAlignment="1" applyProtection="1">
      <alignment horizontal="left" vertical="center" wrapText="1" indent="1"/>
    </xf>
    <xf numFmtId="165" fontId="12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9" applyFont="1" applyFill="1" applyBorder="1" applyAlignment="1" applyProtection="1">
      <alignment horizontal="left" vertical="center" wrapText="1" indent="1"/>
    </xf>
    <xf numFmtId="0" fontId="8" fillId="0" borderId="2" xfId="9" applyFont="1" applyFill="1" applyBorder="1" applyAlignment="1" applyProtection="1">
      <alignment horizontal="left" vertical="center" wrapText="1" indent="1"/>
    </xf>
    <xf numFmtId="165" fontId="10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0" xfId="5" applyNumberFormat="1" applyFill="1" applyAlignment="1" applyProtection="1">
      <alignment vertical="center" wrapText="1"/>
    </xf>
    <xf numFmtId="0" fontId="7" fillId="0" borderId="1" xfId="9" applyFont="1" applyFill="1" applyBorder="1" applyAlignment="1" applyProtection="1">
      <alignment horizontal="center" vertical="center" wrapText="1"/>
    </xf>
    <xf numFmtId="165" fontId="7" fillId="0" borderId="5" xfId="9" applyNumberFormat="1" applyFont="1" applyFill="1" applyBorder="1" applyAlignment="1" applyProtection="1">
      <alignment horizontal="right" vertical="center" wrapText="1" indent="1"/>
    </xf>
    <xf numFmtId="165" fontId="12" fillId="0" borderId="19" xfId="9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9" applyFont="1" applyFill="1" applyBorder="1" applyAlignment="1" applyProtection="1">
      <alignment horizontal="left" vertical="center" wrapText="1" indent="1"/>
    </xf>
    <xf numFmtId="165" fontId="8" fillId="0" borderId="5" xfId="9" applyNumberFormat="1" applyFont="1" applyFill="1" applyBorder="1" applyAlignment="1" applyProtection="1">
      <alignment horizontal="right" vertical="center" wrapText="1" indent="1"/>
    </xf>
    <xf numFmtId="0" fontId="11" fillId="0" borderId="0" xfId="9" applyFill="1" applyProtection="1"/>
    <xf numFmtId="0" fontId="5" fillId="0" borderId="22" xfId="5" applyFont="1" applyFill="1" applyBorder="1" applyAlignment="1" applyProtection="1">
      <alignment horizontal="right" vertical="center"/>
    </xf>
    <xf numFmtId="0" fontId="3" fillId="0" borderId="1" xfId="9" applyFont="1" applyFill="1" applyBorder="1" applyAlignment="1" applyProtection="1">
      <alignment horizontal="center" vertical="center" wrapText="1"/>
    </xf>
    <xf numFmtId="0" fontId="3" fillId="0" borderId="2" xfId="9" applyFont="1" applyFill="1" applyBorder="1" applyAlignment="1" applyProtection="1">
      <alignment horizontal="center" vertical="center" wrapText="1"/>
    </xf>
    <xf numFmtId="0" fontId="3" fillId="0" borderId="5" xfId="9" applyFont="1" applyFill="1" applyBorder="1" applyAlignment="1" applyProtection="1">
      <alignment horizontal="center" vertical="center" wrapText="1"/>
    </xf>
    <xf numFmtId="0" fontId="7" fillId="0" borderId="23" xfId="9" applyFont="1" applyFill="1" applyBorder="1" applyAlignment="1" applyProtection="1">
      <alignment horizontal="center" vertical="center" wrapText="1"/>
    </xf>
    <xf numFmtId="0" fontId="12" fillId="0" borderId="0" xfId="9" applyFont="1" applyFill="1" applyProtection="1"/>
    <xf numFmtId="0" fontId="7" fillId="0" borderId="1" xfId="9" applyFont="1" applyFill="1" applyBorder="1" applyAlignment="1" applyProtection="1">
      <alignment horizontal="left" vertical="center" wrapText="1" indent="1"/>
    </xf>
    <xf numFmtId="0" fontId="7" fillId="0" borderId="2" xfId="9" applyFont="1" applyFill="1" applyBorder="1" applyAlignment="1" applyProtection="1">
      <alignment horizontal="left" vertical="center" wrapText="1" indent="1"/>
    </xf>
    <xf numFmtId="0" fontId="16" fillId="0" borderId="0" xfId="9" applyFont="1" applyFill="1" applyProtection="1"/>
    <xf numFmtId="49" fontId="12" fillId="0" borderId="10" xfId="9" applyNumberFormat="1" applyFont="1" applyFill="1" applyBorder="1" applyAlignment="1" applyProtection="1">
      <alignment horizontal="left" vertical="center" wrapText="1" indent="1"/>
    </xf>
    <xf numFmtId="0" fontId="17" fillId="0" borderId="9" xfId="5" applyFont="1" applyBorder="1" applyAlignment="1" applyProtection="1">
      <alignment horizontal="left" wrapText="1" indent="1"/>
    </xf>
    <xf numFmtId="165" fontId="12" fillId="0" borderId="11" xfId="9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6" xfId="9" applyNumberFormat="1" applyFont="1" applyFill="1" applyBorder="1" applyAlignment="1" applyProtection="1">
      <alignment horizontal="left" vertical="center" wrapText="1" indent="1"/>
    </xf>
    <xf numFmtId="0" fontId="17" fillId="0" borderId="7" xfId="5" applyFont="1" applyBorder="1" applyAlignment="1" applyProtection="1">
      <alignment horizontal="left" wrapText="1" indent="1"/>
    </xf>
    <xf numFmtId="165" fontId="12" fillId="0" borderId="8" xfId="9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6" xfId="9" applyNumberFormat="1" applyFont="1" applyFill="1" applyBorder="1" applyAlignment="1" applyProtection="1">
      <alignment horizontal="left" vertical="center" wrapText="1" indent="1"/>
    </xf>
    <xf numFmtId="0" fontId="17" fillId="0" borderId="27" xfId="5" applyFont="1" applyBorder="1" applyAlignment="1" applyProtection="1">
      <alignment horizontal="left" wrapText="1" indent="1"/>
    </xf>
    <xf numFmtId="0" fontId="13" fillId="0" borderId="2" xfId="5" applyFont="1" applyBorder="1" applyAlignment="1" applyProtection="1">
      <alignment horizontal="left" vertical="center" wrapText="1" indent="1"/>
    </xf>
    <xf numFmtId="165" fontId="12" fillId="0" borderId="28" xfId="9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1" xfId="9" applyNumberFormat="1" applyFont="1" applyFill="1" applyBorder="1" applyAlignment="1" applyProtection="1">
      <alignment horizontal="right" vertical="center" wrapText="1" indent="1"/>
    </xf>
    <xf numFmtId="165" fontId="10" fillId="0" borderId="8" xfId="9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8" xfId="9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1" xfId="9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" xfId="5" applyFont="1" applyBorder="1" applyAlignment="1" applyProtection="1">
      <alignment wrapText="1"/>
    </xf>
    <xf numFmtId="0" fontId="17" fillId="0" borderId="27" xfId="5" applyFont="1" applyBorder="1" applyAlignment="1" applyProtection="1">
      <alignment wrapText="1"/>
    </xf>
    <xf numFmtId="0" fontId="17" fillId="0" borderId="10" xfId="5" applyFont="1" applyBorder="1" applyAlignment="1" applyProtection="1">
      <alignment wrapText="1"/>
    </xf>
    <xf numFmtId="0" fontId="17" fillId="0" borderId="6" xfId="5" applyFont="1" applyBorder="1" applyAlignment="1" applyProtection="1">
      <alignment wrapText="1"/>
    </xf>
    <xf numFmtId="0" fontId="17" fillId="0" borderId="26" xfId="5" applyFont="1" applyBorder="1" applyAlignment="1" applyProtection="1">
      <alignment wrapText="1"/>
    </xf>
    <xf numFmtId="165" fontId="7" fillId="0" borderId="5" xfId="9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" xfId="5" applyFont="1" applyBorder="1" applyAlignment="1" applyProtection="1">
      <alignment wrapText="1"/>
    </xf>
    <xf numFmtId="0" fontId="13" fillId="0" borderId="29" xfId="5" applyFont="1" applyBorder="1" applyAlignment="1" applyProtection="1">
      <alignment wrapText="1"/>
    </xf>
    <xf numFmtId="0" fontId="13" fillId="0" borderId="13" xfId="5" applyFont="1" applyBorder="1" applyAlignment="1" applyProtection="1">
      <alignment wrapText="1"/>
    </xf>
    <xf numFmtId="0" fontId="13" fillId="0" borderId="0" xfId="5" applyFont="1" applyBorder="1" applyAlignment="1" applyProtection="1">
      <alignment wrapText="1"/>
    </xf>
    <xf numFmtId="165" fontId="8" fillId="0" borderId="0" xfId="9" applyNumberFormat="1" applyFont="1" applyFill="1" applyBorder="1" applyAlignment="1" applyProtection="1">
      <alignment horizontal="right" vertical="center" wrapText="1" indent="1"/>
    </xf>
    <xf numFmtId="0" fontId="5" fillId="0" borderId="22" xfId="5" applyFont="1" applyFill="1" applyBorder="1" applyAlignment="1" applyProtection="1">
      <alignment horizontal="right"/>
    </xf>
    <xf numFmtId="0" fontId="11" fillId="0" borderId="0" xfId="9" applyFill="1" applyAlignment="1" applyProtection="1"/>
    <xf numFmtId="0" fontId="7" fillId="0" borderId="23" xfId="9" applyFont="1" applyFill="1" applyBorder="1" applyAlignment="1" applyProtection="1">
      <alignment horizontal="left" vertical="center" wrapText="1" indent="1"/>
    </xf>
    <xf numFmtId="0" fontId="7" fillId="0" borderId="24" xfId="9" applyFont="1" applyFill="1" applyBorder="1" applyAlignment="1" applyProtection="1">
      <alignment vertical="center" wrapText="1"/>
    </xf>
    <xf numFmtId="165" fontId="7" fillId="0" borderId="25" xfId="9" applyNumberFormat="1" applyFont="1" applyFill="1" applyBorder="1" applyAlignment="1" applyProtection="1">
      <alignment horizontal="right" vertical="center" wrapText="1" indent="1"/>
    </xf>
    <xf numFmtId="49" fontId="12" fillId="0" borderId="30" xfId="9" applyNumberFormat="1" applyFont="1" applyFill="1" applyBorder="1" applyAlignment="1" applyProtection="1">
      <alignment horizontal="left" vertical="center" wrapText="1" indent="1"/>
    </xf>
    <xf numFmtId="0" fontId="12" fillId="0" borderId="31" xfId="9" applyFont="1" applyFill="1" applyBorder="1" applyAlignment="1" applyProtection="1">
      <alignment horizontal="left" vertical="center" wrapText="1" indent="1"/>
    </xf>
    <xf numFmtId="165" fontId="12" fillId="0" borderId="32" xfId="9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3" xfId="9" applyFont="1" applyFill="1" applyBorder="1" applyAlignment="1" applyProtection="1">
      <alignment horizontal="left" vertical="center" wrapText="1" indent="1"/>
    </xf>
    <xf numFmtId="0" fontId="12" fillId="0" borderId="0" xfId="9" applyFont="1" applyFill="1" applyBorder="1" applyAlignment="1" applyProtection="1">
      <alignment horizontal="left" vertical="center" wrapText="1" indent="1"/>
    </xf>
    <xf numFmtId="49" fontId="12" fillId="0" borderId="20" xfId="9" applyNumberFormat="1" applyFont="1" applyFill="1" applyBorder="1" applyAlignment="1" applyProtection="1">
      <alignment horizontal="left" vertical="center" wrapText="1" indent="1"/>
    </xf>
    <xf numFmtId="0" fontId="7" fillId="0" borderId="2" xfId="9" applyFont="1" applyFill="1" applyBorder="1" applyAlignment="1" applyProtection="1">
      <alignment vertical="center" wrapText="1"/>
    </xf>
    <xf numFmtId="0" fontId="12" fillId="0" borderId="27" xfId="9" applyFont="1" applyFill="1" applyBorder="1" applyAlignment="1" applyProtection="1">
      <alignment horizontal="left" vertical="center" wrapText="1" indent="1"/>
    </xf>
    <xf numFmtId="0" fontId="17" fillId="0" borderId="27" xfId="5" applyFont="1" applyBorder="1" applyAlignment="1" applyProtection="1">
      <alignment horizontal="left" vertical="center" wrapText="1" indent="1"/>
    </xf>
    <xf numFmtId="165" fontId="13" fillId="0" borderId="5" xfId="5" applyNumberFormat="1" applyFont="1" applyBorder="1" applyAlignment="1" applyProtection="1">
      <alignment horizontal="right" vertical="center" wrapText="1" indent="1"/>
    </xf>
    <xf numFmtId="165" fontId="14" fillId="0" borderId="5" xfId="5" quotePrefix="1" applyNumberFormat="1" applyFont="1" applyBorder="1" applyAlignment="1" applyProtection="1">
      <alignment horizontal="right" vertical="center" wrapText="1" indent="1"/>
    </xf>
    <xf numFmtId="0" fontId="18" fillId="0" borderId="0" xfId="9" applyFont="1" applyFill="1" applyProtection="1"/>
    <xf numFmtId="0" fontId="19" fillId="0" borderId="0" xfId="9" applyFont="1" applyFill="1" applyProtection="1"/>
    <xf numFmtId="0" fontId="13" fillId="0" borderId="29" xfId="5" applyFont="1" applyBorder="1" applyAlignment="1" applyProtection="1">
      <alignment horizontal="left" vertical="center" wrapText="1" indent="1"/>
    </xf>
    <xf numFmtId="0" fontId="14" fillId="0" borderId="13" xfId="5" applyFont="1" applyBorder="1" applyAlignment="1" applyProtection="1">
      <alignment horizontal="left" vertical="center" wrapText="1" indent="1"/>
    </xf>
    <xf numFmtId="0" fontId="11" fillId="0" borderId="0" xfId="9" applyFont="1" applyFill="1" applyProtection="1"/>
    <xf numFmtId="0" fontId="11" fillId="0" borderId="0" xfId="9" applyFont="1" applyFill="1" applyAlignment="1" applyProtection="1">
      <alignment horizontal="right" vertical="center" indent="1"/>
    </xf>
    <xf numFmtId="0" fontId="4" fillId="0" borderId="0" xfId="9" applyFont="1" applyFill="1" applyBorder="1" applyAlignment="1" applyProtection="1">
      <alignment horizontal="center" vertical="center" wrapText="1"/>
    </xf>
    <xf numFmtId="0" fontId="4" fillId="0" borderId="0" xfId="9" applyFont="1" applyFill="1" applyBorder="1" applyAlignment="1" applyProtection="1">
      <alignment vertical="center" wrapText="1"/>
    </xf>
    <xf numFmtId="165" fontId="4" fillId="0" borderId="0" xfId="9" applyNumberFormat="1" applyFont="1" applyFill="1" applyBorder="1" applyAlignment="1" applyProtection="1">
      <alignment horizontal="right" vertical="center" wrapText="1" indent="1"/>
    </xf>
    <xf numFmtId="165" fontId="4" fillId="0" borderId="0" xfId="5" applyNumberFormat="1" applyFont="1" applyFill="1" applyAlignment="1" applyProtection="1">
      <alignment horizontal="centerContinuous" vertical="center" wrapText="1"/>
    </xf>
    <xf numFmtId="165" fontId="1" fillId="0" borderId="0" xfId="5" applyNumberFormat="1" applyFill="1" applyAlignment="1" applyProtection="1">
      <alignment horizontal="centerContinuous" vertical="center"/>
    </xf>
    <xf numFmtId="165" fontId="1" fillId="0" borderId="0" xfId="5" applyNumberFormat="1" applyFill="1" applyAlignment="1" applyProtection="1">
      <alignment horizontal="center" vertical="center" wrapText="1"/>
    </xf>
    <xf numFmtId="165" fontId="5" fillId="0" borderId="0" xfId="5" applyNumberFormat="1" applyFont="1" applyFill="1" applyAlignment="1" applyProtection="1">
      <alignment horizontal="right" vertical="center"/>
    </xf>
    <xf numFmtId="165" fontId="3" fillId="0" borderId="1" xfId="5" applyNumberFormat="1" applyFont="1" applyFill="1" applyBorder="1" applyAlignment="1" applyProtection="1">
      <alignment horizontal="centerContinuous" vertical="center" wrapText="1"/>
    </xf>
    <xf numFmtId="165" fontId="3" fillId="0" borderId="2" xfId="5" applyNumberFormat="1" applyFont="1" applyFill="1" applyBorder="1" applyAlignment="1" applyProtection="1">
      <alignment horizontal="centerContinuous" vertical="center" wrapText="1"/>
    </xf>
    <xf numFmtId="165" fontId="3" fillId="0" borderId="5" xfId="5" applyNumberFormat="1" applyFont="1" applyFill="1" applyBorder="1" applyAlignment="1" applyProtection="1">
      <alignment horizontal="centerContinuous" vertical="center" wrapText="1"/>
    </xf>
    <xf numFmtId="165" fontId="3" fillId="0" borderId="1" xfId="5" applyNumberFormat="1" applyFont="1" applyFill="1" applyBorder="1" applyAlignment="1" applyProtection="1">
      <alignment horizontal="center" vertical="center" wrapText="1"/>
    </xf>
    <xf numFmtId="165" fontId="6" fillId="0" borderId="0" xfId="5" applyNumberFormat="1" applyFont="1" applyFill="1" applyAlignment="1" applyProtection="1">
      <alignment horizontal="center" vertical="center" wrapText="1"/>
    </xf>
    <xf numFmtId="165" fontId="8" fillId="0" borderId="35" xfId="5" applyNumberFormat="1" applyFont="1" applyFill="1" applyBorder="1" applyAlignment="1" applyProtection="1">
      <alignment horizontal="center" vertical="center" wrapText="1"/>
    </xf>
    <xf numFmtId="165" fontId="8" fillId="0" borderId="1" xfId="5" applyNumberFormat="1" applyFont="1" applyFill="1" applyBorder="1" applyAlignment="1" applyProtection="1">
      <alignment horizontal="center" vertical="center" wrapText="1"/>
    </xf>
    <xf numFmtId="165" fontId="8" fillId="0" borderId="2" xfId="5" applyNumberFormat="1" applyFont="1" applyFill="1" applyBorder="1" applyAlignment="1" applyProtection="1">
      <alignment horizontal="center" vertical="center" wrapText="1"/>
    </xf>
    <xf numFmtId="165" fontId="8" fillId="0" borderId="0" xfId="5" applyNumberFormat="1" applyFont="1" applyFill="1" applyAlignment="1" applyProtection="1">
      <alignment horizontal="center" vertical="center" wrapText="1"/>
    </xf>
    <xf numFmtId="165" fontId="1" fillId="0" borderId="36" xfId="5" applyNumberFormat="1" applyFill="1" applyBorder="1" applyAlignment="1" applyProtection="1">
      <alignment horizontal="left" vertical="center" wrapText="1" indent="1"/>
    </xf>
    <xf numFmtId="165" fontId="12" fillId="0" borderId="10" xfId="5" applyNumberFormat="1" applyFont="1" applyFill="1" applyBorder="1" applyAlignment="1" applyProtection="1">
      <alignment horizontal="left" vertical="center" wrapText="1" indent="1"/>
    </xf>
    <xf numFmtId="165" fontId="12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37" xfId="5" applyNumberFormat="1" applyFill="1" applyBorder="1" applyAlignment="1" applyProtection="1">
      <alignment horizontal="left" vertical="center" wrapText="1" indent="1"/>
    </xf>
    <xf numFmtId="165" fontId="12" fillId="0" borderId="6" xfId="5" applyNumberFormat="1" applyFont="1" applyFill="1" applyBorder="1" applyAlignment="1" applyProtection="1">
      <alignment horizontal="left" vertical="center" wrapText="1" indent="1"/>
    </xf>
    <xf numFmtId="165" fontId="12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8" xfId="5" applyNumberFormat="1" applyFont="1" applyFill="1" applyBorder="1" applyAlignment="1" applyProtection="1">
      <alignment horizontal="left" vertical="center" wrapText="1" indent="1"/>
    </xf>
    <xf numFmtId="165" fontId="12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6" xfId="5" applyNumberFormat="1" applyFont="1" applyFill="1" applyBorder="1" applyAlignment="1" applyProtection="1">
      <alignment horizontal="left" vertical="center" wrapText="1" indent="1"/>
      <protection locked="0"/>
    </xf>
    <xf numFmtId="165" fontId="10" fillId="0" borderId="0" xfId="5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26" xfId="5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35" xfId="5" applyNumberFormat="1" applyFont="1" applyFill="1" applyBorder="1" applyAlignment="1" applyProtection="1">
      <alignment horizontal="left" vertical="center" wrapText="1" indent="1"/>
    </xf>
    <xf numFmtId="165" fontId="8" fillId="0" borderId="1" xfId="5" applyNumberFormat="1" applyFont="1" applyFill="1" applyBorder="1" applyAlignment="1" applyProtection="1">
      <alignment horizontal="left" vertical="center" wrapText="1" indent="1"/>
    </xf>
    <xf numFmtId="165" fontId="8" fillId="0" borderId="2" xfId="5" applyNumberFormat="1" applyFont="1" applyFill="1" applyBorder="1" applyAlignment="1" applyProtection="1">
      <alignment horizontal="right" vertical="center" wrapText="1" indent="1"/>
    </xf>
    <xf numFmtId="165" fontId="1" fillId="0" borderId="40" xfId="5" applyNumberFormat="1" applyFont="1" applyFill="1" applyBorder="1" applyAlignment="1" applyProtection="1">
      <alignment horizontal="left" vertical="center" wrapText="1" indent="1"/>
    </xf>
    <xf numFmtId="165" fontId="10" fillId="0" borderId="20" xfId="5" applyNumberFormat="1" applyFont="1" applyFill="1" applyBorder="1" applyAlignment="1" applyProtection="1">
      <alignment horizontal="left" vertical="center" wrapText="1" indent="1"/>
    </xf>
    <xf numFmtId="165" fontId="22" fillId="0" borderId="21" xfId="5" applyNumberFormat="1" applyFont="1" applyFill="1" applyBorder="1" applyAlignment="1" applyProtection="1">
      <alignment horizontal="right" vertical="center" wrapText="1" indent="1"/>
    </xf>
    <xf numFmtId="165" fontId="10" fillId="0" borderId="6" xfId="5" applyNumberFormat="1" applyFont="1" applyFill="1" applyBorder="1" applyAlignment="1" applyProtection="1">
      <alignment horizontal="left" vertical="center" wrapText="1" indent="1"/>
    </xf>
    <xf numFmtId="165" fontId="1" fillId="0" borderId="37" xfId="5" applyNumberFormat="1" applyFont="1" applyFill="1" applyBorder="1" applyAlignment="1" applyProtection="1">
      <alignment horizontal="left" vertical="center" wrapText="1" indent="1"/>
    </xf>
    <xf numFmtId="165" fontId="10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7" xfId="5" applyNumberFormat="1" applyFont="1" applyFill="1" applyBorder="1" applyAlignment="1" applyProtection="1">
      <alignment horizontal="right" vertical="center" wrapText="1" indent="1"/>
    </xf>
    <xf numFmtId="165" fontId="10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1" xfId="5" applyNumberFormat="1" applyFont="1" applyFill="1" applyBorder="1" applyAlignment="1" applyProtection="1">
      <alignment horizontal="left" vertical="center" wrapText="1" indent="1"/>
    </xf>
    <xf numFmtId="165" fontId="21" fillId="0" borderId="15" xfId="5" applyNumberFormat="1" applyFont="1" applyFill="1" applyBorder="1" applyAlignment="1" applyProtection="1">
      <alignment horizontal="right" vertical="center" wrapText="1" indent="1"/>
    </xf>
    <xf numFmtId="165" fontId="1" fillId="0" borderId="40" xfId="5" applyNumberFormat="1" applyFill="1" applyBorder="1" applyAlignment="1" applyProtection="1">
      <alignment horizontal="left" vertical="center" wrapText="1" indent="1"/>
    </xf>
    <xf numFmtId="165" fontId="12" fillId="0" borderId="20" xfId="5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0" xfId="5" applyNumberFormat="1" applyFont="1" applyFill="1" applyBorder="1" applyAlignment="1" applyProtection="1">
      <alignment horizontal="left" vertical="center" wrapText="1" indent="1"/>
    </xf>
    <xf numFmtId="165" fontId="12" fillId="0" borderId="12" xfId="5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0" xfId="5" applyNumberFormat="1" applyFont="1" applyFill="1" applyBorder="1" applyAlignment="1" applyProtection="1">
      <alignment horizontal="left" vertical="center" wrapText="1" indent="1"/>
    </xf>
    <xf numFmtId="165" fontId="22" fillId="0" borderId="9" xfId="5" applyNumberFormat="1" applyFont="1" applyFill="1" applyBorder="1" applyAlignment="1" applyProtection="1">
      <alignment horizontal="right" vertical="center" wrapText="1" indent="1"/>
    </xf>
    <xf numFmtId="165" fontId="10" fillId="0" borderId="6" xfId="5" applyNumberFormat="1" applyFont="1" applyFill="1" applyBorder="1" applyAlignment="1" applyProtection="1">
      <alignment horizontal="left" vertical="center" wrapText="1" indent="2"/>
    </xf>
    <xf numFmtId="165" fontId="10" fillId="0" borderId="7" xfId="5" applyNumberFormat="1" applyFont="1" applyFill="1" applyBorder="1" applyAlignment="1" applyProtection="1">
      <alignment horizontal="left" vertical="center" wrapText="1" indent="2"/>
    </xf>
    <xf numFmtId="165" fontId="22" fillId="0" borderId="7" xfId="5" applyNumberFormat="1" applyFont="1" applyFill="1" applyBorder="1" applyAlignment="1" applyProtection="1">
      <alignment horizontal="left" vertical="center" wrapText="1" indent="1"/>
    </xf>
    <xf numFmtId="165" fontId="10" fillId="0" borderId="10" xfId="5" applyNumberFormat="1" applyFont="1" applyFill="1" applyBorder="1" applyAlignment="1" applyProtection="1">
      <alignment horizontal="left" vertical="center" wrapText="1" indent="1"/>
    </xf>
    <xf numFmtId="165" fontId="10" fillId="0" borderId="10" xfId="5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10" xfId="5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10" xfId="5" applyNumberFormat="1" applyFont="1" applyFill="1" applyBorder="1" applyAlignment="1" applyProtection="1">
      <alignment horizontal="left" vertical="center" wrapText="1" indent="2"/>
    </xf>
    <xf numFmtId="165" fontId="12" fillId="0" borderId="26" xfId="5" applyNumberFormat="1" applyFont="1" applyFill="1" applyBorder="1" applyAlignment="1" applyProtection="1">
      <alignment horizontal="left" vertical="center" wrapText="1" indent="2"/>
    </xf>
    <xf numFmtId="0" fontId="3" fillId="0" borderId="16" xfId="9" applyFont="1" applyFill="1" applyBorder="1" applyAlignment="1" applyProtection="1">
      <alignment horizontal="center" vertical="center" wrapText="1"/>
    </xf>
    <xf numFmtId="0" fontId="7" fillId="0" borderId="5" xfId="5" applyFont="1" applyFill="1" applyBorder="1" applyAlignment="1" applyProtection="1">
      <alignment horizontal="center" vertical="center" wrapText="1"/>
    </xf>
    <xf numFmtId="0" fontId="1" fillId="0" borderId="0" xfId="5" applyFill="1"/>
    <xf numFmtId="0" fontId="31" fillId="0" borderId="0" xfId="8" applyFont="1"/>
    <xf numFmtId="166" fontId="31" fillId="0" borderId="7" xfId="8" applyNumberFormat="1" applyFont="1" applyBorder="1" applyAlignment="1">
      <alignment horizontal="right" vertical="center"/>
    </xf>
    <xf numFmtId="166" fontId="31" fillId="0" borderId="33" xfId="8" applyNumberFormat="1" applyFont="1" applyBorder="1" applyAlignment="1">
      <alignment horizontal="right" vertical="center"/>
    </xf>
    <xf numFmtId="166" fontId="32" fillId="0" borderId="9" xfId="8" applyNumberFormat="1" applyFont="1" applyBorder="1" applyAlignment="1">
      <alignment horizontal="right" vertical="center"/>
    </xf>
    <xf numFmtId="166" fontId="31" fillId="0" borderId="0" xfId="8" applyNumberFormat="1" applyFont="1" applyAlignment="1">
      <alignment horizontal="right" vertical="center"/>
    </xf>
    <xf numFmtId="166" fontId="32" fillId="0" borderId="7" xfId="8" applyNumberFormat="1" applyFont="1" applyBorder="1" applyAlignment="1">
      <alignment horizontal="right" vertical="center"/>
    </xf>
    <xf numFmtId="166" fontId="32" fillId="0" borderId="33" xfId="8" applyNumberFormat="1" applyFont="1" applyBorder="1" applyAlignment="1">
      <alignment horizontal="right" vertical="center"/>
    </xf>
    <xf numFmtId="166" fontId="32" fillId="0" borderId="0" xfId="8" applyNumberFormat="1" applyFont="1" applyBorder="1" applyAlignment="1">
      <alignment horizontal="right" vertical="center"/>
    </xf>
    <xf numFmtId="166" fontId="31" fillId="0" borderId="0" xfId="8" applyNumberFormat="1" applyFont="1" applyBorder="1" applyAlignment="1">
      <alignment horizontal="right" vertical="center"/>
    </xf>
    <xf numFmtId="166" fontId="32" fillId="0" borderId="0" xfId="8" applyNumberFormat="1" applyFont="1" applyAlignment="1">
      <alignment horizontal="right" vertical="center"/>
    </xf>
    <xf numFmtId="166" fontId="31" fillId="0" borderId="0" xfId="8" applyNumberFormat="1" applyFont="1" applyFill="1" applyAlignment="1">
      <alignment horizontal="right" vertical="center"/>
    </xf>
    <xf numFmtId="166" fontId="31" fillId="0" borderId="33" xfId="8" applyNumberFormat="1" applyFont="1" applyFill="1" applyBorder="1" applyAlignment="1">
      <alignment horizontal="right" vertical="center"/>
    </xf>
    <xf numFmtId="166" fontId="32" fillId="0" borderId="33" xfId="8" applyNumberFormat="1" applyFont="1" applyFill="1" applyBorder="1" applyAlignment="1">
      <alignment horizontal="right" vertical="center"/>
    </xf>
    <xf numFmtId="166" fontId="32" fillId="0" borderId="35" xfId="8" applyNumberFormat="1" applyFont="1" applyBorder="1" applyAlignment="1">
      <alignment horizontal="right" vertical="center"/>
    </xf>
    <xf numFmtId="165" fontId="12" fillId="0" borderId="12" xfId="9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0" xfId="9" applyNumberFormat="1" applyFont="1" applyFill="1" applyAlignment="1" applyProtection="1">
      <alignment horizontal="right" vertical="center" indent="1"/>
    </xf>
    <xf numFmtId="0" fontId="7" fillId="0" borderId="16" xfId="9" applyFont="1" applyFill="1" applyBorder="1" applyAlignment="1" applyProtection="1">
      <alignment horizontal="left" vertical="center" wrapText="1" indent="1"/>
    </xf>
    <xf numFmtId="49" fontId="12" fillId="0" borderId="51" xfId="9" applyNumberFormat="1" applyFont="1" applyFill="1" applyBorder="1" applyAlignment="1" applyProtection="1">
      <alignment horizontal="left" vertical="center" wrapText="1" indent="1"/>
    </xf>
    <xf numFmtId="49" fontId="12" fillId="0" borderId="33" xfId="9" applyNumberFormat="1" applyFont="1" applyFill="1" applyBorder="1" applyAlignment="1" applyProtection="1">
      <alignment horizontal="left" vertical="center" wrapText="1" indent="1"/>
    </xf>
    <xf numFmtId="49" fontId="12" fillId="0" borderId="55" xfId="9" applyNumberFormat="1" applyFont="1" applyFill="1" applyBorder="1" applyAlignment="1" applyProtection="1">
      <alignment horizontal="left" vertical="center" wrapText="1" indent="1"/>
    </xf>
    <xf numFmtId="0" fontId="13" fillId="0" borderId="56" xfId="5" applyFont="1" applyBorder="1" applyAlignment="1" applyProtection="1">
      <alignment wrapText="1"/>
    </xf>
    <xf numFmtId="0" fontId="7" fillId="0" borderId="57" xfId="9" applyFont="1" applyFill="1" applyBorder="1" applyAlignment="1" applyProtection="1">
      <alignment horizontal="left" vertical="center" wrapText="1" indent="1"/>
    </xf>
    <xf numFmtId="49" fontId="12" fillId="0" borderId="58" xfId="9" applyNumberFormat="1" applyFont="1" applyFill="1" applyBorder="1" applyAlignment="1" applyProtection="1">
      <alignment horizontal="left" vertical="center" wrapText="1" indent="1"/>
    </xf>
    <xf numFmtId="49" fontId="12" fillId="0" borderId="59" xfId="9" applyNumberFormat="1" applyFont="1" applyFill="1" applyBorder="1" applyAlignment="1" applyProtection="1">
      <alignment horizontal="left" vertical="center" wrapText="1" indent="1"/>
    </xf>
    <xf numFmtId="0" fontId="13" fillId="0" borderId="56" xfId="5" applyFont="1" applyBorder="1" applyAlignment="1" applyProtection="1">
      <alignment horizontal="left" vertical="center" wrapText="1" indent="1"/>
    </xf>
    <xf numFmtId="49" fontId="12" fillId="0" borderId="52" xfId="9" applyNumberFormat="1" applyFont="1" applyFill="1" applyBorder="1" applyAlignment="1" applyProtection="1">
      <alignment horizontal="left" vertical="center" wrapText="1" indent="1"/>
    </xf>
    <xf numFmtId="49" fontId="12" fillId="0" borderId="7" xfId="9" applyNumberFormat="1" applyFont="1" applyFill="1" applyBorder="1" applyAlignment="1" applyProtection="1">
      <alignment horizontal="left" vertical="center" wrapText="1" indent="1"/>
    </xf>
    <xf numFmtId="0" fontId="12" fillId="0" borderId="41" xfId="9" applyFont="1" applyFill="1" applyBorder="1" applyAlignment="1" applyProtection="1">
      <alignment horizontal="left" vertical="center" wrapText="1" indent="1"/>
    </xf>
    <xf numFmtId="0" fontId="2" fillId="0" borderId="0" xfId="7" applyFont="1"/>
    <xf numFmtId="0" fontId="4" fillId="0" borderId="0" xfId="7" applyFont="1" applyFill="1" applyBorder="1" applyAlignment="1">
      <alignment horizontal="center"/>
    </xf>
    <xf numFmtId="0" fontId="2" fillId="0" borderId="0" xfId="7" applyFont="1" applyFill="1"/>
    <xf numFmtId="0" fontId="4" fillId="0" borderId="20" xfId="7" applyFont="1" applyBorder="1" applyAlignment="1">
      <alignment horizontal="center" vertical="top" wrapText="1"/>
    </xf>
    <xf numFmtId="0" fontId="2" fillId="0" borderId="0" xfId="7" applyFont="1" applyBorder="1" applyAlignment="1">
      <alignment horizontal="center" vertical="top" wrapText="1"/>
    </xf>
    <xf numFmtId="0" fontId="2" fillId="0" borderId="21" xfId="7" applyFont="1" applyBorder="1" applyAlignment="1">
      <alignment horizontal="center" vertical="top" wrapText="1"/>
    </xf>
    <xf numFmtId="0" fontId="4" fillId="0" borderId="0" xfId="7" applyFont="1" applyBorder="1" applyAlignment="1">
      <alignment vertical="top" wrapText="1"/>
    </xf>
    <xf numFmtId="0" fontId="4" fillId="0" borderId="0" xfId="7" applyFont="1" applyBorder="1" applyAlignment="1">
      <alignment horizontal="center" vertical="top" wrapText="1"/>
    </xf>
    <xf numFmtId="0" fontId="2" fillId="0" borderId="0" xfId="7" applyFont="1" applyBorder="1" applyAlignment="1">
      <alignment vertical="top" wrapText="1"/>
    </xf>
    <xf numFmtId="166" fontId="2" fillId="0" borderId="0" xfId="7" applyNumberFormat="1" applyFont="1"/>
    <xf numFmtId="0" fontId="2" fillId="0" borderId="6" xfId="7" applyFont="1" applyBorder="1" applyAlignment="1">
      <alignment horizontal="center" vertical="top" wrapText="1"/>
    </xf>
    <xf numFmtId="0" fontId="2" fillId="0" borderId="54" xfId="7" applyFont="1" applyBorder="1" applyAlignment="1">
      <alignment horizontal="center" vertical="top" wrapText="1"/>
    </xf>
    <xf numFmtId="0" fontId="2" fillId="0" borderId="7" xfId="7" applyFont="1" applyBorder="1" applyAlignment="1">
      <alignment horizontal="center" vertical="top" wrapText="1"/>
    </xf>
    <xf numFmtId="0" fontId="4" fillId="0" borderId="54" xfId="7" applyFont="1" applyBorder="1" applyAlignment="1">
      <alignment vertical="top" wrapText="1"/>
    </xf>
    <xf numFmtId="0" fontId="2" fillId="0" borderId="26" xfId="7" applyFont="1" applyBorder="1" applyAlignment="1">
      <alignment horizontal="center" vertical="top" wrapText="1"/>
    </xf>
    <xf numFmtId="0" fontId="2" fillId="0" borderId="27" xfId="7" applyFont="1" applyBorder="1" applyAlignment="1">
      <alignment horizontal="center" vertical="top" wrapText="1"/>
    </xf>
    <xf numFmtId="0" fontId="2" fillId="0" borderId="38" xfId="7" applyFont="1" applyBorder="1" applyAlignment="1">
      <alignment horizontal="center" vertical="top" wrapText="1"/>
    </xf>
    <xf numFmtId="0" fontId="2" fillId="0" borderId="41" xfId="7" applyFont="1" applyBorder="1" applyAlignment="1">
      <alignment horizontal="center" vertical="top" wrapText="1"/>
    </xf>
    <xf numFmtId="0" fontId="2" fillId="0" borderId="41" xfId="7" applyFont="1" applyBorder="1" applyAlignment="1">
      <alignment vertical="top" wrapText="1"/>
    </xf>
    <xf numFmtId="166" fontId="2" fillId="0" borderId="40" xfId="3" applyNumberFormat="1" applyFont="1" applyBorder="1" applyAlignment="1">
      <alignment horizontal="center" vertical="center" wrapText="1"/>
    </xf>
    <xf numFmtId="166" fontId="2" fillId="0" borderId="0" xfId="3" applyNumberFormat="1" applyFont="1" applyBorder="1" applyAlignment="1">
      <alignment horizontal="center" vertical="center" wrapText="1"/>
    </xf>
    <xf numFmtId="0" fontId="2" fillId="0" borderId="0" xfId="5" applyFont="1"/>
    <xf numFmtId="0" fontId="2" fillId="0" borderId="17" xfId="7" applyFont="1" applyBorder="1" applyAlignment="1">
      <alignment horizontal="center" vertical="top" wrapText="1"/>
    </xf>
    <xf numFmtId="0" fontId="2" fillId="0" borderId="46" xfId="7" applyFont="1" applyBorder="1" applyAlignment="1">
      <alignment horizontal="center" vertical="top" wrapText="1"/>
    </xf>
    <xf numFmtId="0" fontId="4" fillId="0" borderId="46" xfId="7" applyFont="1" applyBorder="1" applyAlignment="1">
      <alignment vertical="top" wrapText="1"/>
    </xf>
    <xf numFmtId="0" fontId="19" fillId="0" borderId="47" xfId="7" applyFont="1" applyBorder="1" applyAlignment="1">
      <alignment horizontal="center" vertical="top" wrapText="1"/>
    </xf>
    <xf numFmtId="0" fontId="2" fillId="0" borderId="24" xfId="7" applyFont="1" applyBorder="1" applyAlignment="1">
      <alignment horizontal="center" vertical="top" wrapText="1"/>
    </xf>
    <xf numFmtId="0" fontId="28" fillId="0" borderId="41" xfId="5" applyFont="1" applyBorder="1"/>
    <xf numFmtId="0" fontId="11" fillId="0" borderId="21" xfId="7" applyFont="1" applyBorder="1" applyAlignment="1">
      <alignment horizontal="center" vertical="top" wrapText="1"/>
    </xf>
    <xf numFmtId="0" fontId="11" fillId="0" borderId="41" xfId="7" applyFont="1" applyBorder="1" applyAlignment="1">
      <alignment vertical="top" wrapText="1"/>
    </xf>
    <xf numFmtId="0" fontId="4" fillId="0" borderId="23" xfId="7" applyFont="1" applyBorder="1" applyAlignment="1">
      <alignment horizontal="center" vertical="top" wrapText="1"/>
    </xf>
    <xf numFmtId="0" fontId="2" fillId="0" borderId="42" xfId="7" applyFont="1" applyBorder="1" applyAlignment="1">
      <alignment horizontal="center" vertical="top" wrapText="1"/>
    </xf>
    <xf numFmtId="0" fontId="4" fillId="0" borderId="42" xfId="7" applyFont="1" applyBorder="1" applyAlignment="1">
      <alignment horizontal="left" vertical="center" wrapText="1"/>
    </xf>
    <xf numFmtId="166" fontId="2" fillId="0" borderId="60" xfId="3" applyNumberFormat="1" applyFont="1" applyBorder="1" applyAlignment="1">
      <alignment horizontal="center" vertical="center" wrapText="1"/>
    </xf>
    <xf numFmtId="0" fontId="2" fillId="0" borderId="0" xfId="7" applyFont="1" applyBorder="1" applyAlignment="1">
      <alignment horizontal="left" vertical="center" wrapText="1"/>
    </xf>
    <xf numFmtId="166" fontId="4" fillId="0" borderId="35" xfId="3" applyNumberFormat="1" applyFont="1" applyFill="1" applyBorder="1" applyAlignment="1">
      <alignment horizontal="center" vertical="top" wrapText="1"/>
    </xf>
    <xf numFmtId="166" fontId="4" fillId="0" borderId="0" xfId="3" applyNumberFormat="1" applyFont="1" applyFill="1" applyBorder="1" applyAlignment="1">
      <alignment horizontal="center" vertical="top" wrapText="1"/>
    </xf>
    <xf numFmtId="0" fontId="2" fillId="0" borderId="0" xfId="7" applyFont="1" applyBorder="1"/>
    <xf numFmtId="166" fontId="2" fillId="0" borderId="0" xfId="7" applyNumberFormat="1" applyFont="1" applyBorder="1"/>
    <xf numFmtId="0" fontId="2" fillId="0" borderId="1" xfId="7" applyFont="1" applyBorder="1" applyAlignment="1">
      <alignment horizontal="center" vertical="top" wrapText="1"/>
    </xf>
    <xf numFmtId="0" fontId="2" fillId="0" borderId="2" xfId="7" applyFont="1" applyBorder="1" applyAlignment="1">
      <alignment horizontal="center" vertical="top" wrapText="1"/>
    </xf>
    <xf numFmtId="0" fontId="19" fillId="0" borderId="41" xfId="7" applyFont="1" applyBorder="1" applyAlignment="1">
      <alignment vertical="top" wrapText="1"/>
    </xf>
    <xf numFmtId="0" fontId="11" fillId="0" borderId="13" xfId="7" applyFont="1" applyBorder="1" applyAlignment="1">
      <alignment horizontal="center" vertical="top" wrapText="1"/>
    </xf>
    <xf numFmtId="0" fontId="4" fillId="0" borderId="0" xfId="7" applyFont="1" applyBorder="1" applyAlignment="1">
      <alignment horizontal="left" vertical="center" wrapText="1"/>
    </xf>
    <xf numFmtId="0" fontId="4" fillId="0" borderId="0" xfId="7" applyFont="1" applyBorder="1" applyAlignment="1">
      <alignment vertical="center" wrapText="1"/>
    </xf>
    <xf numFmtId="0" fontId="2" fillId="0" borderId="41" xfId="7" applyFont="1" applyBorder="1" applyAlignment="1">
      <alignment vertical="center" wrapText="1"/>
    </xf>
    <xf numFmtId="0" fontId="19" fillId="0" borderId="23" xfId="7" applyFont="1" applyBorder="1" applyAlignment="1">
      <alignment horizontal="center" vertical="top" wrapText="1"/>
    </xf>
    <xf numFmtId="0" fontId="19" fillId="0" borderId="24" xfId="7" applyFont="1" applyBorder="1" applyAlignment="1">
      <alignment horizontal="center" vertical="top" wrapText="1"/>
    </xf>
    <xf numFmtId="0" fontId="19" fillId="0" borderId="57" xfId="7" applyFont="1" applyBorder="1" applyAlignment="1">
      <alignment horizontal="center" vertical="top" wrapText="1"/>
    </xf>
    <xf numFmtId="0" fontId="19" fillId="0" borderId="0" xfId="7" applyFont="1" applyBorder="1"/>
    <xf numFmtId="0" fontId="2" fillId="0" borderId="41" xfId="7" applyFont="1" applyBorder="1" applyAlignment="1">
      <alignment horizontal="right" vertical="top" wrapText="1"/>
    </xf>
    <xf numFmtId="0" fontId="2" fillId="0" borderId="21" xfId="7" applyFont="1" applyBorder="1" applyAlignment="1">
      <alignment horizontal="right" vertical="top" wrapText="1"/>
    </xf>
    <xf numFmtId="0" fontId="4" fillId="0" borderId="43" xfId="7" applyFont="1" applyBorder="1" applyAlignment="1">
      <alignment vertical="top" wrapText="1"/>
    </xf>
    <xf numFmtId="0" fontId="11" fillId="0" borderId="20" xfId="7" applyFont="1" applyBorder="1" applyAlignment="1">
      <alignment horizontal="center" vertical="top" wrapText="1"/>
    </xf>
    <xf numFmtId="0" fontId="11" fillId="0" borderId="41" xfId="7" applyFont="1" applyBorder="1" applyAlignment="1">
      <alignment horizontal="center" vertical="top" wrapText="1"/>
    </xf>
    <xf numFmtId="0" fontId="38" fillId="0" borderId="0" xfId="7" applyFont="1" applyBorder="1"/>
    <xf numFmtId="0" fontId="4" fillId="0" borderId="42" xfId="7" applyFont="1" applyBorder="1" applyAlignment="1">
      <alignment vertical="center" wrapText="1"/>
    </xf>
    <xf numFmtId="0" fontId="2" fillId="0" borderId="21" xfId="7" applyFont="1" applyBorder="1" applyAlignment="1">
      <alignment horizontal="center" vertical="center" wrapText="1"/>
    </xf>
    <xf numFmtId="0" fontId="2" fillId="0" borderId="0" xfId="5" applyFont="1" applyBorder="1" applyAlignment="1">
      <alignment vertical="top" wrapText="1"/>
    </xf>
    <xf numFmtId="0" fontId="4" fillId="0" borderId="21" xfId="7" applyFont="1" applyBorder="1" applyAlignment="1">
      <alignment horizontal="center" vertical="top" wrapText="1"/>
    </xf>
    <xf numFmtId="0" fontId="19" fillId="0" borderId="0" xfId="7" applyFont="1" applyBorder="1" applyAlignment="1">
      <alignment vertical="top" wrapText="1"/>
    </xf>
    <xf numFmtId="0" fontId="19" fillId="0" borderId="46" xfId="7" applyFont="1" applyBorder="1" applyAlignment="1">
      <alignment vertical="top" wrapText="1"/>
    </xf>
    <xf numFmtId="166" fontId="4" fillId="0" borderId="0" xfId="3" applyNumberFormat="1" applyFont="1" applyBorder="1" applyAlignment="1">
      <alignment horizontal="center" vertical="top" wrapText="1"/>
    </xf>
    <xf numFmtId="0" fontId="2" fillId="0" borderId="0" xfId="7" applyFont="1" applyAlignment="1">
      <alignment horizontal="center"/>
    </xf>
    <xf numFmtId="166" fontId="2" fillId="0" borderId="0" xfId="7" applyNumberFormat="1" applyFont="1" applyAlignment="1">
      <alignment horizontal="center"/>
    </xf>
    <xf numFmtId="0" fontId="4" fillId="0" borderId="0" xfId="7" applyFont="1" applyAlignment="1">
      <alignment horizontal="center"/>
    </xf>
    <xf numFmtId="0" fontId="4" fillId="0" borderId="59" xfId="7" applyFont="1" applyFill="1" applyBorder="1" applyAlignment="1">
      <alignment horizontal="center"/>
    </xf>
    <xf numFmtId="0" fontId="4" fillId="2" borderId="42" xfId="7" applyFont="1" applyFill="1" applyBorder="1" applyAlignment="1">
      <alignment horizontal="center" vertical="top" wrapText="1"/>
    </xf>
    <xf numFmtId="0" fontId="4" fillId="2" borderId="0" xfId="7" applyFont="1" applyFill="1" applyBorder="1" applyAlignment="1">
      <alignment horizontal="center" vertical="top" wrapText="1"/>
    </xf>
    <xf numFmtId="0" fontId="4" fillId="0" borderId="41" xfId="7" applyFont="1" applyBorder="1" applyAlignment="1">
      <alignment vertical="top" wrapText="1"/>
    </xf>
    <xf numFmtId="0" fontId="4" fillId="0" borderId="6" xfId="7" applyFont="1" applyBorder="1" applyAlignment="1">
      <alignment horizontal="center" vertical="top" wrapText="1"/>
    </xf>
    <xf numFmtId="0" fontId="4" fillId="0" borderId="7" xfId="7" applyFont="1" applyBorder="1" applyAlignment="1">
      <alignment horizontal="center" vertical="top" wrapText="1"/>
    </xf>
    <xf numFmtId="0" fontId="4" fillId="0" borderId="7" xfId="7" applyFont="1" applyBorder="1" applyAlignment="1">
      <alignment horizontal="right" vertical="top" wrapText="1"/>
    </xf>
    <xf numFmtId="0" fontId="4" fillId="0" borderId="39" xfId="7" applyFont="1" applyBorder="1" applyAlignment="1">
      <alignment vertical="top" wrapText="1"/>
    </xf>
    <xf numFmtId="0" fontId="4" fillId="0" borderId="0" xfId="7" applyFont="1"/>
    <xf numFmtId="166" fontId="4" fillId="0" borderId="0" xfId="7" applyNumberFormat="1" applyFont="1"/>
    <xf numFmtId="0" fontId="4" fillId="0" borderId="26" xfId="7" applyFont="1" applyBorder="1" applyAlignment="1">
      <alignment horizontal="center" vertical="top"/>
    </xf>
    <xf numFmtId="0" fontId="4" fillId="0" borderId="27" xfId="7" applyFont="1" applyBorder="1" applyAlignment="1">
      <alignment horizontal="center" vertical="top"/>
    </xf>
    <xf numFmtId="0" fontId="2" fillId="0" borderId="27" xfId="7" applyFont="1" applyBorder="1" applyAlignment="1">
      <alignment horizontal="center" vertical="top"/>
    </xf>
    <xf numFmtId="0" fontId="2" fillId="0" borderId="27" xfId="7" applyFont="1" applyBorder="1" applyAlignment="1">
      <alignment horizontal="right" vertical="top"/>
    </xf>
    <xf numFmtId="0" fontId="4" fillId="0" borderId="61" xfId="7" applyFont="1" applyBorder="1" applyAlignment="1">
      <alignment vertical="top"/>
    </xf>
    <xf numFmtId="0" fontId="2" fillId="0" borderId="0" xfId="7" applyFont="1" applyAlignment="1"/>
    <xf numFmtId="0" fontId="4" fillId="0" borderId="10" xfId="7" applyFont="1" applyBorder="1" applyAlignment="1">
      <alignment horizontal="center" vertical="top" wrapText="1"/>
    </xf>
    <xf numFmtId="0" fontId="4" fillId="0" borderId="9" xfId="7" applyFont="1" applyBorder="1" applyAlignment="1">
      <alignment horizontal="center" vertical="top" wrapText="1"/>
    </xf>
    <xf numFmtId="0" fontId="2" fillId="0" borderId="9" xfId="7" applyFont="1" applyBorder="1" applyAlignment="1">
      <alignment horizontal="right" vertical="top" wrapText="1"/>
    </xf>
    <xf numFmtId="0" fontId="4" fillId="0" borderId="64" xfId="7" applyFont="1" applyBorder="1" applyAlignment="1">
      <alignment horizontal="center" vertical="top" wrapText="1"/>
    </xf>
    <xf numFmtId="0" fontId="4" fillId="0" borderId="52" xfId="7" applyFont="1" applyBorder="1" applyAlignment="1">
      <alignment horizontal="center" vertical="top" wrapText="1"/>
    </xf>
    <xf numFmtId="0" fontId="4" fillId="0" borderId="52" xfId="7" applyFont="1" applyBorder="1" applyAlignment="1">
      <alignment horizontal="right" vertical="top" wrapText="1"/>
    </xf>
    <xf numFmtId="0" fontId="4" fillId="0" borderId="49" xfId="7" applyFont="1" applyBorder="1" applyAlignment="1">
      <alignment vertical="top" wrapText="1"/>
    </xf>
    <xf numFmtId="0" fontId="2" fillId="0" borderId="59" xfId="5" applyFont="1" applyBorder="1" applyAlignment="1">
      <alignment horizontal="right" vertical="top" wrapText="1"/>
    </xf>
    <xf numFmtId="0" fontId="2" fillId="0" borderId="41" xfId="5" applyFont="1" applyBorder="1" applyAlignment="1">
      <alignment vertical="top" wrapText="1"/>
    </xf>
    <xf numFmtId="0" fontId="4" fillId="0" borderId="26" xfId="7" applyFont="1" applyBorder="1" applyAlignment="1">
      <alignment horizontal="center" vertical="top" wrapText="1"/>
    </xf>
    <xf numFmtId="0" fontId="4" fillId="0" borderId="27" xfId="7" applyFont="1" applyBorder="1" applyAlignment="1">
      <alignment horizontal="center" vertical="top" wrapText="1"/>
    </xf>
    <xf numFmtId="0" fontId="2" fillId="0" borderId="27" xfId="7" applyFont="1" applyBorder="1" applyAlignment="1">
      <alignment horizontal="right" vertical="top" wrapText="1"/>
    </xf>
    <xf numFmtId="0" fontId="4" fillId="0" borderId="61" xfId="7" applyFont="1" applyBorder="1" applyAlignment="1">
      <alignment vertical="top" wrapText="1"/>
    </xf>
    <xf numFmtId="0" fontId="4" fillId="0" borderId="20" xfId="5" applyFont="1" applyBorder="1" applyAlignment="1">
      <alignment horizontal="center" vertical="top" wrapText="1"/>
    </xf>
    <xf numFmtId="0" fontId="4" fillId="0" borderId="59" xfId="5" applyFont="1" applyBorder="1" applyAlignment="1">
      <alignment horizontal="center" vertical="top" wrapText="1"/>
    </xf>
    <xf numFmtId="0" fontId="4" fillId="0" borderId="9" xfId="7" applyFont="1" applyBorder="1" applyAlignment="1">
      <alignment horizontal="right" vertical="top" wrapText="1"/>
    </xf>
    <xf numFmtId="0" fontId="4" fillId="0" borderId="21" xfId="7" applyFont="1" applyBorder="1" applyAlignment="1">
      <alignment horizontal="right" vertical="top" wrapText="1"/>
    </xf>
    <xf numFmtId="0" fontId="4" fillId="0" borderId="46" xfId="7" applyFont="1" applyBorder="1" applyAlignment="1">
      <alignment horizontal="right" vertical="top" wrapText="1"/>
    </xf>
    <xf numFmtId="0" fontId="11" fillId="0" borderId="43" xfId="7" applyFont="1" applyBorder="1" applyAlignment="1">
      <alignment horizontal="center" vertical="top" wrapText="1"/>
    </xf>
    <xf numFmtId="0" fontId="11" fillId="0" borderId="43" xfId="7" applyFont="1" applyBorder="1" applyAlignment="1">
      <alignment horizontal="right" vertical="top" wrapText="1"/>
    </xf>
    <xf numFmtId="0" fontId="11" fillId="0" borderId="0" xfId="7" applyFont="1"/>
    <xf numFmtId="0" fontId="11" fillId="0" borderId="38" xfId="7" applyFont="1" applyBorder="1" applyAlignment="1">
      <alignment horizontal="center" vertical="top" wrapText="1"/>
    </xf>
    <xf numFmtId="0" fontId="11" fillId="0" borderId="41" xfId="7" applyFont="1" applyBorder="1" applyAlignment="1">
      <alignment horizontal="right" vertical="top" wrapText="1"/>
    </xf>
    <xf numFmtId="0" fontId="11" fillId="0" borderId="21" xfId="7" applyFont="1" applyBorder="1" applyAlignment="1">
      <alignment horizontal="right" vertical="top" wrapText="1"/>
    </xf>
    <xf numFmtId="0" fontId="4" fillId="0" borderId="38" xfId="7" applyFont="1" applyBorder="1" applyAlignment="1">
      <alignment horizontal="center" vertical="top" wrapText="1"/>
    </xf>
    <xf numFmtId="0" fontId="4" fillId="0" borderId="41" xfId="7" applyFont="1" applyBorder="1" applyAlignment="1">
      <alignment horizontal="center" vertical="top" wrapText="1"/>
    </xf>
    <xf numFmtId="0" fontId="4" fillId="0" borderId="43" xfId="7" applyFont="1" applyBorder="1" applyAlignment="1">
      <alignment horizontal="center" vertical="top" wrapText="1"/>
    </xf>
    <xf numFmtId="0" fontId="4" fillId="0" borderId="0" xfId="7" applyFont="1" applyBorder="1"/>
    <xf numFmtId="166" fontId="38" fillId="0" borderId="0" xfId="3" applyNumberFormat="1" applyFont="1" applyFill="1" applyBorder="1" applyAlignment="1">
      <alignment horizontal="center" vertical="top" wrapText="1"/>
    </xf>
    <xf numFmtId="0" fontId="4" fillId="0" borderId="0" xfId="5" applyFont="1"/>
    <xf numFmtId="0" fontId="4" fillId="0" borderId="41" xfId="7" applyFont="1" applyBorder="1" applyAlignment="1">
      <alignment horizontal="right" vertical="top" wrapText="1"/>
    </xf>
    <xf numFmtId="0" fontId="4" fillId="0" borderId="24" xfId="7" applyFont="1" applyBorder="1" applyAlignment="1">
      <alignment horizontal="right" vertical="top" wrapText="1"/>
    </xf>
    <xf numFmtId="0" fontId="4" fillId="0" borderId="18" xfId="7" applyFont="1" applyBorder="1" applyAlignment="1">
      <alignment vertical="top" wrapText="1"/>
    </xf>
    <xf numFmtId="0" fontId="4" fillId="0" borderId="18" xfId="7" applyFont="1" applyBorder="1" applyAlignment="1">
      <alignment horizontal="center" vertical="top" wrapText="1"/>
    </xf>
    <xf numFmtId="0" fontId="4" fillId="0" borderId="18" xfId="7" applyFont="1" applyBorder="1" applyAlignment="1">
      <alignment horizontal="right" vertical="top" wrapText="1"/>
    </xf>
    <xf numFmtId="0" fontId="2" fillId="0" borderId="0" xfId="7" applyFont="1" applyBorder="1" applyAlignment="1">
      <alignment horizontal="right" vertical="top" wrapText="1"/>
    </xf>
    <xf numFmtId="0" fontId="4" fillId="0" borderId="0" xfId="7" applyFont="1" applyAlignment="1">
      <alignment horizontal="center" wrapText="1"/>
    </xf>
    <xf numFmtId="0" fontId="2" fillId="0" borderId="0" xfId="7" applyFont="1" applyAlignment="1">
      <alignment wrapText="1"/>
    </xf>
    <xf numFmtId="166" fontId="2" fillId="0" borderId="0" xfId="3" applyNumberFormat="1" applyFont="1" applyAlignment="1">
      <alignment horizontal="center" wrapText="1"/>
    </xf>
    <xf numFmtId="0" fontId="4" fillId="0" borderId="0" xfId="7" applyFont="1" applyBorder="1" applyAlignment="1">
      <alignment horizontal="center"/>
    </xf>
    <xf numFmtId="166" fontId="2" fillId="0" borderId="0" xfId="3" applyNumberFormat="1" applyFont="1" applyBorder="1" applyAlignment="1">
      <alignment horizontal="center"/>
    </xf>
    <xf numFmtId="166" fontId="2" fillId="0" borderId="0" xfId="3" applyNumberFormat="1" applyFont="1" applyAlignment="1">
      <alignment horizontal="center"/>
    </xf>
    <xf numFmtId="0" fontId="34" fillId="0" borderId="0" xfId="0" applyFont="1"/>
    <xf numFmtId="0" fontId="28" fillId="0" borderId="43" xfId="5" applyFont="1" applyBorder="1" applyAlignment="1">
      <alignment wrapText="1"/>
    </xf>
    <xf numFmtId="0" fontId="11" fillId="0" borderId="0" xfId="7" applyFont="1" applyBorder="1" applyAlignment="1">
      <alignment horizontal="left" vertical="center" wrapText="1"/>
    </xf>
    <xf numFmtId="0" fontId="28" fillId="0" borderId="20" xfId="5" applyFont="1" applyBorder="1" applyAlignment="1">
      <alignment horizontal="center" vertical="top" wrapText="1"/>
    </xf>
    <xf numFmtId="0" fontId="28" fillId="0" borderId="21" xfId="5" applyFont="1" applyBorder="1" applyAlignment="1">
      <alignment horizontal="center" vertical="top" wrapText="1"/>
    </xf>
    <xf numFmtId="0" fontId="38" fillId="0" borderId="21" xfId="5" applyFont="1" applyBorder="1" applyAlignment="1">
      <alignment horizontal="center" vertical="top" wrapText="1"/>
    </xf>
    <xf numFmtId="0" fontId="28" fillId="0" borderId="21" xfId="5" applyFont="1" applyBorder="1" applyAlignment="1">
      <alignment horizontal="right" vertical="top" wrapText="1"/>
    </xf>
    <xf numFmtId="0" fontId="38" fillId="0" borderId="41" xfId="5" applyFont="1" applyBorder="1" applyAlignment="1">
      <alignment vertical="top" wrapText="1"/>
    </xf>
    <xf numFmtId="0" fontId="19" fillId="0" borderId="41" xfId="7" applyFont="1" applyBorder="1" applyAlignment="1">
      <alignment horizontal="center" vertical="top" wrapText="1"/>
    </xf>
    <xf numFmtId="0" fontId="0" fillId="0" borderId="41" xfId="0" applyBorder="1"/>
    <xf numFmtId="0" fontId="4" fillId="0" borderId="20" xfId="7" applyFont="1" applyBorder="1" applyAlignment="1">
      <alignment horizontal="center" vertical="top"/>
    </xf>
    <xf numFmtId="0" fontId="4" fillId="0" borderId="21" xfId="7" applyFont="1" applyBorder="1" applyAlignment="1">
      <alignment horizontal="center" vertical="top"/>
    </xf>
    <xf numFmtId="0" fontId="2" fillId="0" borderId="21" xfId="7" applyFont="1" applyBorder="1" applyAlignment="1">
      <alignment horizontal="center" vertical="top"/>
    </xf>
    <xf numFmtId="0" fontId="2" fillId="0" borderId="21" xfId="7" applyFont="1" applyBorder="1" applyAlignment="1">
      <alignment horizontal="right" vertical="top"/>
    </xf>
    <xf numFmtId="0" fontId="19" fillId="0" borderId="0" xfId="9" applyFont="1" applyFill="1" applyAlignment="1" applyProtection="1">
      <alignment horizontal="center"/>
    </xf>
    <xf numFmtId="165" fontId="3" fillId="0" borderId="16" xfId="5" applyNumberFormat="1" applyFont="1" applyFill="1" applyBorder="1" applyAlignment="1" applyProtection="1">
      <alignment horizontal="centerContinuous" vertical="center" wrapText="1"/>
    </xf>
    <xf numFmtId="166" fontId="32" fillId="0" borderId="7" xfId="8" applyNumberFormat="1" applyFont="1" applyFill="1" applyBorder="1" applyAlignment="1">
      <alignment horizontal="right" vertical="center"/>
    </xf>
    <xf numFmtId="166" fontId="31" fillId="0" borderId="0" xfId="8" applyNumberFormat="1" applyFont="1" applyFill="1" applyBorder="1" applyAlignment="1">
      <alignment horizontal="right" vertical="center"/>
    </xf>
    <xf numFmtId="166" fontId="32" fillId="0" borderId="0" xfId="8" applyNumberFormat="1" applyFont="1" applyFill="1" applyAlignment="1">
      <alignment horizontal="right" vertical="center"/>
    </xf>
    <xf numFmtId="0" fontId="31" fillId="0" borderId="0" xfId="8" applyFont="1" applyFill="1"/>
    <xf numFmtId="0" fontId="19" fillId="0" borderId="0" xfId="9" applyFont="1" applyFill="1" applyAlignment="1" applyProtection="1">
      <alignment horizontal="center"/>
    </xf>
    <xf numFmtId="165" fontId="8" fillId="0" borderId="42" xfId="9" applyNumberFormat="1" applyFont="1" applyFill="1" applyBorder="1" applyAlignment="1" applyProtection="1">
      <alignment horizontal="right" vertical="center" wrapText="1" indent="1"/>
    </xf>
    <xf numFmtId="166" fontId="2" fillId="0" borderId="0" xfId="3" applyNumberFormat="1" applyFont="1" applyBorder="1" applyAlignment="1">
      <alignment horizontal="center" vertical="top" wrapText="1"/>
    </xf>
    <xf numFmtId="166" fontId="38" fillId="0" borderId="0" xfId="3" applyNumberFormat="1" applyFont="1" applyBorder="1" applyAlignment="1">
      <alignment horizontal="center" vertical="top" wrapText="1"/>
    </xf>
    <xf numFmtId="166" fontId="2" fillId="0" borderId="40" xfId="3" applyNumberFormat="1" applyFont="1" applyBorder="1" applyAlignment="1">
      <alignment horizontal="center" vertical="top" wrapText="1"/>
    </xf>
    <xf numFmtId="166" fontId="11" fillId="0" borderId="60" xfId="3" applyNumberFormat="1" applyFont="1" applyBorder="1" applyAlignment="1">
      <alignment horizontal="center" vertical="top" wrapText="1"/>
    </xf>
    <xf numFmtId="166" fontId="11" fillId="0" borderId="40" xfId="3" applyNumberFormat="1" applyFont="1" applyBorder="1" applyAlignment="1">
      <alignment horizontal="center" vertical="top" wrapText="1"/>
    </xf>
    <xf numFmtId="166" fontId="4" fillId="0" borderId="40" xfId="3" applyNumberFormat="1" applyFont="1" applyBorder="1" applyAlignment="1">
      <alignment horizontal="center" vertical="top" wrapText="1"/>
    </xf>
    <xf numFmtId="166" fontId="38" fillId="0" borderId="40" xfId="3" applyNumberFormat="1" applyFont="1" applyBorder="1" applyAlignment="1">
      <alignment horizontal="center" vertical="top" wrapText="1"/>
    </xf>
    <xf numFmtId="166" fontId="4" fillId="0" borderId="40" xfId="3" applyNumberFormat="1" applyFont="1" applyFill="1" applyBorder="1" applyAlignment="1">
      <alignment vertical="center" wrapText="1"/>
    </xf>
    <xf numFmtId="166" fontId="11" fillId="0" borderId="42" xfId="3" applyNumberFormat="1" applyFont="1" applyBorder="1" applyAlignment="1">
      <alignment horizontal="center" vertical="top" wrapText="1"/>
    </xf>
    <xf numFmtId="166" fontId="11" fillId="0" borderId="0" xfId="3" applyNumberFormat="1" applyFont="1" applyBorder="1" applyAlignment="1">
      <alignment horizontal="center" vertical="top" wrapText="1"/>
    </xf>
    <xf numFmtId="166" fontId="11" fillId="0" borderId="65" xfId="3" applyNumberFormat="1" applyFont="1" applyBorder="1" applyAlignment="1">
      <alignment horizontal="center" vertical="top" wrapText="1"/>
    </xf>
    <xf numFmtId="0" fontId="19" fillId="0" borderId="0" xfId="9" applyFont="1" applyFill="1" applyAlignment="1" applyProtection="1">
      <alignment horizontal="center"/>
    </xf>
    <xf numFmtId="0" fontId="19" fillId="0" borderId="0" xfId="7" applyFont="1" applyBorder="1" applyAlignment="1">
      <alignment horizontal="left" vertical="center" wrapText="1"/>
    </xf>
    <xf numFmtId="0" fontId="4" fillId="0" borderId="17" xfId="7" applyFont="1" applyBorder="1" applyAlignment="1">
      <alignment horizontal="center" vertical="top" wrapText="1"/>
    </xf>
    <xf numFmtId="0" fontId="4" fillId="0" borderId="46" xfId="7" applyFont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2" fillId="0" borderId="29" xfId="7" applyFont="1" applyBorder="1" applyAlignment="1">
      <alignment horizontal="center" vertical="top" wrapText="1"/>
    </xf>
    <xf numFmtId="0" fontId="2" fillId="0" borderId="13" xfId="7" applyFont="1" applyBorder="1" applyAlignment="1">
      <alignment horizontal="center" vertical="top" wrapText="1"/>
    </xf>
    <xf numFmtId="0" fontId="26" fillId="0" borderId="0" xfId="12" applyFont="1" applyAlignment="1">
      <alignment horizontal="center"/>
    </xf>
    <xf numFmtId="0" fontId="25" fillId="0" borderId="0" xfId="12" applyFont="1"/>
    <xf numFmtId="0" fontId="25" fillId="0" borderId="0" xfId="12" applyFont="1" applyAlignment="1">
      <alignment horizontal="center"/>
    </xf>
    <xf numFmtId="0" fontId="30" fillId="0" borderId="0" xfId="12" applyFont="1"/>
    <xf numFmtId="0" fontId="31" fillId="0" borderId="0" xfId="12" applyFont="1"/>
    <xf numFmtId="0" fontId="32" fillId="0" borderId="7" xfId="12" applyFont="1" applyBorder="1" applyAlignment="1">
      <alignment horizontal="center"/>
    </xf>
    <xf numFmtId="0" fontId="32" fillId="0" borderId="7" xfId="12" applyFont="1" applyBorder="1" applyAlignment="1">
      <alignment horizontal="center" vertical="center" wrapText="1"/>
    </xf>
    <xf numFmtId="0" fontId="31" fillId="0" borderId="0" xfId="12" applyFont="1" applyAlignment="1">
      <alignment horizontal="center"/>
    </xf>
    <xf numFmtId="0" fontId="32" fillId="0" borderId="7" xfId="12" applyFont="1" applyBorder="1"/>
    <xf numFmtId="0" fontId="31" fillId="0" borderId="7" xfId="12" applyFont="1" applyBorder="1"/>
    <xf numFmtId="0" fontId="31" fillId="0" borderId="0" xfId="12" applyFont="1" applyBorder="1"/>
    <xf numFmtId="0" fontId="31" fillId="0" borderId="7" xfId="12" applyFont="1" applyBorder="1" applyAlignment="1"/>
    <xf numFmtId="0" fontId="32" fillId="0" borderId="7" xfId="12" applyFont="1" applyBorder="1" applyAlignment="1"/>
    <xf numFmtId="0" fontId="31" fillId="0" borderId="0" xfId="12" applyFont="1" applyAlignment="1">
      <alignment horizontal="left" indent="1"/>
    </xf>
    <xf numFmtId="0" fontId="32" fillId="0" borderId="0" xfId="12" applyFont="1" applyBorder="1" applyAlignment="1"/>
    <xf numFmtId="0" fontId="31" fillId="0" borderId="27" xfId="12" applyFont="1" applyBorder="1"/>
    <xf numFmtId="0" fontId="32" fillId="0" borderId="0" xfId="12" applyFont="1" applyBorder="1"/>
    <xf numFmtId="0" fontId="32" fillId="0" borderId="0" xfId="12" applyFont="1"/>
    <xf numFmtId="0" fontId="31" fillId="0" borderId="9" xfId="12" applyFont="1" applyBorder="1" applyAlignment="1"/>
    <xf numFmtId="0" fontId="32" fillId="0" borderId="39" xfId="12" applyFont="1" applyBorder="1"/>
    <xf numFmtId="0" fontId="32" fillId="0" borderId="33" xfId="12" applyFont="1" applyBorder="1" applyAlignment="1"/>
    <xf numFmtId="0" fontId="31" fillId="0" borderId="0" xfId="12" applyFont="1" applyBorder="1" applyAlignment="1"/>
    <xf numFmtId="0" fontId="31" fillId="0" borderId="54" xfId="12" applyFont="1" applyBorder="1"/>
    <xf numFmtId="0" fontId="31" fillId="0" borderId="7" xfId="12" applyFont="1" applyBorder="1" applyAlignment="1">
      <alignment horizontal="center"/>
    </xf>
    <xf numFmtId="0" fontId="31" fillId="0" borderId="55" xfId="12" applyFont="1" applyBorder="1"/>
    <xf numFmtId="0" fontId="31" fillId="0" borderId="0" xfId="12" applyFont="1" applyAlignment="1">
      <alignment horizontal="justify"/>
    </xf>
    <xf numFmtId="0" fontId="32" fillId="0" borderId="0" xfId="12" applyFont="1" applyAlignment="1">
      <alignment horizontal="center" vertical="center" wrapText="1"/>
    </xf>
    <xf numFmtId="166" fontId="31" fillId="0" borderId="0" xfId="12" applyNumberFormat="1" applyFont="1"/>
    <xf numFmtId="0" fontId="32" fillId="0" borderId="0" xfId="12" applyFont="1" applyAlignment="1">
      <alignment horizontal="justify"/>
    </xf>
    <xf numFmtId="166" fontId="25" fillId="0" borderId="0" xfId="12" applyNumberFormat="1" applyFont="1"/>
    <xf numFmtId="166" fontId="2" fillId="0" borderId="4" xfId="3" applyNumberFormat="1" applyFont="1" applyBorder="1" applyAlignment="1">
      <alignment horizontal="center" vertical="top"/>
    </xf>
    <xf numFmtId="166" fontId="2" fillId="0" borderId="0" xfId="3" applyNumberFormat="1" applyFont="1" applyBorder="1" applyAlignment="1">
      <alignment horizontal="center" vertical="top"/>
    </xf>
    <xf numFmtId="166" fontId="2" fillId="0" borderId="4" xfId="3" applyNumberFormat="1" applyFont="1" applyBorder="1" applyAlignment="1">
      <alignment horizontal="center" vertical="top" wrapText="1"/>
    </xf>
    <xf numFmtId="166" fontId="2" fillId="0" borderId="0" xfId="5" applyNumberFormat="1" applyFont="1" applyBorder="1" applyAlignment="1">
      <alignment horizontal="center" vertical="top" wrapText="1"/>
    </xf>
    <xf numFmtId="166" fontId="2" fillId="0" borderId="67" xfId="3" applyNumberFormat="1" applyFont="1" applyBorder="1" applyAlignment="1">
      <alignment horizontal="center" vertical="top" wrapText="1"/>
    </xf>
    <xf numFmtId="166" fontId="40" fillId="0" borderId="0" xfId="3" applyNumberFormat="1" applyFont="1" applyBorder="1" applyAlignment="1">
      <alignment horizontal="center" vertical="top" wrapText="1"/>
    </xf>
    <xf numFmtId="166" fontId="4" fillId="0" borderId="42" xfId="3" applyNumberFormat="1" applyFont="1" applyBorder="1" applyAlignment="1">
      <alignment horizontal="center" vertical="top" wrapText="1"/>
    </xf>
    <xf numFmtId="0" fontId="34" fillId="0" borderId="41" xfId="0" applyFont="1" applyBorder="1"/>
    <xf numFmtId="0" fontId="38" fillId="0" borderId="41" xfId="7" applyFont="1" applyBorder="1"/>
    <xf numFmtId="166" fontId="4" fillId="0" borderId="54" xfId="3" applyNumberFormat="1" applyFont="1" applyBorder="1" applyAlignment="1">
      <alignment horizontal="center" vertical="top" wrapText="1"/>
    </xf>
    <xf numFmtId="166" fontId="4" fillId="0" borderId="46" xfId="3" applyNumberFormat="1" applyFont="1" applyBorder="1" applyAlignment="1">
      <alignment horizontal="center" vertical="top" wrapText="1"/>
    </xf>
    <xf numFmtId="166" fontId="4" fillId="0" borderId="46" xfId="3" applyNumberFormat="1" applyFont="1" applyFill="1" applyBorder="1" applyAlignment="1">
      <alignment horizontal="center" vertical="top" wrapText="1"/>
    </xf>
    <xf numFmtId="166" fontId="4" fillId="0" borderId="37" xfId="3" applyNumberFormat="1" applyFont="1" applyBorder="1" applyAlignment="1">
      <alignment horizontal="center" vertical="top" wrapText="1"/>
    </xf>
    <xf numFmtId="166" fontId="2" fillId="0" borderId="50" xfId="3" applyNumberFormat="1" applyFont="1" applyBorder="1" applyAlignment="1">
      <alignment horizontal="center" vertical="top"/>
    </xf>
    <xf numFmtId="166" fontId="2" fillId="0" borderId="40" xfId="3" applyNumberFormat="1" applyFont="1" applyBorder="1" applyAlignment="1">
      <alignment horizontal="center" vertical="top"/>
    </xf>
    <xf numFmtId="166" fontId="4" fillId="0" borderId="48" xfId="3" applyNumberFormat="1" applyFont="1" applyBorder="1" applyAlignment="1">
      <alignment horizontal="center" vertical="top" wrapText="1"/>
    </xf>
    <xf numFmtId="166" fontId="2" fillId="0" borderId="50" xfId="3" applyNumberFormat="1" applyFont="1" applyBorder="1" applyAlignment="1">
      <alignment horizontal="center" vertical="top" wrapText="1"/>
    </xf>
    <xf numFmtId="166" fontId="2" fillId="0" borderId="40" xfId="5" applyNumberFormat="1" applyFont="1" applyBorder="1" applyAlignment="1">
      <alignment horizontal="center" vertical="top" wrapText="1"/>
    </xf>
    <xf numFmtId="166" fontId="2" fillId="0" borderId="36" xfId="3" applyNumberFormat="1" applyFont="1" applyBorder="1" applyAlignment="1">
      <alignment horizontal="center" vertical="top" wrapText="1"/>
    </xf>
    <xf numFmtId="166" fontId="4" fillId="0" borderId="36" xfId="3" applyNumberFormat="1" applyFont="1" applyBorder="1" applyAlignment="1">
      <alignment horizontal="center" vertical="top" wrapText="1"/>
    </xf>
    <xf numFmtId="166" fontId="4" fillId="0" borderId="35" xfId="3" applyNumberFormat="1" applyFont="1" applyBorder="1" applyAlignment="1">
      <alignment horizontal="center" vertical="top" wrapText="1"/>
    </xf>
    <xf numFmtId="166" fontId="19" fillId="0" borderId="40" xfId="3" applyNumberFormat="1" applyFont="1" applyBorder="1" applyAlignment="1">
      <alignment horizontal="center" vertical="top" wrapText="1"/>
    </xf>
    <xf numFmtId="166" fontId="40" fillId="0" borderId="40" xfId="3" applyNumberFormat="1" applyFont="1" applyBorder="1" applyAlignment="1">
      <alignment horizontal="center" vertical="top" wrapText="1"/>
    </xf>
    <xf numFmtId="166" fontId="4" fillId="0" borderId="60" xfId="3" applyNumberFormat="1" applyFont="1" applyBorder="1" applyAlignment="1">
      <alignment horizontal="center" vertical="top" wrapText="1"/>
    </xf>
    <xf numFmtId="0" fontId="4" fillId="2" borderId="22" xfId="7" applyFont="1" applyFill="1" applyBorder="1" applyAlignment="1">
      <alignment horizontal="center" vertical="top" wrapText="1"/>
    </xf>
    <xf numFmtId="0" fontId="19" fillId="0" borderId="43" xfId="7" applyFont="1" applyBorder="1" applyAlignment="1">
      <alignment vertical="top" wrapText="1"/>
    </xf>
    <xf numFmtId="0" fontId="11" fillId="0" borderId="22" xfId="7" applyFont="1" applyBorder="1" applyAlignment="1">
      <alignment vertical="top" wrapText="1"/>
    </xf>
    <xf numFmtId="0" fontId="31" fillId="0" borderId="41" xfId="12" applyFont="1" applyBorder="1"/>
    <xf numFmtId="0" fontId="31" fillId="0" borderId="38" xfId="0" applyFont="1" applyBorder="1" applyAlignment="1">
      <alignment horizontal="left" vertical="center" wrapText="1"/>
    </xf>
    <xf numFmtId="0" fontId="43" fillId="0" borderId="41" xfId="0" applyFont="1" applyBorder="1"/>
    <xf numFmtId="0" fontId="43" fillId="0" borderId="45" xfId="0" applyFont="1" applyBorder="1"/>
    <xf numFmtId="166" fontId="2" fillId="0" borderId="40" xfId="7" applyNumberFormat="1" applyFont="1" applyBorder="1" applyAlignment="1">
      <alignment horizontal="center" vertical="top" wrapText="1"/>
    </xf>
    <xf numFmtId="166" fontId="19" fillId="0" borderId="60" xfId="3" applyNumberFormat="1" applyFont="1" applyBorder="1" applyAlignment="1">
      <alignment horizontal="center" vertical="top" wrapText="1"/>
    </xf>
    <xf numFmtId="166" fontId="4" fillId="0" borderId="40" xfId="3" applyNumberFormat="1" applyFont="1" applyBorder="1" applyAlignment="1">
      <alignment horizontal="center" vertical="center" wrapText="1"/>
    </xf>
    <xf numFmtId="166" fontId="19" fillId="0" borderId="35" xfId="3" applyNumberFormat="1" applyFont="1" applyBorder="1" applyAlignment="1">
      <alignment horizontal="center" vertical="top" wrapText="1"/>
    </xf>
    <xf numFmtId="166" fontId="4" fillId="0" borderId="0" xfId="3" applyNumberFormat="1" applyFont="1" applyFill="1" applyBorder="1" applyAlignment="1">
      <alignment vertical="center" wrapText="1"/>
    </xf>
    <xf numFmtId="166" fontId="2" fillId="0" borderId="0" xfId="7" applyNumberFormat="1" applyFont="1" applyBorder="1" applyAlignment="1">
      <alignment horizontal="center" vertical="top" wrapText="1"/>
    </xf>
    <xf numFmtId="166" fontId="2" fillId="0" borderId="42" xfId="3" applyNumberFormat="1" applyFont="1" applyBorder="1" applyAlignment="1">
      <alignment horizontal="center" vertical="center" wrapText="1"/>
    </xf>
    <xf numFmtId="166" fontId="19" fillId="0" borderId="42" xfId="3" applyNumberFormat="1" applyFont="1" applyBorder="1" applyAlignment="1">
      <alignment horizontal="center" vertical="top" wrapText="1"/>
    </xf>
    <xf numFmtId="166" fontId="11" fillId="0" borderId="22" xfId="3" applyNumberFormat="1" applyFont="1" applyBorder="1" applyAlignment="1">
      <alignment horizontal="center" vertical="top" wrapText="1"/>
    </xf>
    <xf numFmtId="166" fontId="4" fillId="0" borderId="0" xfId="3" applyNumberFormat="1" applyFont="1" applyBorder="1" applyAlignment="1">
      <alignment horizontal="center" vertical="center" wrapText="1"/>
    </xf>
    <xf numFmtId="166" fontId="2" fillId="0" borderId="0" xfId="3" applyNumberFormat="1" applyFont="1" applyFill="1" applyBorder="1" applyAlignment="1">
      <alignment horizontal="center" vertical="top" wrapText="1"/>
    </xf>
    <xf numFmtId="166" fontId="2" fillId="0" borderId="40" xfId="3" applyNumberFormat="1" applyFont="1" applyFill="1" applyBorder="1" applyAlignment="1">
      <alignment horizontal="center" vertical="top" wrapText="1"/>
    </xf>
    <xf numFmtId="0" fontId="5" fillId="0" borderId="22" xfId="5" applyFont="1" applyFill="1" applyBorder="1" applyAlignment="1" applyProtection="1">
      <alignment horizontal="center"/>
    </xf>
    <xf numFmtId="0" fontId="4" fillId="0" borderId="17" xfId="7" applyFont="1" applyBorder="1" applyAlignment="1">
      <alignment horizontal="center" vertical="top" wrapText="1"/>
    </xf>
    <xf numFmtId="0" fontId="4" fillId="0" borderId="46" xfId="7" applyFont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2" fillId="0" borderId="41" xfId="7" applyFont="1" applyBorder="1" applyAlignment="1">
      <alignment vertical="top" wrapText="1"/>
    </xf>
    <xf numFmtId="165" fontId="5" fillId="0" borderId="22" xfId="5" applyNumberFormat="1" applyFont="1" applyFill="1" applyBorder="1" applyAlignment="1" applyProtection="1">
      <alignment horizontal="center" vertical="center"/>
    </xf>
    <xf numFmtId="165" fontId="4" fillId="0" borderId="0" xfId="9" applyNumberFormat="1" applyFont="1" applyFill="1" applyBorder="1" applyAlignment="1" applyProtection="1">
      <alignment horizontal="center" vertical="center"/>
    </xf>
    <xf numFmtId="0" fontId="19" fillId="0" borderId="0" xfId="9" applyFont="1" applyFill="1" applyAlignment="1" applyProtection="1">
      <alignment horizontal="center"/>
    </xf>
    <xf numFmtId="165" fontId="4" fillId="0" borderId="0" xfId="5" applyNumberFormat="1" applyFont="1" applyFill="1" applyAlignment="1" applyProtection="1">
      <alignment horizontal="center" vertical="center" wrapText="1"/>
    </xf>
    <xf numFmtId="165" fontId="46" fillId="4" borderId="8" xfId="13" applyNumberFormat="1" applyBorder="1" applyAlignment="1" applyProtection="1">
      <alignment horizontal="right" vertical="center" wrapText="1" indent="1"/>
      <protection locked="0"/>
    </xf>
    <xf numFmtId="0" fontId="3" fillId="0" borderId="46" xfId="9" applyFont="1" applyFill="1" applyBorder="1" applyAlignment="1" applyProtection="1">
      <alignment horizontal="center" vertical="center" wrapText="1"/>
    </xf>
    <xf numFmtId="165" fontId="10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7" xfId="14" applyFont="1" applyBorder="1" applyAlignment="1">
      <alignment horizontal="center" vertical="center"/>
    </xf>
    <xf numFmtId="0" fontId="32" fillId="0" borderId="7" xfId="15" applyFont="1" applyFill="1" applyBorder="1" applyAlignment="1">
      <alignment horizontal="center" vertical="center" wrapText="1"/>
    </xf>
    <xf numFmtId="0" fontId="48" fillId="0" borderId="0" xfId="14" applyFont="1"/>
    <xf numFmtId="0" fontId="24" fillId="0" borderId="7" xfId="14" applyFont="1" applyBorder="1" applyAlignment="1">
      <alignment horizontal="center" vertical="top" wrapText="1"/>
    </xf>
    <xf numFmtId="0" fontId="24" fillId="0" borderId="7" xfId="14" applyFont="1" applyBorder="1" applyAlignment="1">
      <alignment horizontal="left" vertical="top" wrapText="1"/>
    </xf>
    <xf numFmtId="3" fontId="24" fillId="0" borderId="7" xfId="14" applyNumberFormat="1" applyFont="1" applyBorder="1" applyAlignment="1">
      <alignment horizontal="right" vertical="top" wrapText="1"/>
    </xf>
    <xf numFmtId="0" fontId="47" fillId="0" borderId="0" xfId="14"/>
    <xf numFmtId="0" fontId="49" fillId="0" borderId="7" xfId="14" applyFont="1" applyBorder="1" applyAlignment="1">
      <alignment horizontal="center" vertical="top" wrapText="1"/>
    </xf>
    <xf numFmtId="0" fontId="49" fillId="0" borderId="7" xfId="14" applyFont="1" applyBorder="1" applyAlignment="1">
      <alignment horizontal="left" vertical="top" wrapText="1"/>
    </xf>
    <xf numFmtId="3" fontId="49" fillId="0" borderId="7" xfId="14" applyNumberFormat="1" applyFont="1" applyBorder="1" applyAlignment="1">
      <alignment horizontal="right" vertical="top" wrapText="1"/>
    </xf>
    <xf numFmtId="3" fontId="47" fillId="0" borderId="0" xfId="14" applyNumberFormat="1"/>
    <xf numFmtId="0" fontId="51" fillId="0" borderId="0" xfId="16" applyFont="1" applyFill="1"/>
    <xf numFmtId="0" fontId="4" fillId="0" borderId="0" xfId="16" applyFont="1" applyFill="1" applyAlignment="1">
      <alignment horizontal="centerContinuous" vertical="center"/>
    </xf>
    <xf numFmtId="0" fontId="2" fillId="0" borderId="0" xfId="16" applyFont="1" applyFill="1" applyAlignment="1">
      <alignment horizontal="centerContinuous" vertical="center"/>
    </xf>
    <xf numFmtId="0" fontId="5" fillId="0" borderId="0" xfId="16" applyFont="1" applyFill="1" applyAlignment="1">
      <alignment horizontal="right"/>
    </xf>
    <xf numFmtId="0" fontId="3" fillId="0" borderId="68" xfId="16" applyFont="1" applyFill="1" applyBorder="1" applyAlignment="1">
      <alignment horizontal="center" vertical="center" wrapText="1"/>
    </xf>
    <xf numFmtId="0" fontId="3" fillId="0" borderId="62" xfId="16" applyFont="1" applyFill="1" applyBorder="1" applyAlignment="1">
      <alignment horizontal="center" vertical="center" wrapText="1"/>
    </xf>
    <xf numFmtId="0" fontId="7" fillId="0" borderId="69" xfId="16" applyFont="1" applyFill="1" applyBorder="1" applyAlignment="1">
      <alignment horizontal="center" vertical="center" wrapText="1"/>
    </xf>
    <xf numFmtId="0" fontId="35" fillId="0" borderId="0" xfId="16" applyFill="1"/>
    <xf numFmtId="37" fontId="7" fillId="0" borderId="1" xfId="16" applyNumberFormat="1" applyFont="1" applyFill="1" applyBorder="1" applyAlignment="1">
      <alignment horizontal="left" vertical="center" indent="1"/>
    </xf>
    <xf numFmtId="0" fontId="7" fillId="0" borderId="2" xfId="16" applyFont="1" applyFill="1" applyBorder="1" applyAlignment="1">
      <alignment horizontal="left" vertical="center" indent="1"/>
    </xf>
    <xf numFmtId="168" fontId="7" fillId="0" borderId="35" xfId="16" applyNumberFormat="1" applyFont="1" applyFill="1" applyBorder="1" applyAlignment="1">
      <alignment horizontal="right" vertical="center"/>
    </xf>
    <xf numFmtId="168" fontId="7" fillId="0" borderId="15" xfId="16" applyNumberFormat="1" applyFont="1" applyFill="1" applyBorder="1" applyAlignment="1">
      <alignment horizontal="right" vertical="center"/>
    </xf>
    <xf numFmtId="0" fontId="52" fillId="0" borderId="0" xfId="16" applyFont="1" applyFill="1" applyAlignment="1">
      <alignment vertical="center"/>
    </xf>
    <xf numFmtId="37" fontId="12" fillId="0" borderId="30" xfId="16" applyNumberFormat="1" applyFont="1" applyFill="1" applyBorder="1" applyAlignment="1">
      <alignment horizontal="left" indent="1"/>
    </xf>
    <xf numFmtId="0" fontId="12" fillId="0" borderId="31" xfId="16" applyFont="1" applyFill="1" applyBorder="1" applyAlignment="1">
      <alignment horizontal="left" indent="3"/>
    </xf>
    <xf numFmtId="168" fontId="12" fillId="0" borderId="70" xfId="17" quotePrefix="1" applyNumberFormat="1" applyFont="1" applyFill="1" applyBorder="1" applyAlignment="1" applyProtection="1">
      <alignment horizontal="right"/>
      <protection locked="0"/>
    </xf>
    <xf numFmtId="168" fontId="12" fillId="0" borderId="62" xfId="17" applyNumberFormat="1" applyFont="1" applyFill="1" applyBorder="1" applyAlignment="1" applyProtection="1">
      <alignment vertical="center"/>
      <protection locked="0"/>
    </xf>
    <xf numFmtId="168" fontId="12" fillId="0" borderId="69" xfId="16" applyNumberFormat="1" applyFont="1" applyFill="1" applyBorder="1"/>
    <xf numFmtId="37" fontId="12" fillId="0" borderId="6" xfId="16" applyNumberFormat="1" applyFont="1" applyFill="1" applyBorder="1" applyAlignment="1">
      <alignment horizontal="left" indent="1"/>
    </xf>
    <xf numFmtId="0" fontId="12" fillId="0" borderId="7" xfId="16" applyFont="1" applyFill="1" applyBorder="1" applyAlignment="1">
      <alignment horizontal="left" indent="3"/>
    </xf>
    <xf numFmtId="168" fontId="12" fillId="0" borderId="71" xfId="17" applyNumberFormat="1" applyFont="1" applyFill="1" applyBorder="1" applyProtection="1">
      <protection locked="0"/>
    </xf>
    <xf numFmtId="168" fontId="12" fillId="0" borderId="37" xfId="17" applyNumberFormat="1" applyFont="1" applyFill="1" applyBorder="1" applyAlignment="1" applyProtection="1">
      <alignment vertical="center"/>
      <protection locked="0"/>
    </xf>
    <xf numFmtId="168" fontId="12" fillId="0" borderId="19" xfId="16" applyNumberFormat="1" applyFont="1" applyFill="1" applyBorder="1"/>
    <xf numFmtId="168" fontId="12" fillId="0" borderId="71" xfId="16" applyNumberFormat="1" applyFont="1" applyFill="1" applyBorder="1" applyProtection="1">
      <protection locked="0"/>
    </xf>
    <xf numFmtId="168" fontId="12" fillId="0" borderId="37" xfId="16" applyNumberFormat="1" applyFont="1" applyFill="1" applyBorder="1" applyAlignment="1" applyProtection="1">
      <alignment vertical="center"/>
      <protection locked="0"/>
    </xf>
    <xf numFmtId="37" fontId="12" fillId="0" borderId="26" xfId="16" applyNumberFormat="1" applyFont="1" applyFill="1" applyBorder="1" applyAlignment="1">
      <alignment horizontal="left" indent="1"/>
    </xf>
    <xf numFmtId="0" fontId="12" fillId="0" borderId="27" xfId="16" applyFont="1" applyFill="1" applyBorder="1" applyAlignment="1">
      <alignment horizontal="left" indent="3"/>
    </xf>
    <xf numFmtId="168" fontId="12" fillId="0" borderId="3" xfId="16" applyNumberFormat="1" applyFont="1" applyFill="1" applyBorder="1" applyProtection="1">
      <protection locked="0"/>
    </xf>
    <xf numFmtId="168" fontId="12" fillId="0" borderId="50" xfId="16" applyNumberFormat="1" applyFont="1" applyFill="1" applyBorder="1" applyAlignment="1" applyProtection="1">
      <alignment vertical="center"/>
      <protection locked="0"/>
    </xf>
    <xf numFmtId="168" fontId="12" fillId="0" borderId="66" xfId="16" applyNumberFormat="1" applyFont="1" applyFill="1" applyBorder="1"/>
    <xf numFmtId="37" fontId="12" fillId="0" borderId="1" xfId="16" applyNumberFormat="1" applyFont="1" applyFill="1" applyBorder="1" applyAlignment="1">
      <alignment horizontal="left" indent="1"/>
    </xf>
    <xf numFmtId="0" fontId="7" fillId="0" borderId="18" xfId="16" applyFont="1" applyFill="1" applyBorder="1" applyAlignment="1">
      <alignment horizontal="left" vertical="center" indent="1"/>
    </xf>
    <xf numFmtId="168" fontId="8" fillId="0" borderId="35" xfId="16" applyNumberFormat="1" applyFont="1" applyFill="1" applyBorder="1" applyProtection="1">
      <protection locked="0"/>
    </xf>
    <xf numFmtId="37" fontId="12" fillId="0" borderId="10" xfId="16" applyNumberFormat="1" applyFont="1" applyFill="1" applyBorder="1" applyAlignment="1">
      <alignment horizontal="left" indent="1"/>
    </xf>
    <xf numFmtId="0" fontId="12" fillId="0" borderId="44" xfId="16" applyFont="1" applyFill="1" applyBorder="1" applyAlignment="1">
      <alignment horizontal="left" indent="3"/>
    </xf>
    <xf numFmtId="168" fontId="12" fillId="0" borderId="36" xfId="16" applyNumberFormat="1" applyFont="1" applyFill="1" applyBorder="1" applyProtection="1">
      <protection locked="0"/>
    </xf>
    <xf numFmtId="168" fontId="12" fillId="0" borderId="67" xfId="16" applyNumberFormat="1" applyFont="1" applyFill="1" applyBorder="1" applyAlignment="1" applyProtection="1">
      <alignment vertical="center"/>
      <protection locked="0"/>
    </xf>
    <xf numFmtId="168" fontId="12" fillId="0" borderId="36" xfId="16" applyNumberFormat="1" applyFont="1" applyFill="1" applyBorder="1"/>
    <xf numFmtId="0" fontId="12" fillId="0" borderId="61" xfId="16" applyFont="1" applyFill="1" applyBorder="1" applyAlignment="1">
      <alignment horizontal="left" indent="3"/>
    </xf>
    <xf numFmtId="168" fontId="12" fillId="0" borderId="50" xfId="16" applyNumberFormat="1" applyFont="1" applyFill="1" applyBorder="1" applyProtection="1">
      <protection locked="0"/>
    </xf>
    <xf numFmtId="168" fontId="12" fillId="0" borderId="4" xfId="16" applyNumberFormat="1" applyFont="1" applyFill="1" applyBorder="1" applyAlignment="1" applyProtection="1">
      <alignment vertical="center"/>
      <protection locked="0"/>
    </xf>
    <xf numFmtId="168" fontId="12" fillId="0" borderId="50" xfId="16" applyNumberFormat="1" applyFont="1" applyFill="1" applyBorder="1"/>
    <xf numFmtId="168" fontId="8" fillId="0" borderId="46" xfId="16" applyNumberFormat="1" applyFont="1" applyFill="1" applyBorder="1" applyAlignment="1" applyProtection="1">
      <alignment vertical="center"/>
      <protection locked="0"/>
    </xf>
    <xf numFmtId="168" fontId="8" fillId="0" borderId="35" xfId="16" applyNumberFormat="1" applyFont="1" applyFill="1" applyBorder="1"/>
    <xf numFmtId="168" fontId="7" fillId="0" borderId="17" xfId="16" applyNumberFormat="1" applyFont="1" applyFill="1" applyBorder="1" applyAlignment="1">
      <alignment vertical="center"/>
    </xf>
    <xf numFmtId="168" fontId="7" fillId="0" borderId="35" xfId="16" applyNumberFormat="1" applyFont="1" applyFill="1" applyBorder="1" applyAlignment="1">
      <alignment vertical="center"/>
    </xf>
    <xf numFmtId="168" fontId="7" fillId="0" borderId="15" xfId="16" applyNumberFormat="1" applyFont="1" applyFill="1" applyBorder="1" applyAlignment="1">
      <alignment vertical="center"/>
    </xf>
    <xf numFmtId="0" fontId="53" fillId="0" borderId="0" xfId="16" applyFont="1" applyFill="1" applyAlignment="1">
      <alignment vertical="center"/>
    </xf>
    <xf numFmtId="168" fontId="12" fillId="0" borderId="70" xfId="16" applyNumberFormat="1" applyFont="1" applyFill="1" applyBorder="1" applyProtection="1">
      <protection locked="0"/>
    </xf>
    <xf numFmtId="168" fontId="12" fillId="0" borderId="62" xfId="16" applyNumberFormat="1" applyFont="1" applyFill="1" applyBorder="1" applyAlignment="1" applyProtection="1">
      <alignment vertical="center"/>
      <protection locked="0"/>
    </xf>
    <xf numFmtId="168" fontId="12" fillId="0" borderId="34" xfId="16" applyNumberFormat="1" applyFont="1" applyFill="1" applyBorder="1"/>
    <xf numFmtId="37" fontId="12" fillId="0" borderId="1" xfId="16" applyNumberFormat="1" applyFont="1" applyFill="1" applyBorder="1" applyAlignment="1">
      <alignment horizontal="left" wrapText="1" indent="1"/>
    </xf>
    <xf numFmtId="168" fontId="8" fillId="0" borderId="17" xfId="16" applyNumberFormat="1" applyFont="1" applyFill="1" applyBorder="1" applyProtection="1">
      <protection locked="0"/>
    </xf>
    <xf numFmtId="168" fontId="8" fillId="0" borderId="35" xfId="16" applyNumberFormat="1" applyFont="1" applyFill="1" applyBorder="1" applyAlignment="1" applyProtection="1">
      <alignment vertical="center"/>
      <protection locked="0"/>
    </xf>
    <xf numFmtId="168" fontId="8" fillId="0" borderId="15" xfId="16" applyNumberFormat="1" applyFont="1" applyFill="1" applyBorder="1"/>
    <xf numFmtId="0" fontId="3" fillId="0" borderId="2" xfId="16" applyFont="1" applyFill="1" applyBorder="1" applyAlignment="1">
      <alignment horizontal="left" vertical="center" indent="1"/>
    </xf>
    <xf numFmtId="0" fontId="54" fillId="0" borderId="0" xfId="16" applyFont="1" applyFill="1" applyAlignment="1">
      <alignment vertical="center"/>
    </xf>
    <xf numFmtId="0" fontId="7" fillId="0" borderId="1" xfId="16" applyFont="1" applyFill="1" applyBorder="1" applyAlignment="1">
      <alignment horizontal="left" vertical="center" indent="1"/>
    </xf>
    <xf numFmtId="0" fontId="7" fillId="0" borderId="18" xfId="16" quotePrefix="1" applyFont="1" applyFill="1" applyBorder="1" applyAlignment="1">
      <alignment horizontal="left" vertical="center" indent="1"/>
    </xf>
    <xf numFmtId="0" fontId="12" fillId="0" borderId="6" xfId="16" applyFont="1" applyFill="1" applyBorder="1" applyAlignment="1">
      <alignment horizontal="left" indent="1"/>
    </xf>
    <xf numFmtId="0" fontId="12" fillId="0" borderId="39" xfId="16" applyFont="1" applyFill="1" applyBorder="1" applyAlignment="1">
      <alignment horizontal="left" indent="3"/>
    </xf>
    <xf numFmtId="168" fontId="12" fillId="0" borderId="62" xfId="16" applyNumberFormat="1" applyFont="1" applyFill="1" applyBorder="1"/>
    <xf numFmtId="168" fontId="12" fillId="0" borderId="37" xfId="16" applyNumberFormat="1" applyFont="1" applyFill="1" applyBorder="1"/>
    <xf numFmtId="0" fontId="12" fillId="0" borderId="41" xfId="16" applyFont="1" applyFill="1" applyBorder="1" applyAlignment="1">
      <alignment horizontal="left" indent="3"/>
    </xf>
    <xf numFmtId="168" fontId="12" fillId="0" borderId="72" xfId="16" applyNumberFormat="1" applyFont="1" applyFill="1" applyBorder="1" applyProtection="1">
      <protection locked="0"/>
    </xf>
    <xf numFmtId="168" fontId="12" fillId="0" borderId="48" xfId="16" applyNumberFormat="1" applyFont="1" applyFill="1" applyBorder="1" applyAlignment="1" applyProtection="1">
      <alignment vertical="center"/>
      <protection locked="0"/>
    </xf>
    <xf numFmtId="168" fontId="12" fillId="0" borderId="48" xfId="16" applyNumberFormat="1" applyFont="1" applyFill="1" applyBorder="1"/>
    <xf numFmtId="168" fontId="8" fillId="0" borderId="35" xfId="16" applyNumberFormat="1" applyFont="1" applyFill="1" applyBorder="1" applyAlignment="1">
      <alignment vertical="center"/>
    </xf>
    <xf numFmtId="0" fontId="8" fillId="0" borderId="6" xfId="16" applyFont="1" applyFill="1" applyBorder="1" applyAlignment="1">
      <alignment horizontal="left" indent="1"/>
    </xf>
    <xf numFmtId="168" fontId="8" fillId="0" borderId="73" xfId="16" applyNumberFormat="1" applyFont="1" applyFill="1" applyBorder="1" applyProtection="1">
      <protection locked="0"/>
    </xf>
    <xf numFmtId="168" fontId="8" fillId="0" borderId="36" xfId="16" applyNumberFormat="1" applyFont="1" applyFill="1" applyBorder="1" applyAlignment="1" applyProtection="1">
      <alignment vertical="center"/>
      <protection locked="0"/>
    </xf>
    <xf numFmtId="168" fontId="8" fillId="0" borderId="36" xfId="16" applyNumberFormat="1" applyFont="1" applyFill="1" applyBorder="1"/>
    <xf numFmtId="0" fontId="3" fillId="0" borderId="18" xfId="16" applyFont="1" applyFill="1" applyBorder="1" applyAlignment="1">
      <alignment horizontal="left" vertical="center" indent="1"/>
    </xf>
    <xf numFmtId="0" fontId="55" fillId="0" borderId="0" xfId="16" applyFont="1" applyFill="1" applyAlignment="1">
      <alignment vertical="center"/>
    </xf>
    <xf numFmtId="0" fontId="16" fillId="0" borderId="0" xfId="16" applyFont="1" applyFill="1" applyAlignment="1">
      <alignment horizontal="right"/>
    </xf>
    <xf numFmtId="0" fontId="16" fillId="0" borderId="0" xfId="16" applyFont="1" applyFill="1"/>
    <xf numFmtId="165" fontId="35" fillId="0" borderId="0" xfId="16" applyNumberFormat="1" applyFill="1" applyAlignment="1">
      <alignment vertical="center"/>
    </xf>
    <xf numFmtId="0" fontId="48" fillId="0" borderId="0" xfId="14" applyFont="1" applyFill="1"/>
    <xf numFmtId="0" fontId="56" fillId="0" borderId="7" xfId="14" applyFont="1" applyFill="1" applyBorder="1" applyAlignment="1">
      <alignment horizontal="center" vertical="center" wrapText="1"/>
    </xf>
    <xf numFmtId="0" fontId="24" fillId="0" borderId="10" xfId="14" applyFont="1" applyBorder="1" applyAlignment="1">
      <alignment horizontal="center" vertical="top" wrapText="1"/>
    </xf>
    <xf numFmtId="0" fontId="24" fillId="0" borderId="9" xfId="14" applyFont="1" applyBorder="1" applyAlignment="1">
      <alignment horizontal="left" vertical="top" wrapText="1"/>
    </xf>
    <xf numFmtId="166" fontId="24" fillId="0" borderId="9" xfId="18" applyNumberFormat="1" applyFont="1" applyBorder="1" applyAlignment="1">
      <alignment horizontal="right" vertical="top" wrapText="1"/>
    </xf>
    <xf numFmtId="166" fontId="24" fillId="0" borderId="11" xfId="18" applyNumberFormat="1" applyFont="1" applyBorder="1" applyAlignment="1">
      <alignment horizontal="right" vertical="top" wrapText="1"/>
    </xf>
    <xf numFmtId="0" fontId="24" fillId="0" borderId="6" xfId="14" applyFont="1" applyBorder="1" applyAlignment="1">
      <alignment horizontal="center" vertical="top" wrapText="1"/>
    </xf>
    <xf numFmtId="166" fontId="24" fillId="0" borderId="7" xfId="18" applyNumberFormat="1" applyFont="1" applyBorder="1" applyAlignment="1">
      <alignment horizontal="right" vertical="top" wrapText="1"/>
    </xf>
    <xf numFmtId="166" fontId="24" fillId="0" borderId="8" xfId="18" applyNumberFormat="1" applyFont="1" applyBorder="1" applyAlignment="1">
      <alignment horizontal="right" vertical="top" wrapText="1"/>
    </xf>
    <xf numFmtId="0" fontId="24" fillId="0" borderId="26" xfId="14" applyFont="1" applyBorder="1" applyAlignment="1">
      <alignment horizontal="center" vertical="top" wrapText="1"/>
    </xf>
    <xf numFmtId="0" fontId="24" fillId="0" borderId="27" xfId="14" applyFont="1" applyBorder="1" applyAlignment="1">
      <alignment horizontal="left" vertical="top" wrapText="1"/>
    </xf>
    <xf numFmtId="166" fontId="24" fillId="0" borderId="27" xfId="18" applyNumberFormat="1" applyFont="1" applyBorder="1" applyAlignment="1">
      <alignment horizontal="right" vertical="top" wrapText="1"/>
    </xf>
    <xf numFmtId="166" fontId="24" fillId="0" borderId="28" xfId="18" applyNumberFormat="1" applyFont="1" applyBorder="1" applyAlignment="1">
      <alignment horizontal="right" vertical="top" wrapText="1"/>
    </xf>
    <xf numFmtId="0" fontId="49" fillId="0" borderId="1" xfId="14" applyFont="1" applyBorder="1" applyAlignment="1">
      <alignment horizontal="center" vertical="top" wrapText="1"/>
    </xf>
    <xf numFmtId="0" fontId="49" fillId="0" borderId="2" xfId="14" applyFont="1" applyBorder="1" applyAlignment="1">
      <alignment horizontal="left" vertical="top" wrapText="1"/>
    </xf>
    <xf numFmtId="166" fontId="49" fillId="0" borderId="2" xfId="18" applyNumberFormat="1" applyFont="1" applyBorder="1" applyAlignment="1">
      <alignment horizontal="right" vertical="top" wrapText="1"/>
    </xf>
    <xf numFmtId="166" fontId="49" fillId="0" borderId="5" xfId="18" applyNumberFormat="1" applyFont="1" applyBorder="1" applyAlignment="1">
      <alignment horizontal="right" vertical="top" wrapText="1"/>
    </xf>
    <xf numFmtId="0" fontId="57" fillId="0" borderId="0" xfId="5" applyFont="1" applyFill="1" applyAlignment="1">
      <alignment horizontal="right"/>
    </xf>
    <xf numFmtId="0" fontId="58" fillId="0" borderId="0" xfId="5" applyFont="1" applyFill="1" applyAlignment="1">
      <alignment horizontal="center"/>
    </xf>
    <xf numFmtId="0" fontId="59" fillId="0" borderId="0" xfId="5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/>
    </xf>
    <xf numFmtId="0" fontId="58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 applyProtection="1">
      <alignment horizontal="left" vertical="center" wrapText="1" indent="1"/>
      <protection locked="0"/>
    </xf>
    <xf numFmtId="169" fontId="20" fillId="0" borderId="11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61" fillId="0" borderId="7" xfId="0" applyFont="1" applyFill="1" applyBorder="1" applyAlignment="1">
      <alignment horizontal="left" vertical="center" indent="5"/>
    </xf>
    <xf numFmtId="169" fontId="62" fillId="0" borderId="8" xfId="0" applyNumberFormat="1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>
      <alignment horizontal="left" vertical="center" indent="1"/>
    </xf>
    <xf numFmtId="0" fontId="0" fillId="0" borderId="26" xfId="0" applyFill="1" applyBorder="1" applyAlignment="1">
      <alignment horizontal="center" vertical="center"/>
    </xf>
    <xf numFmtId="0" fontId="1" fillId="0" borderId="27" xfId="0" applyFont="1" applyFill="1" applyBorder="1" applyAlignment="1">
      <alignment horizontal="left" vertical="center" indent="1"/>
    </xf>
    <xf numFmtId="169" fontId="62" fillId="0" borderId="28" xfId="0" applyNumberFormat="1" applyFont="1" applyFill="1" applyBorder="1" applyAlignment="1" applyProtection="1">
      <alignment horizontal="right" vertical="center"/>
      <protection locked="0"/>
    </xf>
    <xf numFmtId="0" fontId="0" fillId="0" borderId="64" xfId="0" applyFill="1" applyBorder="1" applyAlignment="1">
      <alignment horizontal="center" vertical="center"/>
    </xf>
    <xf numFmtId="0" fontId="0" fillId="0" borderId="52" xfId="0" applyFill="1" applyBorder="1" applyAlignment="1">
      <alignment horizontal="left" vertical="center" indent="1"/>
    </xf>
    <xf numFmtId="169" fontId="62" fillId="0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 applyProtection="1">
      <alignment horizontal="left" vertical="center" wrapText="1" indent="1"/>
      <protection locked="0"/>
    </xf>
    <xf numFmtId="169" fontId="20" fillId="0" borderId="32" xfId="0" applyNumberFormat="1" applyFont="1" applyFill="1" applyBorder="1" applyAlignment="1" applyProtection="1">
      <alignment horizontal="right" vertical="center"/>
    </xf>
    <xf numFmtId="0" fontId="61" fillId="0" borderId="52" xfId="0" applyFont="1" applyFill="1" applyBorder="1" applyAlignment="1">
      <alignment horizontal="left" vertical="center" indent="5"/>
    </xf>
    <xf numFmtId="165" fontId="5" fillId="0" borderId="0" xfId="5" applyNumberFormat="1" applyFont="1" applyFill="1" applyAlignment="1" applyProtection="1">
      <alignment horizontal="right"/>
    </xf>
    <xf numFmtId="165" fontId="58" fillId="0" borderId="0" xfId="5" applyNumberFormat="1" applyFont="1" applyFill="1" applyAlignment="1" applyProtection="1">
      <alignment vertical="center"/>
    </xf>
    <xf numFmtId="165" fontId="3" fillId="0" borderId="49" xfId="5" applyNumberFormat="1" applyFont="1" applyFill="1" applyBorder="1" applyAlignment="1" applyProtection="1">
      <alignment horizontal="center" vertical="center"/>
    </xf>
    <xf numFmtId="165" fontId="3" fillId="0" borderId="14" xfId="5" applyNumberFormat="1" applyFont="1" applyFill="1" applyBorder="1" applyAlignment="1" applyProtection="1">
      <alignment horizontal="center" vertical="center" wrapText="1"/>
    </xf>
    <xf numFmtId="165" fontId="58" fillId="0" borderId="0" xfId="5" applyNumberFormat="1" applyFont="1" applyFill="1" applyAlignment="1" applyProtection="1">
      <alignment horizontal="center" vertical="center"/>
    </xf>
    <xf numFmtId="165" fontId="7" fillId="0" borderId="17" xfId="5" applyNumberFormat="1" applyFont="1" applyFill="1" applyBorder="1" applyAlignment="1" applyProtection="1">
      <alignment horizontal="center" vertical="center" wrapText="1"/>
    </xf>
    <xf numFmtId="165" fontId="7" fillId="0" borderId="35" xfId="5" applyNumberFormat="1" applyFont="1" applyFill="1" applyBorder="1" applyAlignment="1" applyProtection="1">
      <alignment horizontal="center" vertical="center" wrapText="1"/>
    </xf>
    <xf numFmtId="165" fontId="7" fillId="0" borderId="18" xfId="5" applyNumberFormat="1" applyFont="1" applyFill="1" applyBorder="1" applyAlignment="1" applyProtection="1">
      <alignment horizontal="center" vertical="center" wrapText="1"/>
    </xf>
    <xf numFmtId="165" fontId="7" fillId="0" borderId="5" xfId="5" applyNumberFormat="1" applyFont="1" applyFill="1" applyBorder="1" applyAlignment="1" applyProtection="1">
      <alignment horizontal="center" vertical="center" wrapText="1"/>
    </xf>
    <xf numFmtId="165" fontId="7" fillId="0" borderId="40" xfId="5" applyNumberFormat="1" applyFont="1" applyFill="1" applyBorder="1" applyAlignment="1" applyProtection="1">
      <alignment horizontal="center" vertical="center" wrapText="1"/>
    </xf>
    <xf numFmtId="165" fontId="58" fillId="0" borderId="0" xfId="5" applyNumberFormat="1" applyFont="1" applyFill="1" applyAlignment="1" applyProtection="1">
      <alignment horizontal="center" vertical="center" wrapText="1"/>
    </xf>
    <xf numFmtId="165" fontId="7" fillId="0" borderId="1" xfId="5" applyNumberFormat="1" applyFont="1" applyFill="1" applyBorder="1" applyAlignment="1" applyProtection="1">
      <alignment horizontal="center" vertical="center" wrapText="1"/>
    </xf>
    <xf numFmtId="165" fontId="7" fillId="0" borderId="35" xfId="5" applyNumberFormat="1" applyFont="1" applyFill="1" applyBorder="1" applyAlignment="1" applyProtection="1">
      <alignment horizontal="left" vertical="center" wrapText="1" indent="1"/>
    </xf>
    <xf numFmtId="49" fontId="12" fillId="0" borderId="2" xfId="5" applyNumberFormat="1" applyFont="1" applyFill="1" applyBorder="1" applyAlignment="1" applyProtection="1">
      <alignment horizontal="center" vertical="center" wrapText="1"/>
      <protection locked="0"/>
    </xf>
    <xf numFmtId="165" fontId="12" fillId="0" borderId="35" xfId="5" applyNumberFormat="1" applyFont="1" applyFill="1" applyBorder="1" applyAlignment="1" applyProtection="1">
      <alignment vertical="center" wrapText="1"/>
    </xf>
    <xf numFmtId="165" fontId="12" fillId="0" borderId="1" xfId="5" applyNumberFormat="1" applyFont="1" applyFill="1" applyBorder="1" applyAlignment="1" applyProtection="1">
      <alignment vertical="center" wrapText="1"/>
    </xf>
    <xf numFmtId="165" fontId="12" fillId="0" borderId="2" xfId="5" applyNumberFormat="1" applyFont="1" applyFill="1" applyBorder="1" applyAlignment="1" applyProtection="1">
      <alignment vertical="center" wrapText="1"/>
    </xf>
    <xf numFmtId="165" fontId="12" fillId="0" borderId="5" xfId="5" applyNumberFormat="1" applyFont="1" applyFill="1" applyBorder="1" applyAlignment="1" applyProtection="1">
      <alignment vertical="center" wrapText="1"/>
    </xf>
    <xf numFmtId="165" fontId="7" fillId="0" borderId="6" xfId="5" applyNumberFormat="1" applyFont="1" applyFill="1" applyBorder="1" applyAlignment="1" applyProtection="1">
      <alignment horizontal="center" vertical="center" wrapText="1"/>
    </xf>
    <xf numFmtId="165" fontId="12" fillId="0" borderId="37" xfId="5" applyNumberFormat="1" applyFont="1" applyFill="1" applyBorder="1" applyAlignment="1" applyProtection="1">
      <alignment horizontal="left" vertical="center" wrapText="1" indent="1"/>
      <protection locked="0"/>
    </xf>
    <xf numFmtId="49" fontId="16" fillId="0" borderId="7" xfId="5" applyNumberFormat="1" applyFont="1" applyFill="1" applyBorder="1" applyAlignment="1" applyProtection="1">
      <alignment horizontal="center" vertical="center" wrapText="1"/>
      <protection locked="0"/>
    </xf>
    <xf numFmtId="165" fontId="12" fillId="0" borderId="37" xfId="5" applyNumberFormat="1" applyFont="1" applyFill="1" applyBorder="1" applyAlignment="1" applyProtection="1">
      <alignment vertical="center" wrapText="1"/>
      <protection locked="0"/>
    </xf>
    <xf numFmtId="165" fontId="12" fillId="0" borderId="6" xfId="5" applyNumberFormat="1" applyFont="1" applyFill="1" applyBorder="1" applyAlignment="1" applyProtection="1">
      <alignment vertical="center" wrapText="1"/>
      <protection locked="0"/>
    </xf>
    <xf numFmtId="165" fontId="12" fillId="0" borderId="7" xfId="5" applyNumberFormat="1" applyFont="1" applyFill="1" applyBorder="1" applyAlignment="1" applyProtection="1">
      <alignment vertical="center" wrapText="1"/>
      <protection locked="0"/>
    </xf>
    <xf numFmtId="165" fontId="12" fillId="0" borderId="8" xfId="5" applyNumberFormat="1" applyFont="1" applyFill="1" applyBorder="1" applyAlignment="1" applyProtection="1">
      <alignment vertical="center" wrapText="1"/>
      <protection locked="0"/>
    </xf>
    <xf numFmtId="165" fontId="12" fillId="0" borderId="37" xfId="5" applyNumberFormat="1" applyFont="1" applyFill="1" applyBorder="1" applyAlignment="1" applyProtection="1">
      <alignment vertical="center" wrapText="1"/>
    </xf>
    <xf numFmtId="49" fontId="16" fillId="0" borderId="2" xfId="5" applyNumberFormat="1" applyFont="1" applyFill="1" applyBorder="1" applyAlignment="1" applyProtection="1">
      <alignment horizontal="center" vertical="center" wrapText="1"/>
      <protection locked="0"/>
    </xf>
    <xf numFmtId="49" fontId="7" fillId="0" borderId="6" xfId="5" applyNumberFormat="1" applyFont="1" applyFill="1" applyBorder="1" applyAlignment="1" applyProtection="1">
      <alignment horizontal="center" vertical="center" wrapText="1"/>
    </xf>
    <xf numFmtId="166" fontId="63" fillId="0" borderId="9" xfId="1" applyNumberFormat="1" applyFont="1" applyBorder="1" applyAlignment="1" applyProtection="1">
      <alignment horizontal="right" vertical="center" wrapText="1"/>
      <protection locked="0"/>
    </xf>
    <xf numFmtId="166" fontId="63" fillId="0" borderId="51" xfId="1" applyNumberFormat="1" applyFont="1" applyBorder="1" applyAlignment="1" applyProtection="1">
      <alignment horizontal="right" vertical="center" wrapText="1"/>
      <protection locked="0"/>
    </xf>
    <xf numFmtId="165" fontId="7" fillId="0" borderId="26" xfId="5" applyNumberFormat="1" applyFont="1" applyFill="1" applyBorder="1" applyAlignment="1" applyProtection="1">
      <alignment horizontal="center" vertical="center" wrapText="1"/>
    </xf>
    <xf numFmtId="165" fontId="12" fillId="0" borderId="50" xfId="5" applyNumberFormat="1" applyFont="1" applyFill="1" applyBorder="1" applyAlignment="1" applyProtection="1">
      <alignment horizontal="left" vertical="center" wrapText="1" indent="1"/>
      <protection locked="0"/>
    </xf>
    <xf numFmtId="49" fontId="16" fillId="0" borderId="27" xfId="5" applyNumberFormat="1" applyFont="1" applyFill="1" applyBorder="1" applyAlignment="1" applyProtection="1">
      <alignment horizontal="center" vertical="center" wrapText="1"/>
      <protection locked="0"/>
    </xf>
    <xf numFmtId="165" fontId="12" fillId="0" borderId="50" xfId="5" applyNumberFormat="1" applyFont="1" applyFill="1" applyBorder="1" applyAlignment="1" applyProtection="1">
      <alignment vertical="center" wrapText="1"/>
      <protection locked="0"/>
    </xf>
    <xf numFmtId="165" fontId="12" fillId="0" borderId="26" xfId="5" applyNumberFormat="1" applyFont="1" applyFill="1" applyBorder="1" applyAlignment="1" applyProtection="1">
      <alignment vertical="center" wrapText="1"/>
      <protection locked="0"/>
    </xf>
    <xf numFmtId="165" fontId="12" fillId="0" borderId="27" xfId="5" applyNumberFormat="1" applyFont="1" applyFill="1" applyBorder="1" applyAlignment="1" applyProtection="1">
      <alignment vertical="center" wrapText="1"/>
      <protection locked="0"/>
    </xf>
    <xf numFmtId="165" fontId="12" fillId="0" borderId="28" xfId="5" applyNumberFormat="1" applyFont="1" applyFill="1" applyBorder="1" applyAlignment="1" applyProtection="1">
      <alignment vertical="center" wrapText="1"/>
      <protection locked="0"/>
    </xf>
    <xf numFmtId="165" fontId="12" fillId="0" borderId="50" xfId="5" applyNumberFormat="1" applyFont="1" applyFill="1" applyBorder="1" applyAlignment="1" applyProtection="1">
      <alignment vertical="center" wrapText="1"/>
    </xf>
    <xf numFmtId="165" fontId="8" fillId="0" borderId="35" xfId="5" applyNumberFormat="1" applyFont="1" applyFill="1" applyBorder="1" applyAlignment="1" applyProtection="1">
      <alignment horizontal="left" vertical="center" wrapText="1" indent="1"/>
    </xf>
    <xf numFmtId="165" fontId="7" fillId="0" borderId="20" xfId="5" applyNumberFormat="1" applyFont="1" applyFill="1" applyBorder="1" applyAlignment="1" applyProtection="1">
      <alignment horizontal="center" vertical="center" wrapText="1"/>
    </xf>
    <xf numFmtId="165" fontId="12" fillId="0" borderId="36" xfId="5" applyNumberFormat="1" applyFont="1" applyFill="1" applyBorder="1" applyAlignment="1" applyProtection="1">
      <alignment horizontal="left" vertical="center" wrapText="1" indent="1"/>
      <protection locked="0"/>
    </xf>
    <xf numFmtId="49" fontId="16" fillId="0" borderId="41" xfId="5" applyNumberFormat="1" applyFont="1" applyFill="1" applyBorder="1" applyAlignment="1" applyProtection="1">
      <alignment horizontal="center" vertical="center" wrapText="1"/>
      <protection locked="0"/>
    </xf>
    <xf numFmtId="165" fontId="12" fillId="0" borderId="40" xfId="5" applyNumberFormat="1" applyFont="1" applyFill="1" applyBorder="1" applyAlignment="1" applyProtection="1">
      <alignment vertical="center" wrapText="1"/>
      <protection locked="0"/>
    </xf>
    <xf numFmtId="165" fontId="12" fillId="0" borderId="20" xfId="5" applyNumberFormat="1" applyFont="1" applyFill="1" applyBorder="1" applyAlignment="1" applyProtection="1">
      <alignment vertical="center" wrapText="1"/>
      <protection locked="0"/>
    </xf>
    <xf numFmtId="165" fontId="12" fillId="0" borderId="21" xfId="5" applyNumberFormat="1" applyFont="1" applyFill="1" applyBorder="1" applyAlignment="1" applyProtection="1">
      <alignment vertical="center" wrapText="1"/>
      <protection locked="0"/>
    </xf>
    <xf numFmtId="165" fontId="12" fillId="0" borderId="12" xfId="5" applyNumberFormat="1" applyFont="1" applyFill="1" applyBorder="1" applyAlignment="1" applyProtection="1">
      <alignment vertical="center" wrapText="1"/>
      <protection locked="0"/>
    </xf>
    <xf numFmtId="165" fontId="12" fillId="0" borderId="40" xfId="5" applyNumberFormat="1" applyFont="1" applyFill="1" applyBorder="1" applyAlignment="1" applyProtection="1">
      <alignment vertical="center" wrapText="1"/>
    </xf>
    <xf numFmtId="165" fontId="16" fillId="5" borderId="18" xfId="5" applyNumberFormat="1" applyFont="1" applyFill="1" applyBorder="1" applyAlignment="1" applyProtection="1">
      <alignment horizontal="left" vertical="center" wrapText="1" indent="2"/>
    </xf>
    <xf numFmtId="0" fontId="1" fillId="0" borderId="0" xfId="5" applyFill="1" applyAlignment="1">
      <alignment horizontal="center" vertical="center" wrapText="1"/>
    </xf>
    <xf numFmtId="0" fontId="1" fillId="0" borderId="0" xfId="5" applyFill="1" applyAlignment="1">
      <alignment vertical="center" wrapText="1"/>
    </xf>
    <xf numFmtId="165" fontId="9" fillId="0" borderId="0" xfId="5" applyNumberFormat="1" applyFont="1" applyFill="1" applyAlignment="1">
      <alignment horizontal="center" vertical="center" wrapText="1"/>
    </xf>
    <xf numFmtId="0" fontId="28" fillId="0" borderId="0" xfId="5" applyFont="1" applyAlignment="1">
      <alignment horizontal="center" wrapText="1"/>
    </xf>
    <xf numFmtId="165" fontId="9" fillId="0" borderId="0" xfId="5" applyNumberFormat="1" applyFont="1" applyFill="1" applyAlignment="1">
      <alignment vertical="center" wrapText="1"/>
    </xf>
    <xf numFmtId="165" fontId="5" fillId="0" borderId="0" xfId="5" applyNumberFormat="1" applyFont="1" applyFill="1" applyAlignment="1">
      <alignment horizontal="right"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 applyProtection="1">
      <alignment horizontal="center" vertical="center" wrapText="1"/>
    </xf>
    <xf numFmtId="0" fontId="3" fillId="0" borderId="5" xfId="5" applyFont="1" applyFill="1" applyBorder="1" applyAlignment="1" applyProtection="1">
      <alignment horizontal="center" vertical="center" wrapText="1"/>
    </xf>
    <xf numFmtId="0" fontId="6" fillId="0" borderId="0" xfId="5" applyFont="1" applyFill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 applyProtection="1">
      <alignment horizontal="center" vertical="center" wrapText="1"/>
    </xf>
    <xf numFmtId="0" fontId="10" fillId="0" borderId="30" xfId="5" applyFont="1" applyFill="1" applyBorder="1" applyAlignment="1">
      <alignment horizontal="center" vertical="center" wrapText="1"/>
    </xf>
    <xf numFmtId="0" fontId="17" fillId="0" borderId="51" xfId="5" applyFont="1" applyFill="1" applyBorder="1" applyAlignment="1" applyProtection="1">
      <alignment horizontal="left" vertical="center" wrapText="1" indent="1"/>
    </xf>
    <xf numFmtId="0" fontId="10" fillId="0" borderId="6" xfId="5" applyFont="1" applyFill="1" applyBorder="1" applyAlignment="1">
      <alignment horizontal="center" vertical="center" wrapText="1"/>
    </xf>
    <xf numFmtId="0" fontId="17" fillId="0" borderId="33" xfId="5" applyFont="1" applyFill="1" applyBorder="1" applyAlignment="1" applyProtection="1">
      <alignment horizontal="left" vertical="center" wrapText="1" indent="1"/>
    </xf>
    <xf numFmtId="0" fontId="17" fillId="0" borderId="33" xfId="5" applyFont="1" applyFill="1" applyBorder="1" applyAlignment="1" applyProtection="1">
      <alignment horizontal="left" vertical="center" wrapText="1" indent="8"/>
    </xf>
    <xf numFmtId="0" fontId="10" fillId="0" borderId="7" xfId="5" applyFont="1" applyFill="1" applyBorder="1" applyAlignment="1" applyProtection="1">
      <alignment vertical="center" wrapText="1"/>
      <protection locked="0"/>
    </xf>
    <xf numFmtId="0" fontId="10" fillId="0" borderId="26" xfId="5" applyFont="1" applyFill="1" applyBorder="1" applyAlignment="1">
      <alignment horizontal="center" vertical="center" wrapText="1"/>
    </xf>
    <xf numFmtId="0" fontId="10" fillId="0" borderId="52" xfId="5" applyFont="1" applyFill="1" applyBorder="1" applyAlignment="1" applyProtection="1">
      <alignment vertical="center" wrapText="1"/>
      <protection locked="0"/>
    </xf>
    <xf numFmtId="165" fontId="10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" xfId="5" applyFont="1" applyFill="1" applyBorder="1" applyAlignment="1">
      <alignment horizontal="center" vertical="center" wrapText="1"/>
    </xf>
    <xf numFmtId="0" fontId="20" fillId="0" borderId="13" xfId="5" applyFont="1" applyFill="1" applyBorder="1" applyAlignment="1" applyProtection="1">
      <alignment vertical="center" wrapText="1"/>
    </xf>
    <xf numFmtId="165" fontId="8" fillId="0" borderId="13" xfId="5" applyNumberFormat="1" applyFont="1" applyFill="1" applyBorder="1" applyAlignment="1" applyProtection="1">
      <alignment vertical="center" wrapText="1"/>
    </xf>
    <xf numFmtId="165" fontId="8" fillId="0" borderId="75" xfId="5" applyNumberFormat="1" applyFont="1" applyFill="1" applyBorder="1" applyAlignment="1" applyProtection="1">
      <alignment vertical="center" wrapText="1"/>
    </xf>
    <xf numFmtId="0" fontId="1" fillId="0" borderId="0" xfId="5" applyFill="1" applyAlignment="1">
      <alignment horizontal="right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3" fillId="0" borderId="18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 wrapText="1"/>
    </xf>
    <xf numFmtId="0" fontId="10" fillId="0" borderId="6" xfId="5" applyFont="1" applyFill="1" applyBorder="1" applyAlignment="1" applyProtection="1">
      <alignment horizontal="center" vertical="center"/>
    </xf>
    <xf numFmtId="0" fontId="10" fillId="0" borderId="7" xfId="5" applyFont="1" applyFill="1" applyBorder="1" applyAlignment="1" applyProtection="1">
      <alignment vertical="center" wrapText="1"/>
    </xf>
    <xf numFmtId="165" fontId="10" fillId="0" borderId="7" xfId="5" applyNumberFormat="1" applyFont="1" applyFill="1" applyBorder="1" applyAlignment="1" applyProtection="1">
      <alignment vertical="center"/>
      <protection locked="0"/>
    </xf>
    <xf numFmtId="165" fontId="10" fillId="0" borderId="39" xfId="5" applyNumberFormat="1" applyFont="1" applyFill="1" applyBorder="1" applyAlignment="1" applyProtection="1">
      <alignment vertical="center"/>
      <protection locked="0"/>
    </xf>
    <xf numFmtId="165" fontId="8" fillId="0" borderId="39" xfId="5" applyNumberFormat="1" applyFont="1" applyFill="1" applyBorder="1" applyAlignment="1" applyProtection="1">
      <alignment vertical="center"/>
    </xf>
    <xf numFmtId="165" fontId="8" fillId="0" borderId="8" xfId="5" applyNumberFormat="1" applyFont="1" applyFill="1" applyBorder="1" applyAlignment="1" applyProtection="1">
      <alignment vertical="center"/>
    </xf>
    <xf numFmtId="0" fontId="10" fillId="0" borderId="26" xfId="5" applyFont="1" applyFill="1" applyBorder="1" applyAlignment="1" applyProtection="1">
      <alignment horizontal="center" vertical="center"/>
    </xf>
    <xf numFmtId="0" fontId="10" fillId="0" borderId="27" xfId="5" applyFont="1" applyFill="1" applyBorder="1" applyAlignment="1" applyProtection="1">
      <alignment vertical="center" wrapText="1"/>
    </xf>
    <xf numFmtId="0" fontId="10" fillId="0" borderId="27" xfId="5" applyFont="1" applyFill="1" applyBorder="1" applyAlignment="1" applyProtection="1">
      <alignment vertical="center" wrapText="1"/>
      <protection locked="0"/>
    </xf>
    <xf numFmtId="165" fontId="10" fillId="0" borderId="27" xfId="5" applyNumberFormat="1" applyFont="1" applyFill="1" applyBorder="1" applyAlignment="1" applyProtection="1">
      <alignment vertical="center"/>
      <protection locked="0"/>
    </xf>
    <xf numFmtId="165" fontId="10" fillId="0" borderId="61" xfId="5" applyNumberFormat="1" applyFont="1" applyFill="1" applyBorder="1" applyAlignment="1" applyProtection="1">
      <alignment vertical="center"/>
      <protection locked="0"/>
    </xf>
    <xf numFmtId="0" fontId="10" fillId="0" borderId="64" xfId="5" applyFont="1" applyFill="1" applyBorder="1" applyAlignment="1" applyProtection="1">
      <alignment horizontal="center" vertical="center"/>
    </xf>
    <xf numFmtId="0" fontId="10" fillId="0" borderId="52" xfId="5" applyFont="1" applyFill="1" applyBorder="1" applyAlignment="1" applyProtection="1">
      <alignment vertical="center" wrapText="1"/>
    </xf>
    <xf numFmtId="165" fontId="10" fillId="0" borderId="52" xfId="5" applyNumberFormat="1" applyFont="1" applyFill="1" applyBorder="1" applyAlignment="1" applyProtection="1">
      <alignment vertical="center"/>
      <protection locked="0"/>
    </xf>
    <xf numFmtId="165" fontId="10" fillId="0" borderId="49" xfId="5" applyNumberFormat="1" applyFont="1" applyFill="1" applyBorder="1" applyAlignment="1" applyProtection="1">
      <alignment vertical="center"/>
      <protection locked="0"/>
    </xf>
    <xf numFmtId="165" fontId="8" fillId="0" borderId="2" xfId="5" applyNumberFormat="1" applyFont="1" applyFill="1" applyBorder="1" applyAlignment="1" applyProtection="1">
      <alignment vertical="center"/>
    </xf>
    <xf numFmtId="165" fontId="8" fillId="0" borderId="18" xfId="5" applyNumberFormat="1" applyFont="1" applyFill="1" applyBorder="1" applyAlignment="1" applyProtection="1">
      <alignment vertical="center"/>
    </xf>
    <xf numFmtId="165" fontId="8" fillId="0" borderId="5" xfId="5" applyNumberFormat="1" applyFont="1" applyFill="1" applyBorder="1" applyAlignment="1" applyProtection="1">
      <alignment vertical="center"/>
    </xf>
    <xf numFmtId="0" fontId="6" fillId="0" borderId="0" xfId="5" applyFont="1" applyFill="1"/>
    <xf numFmtId="0" fontId="1" fillId="0" borderId="0" xfId="5" applyFill="1" applyProtection="1">
      <protection locked="0"/>
    </xf>
    <xf numFmtId="165" fontId="8" fillId="0" borderId="14" xfId="5" applyNumberFormat="1" applyFont="1" applyFill="1" applyBorder="1" applyAlignment="1" applyProtection="1">
      <alignment vertical="center"/>
    </xf>
    <xf numFmtId="165" fontId="20" fillId="0" borderId="2" xfId="5" applyNumberFormat="1" applyFont="1" applyFill="1" applyBorder="1" applyAlignment="1" applyProtection="1">
      <alignment vertical="center"/>
    </xf>
    <xf numFmtId="0" fontId="49" fillId="0" borderId="24" xfId="20" applyFont="1" applyBorder="1" applyAlignment="1">
      <alignment horizontal="center"/>
    </xf>
    <xf numFmtId="0" fontId="24" fillId="0" borderId="0" xfId="20"/>
    <xf numFmtId="0" fontId="49" fillId="0" borderId="9" xfId="20" applyFont="1" applyBorder="1" applyAlignment="1">
      <alignment horizontal="center"/>
    </xf>
    <xf numFmtId="0" fontId="49" fillId="0" borderId="7" xfId="20" applyFont="1" applyBorder="1" applyAlignment="1">
      <alignment horizontal="center" wrapText="1"/>
    </xf>
    <xf numFmtId="0" fontId="49" fillId="0" borderId="8" xfId="20" applyFont="1" applyBorder="1" applyAlignment="1">
      <alignment horizontal="center" wrapText="1"/>
    </xf>
    <xf numFmtId="0" fontId="24" fillId="0" borderId="6" xfId="20" applyBorder="1"/>
    <xf numFmtId="0" fontId="24" fillId="0" borderId="7" xfId="20" applyFont="1" applyBorder="1"/>
    <xf numFmtId="0" fontId="24" fillId="0" borderId="7" xfId="20" applyBorder="1"/>
    <xf numFmtId="0" fontId="24" fillId="0" borderId="8" xfId="20" applyBorder="1"/>
    <xf numFmtId="0" fontId="49" fillId="0" borderId="64" xfId="20" applyFont="1" applyBorder="1"/>
    <xf numFmtId="0" fontId="49" fillId="0" borderId="52" xfId="20" applyFont="1" applyBorder="1"/>
    <xf numFmtId="0" fontId="49" fillId="0" borderId="14" xfId="20" applyFont="1" applyBorder="1"/>
    <xf numFmtId="0" fontId="49" fillId="0" borderId="0" xfId="20" applyFont="1"/>
    <xf numFmtId="0" fontId="49" fillId="0" borderId="0" xfId="20" applyFont="1" applyBorder="1"/>
    <xf numFmtId="165" fontId="58" fillId="0" borderId="0" xfId="5" applyNumberFormat="1" applyFont="1" applyFill="1" applyAlignment="1">
      <alignment vertical="center"/>
    </xf>
    <xf numFmtId="165" fontId="3" fillId="0" borderId="49" xfId="5" applyNumberFormat="1" applyFont="1" applyFill="1" applyBorder="1" applyAlignment="1">
      <alignment horizontal="center" vertical="center"/>
    </xf>
    <xf numFmtId="165" fontId="3" fillId="0" borderId="52" xfId="5" applyNumberFormat="1" applyFont="1" applyFill="1" applyBorder="1" applyAlignment="1">
      <alignment horizontal="center" vertical="center"/>
    </xf>
    <xf numFmtId="165" fontId="58" fillId="0" borderId="0" xfId="5" applyNumberFormat="1" applyFont="1" applyFill="1" applyAlignment="1">
      <alignment horizontal="center" vertical="center"/>
    </xf>
    <xf numFmtId="165" fontId="3" fillId="0" borderId="17" xfId="5" applyNumberFormat="1" applyFont="1" applyFill="1" applyBorder="1" applyAlignment="1">
      <alignment horizontal="center" vertical="center" wrapText="1"/>
    </xf>
    <xf numFmtId="165" fontId="3" fillId="0" borderId="35" xfId="5" applyNumberFormat="1" applyFont="1" applyFill="1" applyBorder="1" applyAlignment="1">
      <alignment horizontal="center" vertical="center" wrapText="1"/>
    </xf>
    <xf numFmtId="165" fontId="3" fillId="0" borderId="18" xfId="5" applyNumberFormat="1" applyFont="1" applyFill="1" applyBorder="1" applyAlignment="1">
      <alignment horizontal="center" vertical="center" wrapText="1"/>
    </xf>
    <xf numFmtId="165" fontId="3" fillId="0" borderId="5" xfId="5" applyNumberFormat="1" applyFont="1" applyFill="1" applyBorder="1" applyAlignment="1">
      <alignment horizontal="center" vertical="center" wrapText="1"/>
    </xf>
    <xf numFmtId="165" fontId="58" fillId="0" borderId="0" xfId="5" applyNumberFormat="1" applyFont="1" applyFill="1" applyAlignment="1">
      <alignment horizontal="center" vertical="center" wrapText="1"/>
    </xf>
    <xf numFmtId="165" fontId="7" fillId="0" borderId="1" xfId="5" applyNumberFormat="1" applyFont="1" applyFill="1" applyBorder="1" applyAlignment="1">
      <alignment horizontal="right" vertical="center" wrapText="1" indent="1"/>
    </xf>
    <xf numFmtId="165" fontId="7" fillId="0" borderId="35" xfId="5" applyNumberFormat="1" applyFont="1" applyFill="1" applyBorder="1" applyAlignment="1">
      <alignment horizontal="left" vertical="center" wrapText="1" indent="1"/>
    </xf>
    <xf numFmtId="165" fontId="16" fillId="5" borderId="35" xfId="5" applyNumberFormat="1" applyFont="1" applyFill="1" applyBorder="1" applyAlignment="1">
      <alignment horizontal="left" vertical="center" wrapText="1" indent="2"/>
    </xf>
    <xf numFmtId="165" fontId="16" fillId="5" borderId="16" xfId="5" applyNumberFormat="1" applyFont="1" applyFill="1" applyBorder="1" applyAlignment="1">
      <alignment horizontal="left" vertical="center" wrapText="1" indent="2"/>
    </xf>
    <xf numFmtId="165" fontId="7" fillId="0" borderId="1" xfId="5" applyNumberFormat="1" applyFont="1" applyFill="1" applyBorder="1" applyAlignment="1">
      <alignment vertical="center" wrapText="1"/>
    </xf>
    <xf numFmtId="165" fontId="7" fillId="0" borderId="2" xfId="5" applyNumberFormat="1" applyFont="1" applyFill="1" applyBorder="1" applyAlignment="1">
      <alignment vertical="center" wrapText="1"/>
    </xf>
    <xf numFmtId="165" fontId="7" fillId="0" borderId="5" xfId="5" applyNumberFormat="1" applyFont="1" applyFill="1" applyBorder="1" applyAlignment="1">
      <alignment vertical="center" wrapText="1"/>
    </xf>
    <xf numFmtId="165" fontId="1" fillId="0" borderId="0" xfId="5" applyNumberFormat="1" applyFill="1" applyAlignment="1">
      <alignment vertical="center" wrapText="1"/>
    </xf>
    <xf numFmtId="165" fontId="7" fillId="0" borderId="6" xfId="5" applyNumberFormat="1" applyFont="1" applyFill="1" applyBorder="1" applyAlignment="1">
      <alignment horizontal="right" vertical="center" wrapText="1" indent="1"/>
    </xf>
    <xf numFmtId="170" fontId="16" fillId="0" borderId="37" xfId="5" applyNumberFormat="1" applyFont="1" applyFill="1" applyBorder="1" applyAlignment="1" applyProtection="1">
      <alignment horizontal="right" vertical="center" wrapText="1" indent="2"/>
      <protection locked="0"/>
    </xf>
    <xf numFmtId="170" fontId="16" fillId="0" borderId="7" xfId="5" applyNumberFormat="1" applyFont="1" applyFill="1" applyBorder="1" applyAlignment="1" applyProtection="1">
      <alignment horizontal="right" vertical="center" wrapText="1" indent="2"/>
      <protection locked="0"/>
    </xf>
    <xf numFmtId="165" fontId="16" fillId="5" borderId="35" xfId="5" applyNumberFormat="1" applyFont="1" applyFill="1" applyBorder="1" applyAlignment="1">
      <alignment horizontal="right" vertical="center" wrapText="1" indent="2"/>
    </xf>
    <xf numFmtId="165" fontId="16" fillId="5" borderId="16" xfId="5" applyNumberFormat="1" applyFont="1" applyFill="1" applyBorder="1" applyAlignment="1">
      <alignment horizontal="right" vertical="center" wrapText="1" indent="2"/>
    </xf>
    <xf numFmtId="165" fontId="1" fillId="0" borderId="0" xfId="5" applyNumberFormat="1" applyFill="1" applyAlignment="1">
      <alignment horizontal="center" vertical="center" wrapText="1"/>
    </xf>
    <xf numFmtId="0" fontId="4" fillId="0" borderId="17" xfId="7" applyFont="1" applyBorder="1" applyAlignment="1">
      <alignment horizontal="center" vertical="top" wrapText="1"/>
    </xf>
    <xf numFmtId="0" fontId="4" fillId="0" borderId="46" xfId="7" applyFont="1" applyBorder="1" applyAlignment="1">
      <alignment horizontal="center" vertical="top" wrapText="1"/>
    </xf>
    <xf numFmtId="165" fontId="7" fillId="0" borderId="35" xfId="5" applyNumberFormat="1" applyFont="1" applyFill="1" applyBorder="1" applyAlignment="1">
      <alignment horizontal="center" vertical="center" wrapText="1"/>
    </xf>
    <xf numFmtId="165" fontId="7" fillId="0" borderId="35" xfId="5" applyNumberFormat="1" applyFont="1" applyFill="1" applyBorder="1" applyAlignment="1">
      <alignment horizontal="center" vertical="center"/>
    </xf>
    <xf numFmtId="165" fontId="7" fillId="0" borderId="53" xfId="5" applyNumberFormat="1" applyFont="1" applyFill="1" applyBorder="1" applyAlignment="1">
      <alignment horizontal="center" vertical="center"/>
    </xf>
    <xf numFmtId="165" fontId="7" fillId="0" borderId="65" xfId="5" applyNumberFormat="1" applyFont="1" applyFill="1" applyBorder="1" applyAlignment="1">
      <alignment horizontal="center" vertical="center"/>
    </xf>
    <xf numFmtId="165" fontId="7" fillId="0" borderId="65" xfId="5" applyNumberFormat="1" applyFont="1" applyFill="1" applyBorder="1" applyAlignment="1">
      <alignment horizontal="center" vertical="center" wrapText="1"/>
    </xf>
    <xf numFmtId="49" fontId="10" fillId="0" borderId="70" xfId="5" applyNumberFormat="1" applyFont="1" applyFill="1" applyBorder="1" applyAlignment="1">
      <alignment horizontal="left" vertical="center"/>
    </xf>
    <xf numFmtId="166" fontId="10" fillId="0" borderId="60" xfId="18" applyNumberFormat="1" applyFont="1" applyFill="1" applyBorder="1" applyAlignment="1" applyProtection="1">
      <alignment horizontal="right" vertical="center"/>
      <protection locked="0"/>
    </xf>
    <xf numFmtId="3" fontId="10" fillId="0" borderId="60" xfId="5" applyNumberFormat="1" applyFont="1" applyFill="1" applyBorder="1" applyAlignment="1" applyProtection="1">
      <alignment horizontal="right" vertical="center" wrapText="1"/>
      <protection locked="0"/>
    </xf>
    <xf numFmtId="3" fontId="10" fillId="0" borderId="62" xfId="5" applyNumberFormat="1" applyFont="1" applyFill="1" applyBorder="1" applyAlignment="1" applyProtection="1">
      <alignment horizontal="right" vertical="center" wrapText="1"/>
      <protection locked="0"/>
    </xf>
    <xf numFmtId="165" fontId="8" fillId="0" borderId="62" xfId="5" applyNumberFormat="1" applyFont="1" applyFill="1" applyBorder="1" applyAlignment="1">
      <alignment horizontal="right" vertical="center" wrapText="1"/>
    </xf>
    <xf numFmtId="4" fontId="7" fillId="0" borderId="62" xfId="5" applyNumberFormat="1" applyFont="1" applyFill="1" applyBorder="1" applyAlignment="1">
      <alignment horizontal="right" vertical="center" wrapText="1"/>
    </xf>
    <xf numFmtId="49" fontId="22" fillId="0" borderId="71" xfId="5" quotePrefix="1" applyNumberFormat="1" applyFont="1" applyFill="1" applyBorder="1" applyAlignment="1">
      <alignment horizontal="left" vertical="center" indent="1"/>
    </xf>
    <xf numFmtId="166" fontId="22" fillId="0" borderId="37" xfId="18" applyNumberFormat="1" applyFont="1" applyFill="1" applyBorder="1" applyAlignment="1" applyProtection="1">
      <alignment horizontal="right" vertical="center"/>
      <protection locked="0"/>
    </xf>
    <xf numFmtId="166" fontId="22" fillId="0" borderId="37" xfId="18" applyNumberFormat="1" applyFont="1" applyFill="1" applyBorder="1" applyAlignment="1" applyProtection="1">
      <alignment horizontal="right" vertical="center" wrapText="1"/>
      <protection locked="0"/>
    </xf>
    <xf numFmtId="3" fontId="22" fillId="0" borderId="37" xfId="5" applyNumberFormat="1" applyFont="1" applyFill="1" applyBorder="1" applyAlignment="1" applyProtection="1">
      <alignment horizontal="right" vertical="center" wrapText="1"/>
      <protection locked="0"/>
    </xf>
    <xf numFmtId="165" fontId="8" fillId="0" borderId="37" xfId="5" applyNumberFormat="1" applyFont="1" applyFill="1" applyBorder="1" applyAlignment="1">
      <alignment horizontal="right" vertical="center" wrapText="1"/>
    </xf>
    <xf numFmtId="4" fontId="7" fillId="0" borderId="37" xfId="5" applyNumberFormat="1" applyFont="1" applyFill="1" applyBorder="1" applyAlignment="1">
      <alignment horizontal="right" vertical="center" wrapText="1"/>
    </xf>
    <xf numFmtId="49" fontId="10" fillId="0" borderId="71" xfId="5" applyNumberFormat="1" applyFont="1" applyFill="1" applyBorder="1" applyAlignment="1">
      <alignment horizontal="left" vertical="center"/>
    </xf>
    <xf numFmtId="166" fontId="10" fillId="0" borderId="37" xfId="18" applyNumberFormat="1" applyFont="1" applyFill="1" applyBorder="1" applyAlignment="1" applyProtection="1">
      <alignment horizontal="right" vertical="center"/>
      <protection locked="0"/>
    </xf>
    <xf numFmtId="166" fontId="10" fillId="0" borderId="37" xfId="18" applyNumberFormat="1" applyFont="1" applyFill="1" applyBorder="1" applyAlignment="1" applyProtection="1">
      <alignment horizontal="right" vertical="center" wrapText="1"/>
      <protection locked="0"/>
    </xf>
    <xf numFmtId="3" fontId="12" fillId="0" borderId="37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37" xfId="5" applyNumberFormat="1" applyFont="1" applyFill="1" applyBorder="1" applyAlignment="1" applyProtection="1">
      <alignment horizontal="right" vertical="center" wrapText="1"/>
      <protection locked="0"/>
    </xf>
    <xf numFmtId="49" fontId="10" fillId="0" borderId="3" xfId="5" applyNumberFormat="1" applyFont="1" applyFill="1" applyBorder="1" applyAlignment="1" applyProtection="1">
      <alignment horizontal="left" vertical="center"/>
      <protection locked="0"/>
    </xf>
    <xf numFmtId="166" fontId="10" fillId="0" borderId="50" xfId="18" applyNumberFormat="1" applyFont="1" applyFill="1" applyBorder="1" applyAlignment="1" applyProtection="1">
      <alignment horizontal="right" vertical="center"/>
      <protection locked="0"/>
    </xf>
    <xf numFmtId="166" fontId="10" fillId="0" borderId="50" xfId="18" applyNumberFormat="1" applyFont="1" applyFill="1" applyBorder="1" applyAlignment="1" applyProtection="1">
      <alignment horizontal="right" vertical="center" wrapText="1"/>
      <protection locked="0"/>
    </xf>
    <xf numFmtId="3" fontId="10" fillId="0" borderId="50" xfId="5" applyNumberFormat="1" applyFont="1" applyFill="1" applyBorder="1" applyAlignment="1" applyProtection="1">
      <alignment horizontal="right" vertical="center" wrapText="1"/>
      <protection locked="0"/>
    </xf>
    <xf numFmtId="3" fontId="10" fillId="0" borderId="48" xfId="5" applyNumberFormat="1" applyFont="1" applyFill="1" applyBorder="1" applyAlignment="1" applyProtection="1">
      <alignment horizontal="right" vertical="center" wrapText="1"/>
      <protection locked="0"/>
    </xf>
    <xf numFmtId="4" fontId="7" fillId="0" borderId="48" xfId="5" applyNumberFormat="1" applyFont="1" applyFill="1" applyBorder="1" applyAlignment="1">
      <alignment horizontal="right" vertical="center" wrapText="1"/>
    </xf>
    <xf numFmtId="49" fontId="8" fillId="0" borderId="17" xfId="5" applyNumberFormat="1" applyFont="1" applyFill="1" applyBorder="1" applyAlignment="1" applyProtection="1">
      <alignment horizontal="left" vertical="center" indent="1"/>
      <protection locked="0"/>
    </xf>
    <xf numFmtId="165" fontId="8" fillId="0" borderId="35" xfId="5" applyNumberFormat="1" applyFont="1" applyFill="1" applyBorder="1" applyAlignment="1">
      <alignment vertical="center"/>
    </xf>
    <xf numFmtId="4" fontId="12" fillId="0" borderId="35" xfId="5" applyNumberFormat="1" applyFont="1" applyFill="1" applyBorder="1" applyAlignment="1" applyProtection="1">
      <alignment vertical="center" wrapText="1"/>
      <protection locked="0"/>
    </xf>
    <xf numFmtId="49" fontId="8" fillId="0" borderId="42" xfId="5" applyNumberFormat="1" applyFont="1" applyFill="1" applyBorder="1" applyAlignment="1" applyProtection="1">
      <alignment vertical="center"/>
      <protection locked="0"/>
    </xf>
    <xf numFmtId="3" fontId="12" fillId="0" borderId="42" xfId="5" applyNumberFormat="1" applyFont="1" applyFill="1" applyBorder="1" applyAlignment="1" applyProtection="1">
      <alignment horizontal="right" vertical="center" wrapText="1"/>
      <protection locked="0"/>
    </xf>
    <xf numFmtId="49" fontId="8" fillId="0" borderId="22" xfId="5" applyNumberFormat="1" applyFont="1" applyFill="1" applyBorder="1" applyAlignment="1" applyProtection="1">
      <alignment vertical="center"/>
      <protection locked="0"/>
    </xf>
    <xf numFmtId="3" fontId="12" fillId="0" borderId="22" xfId="5" applyNumberFormat="1" applyFont="1" applyFill="1" applyBorder="1" applyAlignment="1" applyProtection="1">
      <alignment horizontal="right" vertical="center" wrapText="1"/>
      <protection locked="0"/>
    </xf>
    <xf numFmtId="49" fontId="10" fillId="0" borderId="10" xfId="5" applyNumberFormat="1" applyFont="1" applyFill="1" applyBorder="1" applyAlignment="1">
      <alignment horizontal="left" vertical="center"/>
    </xf>
    <xf numFmtId="166" fontId="10" fillId="0" borderId="60" xfId="18" applyNumberFormat="1" applyFont="1" applyFill="1" applyBorder="1" applyAlignment="1" applyProtection="1">
      <alignment horizontal="right" vertical="center" wrapText="1"/>
      <protection locked="0"/>
    </xf>
    <xf numFmtId="165" fontId="7" fillId="0" borderId="60" xfId="5" applyNumberFormat="1" applyFont="1" applyFill="1" applyBorder="1" applyAlignment="1" applyProtection="1">
      <alignment horizontal="right" vertical="center" wrapText="1"/>
    </xf>
    <xf numFmtId="49" fontId="10" fillId="0" borderId="6" xfId="5" applyNumberFormat="1" applyFont="1" applyFill="1" applyBorder="1" applyAlignment="1">
      <alignment horizontal="left" vertical="center"/>
    </xf>
    <xf numFmtId="165" fontId="8" fillId="0" borderId="37" xfId="5" applyNumberFormat="1" applyFont="1" applyFill="1" applyBorder="1" applyAlignment="1" applyProtection="1">
      <alignment horizontal="right" vertical="center" wrapText="1"/>
    </xf>
    <xf numFmtId="3" fontId="10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0" fillId="0" borderId="6" xfId="5" applyNumberFormat="1" applyFont="1" applyFill="1" applyBorder="1" applyAlignment="1" applyProtection="1">
      <alignment horizontal="left" vertical="center"/>
      <protection locked="0"/>
    </xf>
    <xf numFmtId="49" fontId="10" fillId="0" borderId="26" xfId="5" applyNumberFormat="1" applyFont="1" applyFill="1" applyBorder="1" applyAlignment="1" applyProtection="1">
      <alignment horizontal="left" vertical="center"/>
      <protection locked="0"/>
    </xf>
    <xf numFmtId="171" fontId="7" fillId="0" borderId="35" xfId="5" applyNumberFormat="1" applyFont="1" applyFill="1" applyBorder="1" applyAlignment="1">
      <alignment horizontal="left" vertical="center" wrapText="1" indent="1"/>
    </xf>
    <xf numFmtId="171" fontId="64" fillId="0" borderId="0" xfId="5" applyNumberFormat="1" applyFont="1" applyFill="1" applyBorder="1" applyAlignment="1">
      <alignment horizontal="left" vertical="center" wrapText="1"/>
    </xf>
    <xf numFmtId="165" fontId="8" fillId="0" borderId="35" xfId="5" applyNumberFormat="1" applyFont="1" applyFill="1" applyBorder="1" applyAlignment="1">
      <alignment horizontal="center" vertical="center" wrapText="1"/>
    </xf>
    <xf numFmtId="3" fontId="10" fillId="0" borderId="36" xfId="5" applyNumberFormat="1" applyFont="1" applyFill="1" applyBorder="1" applyAlignment="1" applyProtection="1">
      <alignment horizontal="right" vertical="center" wrapText="1"/>
      <protection locked="0"/>
    </xf>
    <xf numFmtId="165" fontId="8" fillId="0" borderId="35" xfId="5" applyNumberFormat="1" applyFont="1" applyFill="1" applyBorder="1" applyAlignment="1">
      <alignment horizontal="right" vertical="center" wrapText="1"/>
    </xf>
    <xf numFmtId="3" fontId="10" fillId="0" borderId="37" xfId="5" applyNumberFormat="1" applyFont="1" applyFill="1" applyBorder="1" applyAlignment="1" applyProtection="1">
      <alignment horizontal="right" vertical="center"/>
      <protection locked="0"/>
    </xf>
    <xf numFmtId="3" fontId="10" fillId="0" borderId="7" xfId="5" applyNumberFormat="1" applyFont="1" applyFill="1" applyBorder="1" applyAlignment="1" applyProtection="1">
      <alignment vertical="center"/>
      <protection locked="0"/>
    </xf>
    <xf numFmtId="49" fontId="8" fillId="0" borderId="42" xfId="5" applyNumberFormat="1" applyFont="1" applyFill="1" applyBorder="1" applyAlignment="1" applyProtection="1">
      <alignment horizontal="right" vertical="center"/>
      <protection locked="0"/>
    </xf>
    <xf numFmtId="49" fontId="8" fillId="0" borderId="22" xfId="5" applyNumberFormat="1" applyFont="1" applyFill="1" applyBorder="1" applyAlignment="1" applyProtection="1">
      <alignment horizontal="right" vertical="center"/>
      <protection locked="0"/>
    </xf>
    <xf numFmtId="3" fontId="22" fillId="0" borderId="37" xfId="5" applyNumberFormat="1" applyFont="1" applyFill="1" applyBorder="1" applyAlignment="1" applyProtection="1">
      <alignment horizontal="right" vertical="center"/>
      <protection locked="0"/>
    </xf>
    <xf numFmtId="3" fontId="7" fillId="0" borderId="60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37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37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5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31" xfId="5" applyNumberFormat="1" applyFont="1" applyFill="1" applyBorder="1" applyAlignment="1" applyProtection="1">
      <alignment vertical="center"/>
      <protection locked="0"/>
    </xf>
    <xf numFmtId="3" fontId="10" fillId="0" borderId="60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35" xfId="0" applyNumberFormat="1" applyFont="1" applyFill="1" applyBorder="1" applyAlignment="1" applyProtection="1">
      <alignment vertical="center"/>
    </xf>
    <xf numFmtId="3" fontId="12" fillId="0" borderId="42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22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6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7" xfId="5" applyNumberFormat="1" applyFont="1" applyFill="1" applyBorder="1" applyAlignment="1" applyProtection="1">
      <alignment vertical="center"/>
      <protection locked="0"/>
    </xf>
    <xf numFmtId="166" fontId="2" fillId="0" borderId="78" xfId="3" applyNumberFormat="1" applyFont="1" applyBorder="1" applyAlignment="1">
      <alignment horizontal="center" vertical="top" wrapText="1"/>
    </xf>
    <xf numFmtId="166" fontId="4" fillId="0" borderId="19" xfId="3" applyNumberFormat="1" applyFont="1" applyBorder="1" applyAlignment="1">
      <alignment horizontal="center" vertical="top" wrapText="1"/>
    </xf>
    <xf numFmtId="166" fontId="2" fillId="0" borderId="34" xfId="3" applyNumberFormat="1" applyFont="1" applyBorder="1" applyAlignment="1">
      <alignment horizontal="center" vertical="top"/>
    </xf>
    <xf numFmtId="166" fontId="2" fillId="0" borderId="78" xfId="3" applyNumberFormat="1" applyFont="1" applyBorder="1" applyAlignment="1">
      <alignment horizontal="center" vertical="top"/>
    </xf>
    <xf numFmtId="166" fontId="4" fillId="0" borderId="66" xfId="3" applyNumberFormat="1" applyFont="1" applyBorder="1" applyAlignment="1">
      <alignment horizontal="center" vertical="top" wrapText="1"/>
    </xf>
    <xf numFmtId="166" fontId="2" fillId="0" borderId="34" xfId="3" applyNumberFormat="1" applyFont="1" applyBorder="1" applyAlignment="1">
      <alignment horizontal="center" vertical="top" wrapText="1"/>
    </xf>
    <xf numFmtId="166" fontId="2" fillId="0" borderId="78" xfId="5" applyNumberFormat="1" applyFont="1" applyBorder="1" applyAlignment="1">
      <alignment horizontal="center" vertical="top" wrapText="1"/>
    </xf>
    <xf numFmtId="166" fontId="2" fillId="0" borderId="79" xfId="3" applyNumberFormat="1" applyFont="1" applyBorder="1" applyAlignment="1">
      <alignment horizontal="center" vertical="top" wrapText="1"/>
    </xf>
    <xf numFmtId="166" fontId="4" fillId="0" borderId="79" xfId="3" applyNumberFormat="1" applyFont="1" applyBorder="1" applyAlignment="1">
      <alignment horizontal="center" vertical="top" wrapText="1"/>
    </xf>
    <xf numFmtId="166" fontId="4" fillId="0" borderId="15" xfId="3" applyNumberFormat="1" applyFont="1" applyBorder="1" applyAlignment="1">
      <alignment horizontal="center" vertical="top" wrapText="1"/>
    </xf>
    <xf numFmtId="0" fontId="19" fillId="0" borderId="38" xfId="7" applyFont="1" applyBorder="1" applyAlignment="1">
      <alignment horizontal="center" vertical="top" wrapText="1"/>
    </xf>
    <xf numFmtId="172" fontId="2" fillId="0" borderId="0" xfId="1" applyNumberFormat="1" applyFont="1" applyAlignment="1">
      <alignment horizontal="center"/>
    </xf>
    <xf numFmtId="172" fontId="2" fillId="0" borderId="0" xfId="1" applyNumberFormat="1" applyFont="1" applyFill="1" applyAlignment="1">
      <alignment horizontal="center"/>
    </xf>
    <xf numFmtId="172" fontId="2" fillId="0" borderId="0" xfId="1" applyNumberFormat="1" applyFont="1" applyBorder="1" applyAlignment="1">
      <alignment horizontal="center"/>
    </xf>
    <xf numFmtId="172" fontId="19" fillId="0" borderId="0" xfId="1" applyNumberFormat="1" applyFont="1" applyBorder="1" applyAlignment="1">
      <alignment horizontal="center"/>
    </xf>
    <xf numFmtId="172" fontId="2" fillId="0" borderId="0" xfId="7" applyNumberFormat="1" applyFont="1"/>
    <xf numFmtId="0" fontId="4" fillId="0" borderId="23" xfId="7" applyFont="1" applyBorder="1" applyAlignment="1">
      <alignment horizontal="center" vertical="center" wrapText="1"/>
    </xf>
    <xf numFmtId="0" fontId="4" fillId="0" borderId="24" xfId="7" applyFont="1" applyBorder="1" applyAlignment="1">
      <alignment horizontal="center" vertical="top" wrapText="1"/>
    </xf>
    <xf numFmtId="0" fontId="2" fillId="0" borderId="24" xfId="7" applyFont="1" applyBorder="1" applyAlignment="1">
      <alignment horizontal="right" vertical="top" wrapText="1"/>
    </xf>
    <xf numFmtId="0" fontId="4" fillId="0" borderId="43" xfId="7" applyFont="1" applyBorder="1" applyAlignment="1">
      <alignment vertical="center" wrapText="1"/>
    </xf>
    <xf numFmtId="166" fontId="4" fillId="0" borderId="60" xfId="3" applyNumberFormat="1" applyFont="1" applyBorder="1" applyAlignment="1">
      <alignment horizontal="center" vertical="center" wrapText="1"/>
    </xf>
    <xf numFmtId="0" fontId="11" fillId="0" borderId="12" xfId="7" applyFont="1" applyBorder="1" applyAlignment="1">
      <alignment horizontal="left" vertical="center" wrapText="1"/>
    </xf>
    <xf numFmtId="0" fontId="11" fillId="0" borderId="75" xfId="7" applyFont="1" applyBorder="1" applyAlignment="1">
      <alignment horizontal="left" vertical="center" wrapText="1"/>
    </xf>
    <xf numFmtId="0" fontId="38" fillId="0" borderId="0" xfId="22" applyFill="1" applyProtection="1"/>
    <xf numFmtId="0" fontId="65" fillId="0" borderId="0" xfId="22" applyFont="1" applyFill="1" applyProtection="1"/>
    <xf numFmtId="0" fontId="64" fillId="0" borderId="64" xfId="22" applyFont="1" applyFill="1" applyBorder="1" applyAlignment="1" applyProtection="1">
      <alignment horizontal="center" vertical="center" wrapText="1"/>
    </xf>
    <xf numFmtId="0" fontId="64" fillId="0" borderId="52" xfId="22" applyFont="1" applyFill="1" applyBorder="1" applyAlignment="1" applyProtection="1">
      <alignment horizontal="center" vertical="center" wrapText="1"/>
    </xf>
    <xf numFmtId="0" fontId="38" fillId="0" borderId="0" xfId="22" applyFill="1" applyAlignment="1" applyProtection="1">
      <alignment horizontal="center" vertical="center"/>
    </xf>
    <xf numFmtId="0" fontId="13" fillId="0" borderId="30" xfId="22" applyFont="1" applyFill="1" applyBorder="1" applyAlignment="1" applyProtection="1">
      <alignment vertical="center" wrapText="1"/>
    </xf>
    <xf numFmtId="173" fontId="12" fillId="0" borderId="31" xfId="23" applyNumberFormat="1" applyFont="1" applyFill="1" applyBorder="1" applyAlignment="1" applyProtection="1">
      <alignment horizontal="center" vertical="center"/>
    </xf>
    <xf numFmtId="174" fontId="69" fillId="0" borderId="31" xfId="22" applyNumberFormat="1" applyFont="1" applyFill="1" applyBorder="1" applyAlignment="1" applyProtection="1">
      <alignment horizontal="right" vertical="center" wrapText="1"/>
      <protection locked="0"/>
    </xf>
    <xf numFmtId="0" fontId="38" fillId="0" borderId="0" xfId="22" applyFill="1" applyAlignment="1" applyProtection="1">
      <alignment vertical="center"/>
    </xf>
    <xf numFmtId="0" fontId="13" fillId="0" borderId="6" xfId="22" applyFont="1" applyFill="1" applyBorder="1" applyAlignment="1" applyProtection="1">
      <alignment vertical="center" wrapText="1"/>
    </xf>
    <xf numFmtId="173" fontId="12" fillId="0" borderId="7" xfId="23" applyNumberFormat="1" applyFont="1" applyFill="1" applyBorder="1" applyAlignment="1" applyProtection="1">
      <alignment horizontal="center" vertical="center"/>
    </xf>
    <xf numFmtId="174" fontId="69" fillId="0" borderId="7" xfId="22" applyNumberFormat="1" applyFont="1" applyFill="1" applyBorder="1" applyAlignment="1" applyProtection="1">
      <alignment horizontal="right" vertical="center" wrapText="1"/>
    </xf>
    <xf numFmtId="0" fontId="70" fillId="0" borderId="6" xfId="22" applyFont="1" applyFill="1" applyBorder="1" applyAlignment="1" applyProtection="1">
      <alignment horizontal="left" vertical="center" wrapText="1" indent="1"/>
    </xf>
    <xf numFmtId="174" fontId="71" fillId="0" borderId="7" xfId="22" applyNumberFormat="1" applyFont="1" applyFill="1" applyBorder="1" applyAlignment="1" applyProtection="1">
      <alignment horizontal="right" vertical="center" wrapText="1"/>
      <protection locked="0"/>
    </xf>
    <xf numFmtId="174" fontId="17" fillId="0" borderId="7" xfId="22" applyNumberFormat="1" applyFont="1" applyFill="1" applyBorder="1" applyAlignment="1" applyProtection="1">
      <alignment horizontal="right" vertical="center" wrapText="1"/>
      <protection locked="0"/>
    </xf>
    <xf numFmtId="174" fontId="17" fillId="0" borderId="7" xfId="22" applyNumberFormat="1" applyFont="1" applyFill="1" applyBorder="1" applyAlignment="1" applyProtection="1">
      <alignment horizontal="right" vertical="center" wrapText="1"/>
    </xf>
    <xf numFmtId="0" fontId="13" fillId="0" borderId="64" xfId="22" applyFont="1" applyFill="1" applyBorder="1" applyAlignment="1" applyProtection="1">
      <alignment vertical="center" wrapText="1"/>
    </xf>
    <xf numFmtId="173" fontId="12" fillId="0" borderId="52" xfId="23" applyNumberFormat="1" applyFont="1" applyFill="1" applyBorder="1" applyAlignment="1" applyProtection="1">
      <alignment horizontal="center" vertical="center"/>
    </xf>
    <xf numFmtId="174" fontId="69" fillId="0" borderId="52" xfId="22" applyNumberFormat="1" applyFont="1" applyFill="1" applyBorder="1" applyAlignment="1" applyProtection="1">
      <alignment horizontal="right" vertical="center" wrapText="1"/>
    </xf>
    <xf numFmtId="0" fontId="17" fillId="0" borderId="0" xfId="22" applyFont="1" applyFill="1" applyProtection="1"/>
    <xf numFmtId="3" fontId="38" fillId="0" borderId="0" xfId="22" applyNumberFormat="1" applyFont="1" applyFill="1" applyProtection="1"/>
    <xf numFmtId="0" fontId="38" fillId="0" borderId="0" xfId="22" applyFont="1" applyFill="1" applyProtection="1"/>
    <xf numFmtId="0" fontId="1" fillId="0" borderId="0" xfId="23" applyFill="1" applyAlignment="1" applyProtection="1">
      <alignment vertical="center"/>
    </xf>
    <xf numFmtId="0" fontId="1" fillId="0" borderId="0" xfId="23" applyFill="1" applyAlignment="1" applyProtection="1">
      <alignment vertical="center" wrapText="1"/>
    </xf>
    <xf numFmtId="0" fontId="1" fillId="0" borderId="0" xfId="23" applyFill="1" applyAlignment="1" applyProtection="1">
      <alignment horizontal="center" vertical="center"/>
    </xf>
    <xf numFmtId="49" fontId="7" fillId="0" borderId="64" xfId="23" applyNumberFormat="1" applyFont="1" applyFill="1" applyBorder="1" applyAlignment="1" applyProtection="1">
      <alignment horizontal="center" vertical="center" wrapText="1"/>
    </xf>
    <xf numFmtId="49" fontId="7" fillId="0" borderId="52" xfId="23" applyNumberFormat="1" applyFont="1" applyFill="1" applyBorder="1" applyAlignment="1" applyProtection="1">
      <alignment horizontal="center" vertical="center"/>
    </xf>
    <xf numFmtId="49" fontId="7" fillId="0" borderId="14" xfId="23" applyNumberFormat="1" applyFont="1" applyFill="1" applyBorder="1" applyAlignment="1" applyProtection="1">
      <alignment horizontal="center" vertical="center"/>
    </xf>
    <xf numFmtId="49" fontId="16" fillId="0" borderId="0" xfId="23" applyNumberFormat="1" applyFont="1" applyFill="1" applyAlignment="1" applyProtection="1">
      <alignment horizontal="center" vertical="center"/>
    </xf>
    <xf numFmtId="175" fontId="12" fillId="0" borderId="32" xfId="23" applyNumberFormat="1" applyFont="1" applyFill="1" applyBorder="1" applyAlignment="1" applyProtection="1">
      <alignment vertical="center"/>
      <protection locked="0"/>
    </xf>
    <xf numFmtId="175" fontId="12" fillId="0" borderId="11" xfId="23" applyNumberFormat="1" applyFont="1" applyFill="1" applyBorder="1" applyAlignment="1" applyProtection="1">
      <alignment vertical="center"/>
      <protection locked="0"/>
    </xf>
    <xf numFmtId="175" fontId="12" fillId="0" borderId="8" xfId="23" applyNumberFormat="1" applyFont="1" applyFill="1" applyBorder="1" applyAlignment="1" applyProtection="1">
      <alignment vertical="center"/>
      <protection locked="0"/>
    </xf>
    <xf numFmtId="175" fontId="7" fillId="0" borderId="8" xfId="23" applyNumberFormat="1" applyFont="1" applyFill="1" applyBorder="1" applyAlignment="1" applyProtection="1">
      <alignment vertical="center"/>
    </xf>
    <xf numFmtId="175" fontId="10" fillId="0" borderId="8" xfId="23" applyNumberFormat="1" applyFont="1" applyFill="1" applyBorder="1" applyAlignment="1" applyProtection="1">
      <alignment vertical="center"/>
      <protection locked="0"/>
    </xf>
    <xf numFmtId="0" fontId="16" fillId="0" borderId="0" xfId="23" applyFont="1" applyFill="1" applyAlignment="1" applyProtection="1">
      <alignment vertical="center"/>
    </xf>
    <xf numFmtId="175" fontId="8" fillId="0" borderId="8" xfId="23" applyNumberFormat="1" applyFont="1" applyFill="1" applyBorder="1" applyAlignment="1" applyProtection="1">
      <alignment vertical="center"/>
      <protection locked="0"/>
    </xf>
    <xf numFmtId="0" fontId="7" fillId="0" borderId="64" xfId="23" applyFont="1" applyFill="1" applyBorder="1" applyAlignment="1" applyProtection="1">
      <alignment horizontal="left" vertical="center" wrapText="1"/>
    </xf>
    <xf numFmtId="175" fontId="7" fillId="0" borderId="14" xfId="23" applyNumberFormat="1" applyFont="1" applyFill="1" applyBorder="1" applyAlignment="1" applyProtection="1">
      <alignment vertical="center"/>
    </xf>
    <xf numFmtId="0" fontId="38" fillId="0" borderId="0" xfId="22" applyFont="1" applyFill="1" applyAlignment="1" applyProtection="1"/>
    <xf numFmtId="0" fontId="72" fillId="0" borderId="0" xfId="23" applyFont="1" applyFill="1" applyAlignment="1" applyProtection="1">
      <alignment horizontal="center" vertical="center"/>
    </xf>
    <xf numFmtId="165" fontId="4" fillId="0" borderId="0" xfId="9" applyNumberFormat="1" applyFont="1" applyFill="1" applyBorder="1" applyAlignment="1" applyProtection="1">
      <alignment horizontal="center" vertical="center"/>
    </xf>
    <xf numFmtId="0" fontId="19" fillId="0" borderId="0" xfId="9" applyFont="1" applyFill="1" applyAlignment="1" applyProtection="1">
      <alignment horizontal="center"/>
    </xf>
    <xf numFmtId="176" fontId="12" fillId="0" borderId="11" xfId="9" applyNumberFormat="1" applyFont="1" applyFill="1" applyBorder="1" applyAlignment="1" applyProtection="1">
      <alignment horizontal="right" vertical="center" wrapText="1" indent="1"/>
      <protection locked="0"/>
    </xf>
    <xf numFmtId="176" fontId="12" fillId="0" borderId="8" xfId="9" applyNumberFormat="1" applyFont="1" applyFill="1" applyBorder="1" applyAlignment="1" applyProtection="1">
      <alignment horizontal="right" vertical="center" wrapText="1" indent="1"/>
      <protection locked="0"/>
    </xf>
    <xf numFmtId="176" fontId="7" fillId="0" borderId="5" xfId="9" applyNumberFormat="1" applyFont="1" applyFill="1" applyBorder="1" applyAlignment="1" applyProtection="1">
      <alignment horizontal="right" vertical="center" wrapText="1" indent="1"/>
    </xf>
    <xf numFmtId="176" fontId="12" fillId="0" borderId="28" xfId="9" applyNumberFormat="1" applyFont="1" applyFill="1" applyBorder="1" applyAlignment="1" applyProtection="1">
      <alignment horizontal="right" vertical="center" wrapText="1" indent="1"/>
      <protection locked="0"/>
    </xf>
    <xf numFmtId="176" fontId="8" fillId="0" borderId="5" xfId="9" applyNumberFormat="1" applyFont="1" applyFill="1" applyBorder="1" applyAlignment="1" applyProtection="1">
      <alignment horizontal="right" vertical="center" wrapText="1" indent="1"/>
    </xf>
    <xf numFmtId="176" fontId="12" fillId="0" borderId="11" xfId="9" applyNumberFormat="1" applyFont="1" applyFill="1" applyBorder="1" applyAlignment="1" applyProtection="1">
      <alignment horizontal="right" vertical="center" wrapText="1" indent="1"/>
    </xf>
    <xf numFmtId="176" fontId="10" fillId="0" borderId="8" xfId="9" applyNumberFormat="1" applyFont="1" applyFill="1" applyBorder="1" applyAlignment="1" applyProtection="1">
      <alignment horizontal="right" vertical="center" wrapText="1" indent="1"/>
      <protection locked="0"/>
    </xf>
    <xf numFmtId="176" fontId="10" fillId="0" borderId="28" xfId="9" applyNumberFormat="1" applyFont="1" applyFill="1" applyBorder="1" applyAlignment="1" applyProtection="1">
      <alignment horizontal="right" vertical="center" wrapText="1" indent="1"/>
      <protection locked="0"/>
    </xf>
    <xf numFmtId="176" fontId="10" fillId="0" borderId="11" xfId="9" applyNumberFormat="1" applyFont="1" applyFill="1" applyBorder="1" applyAlignment="1" applyProtection="1">
      <alignment horizontal="right" vertical="center" wrapText="1" indent="1"/>
      <protection locked="0"/>
    </xf>
    <xf numFmtId="176" fontId="7" fillId="0" borderId="5" xfId="9" applyNumberFormat="1" applyFont="1" applyFill="1" applyBorder="1" applyAlignment="1" applyProtection="1">
      <alignment horizontal="right" vertical="center" wrapText="1" indent="1"/>
      <protection locked="0"/>
    </xf>
    <xf numFmtId="176" fontId="7" fillId="0" borderId="25" xfId="9" applyNumberFormat="1" applyFont="1" applyFill="1" applyBorder="1" applyAlignment="1" applyProtection="1">
      <alignment horizontal="right" vertical="center" wrapText="1" indent="1"/>
    </xf>
    <xf numFmtId="176" fontId="12" fillId="0" borderId="32" xfId="9" applyNumberFormat="1" applyFont="1" applyFill="1" applyBorder="1" applyAlignment="1" applyProtection="1">
      <alignment horizontal="right" vertical="center" wrapText="1" indent="1"/>
      <protection locked="0"/>
    </xf>
    <xf numFmtId="176" fontId="12" fillId="0" borderId="19" xfId="9" applyNumberFormat="1" applyFont="1" applyFill="1" applyBorder="1" applyAlignment="1" applyProtection="1">
      <alignment horizontal="right" vertical="center" wrapText="1" indent="1"/>
      <protection locked="0"/>
    </xf>
    <xf numFmtId="176" fontId="13" fillId="0" borderId="5" xfId="5" applyNumberFormat="1" applyFont="1" applyBorder="1" applyAlignment="1" applyProtection="1">
      <alignment horizontal="right" vertical="center" wrapText="1" indent="1"/>
    </xf>
    <xf numFmtId="176" fontId="14" fillId="0" borderId="5" xfId="5" quotePrefix="1" applyNumberFormat="1" applyFont="1" applyBorder="1" applyAlignment="1" applyProtection="1">
      <alignment horizontal="right" vertical="center" wrapText="1" indent="1"/>
    </xf>
    <xf numFmtId="165" fontId="7" fillId="0" borderId="35" xfId="5" applyNumberFormat="1" applyFont="1" applyFill="1" applyBorder="1" applyAlignment="1">
      <alignment horizontal="center" vertical="center"/>
    </xf>
    <xf numFmtId="165" fontId="7" fillId="0" borderId="35" xfId="5" applyNumberFormat="1" applyFont="1" applyFill="1" applyBorder="1" applyAlignment="1">
      <alignment horizontal="center" vertical="center" wrapText="1"/>
    </xf>
    <xf numFmtId="174" fontId="17" fillId="0" borderId="8" xfId="22" applyNumberFormat="1" applyFont="1" applyFill="1" applyBorder="1" applyAlignment="1" applyProtection="1">
      <alignment horizontal="right" vertical="center" wrapText="1"/>
      <protection locked="0"/>
    </xf>
    <xf numFmtId="3" fontId="1" fillId="0" borderId="0" xfId="5" applyNumberFormat="1" applyFill="1"/>
    <xf numFmtId="165" fontId="4" fillId="0" borderId="0" xfId="9" applyNumberFormat="1" applyFont="1" applyFill="1" applyBorder="1" applyAlignment="1" applyProtection="1">
      <alignment horizontal="center" vertical="center"/>
    </xf>
    <xf numFmtId="165" fontId="15" fillId="0" borderId="22" xfId="9" applyNumberFormat="1" applyFont="1" applyFill="1" applyBorder="1" applyAlignment="1" applyProtection="1">
      <alignment horizontal="left" vertical="center"/>
    </xf>
    <xf numFmtId="165" fontId="15" fillId="0" borderId="22" xfId="9" applyNumberFormat="1" applyFont="1" applyFill="1" applyBorder="1" applyAlignment="1" applyProtection="1">
      <alignment horizontal="left"/>
    </xf>
    <xf numFmtId="0" fontId="19" fillId="0" borderId="0" xfId="9" applyFont="1" applyFill="1" applyAlignment="1" applyProtection="1">
      <alignment horizontal="center"/>
    </xf>
    <xf numFmtId="165" fontId="20" fillId="0" borderId="60" xfId="5" applyNumberFormat="1" applyFont="1" applyFill="1" applyBorder="1" applyAlignment="1" applyProtection="1">
      <alignment horizontal="center" vertical="center" wrapText="1"/>
    </xf>
    <xf numFmtId="165" fontId="20" fillId="0" borderId="65" xfId="5" applyNumberFormat="1" applyFont="1" applyFill="1" applyBorder="1" applyAlignment="1" applyProtection="1">
      <alignment horizontal="center" vertical="center" wrapText="1"/>
    </xf>
    <xf numFmtId="165" fontId="23" fillId="0" borderId="42" xfId="5" applyNumberFormat="1" applyFont="1" applyFill="1" applyBorder="1" applyAlignment="1" applyProtection="1">
      <alignment horizontal="center" vertical="center" wrapText="1"/>
    </xf>
    <xf numFmtId="165" fontId="20" fillId="0" borderId="62" xfId="5" applyNumberFormat="1" applyFont="1" applyFill="1" applyBorder="1" applyAlignment="1" applyProtection="1">
      <alignment horizontal="center" vertical="center" wrapText="1"/>
    </xf>
    <xf numFmtId="165" fontId="20" fillId="0" borderId="48" xfId="5" applyNumberFormat="1" applyFont="1" applyFill="1" applyBorder="1" applyAlignment="1" applyProtection="1">
      <alignment horizontal="center" vertical="center" wrapText="1"/>
    </xf>
    <xf numFmtId="165" fontId="4" fillId="0" borderId="0" xfId="5" applyNumberFormat="1" applyFont="1" applyFill="1" applyAlignment="1" applyProtection="1">
      <alignment horizontal="center" vertical="center" wrapText="1"/>
    </xf>
    <xf numFmtId="0" fontId="50" fillId="0" borderId="0" xfId="16" applyFont="1" applyFill="1" applyAlignment="1" applyProtection="1">
      <alignment horizontal="center"/>
      <protection locked="0"/>
    </xf>
    <xf numFmtId="0" fontId="4" fillId="0" borderId="0" xfId="16" applyFont="1" applyFill="1" applyAlignment="1">
      <alignment horizontal="center" wrapText="1"/>
    </xf>
    <xf numFmtId="0" fontId="4" fillId="0" borderId="0" xfId="16" applyFont="1" applyFill="1" applyAlignment="1">
      <alignment horizontal="center"/>
    </xf>
    <xf numFmtId="0" fontId="4" fillId="0" borderId="17" xfId="16" applyFont="1" applyFill="1" applyBorder="1" applyAlignment="1">
      <alignment horizontal="center" vertical="center"/>
    </xf>
    <xf numFmtId="0" fontId="4" fillId="0" borderId="15" xfId="16" applyFont="1" applyFill="1" applyBorder="1" applyAlignment="1">
      <alignment horizontal="center" vertical="center"/>
    </xf>
    <xf numFmtId="0" fontId="4" fillId="0" borderId="46" xfId="16" applyFont="1" applyFill="1" applyBorder="1" applyAlignment="1">
      <alignment horizontal="center" vertical="center"/>
    </xf>
    <xf numFmtId="0" fontId="56" fillId="0" borderId="7" xfId="14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/>
    <xf numFmtId="0" fontId="26" fillId="0" borderId="0" xfId="12" applyFont="1" applyAlignment="1">
      <alignment horizontal="center"/>
    </xf>
    <xf numFmtId="0" fontId="32" fillId="0" borderId="0" xfId="12" applyFont="1" applyAlignment="1">
      <alignment horizontal="left"/>
    </xf>
    <xf numFmtId="0" fontId="32" fillId="0" borderId="39" xfId="12" applyFont="1" applyBorder="1" applyAlignment="1">
      <alignment horizontal="center"/>
    </xf>
    <xf numFmtId="0" fontId="32" fillId="0" borderId="54" xfId="12" applyFont="1" applyBorder="1" applyAlignment="1">
      <alignment horizontal="center"/>
    </xf>
    <xf numFmtId="0" fontId="32" fillId="0" borderId="39" xfId="12" applyFont="1" applyBorder="1" applyAlignment="1">
      <alignment horizontal="left" vertical="center" wrapText="1"/>
    </xf>
    <xf numFmtId="0" fontId="32" fillId="0" borderId="33" xfId="12" applyFont="1" applyBorder="1" applyAlignment="1">
      <alignment horizontal="left" vertical="center" wrapText="1"/>
    </xf>
    <xf numFmtId="0" fontId="30" fillId="0" borderId="17" xfId="12" applyFont="1" applyBorder="1" applyAlignment="1">
      <alignment horizontal="center"/>
    </xf>
    <xf numFmtId="0" fontId="30" fillId="0" borderId="46" xfId="12" applyFont="1" applyBorder="1" applyAlignment="1">
      <alignment horizontal="center"/>
    </xf>
    <xf numFmtId="0" fontId="58" fillId="0" borderId="0" xfId="5" applyFont="1" applyFill="1" applyAlignment="1" applyProtection="1">
      <alignment horizontal="center" vertical="top" wrapText="1"/>
      <protection locked="0"/>
    </xf>
    <xf numFmtId="0" fontId="38" fillId="0" borderId="0" xfId="22" applyFont="1" applyFill="1" applyAlignment="1" applyProtection="1">
      <alignment horizontal="left"/>
    </xf>
    <xf numFmtId="0" fontId="28" fillId="0" borderId="0" xfId="22" applyFont="1" applyFill="1" applyAlignment="1" applyProtection="1">
      <alignment horizontal="center" vertical="center" wrapText="1"/>
    </xf>
    <xf numFmtId="0" fontId="28" fillId="0" borderId="0" xfId="22" applyFont="1" applyFill="1" applyAlignment="1" applyProtection="1">
      <alignment horizontal="center" vertical="center"/>
    </xf>
    <xf numFmtId="0" fontId="66" fillId="0" borderId="0" xfId="22" applyFont="1" applyFill="1" applyBorder="1" applyAlignment="1" applyProtection="1">
      <alignment horizontal="right"/>
    </xf>
    <xf numFmtId="0" fontId="67" fillId="0" borderId="23" xfId="22" applyFont="1" applyFill="1" applyBorder="1" applyAlignment="1" applyProtection="1">
      <alignment horizontal="center" vertical="center" wrapText="1"/>
    </xf>
    <xf numFmtId="0" fontId="67" fillId="0" borderId="20" xfId="22" applyFont="1" applyFill="1" applyBorder="1" applyAlignment="1" applyProtection="1">
      <alignment horizontal="center" vertical="center" wrapText="1"/>
    </xf>
    <xf numFmtId="0" fontId="67" fillId="0" borderId="10" xfId="22" applyFont="1" applyFill="1" applyBorder="1" applyAlignment="1" applyProtection="1">
      <alignment horizontal="center" vertical="center" wrapText="1"/>
    </xf>
    <xf numFmtId="0" fontId="68" fillId="0" borderId="24" xfId="23" applyFont="1" applyFill="1" applyBorder="1" applyAlignment="1" applyProtection="1">
      <alignment horizontal="center" vertical="center" textRotation="90"/>
    </xf>
    <xf numFmtId="0" fontId="68" fillId="0" borderId="21" xfId="23" applyFont="1" applyFill="1" applyBorder="1" applyAlignment="1" applyProtection="1">
      <alignment horizontal="center" vertical="center" textRotation="90"/>
    </xf>
    <xf numFmtId="0" fontId="68" fillId="0" borderId="9" xfId="23" applyFont="1" applyFill="1" applyBorder="1" applyAlignment="1" applyProtection="1">
      <alignment horizontal="center" vertical="center" textRotation="90"/>
    </xf>
    <xf numFmtId="0" fontId="66" fillId="0" borderId="31" xfId="22" applyFont="1" applyFill="1" applyBorder="1" applyAlignment="1" applyProtection="1">
      <alignment horizontal="center" vertical="center" wrapText="1"/>
    </xf>
    <xf numFmtId="0" fontId="66" fillId="0" borderId="7" xfId="22" applyFont="1" applyFill="1" applyBorder="1" applyAlignment="1" applyProtection="1">
      <alignment horizontal="center" vertical="center" wrapText="1"/>
    </xf>
    <xf numFmtId="0" fontId="66" fillId="0" borderId="7" xfId="22" applyFont="1" applyFill="1" applyBorder="1" applyAlignment="1" applyProtection="1">
      <alignment horizontal="center" wrapText="1"/>
    </xf>
    <xf numFmtId="0" fontId="38" fillId="0" borderId="0" xfId="22" applyFont="1" applyFill="1" applyAlignment="1" applyProtection="1">
      <alignment horizontal="center"/>
    </xf>
    <xf numFmtId="0" fontId="21" fillId="0" borderId="0" xfId="23" applyFont="1" applyFill="1" applyAlignment="1" applyProtection="1">
      <alignment horizontal="center" vertical="center" wrapText="1"/>
    </xf>
    <xf numFmtId="0" fontId="19" fillId="0" borderId="0" xfId="23" applyFont="1" applyFill="1" applyAlignment="1" applyProtection="1">
      <alignment horizontal="center" vertical="center" wrapText="1"/>
    </xf>
    <xf numFmtId="0" fontId="15" fillId="0" borderId="0" xfId="23" applyFont="1" applyFill="1" applyBorder="1" applyAlignment="1" applyProtection="1">
      <alignment horizontal="right" vertical="center"/>
    </xf>
    <xf numFmtId="0" fontId="19" fillId="0" borderId="30" xfId="23" applyFont="1" applyFill="1" applyBorder="1" applyAlignment="1" applyProtection="1">
      <alignment horizontal="center" vertical="center" wrapText="1"/>
    </xf>
    <xf numFmtId="0" fontId="19" fillId="0" borderId="6" xfId="23" applyFont="1" applyFill="1" applyBorder="1" applyAlignment="1" applyProtection="1">
      <alignment horizontal="center" vertical="center" wrapText="1"/>
    </xf>
    <xf numFmtId="0" fontId="68" fillId="0" borderId="31" xfId="23" applyFont="1" applyFill="1" applyBorder="1" applyAlignment="1" applyProtection="1">
      <alignment horizontal="center" vertical="center" textRotation="90"/>
    </xf>
    <xf numFmtId="0" fontId="68" fillId="0" borderId="7" xfId="23" applyFont="1" applyFill="1" applyBorder="1" applyAlignment="1" applyProtection="1">
      <alignment horizontal="center" vertical="center" textRotation="90"/>
    </xf>
    <xf numFmtId="0" fontId="5" fillId="0" borderId="32" xfId="23" applyFont="1" applyFill="1" applyBorder="1" applyAlignment="1" applyProtection="1">
      <alignment horizontal="center" vertical="center" wrapText="1"/>
    </xf>
    <xf numFmtId="0" fontId="5" fillId="0" borderId="8" xfId="23" applyFont="1" applyFill="1" applyBorder="1" applyAlignment="1" applyProtection="1">
      <alignment horizontal="center" vertical="center"/>
    </xf>
    <xf numFmtId="165" fontId="3" fillId="0" borderId="17" xfId="5" applyNumberFormat="1" applyFont="1" applyFill="1" applyBorder="1" applyAlignment="1" applyProtection="1">
      <alignment horizontal="left" vertical="center" wrapText="1" indent="2"/>
    </xf>
    <xf numFmtId="165" fontId="3" fillId="0" borderId="15" xfId="5" applyNumberFormat="1" applyFont="1" applyFill="1" applyBorder="1" applyAlignment="1" applyProtection="1">
      <alignment horizontal="left" vertical="center" wrapText="1" indent="2"/>
    </xf>
    <xf numFmtId="165" fontId="19" fillId="0" borderId="0" xfId="5" applyNumberFormat="1" applyFont="1" applyFill="1" applyAlignment="1" applyProtection="1">
      <alignment horizontal="center" vertical="center" wrapText="1"/>
    </xf>
    <xf numFmtId="165" fontId="3" fillId="0" borderId="60" xfId="5" applyNumberFormat="1" applyFont="1" applyFill="1" applyBorder="1" applyAlignment="1" applyProtection="1">
      <alignment horizontal="center" vertical="center" wrapText="1"/>
    </xf>
    <xf numFmtId="165" fontId="3" fillId="0" borderId="65" xfId="5" applyNumberFormat="1" applyFont="1" applyFill="1" applyBorder="1" applyAlignment="1" applyProtection="1">
      <alignment horizontal="center" vertical="center" wrapText="1"/>
    </xf>
    <xf numFmtId="165" fontId="3" fillId="0" borderId="60" xfId="5" applyNumberFormat="1" applyFont="1" applyFill="1" applyBorder="1" applyAlignment="1" applyProtection="1">
      <alignment horizontal="center" vertical="center"/>
    </xf>
    <xf numFmtId="165" fontId="3" fillId="0" borderId="65" xfId="5" applyNumberFormat="1" applyFont="1" applyFill="1" applyBorder="1" applyAlignment="1" applyProtection="1">
      <alignment horizontal="center" vertical="center"/>
    </xf>
    <xf numFmtId="165" fontId="3" fillId="0" borderId="70" xfId="5" applyNumberFormat="1" applyFont="1" applyFill="1" applyBorder="1" applyAlignment="1" applyProtection="1">
      <alignment horizontal="center" vertical="center"/>
    </xf>
    <xf numFmtId="165" fontId="3" fillId="0" borderId="74" xfId="5" applyNumberFormat="1" applyFont="1" applyFill="1" applyBorder="1" applyAlignment="1" applyProtection="1">
      <alignment horizontal="center" vertical="center"/>
    </xf>
    <xf numFmtId="165" fontId="3" fillId="0" borderId="69" xfId="5" applyNumberFormat="1" applyFont="1" applyFill="1" applyBorder="1" applyAlignment="1" applyProtection="1">
      <alignment horizontal="center" vertical="center"/>
    </xf>
    <xf numFmtId="0" fontId="28" fillId="0" borderId="0" xfId="5" applyFont="1" applyAlignment="1">
      <alignment horizontal="center" wrapText="1"/>
    </xf>
    <xf numFmtId="0" fontId="10" fillId="0" borderId="42" xfId="5" applyFont="1" applyFill="1" applyBorder="1" applyAlignment="1">
      <alignment horizontal="justify" vertical="center" wrapText="1"/>
    </xf>
    <xf numFmtId="0" fontId="19" fillId="0" borderId="0" xfId="5" applyFont="1" applyFill="1" applyAlignment="1">
      <alignment horizontal="center" wrapText="1"/>
    </xf>
    <xf numFmtId="0" fontId="19" fillId="0" borderId="0" xfId="5" applyFont="1" applyFill="1" applyAlignment="1">
      <alignment horizontal="center"/>
    </xf>
    <xf numFmtId="0" fontId="27" fillId="0" borderId="22" xfId="5" applyFont="1" applyFill="1" applyBorder="1" applyAlignment="1">
      <alignment horizontal="right"/>
    </xf>
    <xf numFmtId="0" fontId="3" fillId="0" borderId="47" xfId="5" applyFont="1" applyFill="1" applyBorder="1" applyAlignment="1">
      <alignment horizontal="center" vertical="center" wrapText="1"/>
    </xf>
    <xf numFmtId="0" fontId="3" fillId="0" borderId="53" xfId="5" applyFont="1" applyFill="1" applyBorder="1" applyAlignment="1">
      <alignment horizontal="center" vertical="center" wrapText="1"/>
    </xf>
    <xf numFmtId="0" fontId="3" fillId="0" borderId="24" xfId="5" applyFont="1" applyFill="1" applyBorder="1" applyAlignment="1">
      <alignment horizontal="center" vertical="center" wrapText="1"/>
    </xf>
    <xf numFmtId="0" fontId="3" fillId="0" borderId="13" xfId="5" applyFont="1" applyFill="1" applyBorder="1" applyAlignment="1">
      <alignment horizontal="center" vertical="center" wrapText="1"/>
    </xf>
    <xf numFmtId="0" fontId="3" fillId="0" borderId="42" xfId="5" applyFont="1" applyFill="1" applyBorder="1" applyAlignment="1">
      <alignment horizontal="center" vertical="center" wrapText="1"/>
    </xf>
    <xf numFmtId="0" fontId="3" fillId="0" borderId="22" xfId="5" applyFont="1" applyFill="1" applyBorder="1" applyAlignment="1">
      <alignment horizontal="center" vertical="center" wrapText="1"/>
    </xf>
    <xf numFmtId="0" fontId="20" fillId="0" borderId="18" xfId="5" applyFont="1" applyFill="1" applyBorder="1" applyAlignment="1">
      <alignment horizontal="center"/>
    </xf>
    <xf numFmtId="0" fontId="20" fillId="0" borderId="46" xfId="5" applyFont="1" applyFill="1" applyBorder="1" applyAlignment="1">
      <alignment horizontal="center"/>
    </xf>
    <xf numFmtId="0" fontId="3" fillId="0" borderId="25" xfId="5" applyFont="1" applyFill="1" applyBorder="1" applyAlignment="1">
      <alignment horizontal="center" vertical="center" wrapText="1"/>
    </xf>
    <xf numFmtId="0" fontId="3" fillId="0" borderId="75" xfId="5" applyFont="1" applyFill="1" applyBorder="1" applyAlignment="1">
      <alignment horizontal="center" vertical="center" wrapText="1"/>
    </xf>
    <xf numFmtId="0" fontId="3" fillId="0" borderId="47" xfId="5" applyFont="1" applyFill="1" applyBorder="1" applyAlignment="1">
      <alignment horizontal="left" vertical="center" wrapText="1"/>
    </xf>
    <xf numFmtId="0" fontId="3" fillId="0" borderId="42" xfId="5" applyFont="1" applyFill="1" applyBorder="1" applyAlignment="1">
      <alignment horizontal="left" vertical="center" wrapText="1"/>
    </xf>
    <xf numFmtId="0" fontId="3" fillId="0" borderId="76" xfId="5" applyFont="1" applyFill="1" applyBorder="1" applyAlignment="1">
      <alignment horizontal="left" vertical="center" wrapText="1"/>
    </xf>
    <xf numFmtId="0" fontId="8" fillId="0" borderId="17" xfId="5" applyFont="1" applyFill="1" applyBorder="1" applyAlignment="1" applyProtection="1">
      <alignment horizontal="left" vertical="center"/>
    </xf>
    <xf numFmtId="0" fontId="8" fillId="0" borderId="16" xfId="5" applyFont="1" applyFill="1" applyBorder="1" applyAlignment="1" applyProtection="1">
      <alignment horizontal="left" vertical="center"/>
    </xf>
    <xf numFmtId="0" fontId="3" fillId="0" borderId="47" xfId="5" applyFont="1" applyFill="1" applyBorder="1" applyAlignment="1" applyProtection="1">
      <alignment horizontal="left" vertical="center" wrapText="1"/>
    </xf>
    <xf numFmtId="0" fontId="3" fillId="0" borderId="42" xfId="5" applyFont="1" applyFill="1" applyBorder="1" applyAlignment="1" applyProtection="1">
      <alignment horizontal="left" vertical="center" wrapText="1"/>
    </xf>
    <xf numFmtId="0" fontId="3" fillId="0" borderId="76" xfId="5" applyFont="1" applyFill="1" applyBorder="1" applyAlignment="1" applyProtection="1">
      <alignment horizontal="left" vertical="center" wrapText="1"/>
    </xf>
    <xf numFmtId="0" fontId="21" fillId="0" borderId="17" xfId="5" applyFont="1" applyFill="1" applyBorder="1" applyAlignment="1" applyProtection="1">
      <alignment horizontal="left" vertical="center"/>
    </xf>
    <xf numFmtId="0" fontId="21" fillId="0" borderId="16" xfId="5" applyFont="1" applyFill="1" applyBorder="1" applyAlignment="1" applyProtection="1">
      <alignment horizontal="left" vertical="center"/>
    </xf>
    <xf numFmtId="0" fontId="49" fillId="0" borderId="23" xfId="20" applyFont="1" applyBorder="1" applyAlignment="1">
      <alignment horizontal="center"/>
    </xf>
    <xf numFmtId="0" fontId="49" fillId="0" borderId="10" xfId="20" applyFont="1" applyBorder="1" applyAlignment="1">
      <alignment horizontal="center"/>
    </xf>
    <xf numFmtId="0" fontId="49" fillId="0" borderId="68" xfId="20" applyFont="1" applyBorder="1" applyAlignment="1">
      <alignment horizontal="center"/>
    </xf>
    <xf numFmtId="0" fontId="49" fillId="0" borderId="69" xfId="20" applyFont="1" applyBorder="1" applyAlignment="1">
      <alignment horizontal="center"/>
    </xf>
    <xf numFmtId="165" fontId="21" fillId="0" borderId="17" xfId="5" applyNumberFormat="1" applyFont="1" applyFill="1" applyBorder="1" applyAlignment="1">
      <alignment horizontal="center" vertical="center" wrapText="1"/>
    </xf>
    <xf numFmtId="165" fontId="21" fillId="0" borderId="46" xfId="5" applyNumberFormat="1" applyFont="1" applyFill="1" applyBorder="1" applyAlignment="1">
      <alignment horizontal="center" vertical="center" wrapText="1"/>
    </xf>
    <xf numFmtId="165" fontId="1" fillId="0" borderId="70" xfId="5" applyNumberFormat="1" applyFill="1" applyBorder="1" applyAlignment="1" applyProtection="1">
      <alignment horizontal="left" vertical="center" wrapText="1"/>
      <protection locked="0"/>
    </xf>
    <xf numFmtId="165" fontId="1" fillId="0" borderId="74" xfId="5" applyNumberFormat="1" applyFill="1" applyBorder="1" applyAlignment="1" applyProtection="1">
      <alignment horizontal="left" vertical="center" wrapText="1"/>
      <protection locked="0"/>
    </xf>
    <xf numFmtId="165" fontId="1" fillId="0" borderId="72" xfId="5" applyNumberFormat="1" applyFill="1" applyBorder="1" applyAlignment="1" applyProtection="1">
      <alignment horizontal="left" vertical="center" wrapText="1"/>
      <protection locked="0"/>
    </xf>
    <xf numFmtId="165" fontId="1" fillId="0" borderId="77" xfId="5" applyNumberFormat="1" applyFill="1" applyBorder="1" applyAlignment="1" applyProtection="1">
      <alignment horizontal="left" vertical="center" wrapText="1"/>
      <protection locked="0"/>
    </xf>
    <xf numFmtId="165" fontId="21" fillId="0" borderId="17" xfId="5" applyNumberFormat="1" applyFont="1" applyFill="1" applyBorder="1" applyAlignment="1">
      <alignment horizontal="left" vertical="center" wrapText="1" indent="2"/>
    </xf>
    <xf numFmtId="165" fontId="21" fillId="0" borderId="46" xfId="5" applyNumberFormat="1" applyFont="1" applyFill="1" applyBorder="1" applyAlignment="1">
      <alignment horizontal="left" vertical="center" wrapText="1" indent="2"/>
    </xf>
    <xf numFmtId="165" fontId="7" fillId="0" borderId="35" xfId="5" applyNumberFormat="1" applyFont="1" applyFill="1" applyBorder="1" applyAlignment="1">
      <alignment horizontal="center" vertical="center" wrapText="1"/>
    </xf>
    <xf numFmtId="165" fontId="7" fillId="0" borderId="35" xfId="5" applyNumberFormat="1" applyFont="1" applyFill="1" applyBorder="1" applyAlignment="1">
      <alignment horizontal="center" vertical="center"/>
    </xf>
    <xf numFmtId="171" fontId="64" fillId="0" borderId="42" xfId="5" applyNumberFormat="1" applyFont="1" applyFill="1" applyBorder="1" applyAlignment="1">
      <alignment horizontal="left" vertical="center" wrapText="1"/>
    </xf>
    <xf numFmtId="171" fontId="4" fillId="0" borderId="0" xfId="5" applyNumberFormat="1" applyFont="1" applyFill="1" applyBorder="1" applyAlignment="1">
      <alignment horizontal="center" vertical="center" wrapText="1"/>
    </xf>
    <xf numFmtId="165" fontId="5" fillId="0" borderId="22" xfId="5" applyNumberFormat="1" applyFont="1" applyFill="1" applyBorder="1" applyAlignment="1">
      <alignment horizontal="right" vertical="center"/>
    </xf>
    <xf numFmtId="165" fontId="19" fillId="0" borderId="0" xfId="5" applyNumberFormat="1" applyFont="1" applyFill="1" applyAlignment="1">
      <alignment horizontal="left" vertical="center" wrapText="1"/>
    </xf>
    <xf numFmtId="165" fontId="1" fillId="0" borderId="0" xfId="5" applyNumberFormat="1" applyFill="1" applyAlignment="1" applyProtection="1">
      <alignment horizontal="left" vertical="center" wrapText="1"/>
      <protection locked="0"/>
    </xf>
    <xf numFmtId="165" fontId="3" fillId="0" borderId="47" xfId="5" applyNumberFormat="1" applyFont="1" applyFill="1" applyBorder="1" applyAlignment="1">
      <alignment horizontal="center" vertical="center"/>
    </xf>
    <xf numFmtId="165" fontId="3" fillId="0" borderId="38" xfId="5" applyNumberFormat="1" applyFont="1" applyFill="1" applyBorder="1" applyAlignment="1">
      <alignment horizontal="center" vertical="center"/>
    </xf>
    <xf numFmtId="165" fontId="3" fillId="0" borderId="53" xfId="5" applyNumberFormat="1" applyFont="1" applyFill="1" applyBorder="1" applyAlignment="1">
      <alignment horizontal="center" vertical="center"/>
    </xf>
    <xf numFmtId="165" fontId="20" fillId="0" borderId="35" xfId="5" applyNumberFormat="1" applyFont="1" applyFill="1" applyBorder="1" applyAlignment="1">
      <alignment horizontal="center" vertical="center" wrapText="1"/>
    </xf>
    <xf numFmtId="165" fontId="3" fillId="0" borderId="60" xfId="5" applyNumberFormat="1" applyFont="1" applyFill="1" applyBorder="1" applyAlignment="1">
      <alignment horizontal="center" vertical="center" wrapText="1"/>
    </xf>
    <xf numFmtId="165" fontId="3" fillId="0" borderId="40" xfId="5" applyNumberFormat="1" applyFont="1" applyFill="1" applyBorder="1" applyAlignment="1">
      <alignment horizontal="center" vertical="center" wrapText="1"/>
    </xf>
    <xf numFmtId="165" fontId="3" fillId="0" borderId="35" xfId="5" applyNumberFormat="1" applyFont="1" applyFill="1" applyBorder="1" applyAlignment="1">
      <alignment horizontal="center" vertical="center" wrapText="1"/>
    </xf>
    <xf numFmtId="165" fontId="3" fillId="0" borderId="76" xfId="5" applyNumberFormat="1" applyFont="1" applyFill="1" applyBorder="1" applyAlignment="1">
      <alignment horizontal="center" vertical="center" wrapText="1"/>
    </xf>
    <xf numFmtId="165" fontId="3" fillId="0" borderId="63" xfId="5" applyNumberFormat="1" applyFont="1" applyFill="1" applyBorder="1" applyAlignment="1">
      <alignment horizontal="center" vertical="center" wrapText="1"/>
    </xf>
    <xf numFmtId="165" fontId="3" fillId="0" borderId="65" xfId="5" applyNumberFormat="1" applyFont="1" applyFill="1" applyBorder="1" applyAlignment="1">
      <alignment horizontal="center" vertical="center" wrapText="1"/>
    </xf>
    <xf numFmtId="165" fontId="3" fillId="0" borderId="60" xfId="5" applyNumberFormat="1" applyFont="1" applyFill="1" applyBorder="1" applyAlignment="1">
      <alignment horizontal="center" vertical="center"/>
    </xf>
    <xf numFmtId="165" fontId="3" fillId="0" borderId="65" xfId="5" applyNumberFormat="1" applyFont="1" applyFill="1" applyBorder="1" applyAlignment="1">
      <alignment horizontal="center" vertical="center"/>
    </xf>
    <xf numFmtId="165" fontId="3" fillId="0" borderId="47" xfId="5" applyNumberFormat="1" applyFont="1" applyFill="1" applyBorder="1" applyAlignment="1">
      <alignment horizontal="center" vertical="center" wrapText="1"/>
    </xf>
    <xf numFmtId="165" fontId="3" fillId="0" borderId="53" xfId="5" applyNumberFormat="1" applyFont="1" applyFill="1" applyBorder="1" applyAlignment="1">
      <alignment horizontal="center" vertical="center" wrapText="1"/>
    </xf>
    <xf numFmtId="165" fontId="3" fillId="0" borderId="68" xfId="5" applyNumberFormat="1" applyFont="1" applyFill="1" applyBorder="1" applyAlignment="1">
      <alignment horizontal="center" vertical="center" wrapText="1"/>
    </xf>
    <xf numFmtId="165" fontId="3" fillId="0" borderId="58" xfId="5" applyNumberFormat="1" applyFont="1" applyFill="1" applyBorder="1" applyAlignment="1">
      <alignment horizontal="center" vertical="center" wrapText="1"/>
    </xf>
    <xf numFmtId="166" fontId="39" fillId="0" borderId="22" xfId="3" applyNumberFormat="1" applyFont="1" applyBorder="1" applyAlignment="1">
      <alignment horizontal="center"/>
    </xf>
    <xf numFmtId="0" fontId="4" fillId="3" borderId="47" xfId="7" applyFont="1" applyFill="1" applyBorder="1" applyAlignment="1">
      <alignment horizontal="center"/>
    </xf>
    <xf numFmtId="0" fontId="4" fillId="3" borderId="42" xfId="7" applyFont="1" applyFill="1" applyBorder="1" applyAlignment="1">
      <alignment horizontal="center"/>
    </xf>
    <xf numFmtId="0" fontId="4" fillId="3" borderId="38" xfId="7" applyFont="1" applyFill="1" applyBorder="1" applyAlignment="1">
      <alignment horizontal="center"/>
    </xf>
    <xf numFmtId="0" fontId="4" fillId="3" borderId="0" xfId="7" applyFont="1" applyFill="1" applyBorder="1" applyAlignment="1">
      <alignment horizontal="center"/>
    </xf>
    <xf numFmtId="0" fontId="4" fillId="3" borderId="53" xfId="7" applyFont="1" applyFill="1" applyBorder="1" applyAlignment="1">
      <alignment horizontal="center"/>
    </xf>
    <xf numFmtId="0" fontId="4" fillId="3" borderId="22" xfId="7" applyFont="1" applyFill="1" applyBorder="1" applyAlignment="1">
      <alignment horizontal="center"/>
    </xf>
    <xf numFmtId="0" fontId="36" fillId="0" borderId="0" xfId="7" applyFont="1" applyBorder="1" applyAlignment="1">
      <alignment horizontal="left" vertical="center"/>
    </xf>
    <xf numFmtId="0" fontId="2" fillId="0" borderId="0" xfId="7" applyFont="1" applyBorder="1" applyAlignment="1">
      <alignment horizontal="left" vertical="center"/>
    </xf>
    <xf numFmtId="0" fontId="37" fillId="0" borderId="0" xfId="7" applyFont="1" applyBorder="1" applyAlignment="1">
      <alignment horizontal="right"/>
    </xf>
    <xf numFmtId="166" fontId="4" fillId="2" borderId="76" xfId="3" applyNumberFormat="1" applyFont="1" applyFill="1" applyBorder="1" applyAlignment="1">
      <alignment horizontal="center" vertical="center" wrapText="1"/>
    </xf>
    <xf numFmtId="166" fontId="4" fillId="2" borderId="78" xfId="3" applyNumberFormat="1" applyFont="1" applyFill="1" applyBorder="1" applyAlignment="1">
      <alignment horizontal="center" vertical="center" wrapText="1"/>
    </xf>
    <xf numFmtId="0" fontId="4" fillId="0" borderId="17" xfId="7" applyFont="1" applyBorder="1" applyAlignment="1">
      <alignment horizontal="center" vertical="top" wrapText="1"/>
    </xf>
    <xf numFmtId="0" fontId="4" fillId="0" borderId="46" xfId="7" applyFont="1" applyBorder="1" applyAlignment="1">
      <alignment horizontal="center" vertical="top" wrapText="1"/>
    </xf>
    <xf numFmtId="166" fontId="4" fillId="2" borderId="60" xfId="3" applyNumberFormat="1" applyFont="1" applyFill="1" applyBorder="1" applyAlignment="1">
      <alignment horizontal="center" vertical="center" wrapText="1"/>
    </xf>
    <xf numFmtId="166" fontId="4" fillId="2" borderId="40" xfId="3" applyNumberFormat="1" applyFont="1" applyFill="1" applyBorder="1" applyAlignment="1">
      <alignment horizontal="center" vertical="center" wrapText="1"/>
    </xf>
    <xf numFmtId="0" fontId="4" fillId="2" borderId="23" xfId="7" applyFont="1" applyFill="1" applyBorder="1" applyAlignment="1">
      <alignment horizontal="center" vertical="top" wrapText="1"/>
    </xf>
    <xf numFmtId="0" fontId="2" fillId="0" borderId="20" xfId="7" applyFont="1" applyBorder="1" applyAlignment="1">
      <alignment horizontal="center" vertical="top" wrapText="1"/>
    </xf>
    <xf numFmtId="0" fontId="4" fillId="2" borderId="24" xfId="7" applyFont="1" applyFill="1" applyBorder="1" applyAlignment="1">
      <alignment horizontal="center" vertical="top" wrapText="1"/>
    </xf>
    <xf numFmtId="0" fontId="4" fillId="2" borderId="21" xfId="7" applyFont="1" applyFill="1" applyBorder="1" applyAlignment="1">
      <alignment horizontal="center" vertical="top" wrapText="1"/>
    </xf>
    <xf numFmtId="0" fontId="2" fillId="0" borderId="21" xfId="7" applyFont="1" applyBorder="1" applyAlignment="1">
      <alignment vertical="top" wrapText="1"/>
    </xf>
    <xf numFmtId="166" fontId="4" fillId="2" borderId="65" xfId="3" applyNumberFormat="1" applyFont="1" applyFill="1" applyBorder="1" applyAlignment="1">
      <alignment horizontal="center" vertical="center" wrapText="1"/>
    </xf>
    <xf numFmtId="166" fontId="4" fillId="2" borderId="42" xfId="3" applyNumberFormat="1" applyFont="1" applyFill="1" applyBorder="1" applyAlignment="1">
      <alignment horizontal="center" vertical="center" wrapText="1"/>
    </xf>
    <xf numFmtId="166" fontId="4" fillId="2" borderId="0" xfId="3" applyNumberFormat="1" applyFont="1" applyFill="1" applyBorder="1" applyAlignment="1">
      <alignment horizontal="center" vertical="center" wrapText="1"/>
    </xf>
    <xf numFmtId="166" fontId="4" fillId="2" borderId="22" xfId="3" applyNumberFormat="1" applyFont="1" applyFill="1" applyBorder="1" applyAlignment="1">
      <alignment horizontal="center" vertical="center" wrapText="1"/>
    </xf>
    <xf numFmtId="0" fontId="36" fillId="0" borderId="0" xfId="7" applyFont="1" applyFill="1" applyBorder="1" applyAlignment="1">
      <alignment horizontal="left" vertical="center"/>
    </xf>
    <xf numFmtId="0" fontId="2" fillId="0" borderId="29" xfId="7" applyFont="1" applyBorder="1" applyAlignment="1">
      <alignment horizontal="center" vertical="top" wrapText="1"/>
    </xf>
    <xf numFmtId="0" fontId="4" fillId="2" borderId="13" xfId="7" applyFont="1" applyFill="1" applyBorder="1" applyAlignment="1">
      <alignment horizontal="center" vertical="top" wrapText="1"/>
    </xf>
    <xf numFmtId="0" fontId="4" fillId="2" borderId="43" xfId="7" applyFont="1" applyFill="1" applyBorder="1" applyAlignment="1">
      <alignment horizontal="center" vertical="top" wrapText="1"/>
    </xf>
    <xf numFmtId="0" fontId="2" fillId="0" borderId="41" xfId="7" applyFont="1" applyBorder="1" applyAlignment="1">
      <alignment vertical="top" wrapText="1"/>
    </xf>
    <xf numFmtId="0" fontId="2" fillId="0" borderId="45" xfId="7" applyFont="1" applyBorder="1" applyAlignment="1">
      <alignment vertical="top" wrapText="1"/>
    </xf>
    <xf numFmtId="0" fontId="2" fillId="0" borderId="20" xfId="7" applyFont="1" applyBorder="1" applyAlignment="1">
      <alignment vertical="top" wrapText="1"/>
    </xf>
    <xf numFmtId="0" fontId="2" fillId="0" borderId="29" xfId="7" applyFont="1" applyBorder="1" applyAlignment="1">
      <alignment vertical="top" wrapText="1"/>
    </xf>
  </cellXfs>
  <cellStyles count="24">
    <cellStyle name="Ezres" xfId="1" builtinId="3"/>
    <cellStyle name="Ezres 2" xfId="2"/>
    <cellStyle name="Ezres 2 2" xfId="17"/>
    <cellStyle name="Ezres 2_SZÖT Zárszámadás 2014." xfId="19"/>
    <cellStyle name="Ezres 3" xfId="3"/>
    <cellStyle name="Ezres 4" xfId="4"/>
    <cellStyle name="Ezres 5" xfId="18"/>
    <cellStyle name="Hiperhivatkozás" xfId="10"/>
    <cellStyle name="Már látott hiperhivatkozás" xfId="11"/>
    <cellStyle name="Normál" xfId="0" builtinId="0"/>
    <cellStyle name="Normál 2" xfId="5"/>
    <cellStyle name="Normál 3" xfId="6"/>
    <cellStyle name="Normál 3_SZÖT Zárszámadás 2014." xfId="14"/>
    <cellStyle name="Normál 4" xfId="15"/>
    <cellStyle name="Normál_010. sz.melléklet2007" xfId="7"/>
    <cellStyle name="Normál_011 sz. melléklet 2" xfId="12"/>
    <cellStyle name="Normál_év végi létsz" xfId="20"/>
    <cellStyle name="Normál_Kv.rend.2013 E" xfId="8"/>
    <cellStyle name="Normál_KVRENMUNKA" xfId="9"/>
    <cellStyle name="Normál_minta" xfId="16"/>
    <cellStyle name="Normál_VAGYONK" xfId="23"/>
    <cellStyle name="Normál_VAGYONKIM" xfId="22"/>
    <cellStyle name="Semleges" xfId="13" builtinId="28"/>
    <cellStyle name="Százalék 2" xfId="2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aa5eaeae571f374/Dokumentumok/Munkahelyi%20dokumentumok/T&#225;bl&#225;zatok/Test&#252;leti%20anyagok/2015/Rendeletm&#243;dos&#237;t&#225;s%2012.%20h&#243;/Adatt&#225;bla%2012.%20h&#2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6A.m"/>
      <sheetName val="16B.m"/>
    </sheetNames>
    <sheetDataSet>
      <sheetData sheetId="0"/>
      <sheetData sheetId="1">
        <row r="246">
          <cell r="F246">
            <v>2510836.997523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133"/>
  <sheetViews>
    <sheetView tabSelected="1" view="pageBreakPreview" zoomScaleNormal="100" zoomScaleSheetLayoutView="100" workbookViewId="0">
      <selection activeCell="H3" sqref="H3:I3"/>
    </sheetView>
  </sheetViews>
  <sheetFormatPr defaultRowHeight="15.75"/>
  <cols>
    <col min="1" max="2" width="8.140625" style="71" customWidth="1"/>
    <col min="3" max="3" width="61.42578125" style="71" customWidth="1"/>
    <col min="4" max="4" width="9.5703125" style="72" bestFit="1" customWidth="1"/>
    <col min="5" max="5" width="9.5703125" style="72" hidden="1" customWidth="1"/>
    <col min="6" max="6" width="8.42578125" style="72" hidden="1" customWidth="1"/>
    <col min="7" max="7" width="9.5703125" style="72" bestFit="1" customWidth="1"/>
    <col min="8" max="9" width="9.28515625" style="72" customWidth="1"/>
    <col min="10" max="16384" width="9.140625" style="16"/>
  </cols>
  <sheetData>
    <row r="1" spans="1:9" ht="15.95" customHeight="1">
      <c r="A1" s="829" t="s">
        <v>44</v>
      </c>
      <c r="B1" s="829"/>
      <c r="C1" s="829"/>
      <c r="D1" s="829"/>
      <c r="E1" s="829"/>
      <c r="F1" s="829"/>
      <c r="G1" s="829"/>
      <c r="H1" s="829"/>
      <c r="I1" s="808"/>
    </row>
    <row r="2" spans="1:9" ht="15.95" customHeight="1" thickBot="1">
      <c r="A2" s="830" t="s">
        <v>45</v>
      </c>
      <c r="B2" s="830"/>
      <c r="C2" s="830"/>
      <c r="D2" s="17"/>
      <c r="E2" s="17"/>
      <c r="F2" s="17"/>
      <c r="G2" s="17"/>
      <c r="H2" s="17"/>
      <c r="I2" s="17"/>
    </row>
    <row r="3" spans="1:9" ht="60.75" thickBot="1">
      <c r="A3" s="18" t="s">
        <v>47</v>
      </c>
      <c r="B3" s="131" t="s">
        <v>395</v>
      </c>
      <c r="C3" s="19" t="s">
        <v>48</v>
      </c>
      <c r="D3" s="20" t="s">
        <v>607</v>
      </c>
      <c r="E3" s="20" t="s">
        <v>694</v>
      </c>
      <c r="F3" s="20" t="s">
        <v>653</v>
      </c>
      <c r="G3" s="20" t="s">
        <v>632</v>
      </c>
      <c r="H3" s="20" t="s">
        <v>695</v>
      </c>
      <c r="I3" s="20" t="s">
        <v>1145</v>
      </c>
    </row>
    <row r="4" spans="1:9" s="22" customFormat="1" ht="12" customHeight="1" thickBot="1">
      <c r="A4" s="21">
        <v>1</v>
      </c>
      <c r="B4" s="21">
        <v>2</v>
      </c>
      <c r="C4" s="21">
        <v>3</v>
      </c>
      <c r="D4" s="21">
        <v>4</v>
      </c>
      <c r="E4" s="21"/>
      <c r="F4" s="21">
        <v>5</v>
      </c>
      <c r="G4" s="21">
        <v>6</v>
      </c>
      <c r="H4" s="21">
        <v>7</v>
      </c>
      <c r="I4" s="21">
        <v>7</v>
      </c>
    </row>
    <row r="5" spans="1:9" s="25" customFormat="1" ht="12" customHeight="1" thickBot="1">
      <c r="A5" s="23" t="s">
        <v>49</v>
      </c>
      <c r="B5" s="150" t="s">
        <v>423</v>
      </c>
      <c r="C5" s="24" t="s">
        <v>50</v>
      </c>
      <c r="D5" s="12">
        <f>+D6+D7+D8+D9+D10+D11</f>
        <v>752656</v>
      </c>
      <c r="E5" s="12">
        <f>+E6+E7+E8+E9+E10+E11</f>
        <v>840836</v>
      </c>
      <c r="F5" s="12">
        <f t="shared" ref="F5:G5" si="0">+F6+F7+F8+F9+F10+F11</f>
        <v>19224</v>
      </c>
      <c r="G5" s="12">
        <f t="shared" si="0"/>
        <v>860060</v>
      </c>
      <c r="H5" s="12">
        <f t="shared" ref="H5" si="1">+H6+H7+H8+H9+H10+H11</f>
        <v>860060</v>
      </c>
      <c r="I5" s="12">
        <f>H5/G5*100</f>
        <v>100</v>
      </c>
    </row>
    <row r="6" spans="1:9" s="25" customFormat="1" ht="12" customHeight="1">
      <c r="A6" s="26" t="s">
        <v>51</v>
      </c>
      <c r="B6" s="151" t="s">
        <v>424</v>
      </c>
      <c r="C6" s="27" t="s">
        <v>52</v>
      </c>
      <c r="D6" s="28">
        <f>'1.2.sz.mell.'!D6+'1.3.sz.mell.'!D6+'1.4.sz.mell.'!D6</f>
        <v>267182</v>
      </c>
      <c r="E6" s="28">
        <f>'1.2.sz.mell.'!E6+'1.3.sz.mell.'!E6+'1.4.sz.mell.'!E6</f>
        <v>267182</v>
      </c>
      <c r="F6" s="28">
        <f>'1.2.sz.mell.'!F6+'1.3.sz.mell.'!F6+'1.4.sz.mell.'!F6</f>
        <v>1338</v>
      </c>
      <c r="G6" s="28">
        <f>'1.2.sz.mell.'!G6+'1.3.sz.mell.'!G6+'1.4.sz.mell.'!G6</f>
        <v>268520</v>
      </c>
      <c r="H6" s="28">
        <f>'1.2.sz.mell.'!H6+'1.3.sz.mell.'!H6+'1.4.sz.mell.'!H6</f>
        <v>268520</v>
      </c>
      <c r="I6" s="810">
        <f t="shared" ref="I6:I62" si="2">H6/G6*100</f>
        <v>100</v>
      </c>
    </row>
    <row r="7" spans="1:9" s="25" customFormat="1" ht="12" customHeight="1">
      <c r="A7" s="29" t="s">
        <v>53</v>
      </c>
      <c r="B7" s="152" t="s">
        <v>425</v>
      </c>
      <c r="C7" s="30" t="s">
        <v>54</v>
      </c>
      <c r="D7" s="31">
        <f>'1.2.sz.mell.'!D7+'1.3.sz.mell.'!D7+'1.4.sz.mell.'!D7</f>
        <v>283250</v>
      </c>
      <c r="E7" s="31">
        <f>'1.2.sz.mell.'!E7+'1.3.sz.mell.'!E7+'1.4.sz.mell.'!E7</f>
        <v>257530</v>
      </c>
      <c r="F7" s="31">
        <f>'1.2.sz.mell.'!F7+'1.3.sz.mell.'!F7+'1.4.sz.mell.'!F7</f>
        <v>10802</v>
      </c>
      <c r="G7" s="31">
        <f>'1.2.sz.mell.'!G7+'1.3.sz.mell.'!G7+'1.4.sz.mell.'!G7</f>
        <v>268332</v>
      </c>
      <c r="H7" s="31">
        <f>'1.2.sz.mell.'!H7+'1.3.sz.mell.'!H7+'1.4.sz.mell.'!H7</f>
        <v>268332</v>
      </c>
      <c r="I7" s="811">
        <f t="shared" si="2"/>
        <v>100</v>
      </c>
    </row>
    <row r="8" spans="1:9" s="25" customFormat="1" ht="12" customHeight="1">
      <c r="A8" s="29" t="s">
        <v>55</v>
      </c>
      <c r="B8" s="152" t="s">
        <v>426</v>
      </c>
      <c r="C8" s="30" t="s">
        <v>56</v>
      </c>
      <c r="D8" s="31">
        <f>'1.2.sz.mell.'!D8+'1.3.sz.mell.'!D8+'1.4.sz.mell.'!D8</f>
        <v>186483</v>
      </c>
      <c r="E8" s="31">
        <f>'1.2.sz.mell.'!E8+'1.3.sz.mell.'!E8+'1.4.sz.mell.'!E8</f>
        <v>217436</v>
      </c>
      <c r="F8" s="31">
        <f>'1.2.sz.mell.'!F8+'1.3.sz.mell.'!F8+'1.4.sz.mell.'!F8</f>
        <v>6183</v>
      </c>
      <c r="G8" s="31">
        <f>'1.2.sz.mell.'!G8+'1.3.sz.mell.'!G8+'1.4.sz.mell.'!G8</f>
        <v>223619</v>
      </c>
      <c r="H8" s="31">
        <f>'1.2.sz.mell.'!H8+'1.3.sz.mell.'!H8+'1.4.sz.mell.'!H8</f>
        <v>223619</v>
      </c>
      <c r="I8" s="811">
        <f t="shared" si="2"/>
        <v>100</v>
      </c>
    </row>
    <row r="9" spans="1:9" s="25" customFormat="1" ht="12" customHeight="1">
      <c r="A9" s="29" t="s">
        <v>57</v>
      </c>
      <c r="B9" s="152" t="s">
        <v>427</v>
      </c>
      <c r="C9" s="30" t="s">
        <v>58</v>
      </c>
      <c r="D9" s="31">
        <f>'1.2.sz.mell.'!D9+'1.3.sz.mell.'!D9+'1.4.sz.mell.'!D9</f>
        <v>15741</v>
      </c>
      <c r="E9" s="31">
        <f>'1.2.sz.mell.'!E9+'1.3.sz.mell.'!E9+'1.4.sz.mell.'!E9</f>
        <v>16790</v>
      </c>
      <c r="F9" s="31">
        <f>'1.2.sz.mell.'!F9+'1.3.sz.mell.'!F9+'1.4.sz.mell.'!F9</f>
        <v>0</v>
      </c>
      <c r="G9" s="31">
        <f>'1.2.sz.mell.'!G9+'1.3.sz.mell.'!G9+'1.4.sz.mell.'!G9</f>
        <v>16790</v>
      </c>
      <c r="H9" s="31">
        <f>'1.2.sz.mell.'!H9+'1.3.sz.mell.'!H9+'1.4.sz.mell.'!H9</f>
        <v>16790</v>
      </c>
      <c r="I9" s="811">
        <f t="shared" si="2"/>
        <v>100</v>
      </c>
    </row>
    <row r="10" spans="1:9" s="25" customFormat="1" ht="12" customHeight="1">
      <c r="A10" s="29" t="s">
        <v>59</v>
      </c>
      <c r="B10" s="152" t="s">
        <v>428</v>
      </c>
      <c r="C10" s="30" t="s">
        <v>60</v>
      </c>
      <c r="D10" s="31">
        <f>'1.2.sz.mell.'!D10+'1.3.sz.mell.'!D10+'1.4.sz.mell.'!D10</f>
        <v>0</v>
      </c>
      <c r="E10" s="31">
        <f>'1.2.sz.mell.'!E10+'1.3.sz.mell.'!E10+'1.4.sz.mell.'!E10</f>
        <v>78336</v>
      </c>
      <c r="F10" s="31">
        <f>'1.2.sz.mell.'!F10+'1.3.sz.mell.'!F10+'1.4.sz.mell.'!F10</f>
        <v>901</v>
      </c>
      <c r="G10" s="31">
        <f>'1.2.sz.mell.'!G10+'1.3.sz.mell.'!G10+'1.4.sz.mell.'!G10</f>
        <v>79237</v>
      </c>
      <c r="H10" s="31">
        <f>'1.2.sz.mell.'!H10+'1.3.sz.mell.'!H10+'1.4.sz.mell.'!H10</f>
        <v>79237</v>
      </c>
      <c r="I10" s="811">
        <f t="shared" si="2"/>
        <v>100</v>
      </c>
    </row>
    <row r="11" spans="1:9" s="25" customFormat="1" ht="12" customHeight="1" thickBot="1">
      <c r="A11" s="32" t="s">
        <v>61</v>
      </c>
      <c r="B11" s="153" t="s">
        <v>429</v>
      </c>
      <c r="C11" s="33" t="s">
        <v>62</v>
      </c>
      <c r="D11" s="31">
        <f>'1.2.sz.mell.'!D11+'1.3.sz.mell.'!D11+'1.4.sz.mell.'!D11</f>
        <v>0</v>
      </c>
      <c r="E11" s="31">
        <f>'1.2.sz.mell.'!E11+'1.3.sz.mell.'!E11+'1.4.sz.mell.'!E11</f>
        <v>3562</v>
      </c>
      <c r="F11" s="31">
        <f>'1.2.sz.mell.'!F11+'1.3.sz.mell.'!F11+'1.4.sz.mell.'!F11</f>
        <v>0</v>
      </c>
      <c r="G11" s="31">
        <f>'1.2.sz.mell.'!G11+'1.3.sz.mell.'!G11+'1.4.sz.mell.'!G11</f>
        <v>3562</v>
      </c>
      <c r="H11" s="31">
        <f>'1.2.sz.mell.'!H11+'1.3.sz.mell.'!H11+'1.4.sz.mell.'!H11</f>
        <v>3562</v>
      </c>
      <c r="I11" s="811">
        <f t="shared" si="2"/>
        <v>100</v>
      </c>
    </row>
    <row r="12" spans="1:9" s="25" customFormat="1" ht="12" customHeight="1" thickBot="1">
      <c r="A12" s="23" t="s">
        <v>63</v>
      </c>
      <c r="B12" s="150"/>
      <c r="C12" s="34" t="s">
        <v>64</v>
      </c>
      <c r="D12" s="12">
        <f>+D13+D14+D15+D16+D17</f>
        <v>60628</v>
      </c>
      <c r="E12" s="12">
        <f>+E13+E14+E15+E16+E17</f>
        <v>88958</v>
      </c>
      <c r="F12" s="12">
        <f t="shared" ref="F12:G12" si="3">+F13+F14+F15+F16+F17</f>
        <v>38296</v>
      </c>
      <c r="G12" s="12">
        <f t="shared" si="3"/>
        <v>127254</v>
      </c>
      <c r="H12" s="12">
        <f t="shared" ref="H12" si="4">+H13+H14+H15+H16+H17</f>
        <v>124998</v>
      </c>
      <c r="I12" s="812">
        <f t="shared" si="2"/>
        <v>98.227167711820456</v>
      </c>
    </row>
    <row r="13" spans="1:9" s="25" customFormat="1" ht="12" customHeight="1">
      <c r="A13" s="26" t="s">
        <v>65</v>
      </c>
      <c r="B13" s="151" t="s">
        <v>430</v>
      </c>
      <c r="C13" s="27" t="s">
        <v>66</v>
      </c>
      <c r="D13" s="28">
        <f>'1.2.sz.mell.'!D13+'1.3.sz.mell.'!D13+'1.4.sz.mell.'!D13</f>
        <v>0</v>
      </c>
      <c r="E13" s="28">
        <f>'1.2.sz.mell.'!E13+'1.3.sz.mell.'!E13+'1.4.sz.mell.'!E13</f>
        <v>0</v>
      </c>
      <c r="F13" s="28">
        <f>'1.2.sz.mell.'!F13+'1.3.sz.mell.'!F13+'1.4.sz.mell.'!F13</f>
        <v>0</v>
      </c>
      <c r="G13" s="28">
        <f>'1.2.sz.mell.'!G13+'1.3.sz.mell.'!G13+'1.4.sz.mell.'!G13</f>
        <v>0</v>
      </c>
      <c r="H13" s="28">
        <f>'1.2.sz.mell.'!H13+'1.3.sz.mell.'!H13+'1.4.sz.mell.'!H13</f>
        <v>0</v>
      </c>
      <c r="I13" s="810"/>
    </row>
    <row r="14" spans="1:9" s="25" customFormat="1" ht="12" customHeight="1">
      <c r="A14" s="29" t="s">
        <v>67</v>
      </c>
      <c r="B14" s="152" t="s">
        <v>431</v>
      </c>
      <c r="C14" s="30" t="s">
        <v>68</v>
      </c>
      <c r="D14" s="31">
        <f>'1.2.sz.mell.'!D14+'1.3.sz.mell.'!D14+'1.4.sz.mell.'!D14</f>
        <v>0</v>
      </c>
      <c r="E14" s="31">
        <f>'1.2.sz.mell.'!E14+'1.3.sz.mell.'!E14+'1.4.sz.mell.'!E14</f>
        <v>0</v>
      </c>
      <c r="F14" s="31">
        <f>'1.2.sz.mell.'!F14+'1.3.sz.mell.'!F14+'1.4.sz.mell.'!F14</f>
        <v>0</v>
      </c>
      <c r="G14" s="31">
        <f>'1.2.sz.mell.'!G14+'1.3.sz.mell.'!G14+'1.4.sz.mell.'!G14</f>
        <v>0</v>
      </c>
      <c r="H14" s="31">
        <f>'1.2.sz.mell.'!H14+'1.3.sz.mell.'!H14+'1.4.sz.mell.'!H14</f>
        <v>0</v>
      </c>
      <c r="I14" s="811"/>
    </row>
    <row r="15" spans="1:9" s="25" customFormat="1" ht="12" customHeight="1">
      <c r="A15" s="29" t="s">
        <v>69</v>
      </c>
      <c r="B15" s="152" t="s">
        <v>432</v>
      </c>
      <c r="C15" s="30" t="s">
        <v>70</v>
      </c>
      <c r="D15" s="31">
        <f>'1.2.sz.mell.'!D15+'1.3.sz.mell.'!D15+'1.4.sz.mell.'!D15</f>
        <v>0</v>
      </c>
      <c r="E15" s="31">
        <f>'1.2.sz.mell.'!E15+'1.3.sz.mell.'!E15+'1.4.sz.mell.'!E15</f>
        <v>0</v>
      </c>
      <c r="F15" s="31">
        <f>'1.2.sz.mell.'!F15+'1.3.sz.mell.'!F15+'1.4.sz.mell.'!F15</f>
        <v>0</v>
      </c>
      <c r="G15" s="31">
        <f>'1.2.sz.mell.'!G15+'1.3.sz.mell.'!G15+'1.4.sz.mell.'!G15</f>
        <v>0</v>
      </c>
      <c r="H15" s="31">
        <f>'1.2.sz.mell.'!H15+'1.3.sz.mell.'!H15+'1.4.sz.mell.'!H15</f>
        <v>0</v>
      </c>
      <c r="I15" s="811"/>
    </row>
    <row r="16" spans="1:9" s="25" customFormat="1" ht="12" customHeight="1">
      <c r="A16" s="29" t="s">
        <v>71</v>
      </c>
      <c r="B16" s="152" t="s">
        <v>433</v>
      </c>
      <c r="C16" s="30" t="s">
        <v>72</v>
      </c>
      <c r="D16" s="31">
        <f>'1.2.sz.mell.'!D16+'1.3.sz.mell.'!D16+'1.4.sz.mell.'!D16</f>
        <v>0</v>
      </c>
      <c r="E16" s="31">
        <f>'1.2.sz.mell.'!E16+'1.3.sz.mell.'!E16+'1.4.sz.mell.'!E16</f>
        <v>0</v>
      </c>
      <c r="F16" s="31">
        <f>'1.2.sz.mell.'!F16+'1.3.sz.mell.'!F16+'1.4.sz.mell.'!F16</f>
        <v>0</v>
      </c>
      <c r="G16" s="31">
        <f>'1.2.sz.mell.'!G16+'1.3.sz.mell.'!G16+'1.4.sz.mell.'!G16</f>
        <v>0</v>
      </c>
      <c r="H16" s="31">
        <f>'1.2.sz.mell.'!H16+'1.3.sz.mell.'!H16+'1.4.sz.mell.'!H16</f>
        <v>0</v>
      </c>
      <c r="I16" s="811"/>
    </row>
    <row r="17" spans="1:9" s="25" customFormat="1" ht="12" customHeight="1">
      <c r="A17" s="29" t="s">
        <v>73</v>
      </c>
      <c r="B17" s="152" t="s">
        <v>434</v>
      </c>
      <c r="C17" s="30" t="s">
        <v>74</v>
      </c>
      <c r="D17" s="31">
        <f>'1.2.sz.mell.'!D17+'1.3.sz.mell.'!D17+'1.4.sz.mell.'!D17</f>
        <v>60628</v>
      </c>
      <c r="E17" s="31">
        <f>'1.2.sz.mell.'!E17+'1.3.sz.mell.'!E17+'1.4.sz.mell.'!E17</f>
        <v>88958</v>
      </c>
      <c r="F17" s="31">
        <f>'1.2.sz.mell.'!F17+'1.3.sz.mell.'!F17+'1.4.sz.mell.'!F17</f>
        <v>38296</v>
      </c>
      <c r="G17" s="31">
        <f>'1.2.sz.mell.'!G17+'1.3.sz.mell.'!G17+'1.4.sz.mell.'!G17</f>
        <v>127254</v>
      </c>
      <c r="H17" s="31">
        <f>'1.2.sz.mell.'!H17+'1.3.sz.mell.'!H17+'1.4.sz.mell.'!H17</f>
        <v>124998</v>
      </c>
      <c r="I17" s="811">
        <f t="shared" si="2"/>
        <v>98.227167711820456</v>
      </c>
    </row>
    <row r="18" spans="1:9" s="25" customFormat="1" ht="12" customHeight="1" thickBot="1">
      <c r="A18" s="32" t="s">
        <v>75</v>
      </c>
      <c r="B18" s="153" t="s">
        <v>434</v>
      </c>
      <c r="C18" s="33" t="s">
        <v>76</v>
      </c>
      <c r="D18" s="35">
        <f>'1.2.sz.mell.'!D18+'1.3.sz.mell.'!D18+'1.4.sz.mell.'!D18</f>
        <v>6631</v>
      </c>
      <c r="E18" s="35">
        <f>'1.2.sz.mell.'!E18+'1.3.sz.mell.'!E18+'1.4.sz.mell.'!E18</f>
        <v>6631</v>
      </c>
      <c r="F18" s="35">
        <f>'1.2.sz.mell.'!F18+'1.3.sz.mell.'!F18+'1.4.sz.mell.'!F18</f>
        <v>2235</v>
      </c>
      <c r="G18" s="35">
        <f>'1.2.sz.mell.'!G18+'1.3.sz.mell.'!G18+'1.4.sz.mell.'!G18</f>
        <v>8866</v>
      </c>
      <c r="H18" s="35">
        <f>'1.2.sz.mell.'!H18+'1.3.sz.mell.'!H18+'1.4.sz.mell.'!H18</f>
        <v>16021</v>
      </c>
      <c r="I18" s="813">
        <f t="shared" si="2"/>
        <v>180.70155650800811</v>
      </c>
    </row>
    <row r="19" spans="1:9" s="25" customFormat="1" ht="12" customHeight="1" thickBot="1">
      <c r="A19" s="23" t="s">
        <v>77</v>
      </c>
      <c r="B19" s="150" t="s">
        <v>435</v>
      </c>
      <c r="C19" s="24" t="s">
        <v>78</v>
      </c>
      <c r="D19" s="12">
        <f>+D20+D21+D22+D23+D24</f>
        <v>0</v>
      </c>
      <c r="E19" s="12">
        <f t="shared" ref="E19:G19" si="5">+E20+E21+E22+E23+E24</f>
        <v>278155</v>
      </c>
      <c r="F19" s="12">
        <f t="shared" si="5"/>
        <v>148122</v>
      </c>
      <c r="G19" s="12">
        <f t="shared" si="5"/>
        <v>426277</v>
      </c>
      <c r="H19" s="12">
        <f t="shared" ref="H19" si="6">+H20+H21+H22+H23+H24</f>
        <v>426277</v>
      </c>
      <c r="I19" s="812">
        <f t="shared" si="2"/>
        <v>100</v>
      </c>
    </row>
    <row r="20" spans="1:9" s="25" customFormat="1" ht="12" customHeight="1">
      <c r="A20" s="26" t="s">
        <v>79</v>
      </c>
      <c r="B20" s="151" t="s">
        <v>436</v>
      </c>
      <c r="C20" s="27" t="s">
        <v>80</v>
      </c>
      <c r="D20" s="28">
        <f>'1.2.sz.mell.'!D20+'1.3.sz.mell.'!D20+'1.4.sz.mell.'!D20</f>
        <v>0</v>
      </c>
      <c r="E20" s="28">
        <f>'1.2.sz.mell.'!E20+'1.3.sz.mell.'!E20+'1.4.sz.mell.'!E20</f>
        <v>12500</v>
      </c>
      <c r="F20" s="28">
        <f>'1.2.sz.mell.'!F20+'1.3.sz.mell.'!F20+'1.4.sz.mell.'!F20</f>
        <v>2560</v>
      </c>
      <c r="G20" s="28">
        <f>'1.2.sz.mell.'!G20+'1.3.sz.mell.'!G20+'1.4.sz.mell.'!G20</f>
        <v>15060</v>
      </c>
      <c r="H20" s="28">
        <f>'1.2.sz.mell.'!H20+'1.3.sz.mell.'!H20+'1.4.sz.mell.'!H20</f>
        <v>15060</v>
      </c>
      <c r="I20" s="810">
        <f t="shared" si="2"/>
        <v>100</v>
      </c>
    </row>
    <row r="21" spans="1:9" s="25" customFormat="1" ht="12" customHeight="1">
      <c r="A21" s="29" t="s">
        <v>81</v>
      </c>
      <c r="B21" s="152" t="s">
        <v>437</v>
      </c>
      <c r="C21" s="30" t="s">
        <v>82</v>
      </c>
      <c r="D21" s="31">
        <f>'1.2.sz.mell.'!D21+'1.3.sz.mell.'!D21+'1.4.sz.mell.'!D21</f>
        <v>0</v>
      </c>
      <c r="E21" s="31">
        <f>'1.2.sz.mell.'!E21+'1.3.sz.mell.'!E21+'1.4.sz.mell.'!E21</f>
        <v>0</v>
      </c>
      <c r="F21" s="31">
        <f>'1.2.sz.mell.'!F21+'1.3.sz.mell.'!F21+'1.4.sz.mell.'!F21</f>
        <v>0</v>
      </c>
      <c r="G21" s="31">
        <f>'1.2.sz.mell.'!G21+'1.3.sz.mell.'!G21+'1.4.sz.mell.'!G21</f>
        <v>0</v>
      </c>
      <c r="H21" s="31">
        <f>'1.2.sz.mell.'!H21+'1.3.sz.mell.'!H21+'1.4.sz.mell.'!H21</f>
        <v>0</v>
      </c>
      <c r="I21" s="811"/>
    </row>
    <row r="22" spans="1:9" s="25" customFormat="1" ht="12" customHeight="1">
      <c r="A22" s="29" t="s">
        <v>83</v>
      </c>
      <c r="B22" s="152" t="s">
        <v>438</v>
      </c>
      <c r="C22" s="30" t="s">
        <v>84</v>
      </c>
      <c r="D22" s="31">
        <f>'1.2.sz.mell.'!D22+'1.3.sz.mell.'!D22+'1.4.sz.mell.'!D22</f>
        <v>0</v>
      </c>
      <c r="E22" s="31">
        <f>'1.2.sz.mell.'!E22+'1.3.sz.mell.'!E22+'1.4.sz.mell.'!E22</f>
        <v>0</v>
      </c>
      <c r="F22" s="31">
        <f>'1.2.sz.mell.'!F22+'1.3.sz.mell.'!F22+'1.4.sz.mell.'!F22</f>
        <v>0</v>
      </c>
      <c r="G22" s="31">
        <f>'1.2.sz.mell.'!G22+'1.3.sz.mell.'!G22+'1.4.sz.mell.'!G22</f>
        <v>0</v>
      </c>
      <c r="H22" s="31">
        <f>'1.2.sz.mell.'!H22+'1.3.sz.mell.'!H22+'1.4.sz.mell.'!H22</f>
        <v>0</v>
      </c>
      <c r="I22" s="811"/>
    </row>
    <row r="23" spans="1:9" s="25" customFormat="1" ht="12" customHeight="1">
      <c r="A23" s="29" t="s">
        <v>85</v>
      </c>
      <c r="B23" s="152" t="s">
        <v>439</v>
      </c>
      <c r="C23" s="30" t="s">
        <v>86</v>
      </c>
      <c r="D23" s="31">
        <f>'1.2.sz.mell.'!D23+'1.3.sz.mell.'!D23+'1.4.sz.mell.'!D23</f>
        <v>0</v>
      </c>
      <c r="E23" s="31">
        <f>'1.2.sz.mell.'!E23+'1.3.sz.mell.'!E23+'1.4.sz.mell.'!E23</f>
        <v>0</v>
      </c>
      <c r="F23" s="31">
        <f>'1.2.sz.mell.'!F23+'1.3.sz.mell.'!F23+'1.4.sz.mell.'!F23</f>
        <v>0</v>
      </c>
      <c r="G23" s="31">
        <f>'1.2.sz.mell.'!G23+'1.3.sz.mell.'!G23+'1.4.sz.mell.'!G23</f>
        <v>0</v>
      </c>
      <c r="H23" s="31">
        <f>'1.2.sz.mell.'!H23+'1.3.sz.mell.'!H23+'1.4.sz.mell.'!H23</f>
        <v>0</v>
      </c>
      <c r="I23" s="811"/>
    </row>
    <row r="24" spans="1:9" s="25" customFormat="1" ht="12" customHeight="1">
      <c r="A24" s="29" t="s">
        <v>87</v>
      </c>
      <c r="B24" s="152" t="s">
        <v>440</v>
      </c>
      <c r="C24" s="30" t="s">
        <v>88</v>
      </c>
      <c r="D24" s="31">
        <f>'1.2.sz.mell.'!D24+'1.3.sz.mell.'!D24+'1.4.sz.mell.'!D24</f>
        <v>0</v>
      </c>
      <c r="E24" s="31">
        <f>'1.2.sz.mell.'!E24+'1.3.sz.mell.'!E24+'1.4.sz.mell.'!E24</f>
        <v>265655</v>
      </c>
      <c r="F24" s="31">
        <f>'1.2.sz.mell.'!F24+'1.3.sz.mell.'!F24+'1.4.sz.mell.'!F24</f>
        <v>145562</v>
      </c>
      <c r="G24" s="31">
        <f>'1.2.sz.mell.'!G24+'1.3.sz.mell.'!G24+'1.4.sz.mell.'!G24</f>
        <v>411217</v>
      </c>
      <c r="H24" s="31">
        <f>'1.2.sz.mell.'!H24+'1.3.sz.mell.'!H24+'1.4.sz.mell.'!H24</f>
        <v>411217</v>
      </c>
      <c r="I24" s="811">
        <f t="shared" si="2"/>
        <v>100</v>
      </c>
    </row>
    <row r="25" spans="1:9" s="25" customFormat="1" ht="12" customHeight="1" thickBot="1">
      <c r="A25" s="32" t="s">
        <v>89</v>
      </c>
      <c r="B25" s="153" t="s">
        <v>440</v>
      </c>
      <c r="C25" s="33" t="s">
        <v>90</v>
      </c>
      <c r="D25" s="35">
        <f>'1.2.sz.mell.'!D25+'1.3.sz.mell.'!D25+'1.4.sz.mell.'!D25</f>
        <v>0</v>
      </c>
      <c r="E25" s="35">
        <f>'1.2.sz.mell.'!E25+'1.3.sz.mell.'!E25+'1.4.sz.mell.'!E25</f>
        <v>265655</v>
      </c>
      <c r="F25" s="35">
        <f>'1.2.sz.mell.'!F25+'1.3.sz.mell.'!F25+'1.4.sz.mell.'!F25</f>
        <v>145562</v>
      </c>
      <c r="G25" s="35">
        <f>'1.2.sz.mell.'!G25+'1.3.sz.mell.'!G25+'1.4.sz.mell.'!G25</f>
        <v>411217</v>
      </c>
      <c r="H25" s="35">
        <f>'1.2.sz.mell.'!H25+'1.3.sz.mell.'!H25+'1.4.sz.mell.'!H25</f>
        <v>411217</v>
      </c>
      <c r="I25" s="813">
        <f t="shared" si="2"/>
        <v>100</v>
      </c>
    </row>
    <row r="26" spans="1:9" s="25" customFormat="1" ht="12" customHeight="1" thickBot="1">
      <c r="A26" s="23" t="s">
        <v>91</v>
      </c>
      <c r="B26" s="150" t="s">
        <v>441</v>
      </c>
      <c r="C26" s="24" t="s">
        <v>92</v>
      </c>
      <c r="D26" s="15">
        <f>+D27+D30+D31+D32</f>
        <v>474626</v>
      </c>
      <c r="E26" s="15">
        <f>+E27+E30+E31+E32</f>
        <v>474626</v>
      </c>
      <c r="F26" s="15">
        <f t="shared" ref="F26:G26" si="7">+F27+F30+F31+F32</f>
        <v>0</v>
      </c>
      <c r="G26" s="15">
        <f t="shared" si="7"/>
        <v>474626</v>
      </c>
      <c r="H26" s="15">
        <f t="shared" ref="H26" si="8">+H27+H30+H31+H32</f>
        <v>572062</v>
      </c>
      <c r="I26" s="814">
        <f t="shared" si="2"/>
        <v>120.52900599630026</v>
      </c>
    </row>
    <row r="27" spans="1:9" s="25" customFormat="1" ht="12" customHeight="1">
      <c r="A27" s="26" t="s">
        <v>93</v>
      </c>
      <c r="B27" s="151"/>
      <c r="C27" s="27" t="s">
        <v>94</v>
      </c>
      <c r="D27" s="36">
        <f>'1.2.sz.mell.'!D27+'1.3.sz.mell.'!D27+'1.4.sz.mell.'!D27</f>
        <v>427200</v>
      </c>
      <c r="E27" s="36">
        <f>'1.2.sz.mell.'!E27+'1.3.sz.mell.'!E27+'1.4.sz.mell.'!E27</f>
        <v>426300</v>
      </c>
      <c r="F27" s="36">
        <f>'1.2.sz.mell.'!F27+'1.3.sz.mell.'!F27+'1.4.sz.mell.'!F27</f>
        <v>0</v>
      </c>
      <c r="G27" s="36">
        <f>'1.2.sz.mell.'!G27+'1.3.sz.mell.'!G27+'1.4.sz.mell.'!G27</f>
        <v>426300</v>
      </c>
      <c r="H27" s="36">
        <f>'1.2.sz.mell.'!H27+'1.3.sz.mell.'!H27+'1.4.sz.mell.'!H27</f>
        <v>521361</v>
      </c>
      <c r="I27" s="815">
        <f t="shared" si="2"/>
        <v>122.2990851513019</v>
      </c>
    </row>
    <row r="28" spans="1:9" s="25" customFormat="1" ht="12" customHeight="1">
      <c r="A28" s="29" t="s">
        <v>95</v>
      </c>
      <c r="B28" s="152" t="s">
        <v>442</v>
      </c>
      <c r="C28" s="30" t="s">
        <v>96</v>
      </c>
      <c r="D28" s="31">
        <f>'1.2.sz.mell.'!D28+'1.3.sz.mell.'!D28+'1.4.sz.mell.'!D28</f>
        <v>56300</v>
      </c>
      <c r="E28" s="31">
        <f>'1.2.sz.mell.'!E28+'1.3.sz.mell.'!E28+'1.4.sz.mell.'!E28</f>
        <v>56300</v>
      </c>
      <c r="F28" s="31">
        <f>'1.2.sz.mell.'!F28+'1.3.sz.mell.'!F28+'1.4.sz.mell.'!F28</f>
        <v>0</v>
      </c>
      <c r="G28" s="31">
        <f>'1.2.sz.mell.'!G28+'1.3.sz.mell.'!G28+'1.4.sz.mell.'!G28</f>
        <v>56300</v>
      </c>
      <c r="H28" s="31">
        <f>'1.2.sz.mell.'!H28+'1.3.sz.mell.'!H28+'1.4.sz.mell.'!H28</f>
        <v>55678</v>
      </c>
      <c r="I28" s="811">
        <f t="shared" si="2"/>
        <v>98.895204262877442</v>
      </c>
    </row>
    <row r="29" spans="1:9" s="25" customFormat="1" ht="12" customHeight="1">
      <c r="A29" s="29" t="s">
        <v>97</v>
      </c>
      <c r="B29" s="152" t="s">
        <v>443</v>
      </c>
      <c r="C29" s="30" t="s">
        <v>98</v>
      </c>
      <c r="D29" s="31">
        <f>'1.2.sz.mell.'!D29+'1.3.sz.mell.'!D29+'1.4.sz.mell.'!D29</f>
        <v>370900</v>
      </c>
      <c r="E29" s="31">
        <f>'1.2.sz.mell.'!E29+'1.3.sz.mell.'!E29+'1.4.sz.mell.'!E29</f>
        <v>370000</v>
      </c>
      <c r="F29" s="31">
        <f>'1.2.sz.mell.'!F29+'1.3.sz.mell.'!F29+'1.4.sz.mell.'!F29</f>
        <v>0</v>
      </c>
      <c r="G29" s="31">
        <f>'1.2.sz.mell.'!G29+'1.3.sz.mell.'!G29+'1.4.sz.mell.'!G29</f>
        <v>370000</v>
      </c>
      <c r="H29" s="31">
        <f>'1.2.sz.mell.'!H29+'1.3.sz.mell.'!H29+'1.4.sz.mell.'!H29</f>
        <v>465683</v>
      </c>
      <c r="I29" s="811">
        <f t="shared" si="2"/>
        <v>125.86027027027026</v>
      </c>
    </row>
    <row r="30" spans="1:9" s="25" customFormat="1" ht="12" customHeight="1">
      <c r="A30" s="29" t="s">
        <v>99</v>
      </c>
      <c r="B30" s="152" t="s">
        <v>444</v>
      </c>
      <c r="C30" s="30" t="s">
        <v>100</v>
      </c>
      <c r="D30" s="31">
        <f>'1.2.sz.mell.'!D30+'1.3.sz.mell.'!D30+'1.4.sz.mell.'!D30</f>
        <v>45000</v>
      </c>
      <c r="E30" s="31">
        <f>'1.2.sz.mell.'!E30+'1.3.sz.mell.'!E30+'1.4.sz.mell.'!E30</f>
        <v>45000</v>
      </c>
      <c r="F30" s="31">
        <f>'1.2.sz.mell.'!F30+'1.3.sz.mell.'!F30+'1.4.sz.mell.'!F30</f>
        <v>0</v>
      </c>
      <c r="G30" s="31">
        <f>'1.2.sz.mell.'!G30+'1.3.sz.mell.'!G30+'1.4.sz.mell.'!G30</f>
        <v>45000</v>
      </c>
      <c r="H30" s="31">
        <f>'1.2.sz.mell.'!H30+'1.3.sz.mell.'!H30+'1.4.sz.mell.'!H30</f>
        <v>47336</v>
      </c>
      <c r="I30" s="811">
        <f t="shared" si="2"/>
        <v>105.1911111111111</v>
      </c>
    </row>
    <row r="31" spans="1:9" s="25" customFormat="1" ht="12" customHeight="1">
      <c r="A31" s="29" t="s">
        <v>101</v>
      </c>
      <c r="B31" s="152" t="s">
        <v>445</v>
      </c>
      <c r="C31" s="30" t="s">
        <v>102</v>
      </c>
      <c r="D31" s="31">
        <f>'1.2.sz.mell.'!D31+'1.3.sz.mell.'!D31+'1.4.sz.mell.'!D31</f>
        <v>0</v>
      </c>
      <c r="E31" s="31">
        <f>'1.2.sz.mell.'!E31+'1.3.sz.mell.'!E31+'1.4.sz.mell.'!E31</f>
        <v>900</v>
      </c>
      <c r="F31" s="31">
        <f>'1.2.sz.mell.'!F31+'1.3.sz.mell.'!F31+'1.4.sz.mell.'!F31</f>
        <v>0</v>
      </c>
      <c r="G31" s="31">
        <f>'1.2.sz.mell.'!G31+'1.3.sz.mell.'!G31+'1.4.sz.mell.'!G31</f>
        <v>900</v>
      </c>
      <c r="H31" s="31">
        <f>'1.2.sz.mell.'!H31+'1.3.sz.mell.'!H31+'1.4.sz.mell.'!H31</f>
        <v>1087</v>
      </c>
      <c r="I31" s="811">
        <f t="shared" si="2"/>
        <v>120.77777777777779</v>
      </c>
    </row>
    <row r="32" spans="1:9" s="25" customFormat="1" ht="12" customHeight="1" thickBot="1">
      <c r="A32" s="32" t="s">
        <v>103</v>
      </c>
      <c r="B32" s="153" t="s">
        <v>446</v>
      </c>
      <c r="C32" s="33" t="s">
        <v>104</v>
      </c>
      <c r="D32" s="35">
        <f>'1.2.sz.mell.'!D32+'1.3.sz.mell.'!D32+'1.4.sz.mell.'!D32</f>
        <v>2426</v>
      </c>
      <c r="E32" s="35">
        <f>'1.2.sz.mell.'!E32+'1.3.sz.mell.'!E32+'1.4.sz.mell.'!E32</f>
        <v>2426</v>
      </c>
      <c r="F32" s="35">
        <f>'1.2.sz.mell.'!F32+'1.3.sz.mell.'!F32+'1.4.sz.mell.'!F32</f>
        <v>0</v>
      </c>
      <c r="G32" s="35">
        <f>'1.2.sz.mell.'!G32+'1.3.sz.mell.'!G32+'1.4.sz.mell.'!G32</f>
        <v>2426</v>
      </c>
      <c r="H32" s="35">
        <f>'1.2.sz.mell.'!H32+'1.3.sz.mell.'!H32+'1.4.sz.mell.'!H32</f>
        <v>2278</v>
      </c>
      <c r="I32" s="813">
        <f t="shared" si="2"/>
        <v>93.899422918384161</v>
      </c>
    </row>
    <row r="33" spans="1:9" s="25" customFormat="1" ht="12" customHeight="1" thickBot="1">
      <c r="A33" s="23" t="s">
        <v>105</v>
      </c>
      <c r="B33" s="150" t="s">
        <v>447</v>
      </c>
      <c r="C33" s="24" t="s">
        <v>106</v>
      </c>
      <c r="D33" s="12">
        <f>SUM(D34:D43)</f>
        <v>226688</v>
      </c>
      <c r="E33" s="12">
        <f>SUM(E34:E43)</f>
        <v>229258</v>
      </c>
      <c r="F33" s="12">
        <f t="shared" ref="F33:G33" si="9">SUM(F34:F43)</f>
        <v>1</v>
      </c>
      <c r="G33" s="12">
        <f t="shared" si="9"/>
        <v>229259</v>
      </c>
      <c r="H33" s="12">
        <f t="shared" ref="H33" si="10">SUM(H34:H43)</f>
        <v>232411</v>
      </c>
      <c r="I33" s="812">
        <f t="shared" si="2"/>
        <v>101.37486423651852</v>
      </c>
    </row>
    <row r="34" spans="1:9" s="25" customFormat="1" ht="12" customHeight="1">
      <c r="A34" s="26" t="s">
        <v>107</v>
      </c>
      <c r="B34" s="151" t="s">
        <v>448</v>
      </c>
      <c r="C34" s="27" t="s">
        <v>108</v>
      </c>
      <c r="D34" s="28">
        <f>'1.2.sz.mell.'!D34+'1.3.sz.mell.'!D34+'1.4.sz.mell.'!D34</f>
        <v>0</v>
      </c>
      <c r="E34" s="28">
        <f>'1.2.sz.mell.'!E34+'1.3.sz.mell.'!E34+'1.4.sz.mell.'!E34</f>
        <v>388</v>
      </c>
      <c r="F34" s="28">
        <f>'1.2.sz.mell.'!F34+'1.3.sz.mell.'!F34+'1.4.sz.mell.'!F34</f>
        <v>10</v>
      </c>
      <c r="G34" s="28">
        <f>'1.2.sz.mell.'!G34+'1.3.sz.mell.'!G34+'1.4.sz.mell.'!G34</f>
        <v>398</v>
      </c>
      <c r="H34" s="28">
        <f>'1.2.sz.mell.'!H34+'1.3.sz.mell.'!H34+'1.4.sz.mell.'!H34</f>
        <v>466</v>
      </c>
      <c r="I34" s="810">
        <f t="shared" si="2"/>
        <v>117.0854271356784</v>
      </c>
    </row>
    <row r="35" spans="1:9" s="25" customFormat="1" ht="12" customHeight="1">
      <c r="A35" s="29" t="s">
        <v>109</v>
      </c>
      <c r="B35" s="152" t="s">
        <v>449</v>
      </c>
      <c r="C35" s="30" t="s">
        <v>110</v>
      </c>
      <c r="D35" s="31">
        <f>'1.2.sz.mell.'!D35+'1.3.sz.mell.'!D35+'1.4.sz.mell.'!D35</f>
        <v>0</v>
      </c>
      <c r="E35" s="31">
        <f>'1.2.sz.mell.'!E35+'1.3.sz.mell.'!E35+'1.4.sz.mell.'!E35</f>
        <v>72973</v>
      </c>
      <c r="F35" s="31">
        <f>'1.2.sz.mell.'!F35+'1.3.sz.mell.'!F35+'1.4.sz.mell.'!F35</f>
        <v>-1010</v>
      </c>
      <c r="G35" s="31">
        <f>'1.2.sz.mell.'!G35+'1.3.sz.mell.'!G35+'1.4.sz.mell.'!G35</f>
        <v>71963</v>
      </c>
      <c r="H35" s="31">
        <f>'1.2.sz.mell.'!H35+'1.3.sz.mell.'!H35+'1.4.sz.mell.'!H35</f>
        <v>76608</v>
      </c>
      <c r="I35" s="811">
        <f t="shared" si="2"/>
        <v>106.45470589052708</v>
      </c>
    </row>
    <row r="36" spans="1:9" s="25" customFormat="1" ht="12" customHeight="1">
      <c r="A36" s="29" t="s">
        <v>111</v>
      </c>
      <c r="B36" s="152" t="s">
        <v>450</v>
      </c>
      <c r="C36" s="30" t="s">
        <v>112</v>
      </c>
      <c r="D36" s="31">
        <f>'1.2.sz.mell.'!D36+'1.3.sz.mell.'!D36+'1.4.sz.mell.'!D36</f>
        <v>10206</v>
      </c>
      <c r="E36" s="31">
        <f>'1.2.sz.mell.'!E36+'1.3.sz.mell.'!E36+'1.4.sz.mell.'!E36</f>
        <v>20289</v>
      </c>
      <c r="F36" s="31">
        <f>'1.2.sz.mell.'!F36+'1.3.sz.mell.'!F36+'1.4.sz.mell.'!F36</f>
        <v>4330</v>
      </c>
      <c r="G36" s="31">
        <f>'1.2.sz.mell.'!G36+'1.3.sz.mell.'!G36+'1.4.sz.mell.'!G36</f>
        <v>24619</v>
      </c>
      <c r="H36" s="31">
        <f>'1.2.sz.mell.'!H36+'1.3.sz.mell.'!H36+'1.4.sz.mell.'!H36</f>
        <v>15380</v>
      </c>
      <c r="I36" s="811">
        <f t="shared" si="2"/>
        <v>62.472074414070434</v>
      </c>
    </row>
    <row r="37" spans="1:9" s="25" customFormat="1" ht="12" customHeight="1">
      <c r="A37" s="29" t="s">
        <v>113</v>
      </c>
      <c r="B37" s="152" t="s">
        <v>451</v>
      </c>
      <c r="C37" s="30" t="s">
        <v>114</v>
      </c>
      <c r="D37" s="31">
        <f>'1.2.sz.mell.'!D37+'1.3.sz.mell.'!D37+'1.4.sz.mell.'!D37</f>
        <v>55000</v>
      </c>
      <c r="E37" s="31">
        <f>'1.2.sz.mell.'!E37+'1.3.sz.mell.'!E37+'1.4.sz.mell.'!E37</f>
        <v>58000</v>
      </c>
      <c r="F37" s="31">
        <f>'1.2.sz.mell.'!F37+'1.3.sz.mell.'!F37+'1.4.sz.mell.'!F37</f>
        <v>0</v>
      </c>
      <c r="G37" s="31">
        <f>'1.2.sz.mell.'!G37+'1.3.sz.mell.'!G37+'1.4.sz.mell.'!G37</f>
        <v>58000</v>
      </c>
      <c r="H37" s="31">
        <f>'1.2.sz.mell.'!H37+'1.3.sz.mell.'!H37+'1.4.sz.mell.'!H37</f>
        <v>55275</v>
      </c>
      <c r="I37" s="811">
        <f t="shared" si="2"/>
        <v>95.301724137931032</v>
      </c>
    </row>
    <row r="38" spans="1:9" s="25" customFormat="1" ht="12" customHeight="1">
      <c r="A38" s="29" t="s">
        <v>115</v>
      </c>
      <c r="B38" s="152" t="s">
        <v>452</v>
      </c>
      <c r="C38" s="30" t="s">
        <v>116</v>
      </c>
      <c r="D38" s="31">
        <f>'1.2.sz.mell.'!D38+'1.3.sz.mell.'!D38+'1.4.sz.mell.'!D38</f>
        <v>250</v>
      </c>
      <c r="E38" s="31">
        <f>'1.2.sz.mell.'!E38+'1.3.sz.mell.'!E38+'1.4.sz.mell.'!E38</f>
        <v>42029</v>
      </c>
      <c r="F38" s="31">
        <f>'1.2.sz.mell.'!F38+'1.3.sz.mell.'!F38+'1.4.sz.mell.'!F38</f>
        <v>-1330</v>
      </c>
      <c r="G38" s="31">
        <f>'1.2.sz.mell.'!G38+'1.3.sz.mell.'!G38+'1.4.sz.mell.'!G38</f>
        <v>40699</v>
      </c>
      <c r="H38" s="31">
        <f>'1.2.sz.mell.'!H38+'1.3.sz.mell.'!H38+'1.4.sz.mell.'!H38</f>
        <v>41397</v>
      </c>
      <c r="I38" s="811">
        <f t="shared" si="2"/>
        <v>101.71502985331335</v>
      </c>
    </row>
    <row r="39" spans="1:9" s="25" customFormat="1" ht="12" customHeight="1">
      <c r="A39" s="29" t="s">
        <v>117</v>
      </c>
      <c r="B39" s="152" t="s">
        <v>453</v>
      </c>
      <c r="C39" s="30" t="s">
        <v>118</v>
      </c>
      <c r="D39" s="31">
        <f>'1.2.sz.mell.'!D39+'1.3.sz.mell.'!D39+'1.4.sz.mell.'!D39</f>
        <v>0</v>
      </c>
      <c r="E39" s="31">
        <f>'1.2.sz.mell.'!E39+'1.3.sz.mell.'!E39+'1.4.sz.mell.'!E39</f>
        <v>22013</v>
      </c>
      <c r="F39" s="31">
        <f>'1.2.sz.mell.'!F39+'1.3.sz.mell.'!F39+'1.4.sz.mell.'!F39</f>
        <v>-51</v>
      </c>
      <c r="G39" s="31">
        <f>'1.2.sz.mell.'!G39+'1.3.sz.mell.'!G39+'1.4.sz.mell.'!G39</f>
        <v>21962</v>
      </c>
      <c r="H39" s="31">
        <f>'1.2.sz.mell.'!H39+'1.3.sz.mell.'!H39+'1.4.sz.mell.'!H39</f>
        <v>23917</v>
      </c>
      <c r="I39" s="811">
        <f t="shared" si="2"/>
        <v>108.90173936799927</v>
      </c>
    </row>
    <row r="40" spans="1:9" s="25" customFormat="1" ht="12" customHeight="1">
      <c r="A40" s="29" t="s">
        <v>119</v>
      </c>
      <c r="B40" s="152" t="s">
        <v>454</v>
      </c>
      <c r="C40" s="30" t="s">
        <v>120</v>
      </c>
      <c r="D40" s="31">
        <f>'1.2.sz.mell.'!D40+'1.3.sz.mell.'!D40+'1.4.sz.mell.'!D40</f>
        <v>0</v>
      </c>
      <c r="E40" s="31">
        <f>'1.2.sz.mell.'!E40+'1.3.sz.mell.'!E40+'1.4.sz.mell.'!E40</f>
        <v>7951</v>
      </c>
      <c r="F40" s="31">
        <f>'1.2.sz.mell.'!F40+'1.3.sz.mell.'!F40+'1.4.sz.mell.'!F40</f>
        <v>-1949</v>
      </c>
      <c r="G40" s="31">
        <f>'1.2.sz.mell.'!G40+'1.3.sz.mell.'!G40+'1.4.sz.mell.'!G40</f>
        <v>6002</v>
      </c>
      <c r="H40" s="31">
        <f>'1.2.sz.mell.'!H40+'1.3.sz.mell.'!H40+'1.4.sz.mell.'!H40</f>
        <v>9195</v>
      </c>
      <c r="I40" s="811">
        <f t="shared" si="2"/>
        <v>153.19893368877041</v>
      </c>
    </row>
    <row r="41" spans="1:9" s="25" customFormat="1" ht="12" customHeight="1">
      <c r="A41" s="29" t="s">
        <v>121</v>
      </c>
      <c r="B41" s="152" t="s">
        <v>455</v>
      </c>
      <c r="C41" s="30" t="s">
        <v>122</v>
      </c>
      <c r="D41" s="31">
        <f>'1.2.sz.mell.'!D41+'1.3.sz.mell.'!D41+'1.4.sz.mell.'!D41</f>
        <v>0</v>
      </c>
      <c r="E41" s="31">
        <f>'1.2.sz.mell.'!E41+'1.3.sz.mell.'!E41+'1.4.sz.mell.'!E41</f>
        <v>5615</v>
      </c>
      <c r="F41" s="31">
        <f>'1.2.sz.mell.'!F41+'1.3.sz.mell.'!F41+'1.4.sz.mell.'!F41</f>
        <v>1</v>
      </c>
      <c r="G41" s="31">
        <f>'1.2.sz.mell.'!G41+'1.3.sz.mell.'!G41+'1.4.sz.mell.'!G41</f>
        <v>5616</v>
      </c>
      <c r="H41" s="31">
        <f>'1.2.sz.mell.'!H41+'1.3.sz.mell.'!H41+'1.4.sz.mell.'!H41</f>
        <v>6996</v>
      </c>
      <c r="I41" s="811">
        <f t="shared" si="2"/>
        <v>124.57264957264957</v>
      </c>
    </row>
    <row r="42" spans="1:9" s="25" customFormat="1" ht="12" customHeight="1">
      <c r="A42" s="29" t="s">
        <v>123</v>
      </c>
      <c r="B42" s="152" t="s">
        <v>456</v>
      </c>
      <c r="C42" s="30" t="s">
        <v>124</v>
      </c>
      <c r="D42" s="37">
        <f>'1.2.sz.mell.'!D42+'1.3.sz.mell.'!D42+'1.4.sz.mell.'!D42</f>
        <v>0</v>
      </c>
      <c r="E42" s="37">
        <f>'1.2.sz.mell.'!E42+'1.3.sz.mell.'!E42+'1.4.sz.mell.'!E42</f>
        <v>0</v>
      </c>
      <c r="F42" s="37">
        <f>'1.2.sz.mell.'!F42+'1.3.sz.mell.'!F42+'1.4.sz.mell.'!F42</f>
        <v>0</v>
      </c>
      <c r="G42" s="37">
        <f>'1.2.sz.mell.'!G42+'1.3.sz.mell.'!G42+'1.4.sz.mell.'!G42</f>
        <v>0</v>
      </c>
      <c r="H42" s="37">
        <f>'1.2.sz.mell.'!H42+'1.3.sz.mell.'!H42+'1.4.sz.mell.'!H42</f>
        <v>16</v>
      </c>
      <c r="I42" s="816"/>
    </row>
    <row r="43" spans="1:9" s="25" customFormat="1" ht="12" customHeight="1" thickBot="1">
      <c r="A43" s="32" t="s">
        <v>125</v>
      </c>
      <c r="B43" s="152" t="s">
        <v>457</v>
      </c>
      <c r="C43" s="33" t="s">
        <v>126</v>
      </c>
      <c r="D43" s="38">
        <f>'1.2.sz.mell.'!D43+'1.3.sz.mell.'!D43+'1.4.sz.mell.'!D43</f>
        <v>161232</v>
      </c>
      <c r="E43" s="38">
        <f>'1.2.sz.mell.'!E43+'1.3.sz.mell.'!E43+'1.4.sz.mell.'!E43</f>
        <v>0</v>
      </c>
      <c r="F43" s="38">
        <f>'1.2.sz.mell.'!F43+'1.3.sz.mell.'!F43+'1.4.sz.mell.'!F43</f>
        <v>0</v>
      </c>
      <c r="G43" s="38">
        <f>'1.2.sz.mell.'!G43+'1.3.sz.mell.'!G43+'1.4.sz.mell.'!G43</f>
        <v>0</v>
      </c>
      <c r="H43" s="38">
        <f>'1.2.sz.mell.'!H43+'1.3.sz.mell.'!H43+'1.4.sz.mell.'!H43</f>
        <v>3161</v>
      </c>
      <c r="I43" s="817"/>
    </row>
    <row r="44" spans="1:9" s="25" customFormat="1" ht="12" customHeight="1" thickBot="1">
      <c r="A44" s="23" t="s">
        <v>127</v>
      </c>
      <c r="B44" s="150" t="s">
        <v>458</v>
      </c>
      <c r="C44" s="24" t="s">
        <v>128</v>
      </c>
      <c r="D44" s="12">
        <f>SUM(D45:D49)</f>
        <v>20000</v>
      </c>
      <c r="E44" s="12">
        <f>SUM(E45:E49)</f>
        <v>20413</v>
      </c>
      <c r="F44" s="12">
        <f t="shared" ref="F44:G44" si="11">SUM(F45:F49)</f>
        <v>0</v>
      </c>
      <c r="G44" s="12">
        <f t="shared" si="11"/>
        <v>20413</v>
      </c>
      <c r="H44" s="12">
        <f t="shared" ref="H44" si="12">SUM(H45:H49)</f>
        <v>3567</v>
      </c>
      <c r="I44" s="812">
        <f t="shared" si="2"/>
        <v>17.474158624406016</v>
      </c>
    </row>
    <row r="45" spans="1:9" s="25" customFormat="1" ht="12" customHeight="1">
      <c r="A45" s="26" t="s">
        <v>129</v>
      </c>
      <c r="B45" s="151" t="s">
        <v>459</v>
      </c>
      <c r="C45" s="27" t="s">
        <v>130</v>
      </c>
      <c r="D45" s="39">
        <f>'1.2.sz.mell.'!D45+'1.3.sz.mell.'!D45+'1.4.sz.mell.'!D45</f>
        <v>0</v>
      </c>
      <c r="E45" s="39">
        <f>'1.2.sz.mell.'!E45+'1.3.sz.mell.'!E45+'1.4.sz.mell.'!E45</f>
        <v>0</v>
      </c>
      <c r="F45" s="39">
        <f>'1.2.sz.mell.'!F45+'1.3.sz.mell.'!F45+'1.4.sz.mell.'!F45</f>
        <v>0</v>
      </c>
      <c r="G45" s="39">
        <f>'1.2.sz.mell.'!G45+'1.3.sz.mell.'!G45+'1.4.sz.mell.'!G45</f>
        <v>0</v>
      </c>
      <c r="H45" s="39">
        <f>'1.2.sz.mell.'!H45+'1.3.sz.mell.'!H45+'1.4.sz.mell.'!H45</f>
        <v>0</v>
      </c>
      <c r="I45" s="818"/>
    </row>
    <row r="46" spans="1:9" s="25" customFormat="1" ht="12" customHeight="1">
      <c r="A46" s="29" t="s">
        <v>131</v>
      </c>
      <c r="B46" s="152" t="s">
        <v>460</v>
      </c>
      <c r="C46" s="30" t="s">
        <v>132</v>
      </c>
      <c r="D46" s="37">
        <f>'1.2.sz.mell.'!D46+'1.3.sz.mell.'!D46+'1.4.sz.mell.'!D46</f>
        <v>20000</v>
      </c>
      <c r="E46" s="37">
        <f>'1.2.sz.mell.'!E46+'1.3.sz.mell.'!E46+'1.4.sz.mell.'!E46</f>
        <v>20000</v>
      </c>
      <c r="F46" s="37">
        <f>'1.2.sz.mell.'!F46+'1.3.sz.mell.'!F46+'1.4.sz.mell.'!F46</f>
        <v>0</v>
      </c>
      <c r="G46" s="37">
        <f>'1.2.sz.mell.'!G46+'1.3.sz.mell.'!G46+'1.4.sz.mell.'!G46</f>
        <v>20000</v>
      </c>
      <c r="H46" s="37">
        <f>'1.2.sz.mell.'!H46+'1.3.sz.mell.'!H46+'1.4.sz.mell.'!H46</f>
        <v>3089</v>
      </c>
      <c r="I46" s="816">
        <f t="shared" si="2"/>
        <v>15.445</v>
      </c>
    </row>
    <row r="47" spans="1:9" s="25" customFormat="1" ht="12" customHeight="1">
      <c r="A47" s="29" t="s">
        <v>133</v>
      </c>
      <c r="B47" s="152" t="s">
        <v>461</v>
      </c>
      <c r="C47" s="30" t="s">
        <v>134</v>
      </c>
      <c r="D47" s="37">
        <f>'1.2.sz.mell.'!D47+'1.3.sz.mell.'!D47+'1.4.sz.mell.'!D47</f>
        <v>0</v>
      </c>
      <c r="E47" s="37">
        <f>'1.2.sz.mell.'!E47+'1.3.sz.mell.'!E47+'1.4.sz.mell.'!E47</f>
        <v>413</v>
      </c>
      <c r="F47" s="37">
        <f>'1.2.sz.mell.'!F47+'1.3.sz.mell.'!F47+'1.4.sz.mell.'!F47</f>
        <v>0</v>
      </c>
      <c r="G47" s="37">
        <f>'1.2.sz.mell.'!G47+'1.3.sz.mell.'!G47+'1.4.sz.mell.'!G47</f>
        <v>413</v>
      </c>
      <c r="H47" s="37">
        <f>'1.2.sz.mell.'!H47+'1.3.sz.mell.'!H47+'1.4.sz.mell.'!H47</f>
        <v>478</v>
      </c>
      <c r="I47" s="816">
        <f t="shared" si="2"/>
        <v>115.73849878934625</v>
      </c>
    </row>
    <row r="48" spans="1:9" s="25" customFormat="1" ht="12" customHeight="1">
      <c r="A48" s="29" t="s">
        <v>135</v>
      </c>
      <c r="B48" s="152" t="s">
        <v>462</v>
      </c>
      <c r="C48" s="30" t="s">
        <v>136</v>
      </c>
      <c r="D48" s="37">
        <f>'1.2.sz.mell.'!D48+'1.3.sz.mell.'!D48+'1.4.sz.mell.'!D48</f>
        <v>0</v>
      </c>
      <c r="E48" s="37">
        <f>'1.2.sz.mell.'!E48+'1.3.sz.mell.'!E48+'1.4.sz.mell.'!E48</f>
        <v>0</v>
      </c>
      <c r="F48" s="37">
        <f>'1.2.sz.mell.'!F48+'1.3.sz.mell.'!F48+'1.4.sz.mell.'!F48</f>
        <v>0</v>
      </c>
      <c r="G48" s="37">
        <f>'1.2.sz.mell.'!G48+'1.3.sz.mell.'!G48+'1.4.sz.mell.'!G48</f>
        <v>0</v>
      </c>
      <c r="H48" s="37">
        <f>'1.2.sz.mell.'!H48+'1.3.sz.mell.'!H48+'1.4.sz.mell.'!H48</f>
        <v>0</v>
      </c>
      <c r="I48" s="816"/>
    </row>
    <row r="49" spans="1:9" s="25" customFormat="1" ht="12" customHeight="1" thickBot="1">
      <c r="A49" s="32" t="s">
        <v>137</v>
      </c>
      <c r="B49" s="152" t="s">
        <v>463</v>
      </c>
      <c r="C49" s="33" t="s">
        <v>138</v>
      </c>
      <c r="D49" s="38">
        <f>'1.2.sz.mell.'!D49+'1.3.sz.mell.'!D49+'1.4.sz.mell.'!D49</f>
        <v>0</v>
      </c>
      <c r="E49" s="38">
        <f>'1.2.sz.mell.'!E49+'1.3.sz.mell.'!E49+'1.4.sz.mell.'!E49</f>
        <v>0</v>
      </c>
      <c r="F49" s="38">
        <f>'1.2.sz.mell.'!F49+'1.3.sz.mell.'!F49+'1.4.sz.mell.'!F49</f>
        <v>0</v>
      </c>
      <c r="G49" s="38">
        <f>'1.2.sz.mell.'!G49+'1.3.sz.mell.'!G49+'1.4.sz.mell.'!G49</f>
        <v>0</v>
      </c>
      <c r="H49" s="38">
        <f>'1.2.sz.mell.'!H49+'1.3.sz.mell.'!H49+'1.4.sz.mell.'!H49</f>
        <v>0</v>
      </c>
      <c r="I49" s="817"/>
    </row>
    <row r="50" spans="1:9" s="25" customFormat="1" ht="12" customHeight="1" thickBot="1">
      <c r="A50" s="23" t="s">
        <v>139</v>
      </c>
      <c r="B50" s="150" t="s">
        <v>464</v>
      </c>
      <c r="C50" s="24" t="s">
        <v>140</v>
      </c>
      <c r="D50" s="12">
        <f>SUM(D51:D53)</f>
        <v>3035</v>
      </c>
      <c r="E50" s="12">
        <f>SUM(E51:E53)</f>
        <v>3238</v>
      </c>
      <c r="F50" s="12">
        <f t="shared" ref="F50:G50" si="13">SUM(F51:F53)</f>
        <v>8524</v>
      </c>
      <c r="G50" s="12">
        <f t="shared" si="13"/>
        <v>11762</v>
      </c>
      <c r="H50" s="12">
        <f t="shared" ref="H50" si="14">SUM(H51:H53)</f>
        <v>12310</v>
      </c>
      <c r="I50" s="812">
        <f t="shared" si="2"/>
        <v>104.65907158646488</v>
      </c>
    </row>
    <row r="51" spans="1:9" s="25" customFormat="1" ht="12" customHeight="1">
      <c r="A51" s="26" t="s">
        <v>141</v>
      </c>
      <c r="B51" s="151" t="s">
        <v>465</v>
      </c>
      <c r="C51" s="27" t="s">
        <v>142</v>
      </c>
      <c r="D51" s="28">
        <f>'1.2.sz.mell.'!D51+'1.3.sz.mell.'!D51+'1.4.sz.mell.'!D51</f>
        <v>0</v>
      </c>
      <c r="E51" s="28">
        <f>'1.2.sz.mell.'!E51+'1.3.sz.mell.'!E51+'1.4.sz.mell.'!E51</f>
        <v>0</v>
      </c>
      <c r="F51" s="28">
        <f>'1.2.sz.mell.'!F51+'1.3.sz.mell.'!F51+'1.4.sz.mell.'!F51</f>
        <v>0</v>
      </c>
      <c r="G51" s="28">
        <f>'1.2.sz.mell.'!G51+'1.3.sz.mell.'!G51+'1.4.sz.mell.'!G51</f>
        <v>0</v>
      </c>
      <c r="H51" s="28">
        <f>'1.2.sz.mell.'!H51+'1.3.sz.mell.'!H51+'1.4.sz.mell.'!H51</f>
        <v>0</v>
      </c>
      <c r="I51" s="810"/>
    </row>
    <row r="52" spans="1:9" s="25" customFormat="1" ht="12" customHeight="1">
      <c r="A52" s="29" t="s">
        <v>143</v>
      </c>
      <c r="B52" s="152" t="s">
        <v>466</v>
      </c>
      <c r="C52" s="30" t="s">
        <v>144</v>
      </c>
      <c r="D52" s="31">
        <f>'1.2.sz.mell.'!D52+'1.3.sz.mell.'!D52+'1.4.sz.mell.'!D52</f>
        <v>0</v>
      </c>
      <c r="E52" s="31">
        <f>'1.2.sz.mell.'!E52+'1.3.sz.mell.'!E52+'1.4.sz.mell.'!E52</f>
        <v>0</v>
      </c>
      <c r="F52" s="31">
        <f>'1.2.sz.mell.'!F52+'1.3.sz.mell.'!F52+'1.4.sz.mell.'!F52</f>
        <v>9060</v>
      </c>
      <c r="G52" s="31">
        <f>'1.2.sz.mell.'!G52+'1.3.sz.mell.'!G52+'1.4.sz.mell.'!G52</f>
        <v>9060</v>
      </c>
      <c r="H52" s="31">
        <f>'1.2.sz.mell.'!H52+'1.3.sz.mell.'!H52+'1.4.sz.mell.'!H52</f>
        <v>9603</v>
      </c>
      <c r="I52" s="811">
        <f t="shared" si="2"/>
        <v>105.99337748344371</v>
      </c>
    </row>
    <row r="53" spans="1:9" s="25" customFormat="1" ht="12" customHeight="1">
      <c r="A53" s="29" t="s">
        <v>145</v>
      </c>
      <c r="B53" s="152" t="s">
        <v>467</v>
      </c>
      <c r="C53" s="30" t="s">
        <v>146</v>
      </c>
      <c r="D53" s="31">
        <f>'1.2.sz.mell.'!D53+'1.3.sz.mell.'!D53+'1.4.sz.mell.'!D53</f>
        <v>3035</v>
      </c>
      <c r="E53" s="31">
        <f>'1.2.sz.mell.'!E53+'1.3.sz.mell.'!E53+'1.4.sz.mell.'!E53</f>
        <v>3238</v>
      </c>
      <c r="F53" s="31">
        <f>'1.2.sz.mell.'!F53+'1.3.sz.mell.'!F53+'1.4.sz.mell.'!F53</f>
        <v>-536</v>
      </c>
      <c r="G53" s="31">
        <f>'1.2.sz.mell.'!G53+'1.3.sz.mell.'!G53+'1.4.sz.mell.'!G53</f>
        <v>2702</v>
      </c>
      <c r="H53" s="31">
        <f>'1.2.sz.mell.'!H53+'1.3.sz.mell.'!H53+'1.4.sz.mell.'!H53</f>
        <v>2707</v>
      </c>
      <c r="I53" s="811">
        <f t="shared" si="2"/>
        <v>100.18504811250925</v>
      </c>
    </row>
    <row r="54" spans="1:9" s="25" customFormat="1" ht="12" customHeight="1" thickBot="1">
      <c r="A54" s="32" t="s">
        <v>147</v>
      </c>
      <c r="B54" s="153" t="s">
        <v>467</v>
      </c>
      <c r="C54" s="33" t="s">
        <v>148</v>
      </c>
      <c r="D54" s="35">
        <f>'1.2.sz.mell.'!D54+'1.3.sz.mell.'!D54+'1.4.sz.mell.'!D54</f>
        <v>0</v>
      </c>
      <c r="E54" s="35">
        <f>'1.2.sz.mell.'!E54+'1.3.sz.mell.'!E54+'1.4.sz.mell.'!E54</f>
        <v>0</v>
      </c>
      <c r="F54" s="35">
        <f>'1.2.sz.mell.'!F54+'1.3.sz.mell.'!F54+'1.4.sz.mell.'!F54</f>
        <v>0</v>
      </c>
      <c r="G54" s="35">
        <f>'1.2.sz.mell.'!G54+'1.3.sz.mell.'!G54+'1.4.sz.mell.'!G54</f>
        <v>0</v>
      </c>
      <c r="H54" s="35">
        <f>'1.2.sz.mell.'!H54+'1.3.sz.mell.'!H54+'1.4.sz.mell.'!H54</f>
        <v>0</v>
      </c>
      <c r="I54" s="813"/>
    </row>
    <row r="55" spans="1:9" s="25" customFormat="1" ht="12" customHeight="1" thickBot="1">
      <c r="A55" s="23" t="s">
        <v>149</v>
      </c>
      <c r="B55" s="150" t="s">
        <v>468</v>
      </c>
      <c r="C55" s="34" t="s">
        <v>150</v>
      </c>
      <c r="D55" s="12">
        <f>SUM(D56:D58)</f>
        <v>0</v>
      </c>
      <c r="E55" s="12">
        <f t="shared" ref="E55:G55" si="15">SUM(E56:E58)</f>
        <v>25000</v>
      </c>
      <c r="F55" s="12">
        <f t="shared" si="15"/>
        <v>0</v>
      </c>
      <c r="G55" s="12">
        <f t="shared" si="15"/>
        <v>25000</v>
      </c>
      <c r="H55" s="12">
        <f t="shared" ref="H55" si="16">SUM(H56:H58)</f>
        <v>25006</v>
      </c>
      <c r="I55" s="812">
        <f t="shared" si="2"/>
        <v>100.024</v>
      </c>
    </row>
    <row r="56" spans="1:9" s="25" customFormat="1" ht="12" customHeight="1">
      <c r="A56" s="26" t="s">
        <v>151</v>
      </c>
      <c r="B56" s="151" t="s">
        <v>469</v>
      </c>
      <c r="C56" s="27" t="s">
        <v>152</v>
      </c>
      <c r="D56" s="37">
        <f>'1.2.sz.mell.'!D56+'1.3.sz.mell.'!D56+'1.4.sz.mell.'!D56</f>
        <v>0</v>
      </c>
      <c r="E56" s="37">
        <f>'1.2.sz.mell.'!E56+'1.3.sz.mell.'!E56+'1.4.sz.mell.'!E56</f>
        <v>0</v>
      </c>
      <c r="F56" s="37">
        <f>'1.2.sz.mell.'!F56+'1.3.sz.mell.'!F56+'1.4.sz.mell.'!F56</f>
        <v>0</v>
      </c>
      <c r="G56" s="37">
        <f>'1.2.sz.mell.'!G56+'1.3.sz.mell.'!G56+'1.4.sz.mell.'!G56</f>
        <v>0</v>
      </c>
      <c r="H56" s="37">
        <f>'1.2.sz.mell.'!H56+'1.3.sz.mell.'!H56+'1.4.sz.mell.'!H56</f>
        <v>0</v>
      </c>
      <c r="I56" s="816"/>
    </row>
    <row r="57" spans="1:9" s="25" customFormat="1" ht="12" customHeight="1">
      <c r="A57" s="29" t="s">
        <v>153</v>
      </c>
      <c r="B57" s="151" t="s">
        <v>470</v>
      </c>
      <c r="C57" s="30" t="s">
        <v>154</v>
      </c>
      <c r="D57" s="37">
        <f>'1.2.sz.mell.'!D57+'1.3.sz.mell.'!D57+'1.4.sz.mell.'!D57</f>
        <v>0</v>
      </c>
      <c r="E57" s="37">
        <f>'1.2.sz.mell.'!E57+'1.3.sz.mell.'!E57+'1.4.sz.mell.'!E57</f>
        <v>25000</v>
      </c>
      <c r="F57" s="37">
        <f>'1.2.sz.mell.'!F57+'1.3.sz.mell.'!F57+'1.4.sz.mell.'!F57</f>
        <v>0</v>
      </c>
      <c r="G57" s="37">
        <f>'1.2.sz.mell.'!G57+'1.3.sz.mell.'!G57+'1.4.sz.mell.'!G57</f>
        <v>25000</v>
      </c>
      <c r="H57" s="37">
        <f>'1.2.sz.mell.'!H57+'1.3.sz.mell.'!H57+'1.4.sz.mell.'!H57</f>
        <v>25006</v>
      </c>
      <c r="I57" s="816">
        <f t="shared" si="2"/>
        <v>100.024</v>
      </c>
    </row>
    <row r="58" spans="1:9" s="25" customFormat="1" ht="12" customHeight="1">
      <c r="A58" s="29" t="s">
        <v>155</v>
      </c>
      <c r="B58" s="151" t="s">
        <v>471</v>
      </c>
      <c r="C58" s="30" t="s">
        <v>156</v>
      </c>
      <c r="D58" s="37">
        <f>'1.2.sz.mell.'!D58+'1.3.sz.mell.'!D58+'1.4.sz.mell.'!D58</f>
        <v>0</v>
      </c>
      <c r="E58" s="37">
        <f>'1.2.sz.mell.'!E58+'1.3.sz.mell.'!E58+'1.4.sz.mell.'!E58</f>
        <v>0</v>
      </c>
      <c r="F58" s="37">
        <f>'1.2.sz.mell.'!F58+'1.3.sz.mell.'!F58+'1.4.sz.mell.'!F58</f>
        <v>0</v>
      </c>
      <c r="G58" s="37">
        <f>'1.2.sz.mell.'!G58+'1.3.sz.mell.'!G58+'1.4.sz.mell.'!G58</f>
        <v>0</v>
      </c>
      <c r="H58" s="37">
        <f>'1.2.sz.mell.'!H58+'1.3.sz.mell.'!H58+'1.4.sz.mell.'!H58</f>
        <v>0</v>
      </c>
      <c r="I58" s="816"/>
    </row>
    <row r="59" spans="1:9" s="25" customFormat="1" ht="12" customHeight="1" thickBot="1">
      <c r="A59" s="32" t="s">
        <v>157</v>
      </c>
      <c r="B59" s="153" t="s">
        <v>471</v>
      </c>
      <c r="C59" s="33" t="s">
        <v>158</v>
      </c>
      <c r="D59" s="37">
        <f>'1.2.sz.mell.'!D59+'1.3.sz.mell.'!D59+'1.4.sz.mell.'!D59</f>
        <v>0</v>
      </c>
      <c r="E59" s="37">
        <f>'1.2.sz.mell.'!E59+'1.3.sz.mell.'!E59+'1.4.sz.mell.'!E59</f>
        <v>0</v>
      </c>
      <c r="F59" s="37">
        <f>'1.2.sz.mell.'!F59+'1.3.sz.mell.'!F59+'1.4.sz.mell.'!F59</f>
        <v>0</v>
      </c>
      <c r="G59" s="37">
        <f>'1.2.sz.mell.'!G59+'1.3.sz.mell.'!G59+'1.4.sz.mell.'!G59</f>
        <v>0</v>
      </c>
      <c r="H59" s="37">
        <f>'1.2.sz.mell.'!H59+'1.3.sz.mell.'!H59+'1.4.sz.mell.'!H59</f>
        <v>0</v>
      </c>
      <c r="I59" s="816"/>
    </row>
    <row r="60" spans="1:9" s="25" customFormat="1" ht="12" customHeight="1" thickBot="1">
      <c r="A60" s="23" t="s">
        <v>159</v>
      </c>
      <c r="B60" s="150"/>
      <c r="C60" s="24" t="s">
        <v>160</v>
      </c>
      <c r="D60" s="15">
        <f>+D5+D12+D19+D26+D33+D44+D50+D55</f>
        <v>1537633</v>
      </c>
      <c r="E60" s="15">
        <f>+E5+E12+E19+E26+E33+E44+E50+E55</f>
        <v>1960484</v>
      </c>
      <c r="F60" s="15">
        <f t="shared" ref="F60:G60" si="17">+F5+F12+F19+F26+F33+F44+F50+F55</f>
        <v>214167</v>
      </c>
      <c r="G60" s="15">
        <f t="shared" si="17"/>
        <v>2174651</v>
      </c>
      <c r="H60" s="15">
        <f t="shared" ref="H60" si="18">+H5+H12+H19+H26+H33+H44+H50+H55</f>
        <v>2256691</v>
      </c>
      <c r="I60" s="814">
        <f t="shared" si="2"/>
        <v>103.77255936699727</v>
      </c>
    </row>
    <row r="61" spans="1:9" s="25" customFormat="1" ht="12" customHeight="1" thickBot="1">
      <c r="A61" s="40" t="s">
        <v>161</v>
      </c>
      <c r="B61" s="150" t="s">
        <v>473</v>
      </c>
      <c r="C61" s="34" t="s">
        <v>162</v>
      </c>
      <c r="D61" s="12">
        <f>SUM(D62:D64)</f>
        <v>107580</v>
      </c>
      <c r="E61" s="12">
        <f>SUM(E62:E64)</f>
        <v>107580</v>
      </c>
      <c r="F61" s="12">
        <f t="shared" ref="F61:G61" si="19">SUM(F62:F64)</f>
        <v>0</v>
      </c>
      <c r="G61" s="12">
        <f t="shared" si="19"/>
        <v>107580</v>
      </c>
      <c r="H61" s="12">
        <f t="shared" ref="H61" si="20">SUM(H62:H64)</f>
        <v>105707</v>
      </c>
      <c r="I61" s="812">
        <f t="shared" si="2"/>
        <v>98.258970068786027</v>
      </c>
    </row>
    <row r="62" spans="1:9" s="25" customFormat="1" ht="12" customHeight="1">
      <c r="A62" s="26" t="s">
        <v>163</v>
      </c>
      <c r="B62" s="151" t="s">
        <v>474</v>
      </c>
      <c r="C62" s="27" t="s">
        <v>164</v>
      </c>
      <c r="D62" s="37">
        <f>'1.2.sz.mell.'!D62+'1.3.sz.mell.'!D62+'1.4.sz.mell.'!D62</f>
        <v>107580</v>
      </c>
      <c r="E62" s="37">
        <f>'1.2.sz.mell.'!E62+'1.3.sz.mell.'!E62+'1.4.sz.mell.'!E62</f>
        <v>107580</v>
      </c>
      <c r="F62" s="37">
        <f>'1.2.sz.mell.'!F62+'1.3.sz.mell.'!F62+'1.4.sz.mell.'!F62</f>
        <v>0</v>
      </c>
      <c r="G62" s="37">
        <f>'1.2.sz.mell.'!G62+'1.3.sz.mell.'!G62+'1.4.sz.mell.'!G62</f>
        <v>107580</v>
      </c>
      <c r="H62" s="37">
        <f>'1.2.sz.mell.'!H62+'1.3.sz.mell.'!H62+'1.4.sz.mell.'!H62</f>
        <v>105707</v>
      </c>
      <c r="I62" s="816">
        <f t="shared" si="2"/>
        <v>98.258970068786027</v>
      </c>
    </row>
    <row r="63" spans="1:9" s="25" customFormat="1" ht="12" customHeight="1">
      <c r="A63" s="29" t="s">
        <v>165</v>
      </c>
      <c r="B63" s="151" t="s">
        <v>475</v>
      </c>
      <c r="C63" s="30" t="s">
        <v>166</v>
      </c>
      <c r="D63" s="37">
        <f>'1.2.sz.mell.'!D63+'1.3.sz.mell.'!D63+'1.4.sz.mell.'!D63</f>
        <v>0</v>
      </c>
      <c r="E63" s="37">
        <f>'1.2.sz.mell.'!E63+'1.3.sz.mell.'!E63+'1.4.sz.mell.'!E63</f>
        <v>0</v>
      </c>
      <c r="F63" s="37">
        <f>'1.2.sz.mell.'!F63+'1.3.sz.mell.'!F63+'1.4.sz.mell.'!F63</f>
        <v>0</v>
      </c>
      <c r="G63" s="37">
        <f>'1.2.sz.mell.'!G63+'1.3.sz.mell.'!G63+'1.4.sz.mell.'!G63</f>
        <v>0</v>
      </c>
      <c r="H63" s="37">
        <f>'1.2.sz.mell.'!H63+'1.3.sz.mell.'!H63+'1.4.sz.mell.'!H63</f>
        <v>0</v>
      </c>
      <c r="I63" s="816"/>
    </row>
    <row r="64" spans="1:9" s="25" customFormat="1" ht="12" customHeight="1" thickBot="1">
      <c r="A64" s="32" t="s">
        <v>167</v>
      </c>
      <c r="B64" s="151" t="s">
        <v>476</v>
      </c>
      <c r="C64" s="41" t="s">
        <v>168</v>
      </c>
      <c r="D64" s="37">
        <f>'1.2.sz.mell.'!D64+'1.3.sz.mell.'!D64+'1.4.sz.mell.'!D64</f>
        <v>0</v>
      </c>
      <c r="E64" s="37">
        <f>'1.2.sz.mell.'!E64+'1.3.sz.mell.'!E64+'1.4.sz.mell.'!E64</f>
        <v>0</v>
      </c>
      <c r="F64" s="37">
        <f>'1.2.sz.mell.'!F64+'1.3.sz.mell.'!F64+'1.4.sz.mell.'!F64</f>
        <v>0</v>
      </c>
      <c r="G64" s="37">
        <f>'1.2.sz.mell.'!G64+'1.3.sz.mell.'!G64+'1.4.sz.mell.'!G64</f>
        <v>0</v>
      </c>
      <c r="H64" s="37">
        <f>'1.2.sz.mell.'!H64+'1.3.sz.mell.'!H64+'1.4.sz.mell.'!H64</f>
        <v>0</v>
      </c>
      <c r="I64" s="816"/>
    </row>
    <row r="65" spans="1:9" s="25" customFormat="1" ht="12" customHeight="1" thickBot="1">
      <c r="A65" s="40" t="s">
        <v>169</v>
      </c>
      <c r="B65" s="150" t="s">
        <v>477</v>
      </c>
      <c r="C65" s="34" t="s">
        <v>170</v>
      </c>
      <c r="D65" s="12">
        <f>SUM(D66:D69)</f>
        <v>0</v>
      </c>
      <c r="E65" s="12">
        <f>SUM(E66:E69)</f>
        <v>0</v>
      </c>
      <c r="F65" s="12"/>
      <c r="G65" s="12">
        <f>SUM(G66:G69)</f>
        <v>0</v>
      </c>
      <c r="H65" s="12">
        <f>SUM(H66:H69)</f>
        <v>0</v>
      </c>
      <c r="I65" s="812"/>
    </row>
    <row r="66" spans="1:9" s="25" customFormat="1" ht="12" customHeight="1">
      <c r="A66" s="26" t="s">
        <v>171</v>
      </c>
      <c r="B66" s="151" t="s">
        <v>478</v>
      </c>
      <c r="C66" s="27" t="s">
        <v>172</v>
      </c>
      <c r="D66" s="37">
        <f>'1.2.sz.mell.'!D66+'1.3.sz.mell.'!D66+'1.4.sz.mell.'!D66</f>
        <v>0</v>
      </c>
      <c r="E66" s="37">
        <f>'1.2.sz.mell.'!E66+'1.3.sz.mell.'!E66+'1.4.sz.mell.'!E66</f>
        <v>0</v>
      </c>
      <c r="F66" s="37">
        <f>'1.2.sz.mell.'!F66+'1.3.sz.mell.'!F66+'1.4.sz.mell.'!F66</f>
        <v>0</v>
      </c>
      <c r="G66" s="37">
        <f>'1.2.sz.mell.'!G66+'1.3.sz.mell.'!G66+'1.4.sz.mell.'!G66</f>
        <v>0</v>
      </c>
      <c r="H66" s="37">
        <f>'1.2.sz.mell.'!H66+'1.3.sz.mell.'!H66+'1.4.sz.mell.'!H66</f>
        <v>0</v>
      </c>
      <c r="I66" s="816"/>
    </row>
    <row r="67" spans="1:9" s="25" customFormat="1" ht="12" customHeight="1">
      <c r="A67" s="29" t="s">
        <v>173</v>
      </c>
      <c r="B67" s="151" t="s">
        <v>479</v>
      </c>
      <c r="C67" s="30" t="s">
        <v>174</v>
      </c>
      <c r="D67" s="37">
        <f>'1.2.sz.mell.'!D67+'1.3.sz.mell.'!D67+'1.4.sz.mell.'!D67</f>
        <v>0</v>
      </c>
      <c r="E67" s="37">
        <f>'1.2.sz.mell.'!E67+'1.3.sz.mell.'!E67+'1.4.sz.mell.'!E67</f>
        <v>0</v>
      </c>
      <c r="F67" s="37">
        <f>'1.2.sz.mell.'!F67+'1.3.sz.mell.'!F67+'1.4.sz.mell.'!F67</f>
        <v>0</v>
      </c>
      <c r="G67" s="37">
        <f>'1.2.sz.mell.'!G67+'1.3.sz.mell.'!G67+'1.4.sz.mell.'!G67</f>
        <v>0</v>
      </c>
      <c r="H67" s="37">
        <f>'1.2.sz.mell.'!H67+'1.3.sz.mell.'!H67+'1.4.sz.mell.'!H67</f>
        <v>0</v>
      </c>
      <c r="I67" s="816"/>
    </row>
    <row r="68" spans="1:9" s="25" customFormat="1" ht="12" customHeight="1">
      <c r="A68" s="29" t="s">
        <v>175</v>
      </c>
      <c r="B68" s="151" t="s">
        <v>480</v>
      </c>
      <c r="C68" s="30" t="s">
        <v>176</v>
      </c>
      <c r="D68" s="37">
        <f>'1.2.sz.mell.'!D68+'1.3.sz.mell.'!D68+'1.4.sz.mell.'!D68</f>
        <v>0</v>
      </c>
      <c r="E68" s="37">
        <f>'1.2.sz.mell.'!E68+'1.3.sz.mell.'!E68+'1.4.sz.mell.'!E68</f>
        <v>0</v>
      </c>
      <c r="F68" s="37">
        <f>'1.2.sz.mell.'!F68+'1.3.sz.mell.'!F68+'1.4.sz.mell.'!F68</f>
        <v>0</v>
      </c>
      <c r="G68" s="37">
        <f>'1.2.sz.mell.'!G68+'1.3.sz.mell.'!G68+'1.4.sz.mell.'!G68</f>
        <v>0</v>
      </c>
      <c r="H68" s="37">
        <f>'1.2.sz.mell.'!H68+'1.3.sz.mell.'!H68+'1.4.sz.mell.'!H68</f>
        <v>0</v>
      </c>
      <c r="I68" s="816"/>
    </row>
    <row r="69" spans="1:9" s="25" customFormat="1" ht="12" customHeight="1" thickBot="1">
      <c r="A69" s="32" t="s">
        <v>177</v>
      </c>
      <c r="B69" s="151" t="s">
        <v>481</v>
      </c>
      <c r="C69" s="33" t="s">
        <v>178</v>
      </c>
      <c r="D69" s="37">
        <f>'1.2.sz.mell.'!D69+'1.3.sz.mell.'!D69+'1.4.sz.mell.'!D69</f>
        <v>0</v>
      </c>
      <c r="E69" s="37">
        <f>'1.2.sz.mell.'!E69+'1.3.sz.mell.'!E69+'1.4.sz.mell.'!E69</f>
        <v>0</v>
      </c>
      <c r="F69" s="37">
        <f>'1.2.sz.mell.'!F69+'1.3.sz.mell.'!F69+'1.4.sz.mell.'!F69</f>
        <v>0</v>
      </c>
      <c r="G69" s="37">
        <f>'1.2.sz.mell.'!G69+'1.3.sz.mell.'!G69+'1.4.sz.mell.'!G69</f>
        <v>0</v>
      </c>
      <c r="H69" s="37">
        <f>'1.2.sz.mell.'!H69+'1.3.sz.mell.'!H69+'1.4.sz.mell.'!H69</f>
        <v>0</v>
      </c>
      <c r="I69" s="816"/>
    </row>
    <row r="70" spans="1:9" s="25" customFormat="1" ht="12" customHeight="1" thickBot="1">
      <c r="A70" s="40" t="s">
        <v>179</v>
      </c>
      <c r="B70" s="150" t="s">
        <v>482</v>
      </c>
      <c r="C70" s="34" t="s">
        <v>180</v>
      </c>
      <c r="D70" s="12">
        <f>SUM(D71:D72)</f>
        <v>865624</v>
      </c>
      <c r="E70" s="12">
        <f>SUM(E71:E72)</f>
        <v>870973</v>
      </c>
      <c r="F70" s="12">
        <f t="shared" ref="F70:G70" si="21">SUM(F71:F72)</f>
        <v>0</v>
      </c>
      <c r="G70" s="12">
        <f t="shared" si="21"/>
        <v>870973</v>
      </c>
      <c r="H70" s="12">
        <f t="shared" ref="H70" si="22">SUM(H71:H72)</f>
        <v>870973</v>
      </c>
      <c r="I70" s="812">
        <f t="shared" ref="I70:I84" si="23">H70/G70*100</f>
        <v>100</v>
      </c>
    </row>
    <row r="71" spans="1:9" s="25" customFormat="1" ht="12" customHeight="1">
      <c r="A71" s="26" t="s">
        <v>181</v>
      </c>
      <c r="B71" s="151" t="s">
        <v>483</v>
      </c>
      <c r="C71" s="27" t="s">
        <v>182</v>
      </c>
      <c r="D71" s="37">
        <f>'1.2.sz.mell.'!D71+'1.3.sz.mell.'!D71+'1.4.sz.mell.'!D71</f>
        <v>865624</v>
      </c>
      <c r="E71" s="37">
        <f>'1.2.sz.mell.'!E71+'1.3.sz.mell.'!E71+'1.4.sz.mell.'!E71</f>
        <v>870973</v>
      </c>
      <c r="F71" s="37">
        <f>'1.2.sz.mell.'!F71+'1.3.sz.mell.'!F71+'1.4.sz.mell.'!F71</f>
        <v>0</v>
      </c>
      <c r="G71" s="37">
        <f>'1.2.sz.mell.'!G71+'1.3.sz.mell.'!G71+'1.4.sz.mell.'!G71</f>
        <v>870973</v>
      </c>
      <c r="H71" s="37">
        <f>'1.2.sz.mell.'!H71+'1.3.sz.mell.'!H71+'1.4.sz.mell.'!H71</f>
        <v>870973</v>
      </c>
      <c r="I71" s="816">
        <f t="shared" si="23"/>
        <v>100</v>
      </c>
    </row>
    <row r="72" spans="1:9" s="25" customFormat="1" ht="12" customHeight="1" thickBot="1">
      <c r="A72" s="32" t="s">
        <v>183</v>
      </c>
      <c r="B72" s="151" t="s">
        <v>484</v>
      </c>
      <c r="C72" s="33" t="s">
        <v>184</v>
      </c>
      <c r="D72" s="37">
        <f>'1.2.sz.mell.'!D72+'1.3.sz.mell.'!D72+'1.4.sz.mell.'!D72</f>
        <v>0</v>
      </c>
      <c r="E72" s="37">
        <f>'1.2.sz.mell.'!E72+'1.3.sz.mell.'!E72+'1.4.sz.mell.'!E72</f>
        <v>0</v>
      </c>
      <c r="F72" s="37">
        <f>'1.2.sz.mell.'!F72+'1.3.sz.mell.'!F72+'1.4.sz.mell.'!F72</f>
        <v>0</v>
      </c>
      <c r="G72" s="37">
        <f>'1.2.sz.mell.'!G72+'1.3.sz.mell.'!G72+'1.4.sz.mell.'!G72</f>
        <v>0</v>
      </c>
      <c r="H72" s="37">
        <f>'1.2.sz.mell.'!H72+'1.3.sz.mell.'!H72+'1.4.sz.mell.'!H72</f>
        <v>0</v>
      </c>
      <c r="I72" s="816"/>
    </row>
    <row r="73" spans="1:9" s="25" customFormat="1" ht="12" customHeight="1" thickBot="1">
      <c r="A73" s="40" t="s">
        <v>185</v>
      </c>
      <c r="B73" s="150"/>
      <c r="C73" s="34" t="s">
        <v>186</v>
      </c>
      <c r="D73" s="12">
        <f>SUM(D74:D76)</f>
        <v>0</v>
      </c>
      <c r="E73" s="12">
        <f>SUM(E74:E76)</f>
        <v>1180000</v>
      </c>
      <c r="F73" s="12"/>
      <c r="G73" s="12">
        <f>SUM(G74:G76)</f>
        <v>1180000</v>
      </c>
      <c r="H73" s="12">
        <f>SUM(H74:H76)</f>
        <v>1180000</v>
      </c>
      <c r="I73" s="812">
        <f t="shared" si="23"/>
        <v>100</v>
      </c>
    </row>
    <row r="74" spans="1:9" s="25" customFormat="1" ht="12" customHeight="1">
      <c r="A74" s="26" t="s">
        <v>187</v>
      </c>
      <c r="B74" s="151" t="s">
        <v>485</v>
      </c>
      <c r="C74" s="27" t="s">
        <v>188</v>
      </c>
      <c r="D74" s="37">
        <f>'1.2.sz.mell.'!D74+'1.3.sz.mell.'!D74+'1.4.sz.mell.'!D74</f>
        <v>0</v>
      </c>
      <c r="E74" s="37">
        <f>'1.2.sz.mell.'!E74+'1.3.sz.mell.'!E74+'1.4.sz.mell.'!E74</f>
        <v>0</v>
      </c>
      <c r="F74" s="37">
        <f>'1.2.sz.mell.'!F74+'1.3.sz.mell.'!F74+'1.4.sz.mell.'!F74</f>
        <v>0</v>
      </c>
      <c r="G74" s="37">
        <f>'1.2.sz.mell.'!G74+'1.3.sz.mell.'!G74+'1.4.sz.mell.'!G74</f>
        <v>0</v>
      </c>
      <c r="H74" s="37">
        <f>'1.2.sz.mell.'!H74+'1.3.sz.mell.'!H74+'1.4.sz.mell.'!H74</f>
        <v>0</v>
      </c>
      <c r="I74" s="816"/>
    </row>
    <row r="75" spans="1:9" s="25" customFormat="1" ht="12" customHeight="1">
      <c r="A75" s="29" t="s">
        <v>189</v>
      </c>
      <c r="B75" s="152" t="s">
        <v>486</v>
      </c>
      <c r="C75" s="30" t="s">
        <v>190</v>
      </c>
      <c r="D75" s="37">
        <f>'1.2.sz.mell.'!D75+'1.3.sz.mell.'!D75+'1.4.sz.mell.'!D75</f>
        <v>0</v>
      </c>
      <c r="E75" s="37">
        <f>'1.2.sz.mell.'!E75+'1.3.sz.mell.'!E75+'1.4.sz.mell.'!E75</f>
        <v>0</v>
      </c>
      <c r="F75" s="37">
        <f>'1.2.sz.mell.'!F75+'1.3.sz.mell.'!F75+'1.4.sz.mell.'!F75</f>
        <v>0</v>
      </c>
      <c r="G75" s="37">
        <f>'1.2.sz.mell.'!G75+'1.3.sz.mell.'!G75+'1.4.sz.mell.'!G75</f>
        <v>0</v>
      </c>
      <c r="H75" s="37">
        <f>'1.2.sz.mell.'!H75+'1.3.sz.mell.'!H75+'1.4.sz.mell.'!H75</f>
        <v>0</v>
      </c>
      <c r="I75" s="816"/>
    </row>
    <row r="76" spans="1:9" s="25" customFormat="1" ht="12" customHeight="1" thickBot="1">
      <c r="A76" s="32" t="s">
        <v>191</v>
      </c>
      <c r="B76" s="153" t="s">
        <v>487</v>
      </c>
      <c r="C76" s="33" t="s">
        <v>192</v>
      </c>
      <c r="D76" s="37">
        <f>'1.2.sz.mell.'!D76+'1.3.sz.mell.'!D76+'1.4.sz.mell.'!D76</f>
        <v>0</v>
      </c>
      <c r="E76" s="37">
        <f>'1.2.sz.mell.'!E76+'1.3.sz.mell.'!E76+'1.4.sz.mell.'!E76</f>
        <v>1180000</v>
      </c>
      <c r="F76" s="37">
        <f>'1.2.sz.mell.'!F76+'1.3.sz.mell.'!F76+'1.4.sz.mell.'!F76</f>
        <v>0</v>
      </c>
      <c r="G76" s="37">
        <f>'1.2.sz.mell.'!G76+'1.3.sz.mell.'!G76+'1.4.sz.mell.'!G76</f>
        <v>1180000</v>
      </c>
      <c r="H76" s="37">
        <f>'1.2.sz.mell.'!H76+'1.3.sz.mell.'!H76+'1.4.sz.mell.'!H76</f>
        <v>1180000</v>
      </c>
      <c r="I76" s="816">
        <f t="shared" si="23"/>
        <v>100</v>
      </c>
    </row>
    <row r="77" spans="1:9" s="25" customFormat="1" ht="12" customHeight="1" thickBot="1">
      <c r="A77" s="40" t="s">
        <v>193</v>
      </c>
      <c r="B77" s="150" t="s">
        <v>488</v>
      </c>
      <c r="C77" s="34" t="s">
        <v>194</v>
      </c>
      <c r="D77" s="12">
        <f>SUM(D78:D81)</f>
        <v>0</v>
      </c>
      <c r="E77" s="12">
        <f>SUM(E78:E81)</f>
        <v>0</v>
      </c>
      <c r="F77" s="12"/>
      <c r="G77" s="12">
        <f>SUM(G78:G81)</f>
        <v>0</v>
      </c>
      <c r="H77" s="12">
        <f>SUM(H78:H81)</f>
        <v>0</v>
      </c>
      <c r="I77" s="812"/>
    </row>
    <row r="78" spans="1:9" s="25" customFormat="1" ht="12" customHeight="1">
      <c r="A78" s="42" t="s">
        <v>195</v>
      </c>
      <c r="B78" s="151" t="s">
        <v>489</v>
      </c>
      <c r="C78" s="27" t="s">
        <v>196</v>
      </c>
      <c r="D78" s="37">
        <f>'1.2.sz.mell.'!D78+'1.3.sz.mell.'!D78+'1.4.sz.mell.'!D78</f>
        <v>0</v>
      </c>
      <c r="E78" s="37">
        <f>'1.2.sz.mell.'!E78+'1.3.sz.mell.'!E78+'1.4.sz.mell.'!E78</f>
        <v>0</v>
      </c>
      <c r="F78" s="37">
        <f>'1.2.sz.mell.'!F78+'1.3.sz.mell.'!F78+'1.4.sz.mell.'!F78</f>
        <v>0</v>
      </c>
      <c r="G78" s="37">
        <f>'1.2.sz.mell.'!G78+'1.3.sz.mell.'!G78+'1.4.sz.mell.'!G78</f>
        <v>0</v>
      </c>
      <c r="H78" s="37">
        <f>'1.2.sz.mell.'!H78+'1.3.sz.mell.'!H78+'1.4.sz.mell.'!H78</f>
        <v>0</v>
      </c>
      <c r="I78" s="816"/>
    </row>
    <row r="79" spans="1:9" s="25" customFormat="1" ht="12" customHeight="1">
      <c r="A79" s="43" t="s">
        <v>197</v>
      </c>
      <c r="B79" s="151" t="s">
        <v>490</v>
      </c>
      <c r="C79" s="30" t="s">
        <v>198</v>
      </c>
      <c r="D79" s="37">
        <f>'1.2.sz.mell.'!D79+'1.3.sz.mell.'!D79+'1.4.sz.mell.'!D79</f>
        <v>0</v>
      </c>
      <c r="E79" s="37">
        <f>'1.2.sz.mell.'!E79+'1.3.sz.mell.'!E79+'1.4.sz.mell.'!E79</f>
        <v>0</v>
      </c>
      <c r="F79" s="37">
        <f>'1.2.sz.mell.'!F79+'1.3.sz.mell.'!F79+'1.4.sz.mell.'!F79</f>
        <v>0</v>
      </c>
      <c r="G79" s="37">
        <f>'1.2.sz.mell.'!G79+'1.3.sz.mell.'!G79+'1.4.sz.mell.'!G79</f>
        <v>0</v>
      </c>
      <c r="H79" s="37">
        <f>'1.2.sz.mell.'!H79+'1.3.sz.mell.'!H79+'1.4.sz.mell.'!H79</f>
        <v>0</v>
      </c>
      <c r="I79" s="816"/>
    </row>
    <row r="80" spans="1:9" s="25" customFormat="1" ht="12" customHeight="1">
      <c r="A80" s="43" t="s">
        <v>199</v>
      </c>
      <c r="B80" s="151" t="s">
        <v>491</v>
      </c>
      <c r="C80" s="30" t="s">
        <v>200</v>
      </c>
      <c r="D80" s="37">
        <f>'1.2.sz.mell.'!D80+'1.3.sz.mell.'!D80+'1.4.sz.mell.'!D80</f>
        <v>0</v>
      </c>
      <c r="E80" s="37">
        <f>'1.2.sz.mell.'!E80+'1.3.sz.mell.'!E80+'1.4.sz.mell.'!E80</f>
        <v>0</v>
      </c>
      <c r="F80" s="37">
        <f>'1.2.sz.mell.'!F80+'1.3.sz.mell.'!F80+'1.4.sz.mell.'!F80</f>
        <v>0</v>
      </c>
      <c r="G80" s="37">
        <f>'1.2.sz.mell.'!G80+'1.3.sz.mell.'!G80+'1.4.sz.mell.'!G80</f>
        <v>0</v>
      </c>
      <c r="H80" s="37">
        <f>'1.2.sz.mell.'!H80+'1.3.sz.mell.'!H80+'1.4.sz.mell.'!H80</f>
        <v>0</v>
      </c>
      <c r="I80" s="816"/>
    </row>
    <row r="81" spans="1:9" s="25" customFormat="1" ht="12" customHeight="1" thickBot="1">
      <c r="A81" s="44" t="s">
        <v>201</v>
      </c>
      <c r="B81" s="151" t="s">
        <v>492</v>
      </c>
      <c r="C81" s="33" t="s">
        <v>202</v>
      </c>
      <c r="D81" s="37">
        <f>'1.2.sz.mell.'!D81+'1.3.sz.mell.'!D81+'1.4.sz.mell.'!D81</f>
        <v>0</v>
      </c>
      <c r="E81" s="37">
        <f>'1.2.sz.mell.'!E81+'1.3.sz.mell.'!E81+'1.4.sz.mell.'!E81</f>
        <v>0</v>
      </c>
      <c r="F81" s="37">
        <f>'1.2.sz.mell.'!F81+'1.3.sz.mell.'!F81+'1.4.sz.mell.'!F81</f>
        <v>0</v>
      </c>
      <c r="G81" s="37">
        <f>'1.2.sz.mell.'!G81+'1.3.sz.mell.'!G81+'1.4.sz.mell.'!G81</f>
        <v>0</v>
      </c>
      <c r="H81" s="37">
        <f>'1.2.sz.mell.'!H81+'1.3.sz.mell.'!H81+'1.4.sz.mell.'!H81</f>
        <v>0</v>
      </c>
      <c r="I81" s="816"/>
    </row>
    <row r="82" spans="1:9" s="25" customFormat="1" ht="13.5" customHeight="1" thickBot="1">
      <c r="A82" s="40" t="s">
        <v>203</v>
      </c>
      <c r="B82" s="150" t="s">
        <v>493</v>
      </c>
      <c r="C82" s="34" t="s">
        <v>204</v>
      </c>
      <c r="D82" s="45"/>
      <c r="E82" s="45"/>
      <c r="F82" s="45"/>
      <c r="G82" s="45"/>
      <c r="H82" s="45"/>
      <c r="I82" s="819"/>
    </row>
    <row r="83" spans="1:9" s="25" customFormat="1" ht="15.75" customHeight="1" thickBot="1">
      <c r="A83" s="40" t="s">
        <v>205</v>
      </c>
      <c r="B83" s="150" t="s">
        <v>472</v>
      </c>
      <c r="C83" s="46" t="s">
        <v>206</v>
      </c>
      <c r="D83" s="15">
        <f>+D61+D65+D70+D73+D77+D82</f>
        <v>973204</v>
      </c>
      <c r="E83" s="15">
        <f t="shared" ref="E83:G83" si="24">+E61+E65+E70+E73+E77+E82</f>
        <v>2158553</v>
      </c>
      <c r="F83" s="15">
        <f t="shared" si="24"/>
        <v>0</v>
      </c>
      <c r="G83" s="15">
        <f t="shared" si="24"/>
        <v>2158553</v>
      </c>
      <c r="H83" s="15">
        <f t="shared" ref="H83" si="25">+H61+H65+H70+H73+H77+H82</f>
        <v>2156680</v>
      </c>
      <c r="I83" s="814">
        <f t="shared" si="23"/>
        <v>99.913228908440061</v>
      </c>
    </row>
    <row r="84" spans="1:9" s="25" customFormat="1" ht="16.5" customHeight="1" thickBot="1">
      <c r="A84" s="47" t="s">
        <v>207</v>
      </c>
      <c r="B84" s="154"/>
      <c r="C84" s="48" t="s">
        <v>208</v>
      </c>
      <c r="D84" s="15">
        <f>+D60+D83</f>
        <v>2510837</v>
      </c>
      <c r="E84" s="15">
        <f t="shared" ref="E84:G84" si="26">+E60+E83</f>
        <v>4119037</v>
      </c>
      <c r="F84" s="15">
        <f t="shared" si="26"/>
        <v>214167</v>
      </c>
      <c r="G84" s="15">
        <f t="shared" si="26"/>
        <v>4333204</v>
      </c>
      <c r="H84" s="15">
        <f t="shared" ref="H84" si="27">+H60+H83</f>
        <v>4413371</v>
      </c>
      <c r="I84" s="814">
        <f t="shared" si="23"/>
        <v>101.85006290956993</v>
      </c>
    </row>
    <row r="85" spans="1:9" s="25" customFormat="1" ht="16.5" customHeight="1">
      <c r="A85" s="49"/>
      <c r="B85" s="49"/>
      <c r="C85" s="49"/>
      <c r="D85" s="50"/>
      <c r="E85" s="50"/>
      <c r="F85" s="50"/>
      <c r="G85" s="50"/>
      <c r="H85" s="50"/>
      <c r="I85" s="50"/>
    </row>
    <row r="86" spans="1:9" ht="16.5" customHeight="1">
      <c r="A86" s="829" t="s">
        <v>209</v>
      </c>
      <c r="B86" s="829"/>
      <c r="C86" s="829"/>
      <c r="D86" s="829"/>
      <c r="E86" s="829"/>
      <c r="F86" s="829"/>
      <c r="G86" s="829"/>
      <c r="H86" s="829"/>
      <c r="I86" s="808"/>
    </row>
    <row r="87" spans="1:9" s="52" customFormat="1" ht="16.5" customHeight="1" thickBot="1">
      <c r="A87" s="831" t="s">
        <v>210</v>
      </c>
      <c r="B87" s="831"/>
      <c r="C87" s="831"/>
      <c r="D87" s="51"/>
      <c r="E87" s="51"/>
      <c r="F87" s="51"/>
      <c r="G87" s="51"/>
      <c r="H87" s="399"/>
      <c r="I87" s="399" t="s">
        <v>46</v>
      </c>
    </row>
    <row r="88" spans="1:9" ht="60.75" thickBot="1">
      <c r="A88" s="18" t="s">
        <v>47</v>
      </c>
      <c r="B88" s="131" t="s">
        <v>395</v>
      </c>
      <c r="C88" s="19" t="s">
        <v>211</v>
      </c>
      <c r="D88" s="20" t="s">
        <v>607</v>
      </c>
      <c r="E88" s="20" t="s">
        <v>694</v>
      </c>
      <c r="F88" s="20" t="s">
        <v>653</v>
      </c>
      <c r="G88" s="20" t="s">
        <v>632</v>
      </c>
      <c r="H88" s="20" t="s">
        <v>695</v>
      </c>
      <c r="I88" s="20" t="s">
        <v>1145</v>
      </c>
    </row>
    <row r="89" spans="1:9" s="22" customFormat="1" ht="12" customHeight="1" thickBot="1">
      <c r="A89" s="11">
        <v>1</v>
      </c>
      <c r="B89" s="11">
        <v>2</v>
      </c>
      <c r="C89" s="11">
        <v>3</v>
      </c>
      <c r="D89" s="11">
        <v>4</v>
      </c>
      <c r="E89" s="11"/>
      <c r="F89" s="11">
        <v>5</v>
      </c>
      <c r="G89" s="11">
        <v>6</v>
      </c>
      <c r="H89" s="11">
        <v>7</v>
      </c>
      <c r="I89" s="11">
        <v>7</v>
      </c>
    </row>
    <row r="90" spans="1:9" ht="12" customHeight="1" thickBot="1">
      <c r="A90" s="53" t="s">
        <v>49</v>
      </c>
      <c r="B90" s="155"/>
      <c r="C90" s="54" t="s">
        <v>212</v>
      </c>
      <c r="D90" s="55">
        <f>SUM(D91:D95)</f>
        <v>1622765.997523</v>
      </c>
      <c r="E90" s="55">
        <f>SUM(E91:E95)</f>
        <v>1852263</v>
      </c>
      <c r="F90" s="55">
        <f t="shared" ref="F90:G90" si="28">SUM(F91:F95)</f>
        <v>40740</v>
      </c>
      <c r="G90" s="55">
        <f t="shared" si="28"/>
        <v>1893003</v>
      </c>
      <c r="H90" s="55">
        <f t="shared" ref="H90" si="29">SUM(H91:H95)</f>
        <v>1821373</v>
      </c>
      <c r="I90" s="820">
        <f t="shared" ref="I90:I128" si="30">H90/G90*100</f>
        <v>96.216065162073178</v>
      </c>
    </row>
    <row r="91" spans="1:9" ht="12" customHeight="1">
      <c r="A91" s="56" t="s">
        <v>51</v>
      </c>
      <c r="B91" s="156" t="s">
        <v>396</v>
      </c>
      <c r="C91" s="57" t="s">
        <v>213</v>
      </c>
      <c r="D91" s="58">
        <f>'1.2.sz.mell.'!D91+'1.3.sz.mell.'!D91+'1.4.sz.mell.'!D91</f>
        <v>591967.64999999991</v>
      </c>
      <c r="E91" s="58">
        <f>'1.2.sz.mell.'!E91+'1.3.sz.mell.'!E91+'1.4.sz.mell.'!E91</f>
        <v>627008</v>
      </c>
      <c r="F91" s="58">
        <f>'1.2.sz.mell.'!F91+'1.3.sz.mell.'!F91+'1.4.sz.mell.'!F91</f>
        <v>13208</v>
      </c>
      <c r="G91" s="58">
        <f>'1.2.sz.mell.'!G91+'1.3.sz.mell.'!G91+'1.4.sz.mell.'!G91</f>
        <v>640216</v>
      </c>
      <c r="H91" s="58">
        <f>'1.2.sz.mell.'!H91+'1.3.sz.mell.'!H91+'1.4.sz.mell.'!H91</f>
        <v>614854</v>
      </c>
      <c r="I91" s="821">
        <f t="shared" si="30"/>
        <v>96.038524497981939</v>
      </c>
    </row>
    <row r="92" spans="1:9" ht="12" customHeight="1">
      <c r="A92" s="29" t="s">
        <v>53</v>
      </c>
      <c r="B92" s="152" t="s">
        <v>397</v>
      </c>
      <c r="C92" s="2" t="s">
        <v>214</v>
      </c>
      <c r="D92" s="31">
        <f>'1.2.sz.mell.'!D92+'1.3.sz.mell.'!D92+'1.4.sz.mell.'!D92</f>
        <v>167062.347523</v>
      </c>
      <c r="E92" s="31">
        <f>'1.2.sz.mell.'!E92+'1.3.sz.mell.'!E92+'1.4.sz.mell.'!E92</f>
        <v>177809</v>
      </c>
      <c r="F92" s="31">
        <f>'1.2.sz.mell.'!F92+'1.3.sz.mell.'!F92+'1.4.sz.mell.'!F92</f>
        <v>968</v>
      </c>
      <c r="G92" s="31">
        <f>'1.2.sz.mell.'!G92+'1.3.sz.mell.'!G92+'1.4.sz.mell.'!G92</f>
        <v>178777</v>
      </c>
      <c r="H92" s="31">
        <f>'1.2.sz.mell.'!H92+'1.3.sz.mell.'!H92+'1.4.sz.mell.'!H92</f>
        <v>169105</v>
      </c>
      <c r="I92" s="811">
        <f t="shared" si="30"/>
        <v>94.589908097797817</v>
      </c>
    </row>
    <row r="93" spans="1:9" ht="12" customHeight="1">
      <c r="A93" s="29" t="s">
        <v>55</v>
      </c>
      <c r="B93" s="152" t="s">
        <v>398</v>
      </c>
      <c r="C93" s="2" t="s">
        <v>215</v>
      </c>
      <c r="D93" s="35">
        <f>'1.2.sz.mell.'!D93+'1.3.sz.mell.'!D93+'1.4.sz.mell.'!D93</f>
        <v>612821</v>
      </c>
      <c r="E93" s="35">
        <f>'1.2.sz.mell.'!E93+'1.3.sz.mell.'!E93+'1.4.sz.mell.'!E93</f>
        <v>762976</v>
      </c>
      <c r="F93" s="35">
        <f>'1.2.sz.mell.'!F93+'1.3.sz.mell.'!F93+'1.4.sz.mell.'!F93</f>
        <v>21695</v>
      </c>
      <c r="G93" s="35">
        <f>'1.2.sz.mell.'!G93+'1.3.sz.mell.'!G93+'1.4.sz.mell.'!G93</f>
        <v>784671</v>
      </c>
      <c r="H93" s="35">
        <f>'1.2.sz.mell.'!H93+'1.3.sz.mell.'!H93+'1.4.sz.mell.'!H93</f>
        <v>762479</v>
      </c>
      <c r="I93" s="813">
        <f t="shared" si="30"/>
        <v>97.171808312018669</v>
      </c>
    </row>
    <row r="94" spans="1:9" ht="12" customHeight="1">
      <c r="A94" s="29" t="s">
        <v>57</v>
      </c>
      <c r="B94" s="152" t="s">
        <v>399</v>
      </c>
      <c r="C94" s="59" t="s">
        <v>216</v>
      </c>
      <c r="D94" s="35">
        <f>'1.2.sz.mell.'!D94+'1.3.sz.mell.'!D94+'1.4.sz.mell.'!D94</f>
        <v>42288</v>
      </c>
      <c r="E94" s="35">
        <f>'1.2.sz.mell.'!E94+'1.3.sz.mell.'!E94+'1.4.sz.mell.'!E94</f>
        <v>47078</v>
      </c>
      <c r="F94" s="35">
        <f>'1.2.sz.mell.'!F94+'1.3.sz.mell.'!F94+'1.4.sz.mell.'!F94</f>
        <v>2800</v>
      </c>
      <c r="G94" s="35">
        <f>'1.2.sz.mell.'!G94+'1.3.sz.mell.'!G94+'1.4.sz.mell.'!G94</f>
        <v>49878</v>
      </c>
      <c r="H94" s="35">
        <f>'1.2.sz.mell.'!H94+'1.3.sz.mell.'!H94+'1.4.sz.mell.'!H94</f>
        <v>37004</v>
      </c>
      <c r="I94" s="813">
        <f t="shared" si="30"/>
        <v>74.189021211756696</v>
      </c>
    </row>
    <row r="95" spans="1:9" ht="12" customHeight="1" thickBot="1">
      <c r="A95" s="29" t="s">
        <v>217</v>
      </c>
      <c r="B95" s="159" t="s">
        <v>400</v>
      </c>
      <c r="C95" s="60" t="s">
        <v>218</v>
      </c>
      <c r="D95" s="35">
        <f>'1.2.sz.mell.'!D95+'1.3.sz.mell.'!D95+'1.4.sz.mell.'!D95</f>
        <v>208627</v>
      </c>
      <c r="E95" s="35">
        <f>'1.2.sz.mell.'!E95+'1.3.sz.mell.'!E95+'1.4.sz.mell.'!E95</f>
        <v>237392</v>
      </c>
      <c r="F95" s="35">
        <f>'1.2.sz.mell.'!F95+'1.3.sz.mell.'!F95+'1.4.sz.mell.'!F95</f>
        <v>2069</v>
      </c>
      <c r="G95" s="35">
        <f>'1.2.sz.mell.'!G95+'1.3.sz.mell.'!G95+'1.4.sz.mell.'!G95</f>
        <v>239461</v>
      </c>
      <c r="H95" s="35">
        <f>'1.2.sz.mell.'!H95+'1.3.sz.mell.'!H95+'1.4.sz.mell.'!H95</f>
        <v>237931</v>
      </c>
      <c r="I95" s="813">
        <f t="shared" si="30"/>
        <v>99.361065058610791</v>
      </c>
    </row>
    <row r="96" spans="1:9" ht="12" customHeight="1" thickBot="1">
      <c r="A96" s="23" t="s">
        <v>63</v>
      </c>
      <c r="B96" s="150"/>
      <c r="C96" s="62" t="s">
        <v>219</v>
      </c>
      <c r="D96" s="12">
        <f>+D97+D99+D101</f>
        <v>819520</v>
      </c>
      <c r="E96" s="12">
        <f>+E97+E99+E101</f>
        <v>1043991</v>
      </c>
      <c r="F96" s="12">
        <f t="shared" ref="F96:G96" si="31">+F97+F99+F101</f>
        <v>135770</v>
      </c>
      <c r="G96" s="12">
        <f t="shared" si="31"/>
        <v>1179761</v>
      </c>
      <c r="H96" s="12">
        <f t="shared" ref="H96" si="32">+H97+H99+H101</f>
        <v>1152425</v>
      </c>
      <c r="I96" s="812">
        <f t="shared" si="30"/>
        <v>97.682920523733202</v>
      </c>
    </row>
    <row r="97" spans="1:9" ht="12" customHeight="1">
      <c r="A97" s="26" t="s">
        <v>65</v>
      </c>
      <c r="B97" s="151" t="s">
        <v>401</v>
      </c>
      <c r="C97" s="2" t="s">
        <v>220</v>
      </c>
      <c r="D97" s="28">
        <f>'1.2.sz.mell.'!D97+'1.3.sz.mell.'!D97+'1.4.sz.mell.'!D97</f>
        <v>638404</v>
      </c>
      <c r="E97" s="28">
        <f>'1.2.sz.mell.'!E97+'1.3.sz.mell.'!E97+'1.4.sz.mell.'!E97</f>
        <v>678582</v>
      </c>
      <c r="F97" s="28">
        <f>'1.2.sz.mell.'!F97+'1.3.sz.mell.'!F97+'1.4.sz.mell.'!F97</f>
        <v>14639</v>
      </c>
      <c r="G97" s="28">
        <f>'1.2.sz.mell.'!G97+'1.3.sz.mell.'!G97+'1.4.sz.mell.'!G97</f>
        <v>693221</v>
      </c>
      <c r="H97" s="28">
        <f>'1.2.sz.mell.'!H97+'1.3.sz.mell.'!H97+'1.4.sz.mell.'!H97</f>
        <v>670990</v>
      </c>
      <c r="I97" s="810">
        <f t="shared" si="30"/>
        <v>96.793086187521723</v>
      </c>
    </row>
    <row r="98" spans="1:9" ht="12" customHeight="1">
      <c r="A98" s="26" t="s">
        <v>67</v>
      </c>
      <c r="B98" s="160" t="s">
        <v>401</v>
      </c>
      <c r="C98" s="63" t="s">
        <v>221</v>
      </c>
      <c r="D98" s="28">
        <f>'1.2.sz.mell.'!D98+'1.3.sz.mell.'!D98+'1.4.sz.mell.'!D98</f>
        <v>0</v>
      </c>
      <c r="E98" s="28">
        <f>'1.2.sz.mell.'!E98+'1.3.sz.mell.'!E98+'1.4.sz.mell.'!E98</f>
        <v>131009</v>
      </c>
      <c r="F98" s="28">
        <f>'1.2.sz.mell.'!F98+'1.3.sz.mell.'!F98+'1.4.sz.mell.'!F98</f>
        <v>20273</v>
      </c>
      <c r="G98" s="28">
        <f>'1.2.sz.mell.'!G98+'1.3.sz.mell.'!G98+'1.4.sz.mell.'!G98</f>
        <v>151282</v>
      </c>
      <c r="H98" s="28">
        <f>'1.2.sz.mell.'!H98+'1.3.sz.mell.'!H98+'1.4.sz.mell.'!H98</f>
        <v>0</v>
      </c>
      <c r="I98" s="810">
        <f t="shared" si="30"/>
        <v>0</v>
      </c>
    </row>
    <row r="99" spans="1:9" ht="12" customHeight="1">
      <c r="A99" s="26" t="s">
        <v>69</v>
      </c>
      <c r="B99" s="160" t="s">
        <v>402</v>
      </c>
      <c r="C99" s="63" t="s">
        <v>222</v>
      </c>
      <c r="D99" s="31">
        <f>'1.2.sz.mell.'!D99+'1.3.sz.mell.'!D99+'1.4.sz.mell.'!D99</f>
        <v>178268</v>
      </c>
      <c r="E99" s="31">
        <f>'1.2.sz.mell.'!E99+'1.3.sz.mell.'!E99+'1.4.sz.mell.'!E99</f>
        <v>335879</v>
      </c>
      <c r="F99" s="31">
        <f>'1.2.sz.mell.'!F99+'1.3.sz.mell.'!F99+'1.4.sz.mell.'!F99</f>
        <v>121131</v>
      </c>
      <c r="G99" s="31">
        <f>'1.2.sz.mell.'!G99+'1.3.sz.mell.'!G99+'1.4.sz.mell.'!G99</f>
        <v>457010</v>
      </c>
      <c r="H99" s="31">
        <f>'1.2.sz.mell.'!H99+'1.3.sz.mell.'!H99+'1.4.sz.mell.'!H99</f>
        <v>451905</v>
      </c>
      <c r="I99" s="811">
        <f t="shared" si="30"/>
        <v>98.882956609264568</v>
      </c>
    </row>
    <row r="100" spans="1:9" ht="12" customHeight="1">
      <c r="A100" s="26" t="s">
        <v>71</v>
      </c>
      <c r="B100" s="160" t="s">
        <v>402</v>
      </c>
      <c r="C100" s="63" t="s">
        <v>223</v>
      </c>
      <c r="D100" s="13">
        <f>'1.2.sz.mell.'!D100+'1.3.sz.mell.'!D100+'1.4.sz.mell.'!D100</f>
        <v>0</v>
      </c>
      <c r="E100" s="13">
        <f>'1.2.sz.mell.'!E100+'1.3.sz.mell.'!E100+'1.4.sz.mell.'!E100</f>
        <v>138085</v>
      </c>
      <c r="F100" s="13">
        <f>'1.2.sz.mell.'!F100+'1.3.sz.mell.'!F100+'1.4.sz.mell.'!F100</f>
        <v>121131</v>
      </c>
      <c r="G100" s="13">
        <f>'1.2.sz.mell.'!G100+'1.3.sz.mell.'!G100+'1.4.sz.mell.'!G100</f>
        <v>259216</v>
      </c>
      <c r="H100" s="13">
        <f>'1.2.sz.mell.'!H100+'1.3.sz.mell.'!H100+'1.4.sz.mell.'!H100</f>
        <v>0</v>
      </c>
      <c r="I100" s="822">
        <f t="shared" si="30"/>
        <v>0</v>
      </c>
    </row>
    <row r="101" spans="1:9" ht="12" customHeight="1" thickBot="1">
      <c r="A101" s="26" t="s">
        <v>73</v>
      </c>
      <c r="B101" s="157" t="s">
        <v>403</v>
      </c>
      <c r="C101" s="64" t="s">
        <v>224</v>
      </c>
      <c r="D101" s="13">
        <f>'1.2.sz.mell.'!D101+'1.3.sz.mell.'!D101+'1.4.sz.mell.'!D101</f>
        <v>2848</v>
      </c>
      <c r="E101" s="13">
        <f>'1.2.sz.mell.'!E101+'1.3.sz.mell.'!E101+'1.4.sz.mell.'!E101</f>
        <v>29530</v>
      </c>
      <c r="F101" s="13">
        <f>'1.2.sz.mell.'!F101+'1.3.sz.mell.'!F101+'1.4.sz.mell.'!F101</f>
        <v>0</v>
      </c>
      <c r="G101" s="13">
        <f>'1.2.sz.mell.'!G101+'1.3.sz.mell.'!G101+'1.4.sz.mell.'!G101</f>
        <v>29530</v>
      </c>
      <c r="H101" s="13">
        <f>'1.2.sz.mell.'!H101+'1.3.sz.mell.'!H101+'1.4.sz.mell.'!H101</f>
        <v>29530</v>
      </c>
      <c r="I101" s="822">
        <f t="shared" si="30"/>
        <v>100</v>
      </c>
    </row>
    <row r="102" spans="1:9" ht="12" customHeight="1" thickBot="1">
      <c r="A102" s="23" t="s">
        <v>77</v>
      </c>
      <c r="B102" s="150" t="s">
        <v>404</v>
      </c>
      <c r="C102" s="5" t="s">
        <v>225</v>
      </c>
      <c r="D102" s="12">
        <f>+D103+D105+D104</f>
        <v>35000</v>
      </c>
      <c r="E102" s="12">
        <f>+E103+E105+E104</f>
        <v>9232</v>
      </c>
      <c r="F102" s="12">
        <f t="shared" ref="F102:G102" si="33">+F103+F105+F104</f>
        <v>37657</v>
      </c>
      <c r="G102" s="12">
        <f t="shared" si="33"/>
        <v>46889</v>
      </c>
      <c r="H102" s="12">
        <f t="shared" ref="H102" si="34">+H103+H105+H104</f>
        <v>0</v>
      </c>
      <c r="I102" s="812">
        <f t="shared" si="30"/>
        <v>0</v>
      </c>
    </row>
    <row r="103" spans="1:9" ht="12" customHeight="1">
      <c r="A103" s="26" t="s">
        <v>79</v>
      </c>
      <c r="B103" s="151" t="s">
        <v>404</v>
      </c>
      <c r="C103" s="4" t="s">
        <v>226</v>
      </c>
      <c r="D103" s="28">
        <f>'1.2.sz.mell.'!D103+'1.3.sz.mell.'!D103+'1.4.sz.mell.'!D103</f>
        <v>5000</v>
      </c>
      <c r="E103" s="28">
        <f>'1.2.sz.mell.'!E103+'1.3.sz.mell.'!E103+'1.4.sz.mell.'!E103</f>
        <v>8337</v>
      </c>
      <c r="F103" s="28">
        <f>'1.2.sz.mell.'!F103+'1.3.sz.mell.'!F103+'1.4.sz.mell.'!F103</f>
        <v>37657</v>
      </c>
      <c r="G103" s="28">
        <f>'1.2.sz.mell.'!G103+'1.3.sz.mell.'!G103+'1.4.sz.mell.'!G103</f>
        <v>45994</v>
      </c>
      <c r="H103" s="28">
        <f>'1.2.sz.mell.'!H103+'1.3.sz.mell.'!H103+'1.4.sz.mell.'!H103</f>
        <v>0</v>
      </c>
      <c r="I103" s="810">
        <f t="shared" si="30"/>
        <v>0</v>
      </c>
    </row>
    <row r="104" spans="1:9" ht="12" customHeight="1">
      <c r="A104" s="61"/>
      <c r="B104" s="157" t="s">
        <v>404</v>
      </c>
      <c r="C104" s="14" t="s">
        <v>358</v>
      </c>
      <c r="D104" s="35">
        <f>'1.2.sz.mell.'!D104+'1.3.sz.mell.'!D104+'1.4.sz.mell.'!D104</f>
        <v>0</v>
      </c>
      <c r="E104" s="35">
        <f>'1.2.sz.mell.'!E104+'1.3.sz.mell.'!E104+'1.4.sz.mell.'!E104</f>
        <v>0</v>
      </c>
      <c r="F104" s="35">
        <f>'1.2.sz.mell.'!F104+'1.3.sz.mell.'!F104+'1.4.sz.mell.'!F104</f>
        <v>0</v>
      </c>
      <c r="G104" s="35">
        <f>'1.2.sz.mell.'!G104+'1.3.sz.mell.'!G104+'1.4.sz.mell.'!G104</f>
        <v>0</v>
      </c>
      <c r="H104" s="35">
        <f>'1.2.sz.mell.'!H104+'1.3.sz.mell.'!H104+'1.4.sz.mell.'!H104</f>
        <v>0</v>
      </c>
      <c r="I104" s="813"/>
    </row>
    <row r="105" spans="1:9" ht="12" customHeight="1" thickBot="1">
      <c r="A105" s="32" t="s">
        <v>81</v>
      </c>
      <c r="B105" s="153" t="s">
        <v>404</v>
      </c>
      <c r="C105" s="63" t="s">
        <v>227</v>
      </c>
      <c r="D105" s="35">
        <f>'1.2.sz.mell.'!D105+'1.3.sz.mell.'!D105+'1.4.sz.mell.'!D105</f>
        <v>30000</v>
      </c>
      <c r="E105" s="35">
        <f>'1.2.sz.mell.'!E105+'1.3.sz.mell.'!E105+'1.4.sz.mell.'!E105</f>
        <v>895</v>
      </c>
      <c r="F105" s="35">
        <f>'1.2.sz.mell.'!F105+'1.3.sz.mell.'!F105+'1.4.sz.mell.'!F105</f>
        <v>0</v>
      </c>
      <c r="G105" s="35">
        <f>'1.2.sz.mell.'!G105+'1.3.sz.mell.'!G105+'1.4.sz.mell.'!G105</f>
        <v>895</v>
      </c>
      <c r="H105" s="35">
        <f>'1.2.sz.mell.'!H105+'1.3.sz.mell.'!H105+'1.4.sz.mell.'!H105</f>
        <v>0</v>
      </c>
      <c r="I105" s="813">
        <f t="shared" si="30"/>
        <v>0</v>
      </c>
    </row>
    <row r="106" spans="1:9" ht="12" customHeight="1" thickBot="1">
      <c r="A106" s="23" t="s">
        <v>228</v>
      </c>
      <c r="B106" s="150"/>
      <c r="C106" s="5" t="s">
        <v>229</v>
      </c>
      <c r="D106" s="12">
        <f>+D90+D96+D102</f>
        <v>2477285.997523</v>
      </c>
      <c r="E106" s="12">
        <f>+E90+E96+E102</f>
        <v>2905486</v>
      </c>
      <c r="F106" s="12">
        <f t="shared" ref="F106:G106" si="35">+F90+F96+F102</f>
        <v>214167</v>
      </c>
      <c r="G106" s="12">
        <f t="shared" si="35"/>
        <v>3119653</v>
      </c>
      <c r="H106" s="12">
        <f t="shared" ref="H106" si="36">+H90+H96+H102</f>
        <v>2973798</v>
      </c>
      <c r="I106" s="812">
        <f t="shared" si="30"/>
        <v>95.324640272491848</v>
      </c>
    </row>
    <row r="107" spans="1:9" ht="12" customHeight="1" thickBot="1">
      <c r="A107" s="23" t="s">
        <v>105</v>
      </c>
      <c r="B107" s="150"/>
      <c r="C107" s="5" t="s">
        <v>230</v>
      </c>
      <c r="D107" s="12">
        <f>+D108+D109+D110</f>
        <v>9199</v>
      </c>
      <c r="E107" s="12">
        <f>+E108+E109+E110</f>
        <v>9199</v>
      </c>
      <c r="F107" s="12">
        <f t="shared" ref="F107:G107" si="37">+F108+F109+F110</f>
        <v>0</v>
      </c>
      <c r="G107" s="12">
        <f t="shared" si="37"/>
        <v>9199</v>
      </c>
      <c r="H107" s="12">
        <f t="shared" ref="H107" si="38">+H108+H109+H110</f>
        <v>9199</v>
      </c>
      <c r="I107" s="812">
        <f t="shared" si="30"/>
        <v>100</v>
      </c>
    </row>
    <row r="108" spans="1:9" ht="12" customHeight="1">
      <c r="A108" s="26" t="s">
        <v>107</v>
      </c>
      <c r="B108" s="151" t="s">
        <v>405</v>
      </c>
      <c r="C108" s="4" t="s">
        <v>231</v>
      </c>
      <c r="D108" s="13">
        <f>'1.2.sz.mell.'!D108+'1.3.sz.mell.'!D108+'1.4.sz.mell.'!D108</f>
        <v>9199</v>
      </c>
      <c r="E108" s="13">
        <f>'1.2.sz.mell.'!E108+'1.3.sz.mell.'!E108+'1.4.sz.mell.'!E108</f>
        <v>9199</v>
      </c>
      <c r="F108" s="13">
        <f>'1.2.sz.mell.'!F108+'1.3.sz.mell.'!F108+'1.4.sz.mell.'!F108</f>
        <v>0</v>
      </c>
      <c r="G108" s="13">
        <f>'1.2.sz.mell.'!G108+'1.3.sz.mell.'!G108+'1.4.sz.mell.'!G108</f>
        <v>9199</v>
      </c>
      <c r="H108" s="13">
        <f>'1.2.sz.mell.'!H108+'1.3.sz.mell.'!H108+'1.4.sz.mell.'!H108</f>
        <v>9199</v>
      </c>
      <c r="I108" s="822">
        <f t="shared" si="30"/>
        <v>100</v>
      </c>
    </row>
    <row r="109" spans="1:9" ht="12" customHeight="1">
      <c r="A109" s="26" t="s">
        <v>109</v>
      </c>
      <c r="B109" s="151" t="s">
        <v>406</v>
      </c>
      <c r="C109" s="4" t="s">
        <v>232</v>
      </c>
      <c r="D109" s="13">
        <f>'1.2.sz.mell.'!D109+'1.3.sz.mell.'!D109+'1.4.sz.mell.'!D109</f>
        <v>0</v>
      </c>
      <c r="E109" s="13">
        <f>'1.2.sz.mell.'!E109+'1.3.sz.mell.'!E109+'1.4.sz.mell.'!E109</f>
        <v>0</v>
      </c>
      <c r="F109" s="13">
        <f>'1.2.sz.mell.'!F109+'1.3.sz.mell.'!F109+'1.4.sz.mell.'!F109</f>
        <v>0</v>
      </c>
      <c r="G109" s="13">
        <f>'1.2.sz.mell.'!G109+'1.3.sz.mell.'!G109+'1.4.sz.mell.'!G109</f>
        <v>0</v>
      </c>
      <c r="H109" s="13">
        <f>'1.2.sz.mell.'!H109+'1.3.sz.mell.'!H109+'1.4.sz.mell.'!H109</f>
        <v>0</v>
      </c>
      <c r="I109" s="822"/>
    </row>
    <row r="110" spans="1:9" ht="12" customHeight="1" thickBot="1">
      <c r="A110" s="61" t="s">
        <v>111</v>
      </c>
      <c r="B110" s="157" t="s">
        <v>407</v>
      </c>
      <c r="C110" s="14" t="s">
        <v>233</v>
      </c>
      <c r="D110" s="13">
        <f>'1.2.sz.mell.'!D110+'1.3.sz.mell.'!D110+'1.4.sz.mell.'!D110</f>
        <v>0</v>
      </c>
      <c r="E110" s="13">
        <f>'1.2.sz.mell.'!E110+'1.3.sz.mell.'!E110+'1.4.sz.mell.'!E110</f>
        <v>0</v>
      </c>
      <c r="F110" s="13">
        <f>'1.2.sz.mell.'!F110+'1.3.sz.mell.'!F110+'1.4.sz.mell.'!F110</f>
        <v>0</v>
      </c>
      <c r="G110" s="13">
        <f>'1.2.sz.mell.'!G110+'1.3.sz.mell.'!G110+'1.4.sz.mell.'!G110</f>
        <v>0</v>
      </c>
      <c r="H110" s="13">
        <f>'1.2.sz.mell.'!H110+'1.3.sz.mell.'!H110+'1.4.sz.mell.'!H110</f>
        <v>0</v>
      </c>
      <c r="I110" s="822"/>
    </row>
    <row r="111" spans="1:9" ht="12" customHeight="1" thickBot="1">
      <c r="A111" s="23" t="s">
        <v>127</v>
      </c>
      <c r="B111" s="150" t="s">
        <v>408</v>
      </c>
      <c r="C111" s="5" t="s">
        <v>234</v>
      </c>
      <c r="D111" s="12">
        <f>+D112+D113+D114+D115</f>
        <v>0</v>
      </c>
      <c r="E111" s="12">
        <f>+E112+E113+E114+E115</f>
        <v>0</v>
      </c>
      <c r="F111" s="12"/>
      <c r="G111" s="12">
        <f>+G112+G113+G114+G115</f>
        <v>0</v>
      </c>
      <c r="H111" s="12">
        <f>+H112+H113+H114+H115</f>
        <v>0</v>
      </c>
      <c r="I111" s="812"/>
    </row>
    <row r="112" spans="1:9" ht="12" customHeight="1">
      <c r="A112" s="26" t="s">
        <v>129</v>
      </c>
      <c r="B112" s="151" t="s">
        <v>409</v>
      </c>
      <c r="C112" s="4" t="s">
        <v>235</v>
      </c>
      <c r="D112" s="13">
        <f>'1.2.sz.mell.'!D112+'1.3.sz.mell.'!D112+'1.4.sz.mell.'!D112</f>
        <v>0</v>
      </c>
      <c r="E112" s="13">
        <f>'1.2.sz.mell.'!E112+'1.3.sz.mell.'!E112+'1.4.sz.mell.'!E112</f>
        <v>0</v>
      </c>
      <c r="F112" s="13">
        <f>'1.2.sz.mell.'!F112+'1.3.sz.mell.'!F112+'1.4.sz.mell.'!F112</f>
        <v>0</v>
      </c>
      <c r="G112" s="13">
        <f>'1.2.sz.mell.'!G112+'1.3.sz.mell.'!G112+'1.4.sz.mell.'!G112</f>
        <v>0</v>
      </c>
      <c r="H112" s="13">
        <f>'1.2.sz.mell.'!H112+'1.3.sz.mell.'!H112+'1.4.sz.mell.'!H112</f>
        <v>0</v>
      </c>
      <c r="I112" s="822"/>
    </row>
    <row r="113" spans="1:13" ht="12" customHeight="1">
      <c r="A113" s="26" t="s">
        <v>131</v>
      </c>
      <c r="B113" s="151" t="s">
        <v>410</v>
      </c>
      <c r="C113" s="4" t="s">
        <v>236</v>
      </c>
      <c r="D113" s="13">
        <f>'1.2.sz.mell.'!D113+'1.3.sz.mell.'!D113+'1.4.sz.mell.'!D113</f>
        <v>0</v>
      </c>
      <c r="E113" s="13">
        <f>'1.2.sz.mell.'!E113+'1.3.sz.mell.'!E113+'1.4.sz.mell.'!E113</f>
        <v>0</v>
      </c>
      <c r="F113" s="13">
        <f>'1.2.sz.mell.'!F113+'1.3.sz.mell.'!F113+'1.4.sz.mell.'!F113</f>
        <v>0</v>
      </c>
      <c r="G113" s="13">
        <f>'1.2.sz.mell.'!G113+'1.3.sz.mell.'!G113+'1.4.sz.mell.'!G113</f>
        <v>0</v>
      </c>
      <c r="H113" s="13">
        <f>'1.2.sz.mell.'!H113+'1.3.sz.mell.'!H113+'1.4.sz.mell.'!H113</f>
        <v>0</v>
      </c>
      <c r="I113" s="822"/>
    </row>
    <row r="114" spans="1:13" ht="12" customHeight="1">
      <c r="A114" s="26" t="s">
        <v>133</v>
      </c>
      <c r="B114" s="151" t="s">
        <v>411</v>
      </c>
      <c r="C114" s="4" t="s">
        <v>237</v>
      </c>
      <c r="D114" s="13">
        <f>'1.2.sz.mell.'!D114+'1.3.sz.mell.'!D114+'1.4.sz.mell.'!D114</f>
        <v>0</v>
      </c>
      <c r="E114" s="13">
        <f>'1.2.sz.mell.'!E114+'1.3.sz.mell.'!E114+'1.4.sz.mell.'!E114</f>
        <v>0</v>
      </c>
      <c r="F114" s="13">
        <f>'1.2.sz.mell.'!F114+'1.3.sz.mell.'!F114+'1.4.sz.mell.'!F114</f>
        <v>0</v>
      </c>
      <c r="G114" s="13">
        <f>'1.2.sz.mell.'!G114+'1.3.sz.mell.'!G114+'1.4.sz.mell.'!G114</f>
        <v>0</v>
      </c>
      <c r="H114" s="13">
        <f>'1.2.sz.mell.'!H114+'1.3.sz.mell.'!H114+'1.4.sz.mell.'!H114</f>
        <v>0</v>
      </c>
      <c r="I114" s="822"/>
    </row>
    <row r="115" spans="1:13" ht="12" customHeight="1" thickBot="1">
      <c r="A115" s="61" t="s">
        <v>135</v>
      </c>
      <c r="B115" s="157" t="s">
        <v>412</v>
      </c>
      <c r="C115" s="14" t="s">
        <v>238</v>
      </c>
      <c r="D115" s="13">
        <f>'1.2.sz.mell.'!D115+'1.3.sz.mell.'!D115+'1.4.sz.mell.'!D115</f>
        <v>0</v>
      </c>
      <c r="E115" s="13">
        <f>'1.2.sz.mell.'!E115+'1.3.sz.mell.'!E115+'1.4.sz.mell.'!E115</f>
        <v>0</v>
      </c>
      <c r="F115" s="13">
        <f>'1.2.sz.mell.'!F115+'1.3.sz.mell.'!F115+'1.4.sz.mell.'!F115</f>
        <v>0</v>
      </c>
      <c r="G115" s="13">
        <f>'1.2.sz.mell.'!G115+'1.3.sz.mell.'!G115+'1.4.sz.mell.'!G115</f>
        <v>0</v>
      </c>
      <c r="H115" s="13">
        <f>'1.2.sz.mell.'!H115+'1.3.sz.mell.'!H115+'1.4.sz.mell.'!H115</f>
        <v>0</v>
      </c>
      <c r="I115" s="822"/>
    </row>
    <row r="116" spans="1:13" ht="12" customHeight="1" thickBot="1">
      <c r="A116" s="23" t="s">
        <v>239</v>
      </c>
      <c r="B116" s="150"/>
      <c r="C116" s="5" t="s">
        <v>240</v>
      </c>
      <c r="D116" s="15">
        <f>+D117+D118+D120+D121</f>
        <v>24352</v>
      </c>
      <c r="E116" s="15">
        <f>+E117+E118+E120+E121</f>
        <v>1204352</v>
      </c>
      <c r="F116" s="15"/>
      <c r="G116" s="15">
        <f>+G117+G118+G120+G121</f>
        <v>1204352</v>
      </c>
      <c r="H116" s="15">
        <f>+H117+H118+H120+H121</f>
        <v>1204352</v>
      </c>
      <c r="I116" s="814">
        <f t="shared" si="30"/>
        <v>100</v>
      </c>
    </row>
    <row r="117" spans="1:13" ht="12" customHeight="1">
      <c r="A117" s="26" t="s">
        <v>141</v>
      </c>
      <c r="B117" s="151" t="s">
        <v>413</v>
      </c>
      <c r="C117" s="4" t="s">
        <v>241</v>
      </c>
      <c r="D117" s="13">
        <f>'1.2.sz.mell.'!D117+'1.3.sz.mell.'!D117+'1.4.sz.mell.'!D117</f>
        <v>0</v>
      </c>
      <c r="E117" s="13">
        <f>'1.2.sz.mell.'!E117+'1.3.sz.mell.'!E117+'1.4.sz.mell.'!E117</f>
        <v>0</v>
      </c>
      <c r="F117" s="13">
        <f>'1.2.sz.mell.'!F117+'1.3.sz.mell.'!F117+'1.4.sz.mell.'!F117</f>
        <v>0</v>
      </c>
      <c r="G117" s="13">
        <f>'1.2.sz.mell.'!G117+'1.3.sz.mell.'!G117+'1.4.sz.mell.'!G117</f>
        <v>0</v>
      </c>
      <c r="H117" s="13">
        <f>'1.2.sz.mell.'!H117+'1.3.sz.mell.'!H117+'1.4.sz.mell.'!H117</f>
        <v>0</v>
      </c>
      <c r="I117" s="822"/>
    </row>
    <row r="118" spans="1:13" ht="12" customHeight="1">
      <c r="A118" s="26" t="s">
        <v>143</v>
      </c>
      <c r="B118" s="151" t="s">
        <v>414</v>
      </c>
      <c r="C118" s="4" t="s">
        <v>242</v>
      </c>
      <c r="D118" s="13">
        <f>'1.2.sz.mell.'!D118+'1.3.sz.mell.'!D118+'1.4.sz.mell.'!D118</f>
        <v>24352</v>
      </c>
      <c r="E118" s="13">
        <f>'1.2.sz.mell.'!E118+'1.3.sz.mell.'!E118+'1.4.sz.mell.'!E118</f>
        <v>24352</v>
      </c>
      <c r="F118" s="13">
        <f>'1.2.sz.mell.'!F118+'1.3.sz.mell.'!F118+'1.4.sz.mell.'!F118</f>
        <v>0</v>
      </c>
      <c r="G118" s="13">
        <f>'1.2.sz.mell.'!G118+'1.3.sz.mell.'!G118+'1.4.sz.mell.'!G118</f>
        <v>24352</v>
      </c>
      <c r="H118" s="13">
        <f>'1.2.sz.mell.'!H118+'1.3.sz.mell.'!H118+'1.4.sz.mell.'!H118</f>
        <v>24352</v>
      </c>
      <c r="I118" s="822">
        <f t="shared" si="30"/>
        <v>100</v>
      </c>
    </row>
    <row r="119" spans="1:13" ht="12" customHeight="1">
      <c r="A119" s="26" t="s">
        <v>145</v>
      </c>
      <c r="B119" s="151" t="s">
        <v>415</v>
      </c>
      <c r="C119" s="4" t="s">
        <v>257</v>
      </c>
      <c r="D119" s="13"/>
      <c r="E119" s="13"/>
      <c r="F119" s="13"/>
      <c r="G119" s="13"/>
      <c r="H119" s="13"/>
      <c r="I119" s="822"/>
    </row>
    <row r="120" spans="1:13" ht="12" customHeight="1">
      <c r="A120" s="26" t="s">
        <v>147</v>
      </c>
      <c r="B120" s="151" t="s">
        <v>416</v>
      </c>
      <c r="C120" s="4" t="s">
        <v>243</v>
      </c>
      <c r="D120" s="13">
        <f>'1.2.sz.mell.'!D120+'1.3.sz.mell.'!D120+'1.4.sz.mell.'!D120</f>
        <v>0</v>
      </c>
      <c r="E120" s="13">
        <f>'1.2.sz.mell.'!E120+'1.3.sz.mell.'!E120+'1.4.sz.mell.'!E120</f>
        <v>1180000</v>
      </c>
      <c r="F120" s="13">
        <f>'1.2.sz.mell.'!F120+'1.3.sz.mell.'!F120+'1.4.sz.mell.'!F120</f>
        <v>0</v>
      </c>
      <c r="G120" s="13">
        <f>'1.2.sz.mell.'!G120+'1.3.sz.mell.'!G120+'1.4.sz.mell.'!G120</f>
        <v>1180000</v>
      </c>
      <c r="H120" s="13">
        <f>'1.2.sz.mell.'!H120+'1.3.sz.mell.'!H120+'1.4.sz.mell.'!H120</f>
        <v>1180000</v>
      </c>
      <c r="I120" s="822">
        <f t="shared" si="30"/>
        <v>100</v>
      </c>
    </row>
    <row r="121" spans="1:13" ht="12" customHeight="1" thickBot="1">
      <c r="A121" s="61" t="s">
        <v>258</v>
      </c>
      <c r="B121" s="157" t="s">
        <v>417</v>
      </c>
      <c r="C121" s="14" t="s">
        <v>244</v>
      </c>
      <c r="D121" s="13">
        <f>'1.2.sz.mell.'!D121+'1.3.sz.mell.'!D121+'1.4.sz.mell.'!D121</f>
        <v>0</v>
      </c>
      <c r="E121" s="13">
        <f>'1.2.sz.mell.'!E121+'1.3.sz.mell.'!E121+'1.4.sz.mell.'!E121</f>
        <v>0</v>
      </c>
      <c r="F121" s="13">
        <f>'1.2.sz.mell.'!F121+'1.3.sz.mell.'!F121+'1.4.sz.mell.'!F121</f>
        <v>0</v>
      </c>
      <c r="G121" s="13">
        <f>'1.2.sz.mell.'!G121+'1.3.sz.mell.'!G121+'1.4.sz.mell.'!G121</f>
        <v>0</v>
      </c>
      <c r="H121" s="13">
        <f>'1.2.sz.mell.'!H121+'1.3.sz.mell.'!H121+'1.4.sz.mell.'!H121</f>
        <v>0</v>
      </c>
      <c r="I121" s="822"/>
    </row>
    <row r="122" spans="1:13" ht="12" customHeight="1" thickBot="1">
      <c r="A122" s="23" t="s">
        <v>149</v>
      </c>
      <c r="B122" s="150" t="s">
        <v>418</v>
      </c>
      <c r="C122" s="5" t="s">
        <v>245</v>
      </c>
      <c r="D122" s="65">
        <f>+D123+D124+D125+D126</f>
        <v>0</v>
      </c>
      <c r="E122" s="65">
        <f>+E123+E124+E125+E126</f>
        <v>0</v>
      </c>
      <c r="F122" s="65"/>
      <c r="G122" s="65">
        <f>+G123+G124+G125+G126</f>
        <v>0</v>
      </c>
      <c r="H122" s="65">
        <f>+H123+H124+H125+H126</f>
        <v>0</v>
      </c>
      <c r="I122" s="823"/>
    </row>
    <row r="123" spans="1:13" ht="12" customHeight="1">
      <c r="A123" s="26" t="s">
        <v>151</v>
      </c>
      <c r="B123" s="151" t="s">
        <v>419</v>
      </c>
      <c r="C123" s="4" t="s">
        <v>246</v>
      </c>
      <c r="D123" s="13">
        <f>'1.2.sz.mell.'!D123+'1.3.sz.mell.'!D123+'1.4.sz.mell.'!D123</f>
        <v>0</v>
      </c>
      <c r="E123" s="13">
        <f>'1.2.sz.mell.'!E123+'1.3.sz.mell.'!E123+'1.4.sz.mell.'!E123</f>
        <v>0</v>
      </c>
      <c r="F123" s="13">
        <f>'1.2.sz.mell.'!F123+'1.3.sz.mell.'!F123+'1.4.sz.mell.'!F123</f>
        <v>0</v>
      </c>
      <c r="G123" s="13">
        <f>'1.2.sz.mell.'!G123+'1.3.sz.mell.'!G123+'1.4.sz.mell.'!G123</f>
        <v>0</v>
      </c>
      <c r="H123" s="13">
        <f>'1.2.sz.mell.'!H123+'1.3.sz.mell.'!H123+'1.4.sz.mell.'!H123</f>
        <v>0</v>
      </c>
      <c r="I123" s="822"/>
    </row>
    <row r="124" spans="1:13" ht="12" customHeight="1">
      <c r="A124" s="26" t="s">
        <v>153</v>
      </c>
      <c r="B124" s="151" t="s">
        <v>420</v>
      </c>
      <c r="C124" s="4" t="s">
        <v>247</v>
      </c>
      <c r="D124" s="13">
        <f>'1.2.sz.mell.'!D124+'1.3.sz.mell.'!D124+'1.4.sz.mell.'!D124</f>
        <v>0</v>
      </c>
      <c r="E124" s="13">
        <f>'1.2.sz.mell.'!E124+'1.3.sz.mell.'!E124+'1.4.sz.mell.'!E124</f>
        <v>0</v>
      </c>
      <c r="F124" s="13">
        <f>'1.2.sz.mell.'!F124+'1.3.sz.mell.'!F124+'1.4.sz.mell.'!F124</f>
        <v>0</v>
      </c>
      <c r="G124" s="13">
        <f>'1.2.sz.mell.'!G124+'1.3.sz.mell.'!G124+'1.4.sz.mell.'!G124</f>
        <v>0</v>
      </c>
      <c r="H124" s="13">
        <f>'1.2.sz.mell.'!H124+'1.3.sz.mell.'!H124+'1.4.sz.mell.'!H124</f>
        <v>0</v>
      </c>
      <c r="I124" s="822"/>
    </row>
    <row r="125" spans="1:13" ht="12" customHeight="1">
      <c r="A125" s="26" t="s">
        <v>155</v>
      </c>
      <c r="B125" s="151" t="s">
        <v>421</v>
      </c>
      <c r="C125" s="4" t="s">
        <v>248</v>
      </c>
      <c r="D125" s="13">
        <f>'1.2.sz.mell.'!D125+'1.3.sz.mell.'!D125+'1.4.sz.mell.'!D125</f>
        <v>0</v>
      </c>
      <c r="E125" s="13">
        <f>'1.2.sz.mell.'!E125+'1.3.sz.mell.'!E125+'1.4.sz.mell.'!E125</f>
        <v>0</v>
      </c>
      <c r="F125" s="13">
        <f>'1.2.sz.mell.'!F125+'1.3.sz.mell.'!F125+'1.4.sz.mell.'!F125</f>
        <v>0</v>
      </c>
      <c r="G125" s="13">
        <f>'1.2.sz.mell.'!G125+'1.3.sz.mell.'!G125+'1.4.sz.mell.'!G125</f>
        <v>0</v>
      </c>
      <c r="H125" s="13">
        <f>'1.2.sz.mell.'!H125+'1.3.sz.mell.'!H125+'1.4.sz.mell.'!H125</f>
        <v>0</v>
      </c>
      <c r="I125" s="822"/>
    </row>
    <row r="126" spans="1:13" ht="12" customHeight="1" thickBot="1">
      <c r="A126" s="26" t="s">
        <v>157</v>
      </c>
      <c r="B126" s="151" t="s">
        <v>422</v>
      </c>
      <c r="C126" s="4" t="s">
        <v>249</v>
      </c>
      <c r="D126" s="13">
        <f>'1.2.sz.mell.'!D126+'1.3.sz.mell.'!D126+'1.4.sz.mell.'!D126</f>
        <v>0</v>
      </c>
      <c r="E126" s="13">
        <f>'1.2.sz.mell.'!E126+'1.3.sz.mell.'!E126+'1.4.sz.mell.'!E126</f>
        <v>0</v>
      </c>
      <c r="F126" s="13">
        <f>'1.2.sz.mell.'!F126+'1.3.sz.mell.'!F126+'1.4.sz.mell.'!F126</f>
        <v>0</v>
      </c>
      <c r="G126" s="13">
        <f>'1.2.sz.mell.'!G126+'1.3.sz.mell.'!G126+'1.4.sz.mell.'!G126</f>
        <v>0</v>
      </c>
      <c r="H126" s="13">
        <f>'1.2.sz.mell.'!H126+'1.3.sz.mell.'!H126+'1.4.sz.mell.'!H126</f>
        <v>0</v>
      </c>
      <c r="I126" s="822"/>
    </row>
    <row r="127" spans="1:13" ht="15" customHeight="1" thickBot="1">
      <c r="A127" s="23" t="s">
        <v>159</v>
      </c>
      <c r="B127" s="150"/>
      <c r="C127" s="5" t="s">
        <v>250</v>
      </c>
      <c r="D127" s="66">
        <f>+D107+D111+D116+D122</f>
        <v>33551</v>
      </c>
      <c r="E127" s="66">
        <f>+E107+E111+E116+E122</f>
        <v>1213551</v>
      </c>
      <c r="F127" s="66">
        <f t="shared" ref="F127:G127" si="39">+F107+F111+F116+F122</f>
        <v>0</v>
      </c>
      <c r="G127" s="66">
        <f t="shared" si="39"/>
        <v>1213551</v>
      </c>
      <c r="H127" s="66">
        <f t="shared" ref="H127" si="40">+H107+H111+H116+H122</f>
        <v>1213551</v>
      </c>
      <c r="I127" s="824">
        <f t="shared" si="30"/>
        <v>100</v>
      </c>
      <c r="J127" s="67"/>
      <c r="K127" s="68"/>
      <c r="L127" s="68"/>
      <c r="M127" s="68"/>
    </row>
    <row r="128" spans="1:13" s="25" customFormat="1" ht="12.95" customHeight="1" thickBot="1">
      <c r="A128" s="69" t="s">
        <v>251</v>
      </c>
      <c r="B128" s="158"/>
      <c r="C128" s="70" t="s">
        <v>252</v>
      </c>
      <c r="D128" s="66">
        <f>+D106+D127</f>
        <v>2510836.997523</v>
      </c>
      <c r="E128" s="66">
        <f>+E106+E127</f>
        <v>4119037</v>
      </c>
      <c r="F128" s="66">
        <f t="shared" ref="F128:G128" si="41">+F106+F127</f>
        <v>214167</v>
      </c>
      <c r="G128" s="66">
        <f t="shared" si="41"/>
        <v>4333204</v>
      </c>
      <c r="H128" s="66">
        <f t="shared" ref="H128" si="42">+H106+H127</f>
        <v>4187349</v>
      </c>
      <c r="I128" s="824">
        <f t="shared" si="30"/>
        <v>96.634014922906928</v>
      </c>
    </row>
    <row r="129" spans="1:9" ht="7.5" customHeight="1"/>
    <row r="130" spans="1:9">
      <c r="A130" s="832" t="s">
        <v>253</v>
      </c>
      <c r="B130" s="832"/>
      <c r="C130" s="832"/>
      <c r="D130" s="832"/>
      <c r="E130" s="319"/>
      <c r="F130" s="306"/>
      <c r="G130" s="300"/>
      <c r="H130" s="306"/>
      <c r="I130" s="809"/>
    </row>
    <row r="131" spans="1:9" ht="15" customHeight="1" thickBot="1">
      <c r="A131" s="830" t="s">
        <v>254</v>
      </c>
      <c r="B131" s="830"/>
      <c r="C131" s="830"/>
      <c r="D131" s="17"/>
      <c r="E131" s="17"/>
      <c r="F131" s="17"/>
      <c r="G131" s="17"/>
      <c r="H131" s="17"/>
      <c r="I131" s="17"/>
    </row>
    <row r="132" spans="1:9" ht="13.5" customHeight="1" thickBot="1">
      <c r="A132" s="23">
        <v>1</v>
      </c>
      <c r="B132" s="150"/>
      <c r="C132" s="62" t="s">
        <v>255</v>
      </c>
      <c r="D132" s="12">
        <f>+D60-D106</f>
        <v>-939652.997523</v>
      </c>
      <c r="E132" s="12"/>
      <c r="F132" s="12">
        <f t="shared" ref="F132:H132" si="43">+F60-F106</f>
        <v>0</v>
      </c>
      <c r="G132" s="12">
        <f t="shared" si="43"/>
        <v>-945002</v>
      </c>
      <c r="H132" s="12">
        <f t="shared" si="43"/>
        <v>-717107</v>
      </c>
      <c r="I132" s="12">
        <f t="shared" ref="I132" si="44">+I60-I106</f>
        <v>8.4479190945054228</v>
      </c>
    </row>
    <row r="133" spans="1:9" ht="27.75" customHeight="1" thickBot="1">
      <c r="A133" s="23" t="s">
        <v>63</v>
      </c>
      <c r="B133" s="150"/>
      <c r="C133" s="62" t="s">
        <v>256</v>
      </c>
      <c r="D133" s="12">
        <f>+D83-D127</f>
        <v>939653</v>
      </c>
      <c r="E133" s="12"/>
      <c r="F133" s="12">
        <f t="shared" ref="F133:H133" si="45">+F83-F127</f>
        <v>0</v>
      </c>
      <c r="G133" s="12">
        <f t="shared" si="45"/>
        <v>945002</v>
      </c>
      <c r="H133" s="12">
        <f t="shared" si="45"/>
        <v>943129</v>
      </c>
      <c r="I133" s="12">
        <f t="shared" ref="I133" si="46">+I83-I127</f>
        <v>-8.6771091559938895E-2</v>
      </c>
    </row>
  </sheetData>
  <mergeCells count="6">
    <mergeCell ref="A1:H1"/>
    <mergeCell ref="A131:C131"/>
    <mergeCell ref="A2:C2"/>
    <mergeCell ref="A87:C87"/>
    <mergeCell ref="A130:D130"/>
    <mergeCell ref="A86:H86"/>
  </mergeCells>
  <phoneticPr fontId="29" type="noConversion"/>
  <printOptions horizontalCentered="1"/>
  <pageMargins left="0.19685039370078741" right="0.19685039370078741" top="0.59055118110236227" bottom="0.25" header="0.15748031496062992" footer="0.1"/>
  <pageSetup paperSize="9" scale="75" fitToHeight="2" orientation="portrait" r:id="rId1"/>
  <headerFooter alignWithMargins="0">
    <oddHeader xml:space="preserve">&amp;C&amp;"Times New Roman CE,Félkövér"&amp;12BONYHÁD VÁROS ÖNKORMÁNYZATA
 2015. ÉVI KÖLTSÉGVETÉSÉNEK ÖSSZEVONT MÉRLEGE&amp;R&amp;"Times New Roman CE,Félkövér dőlt" 1.1. melléklet
ezer Ft </oddHeader>
  </headerFooter>
  <rowBreaks count="1" manualBreakCount="1">
    <brk id="84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C14"/>
  <sheetViews>
    <sheetView zoomScaleNormal="100" workbookViewId="0">
      <selection activeCell="C11" sqref="C11"/>
    </sheetView>
  </sheetViews>
  <sheetFormatPr defaultRowHeight="12.75"/>
  <cols>
    <col min="1" max="1" width="6.5703125" style="133" customWidth="1"/>
    <col min="2" max="2" width="52.140625" style="133" customWidth="1"/>
    <col min="3" max="3" width="22" style="133" customWidth="1"/>
    <col min="4" max="256" width="9.140625" style="133"/>
    <col min="257" max="257" width="6.5703125" style="133" customWidth="1"/>
    <col min="258" max="258" width="52.140625" style="133" customWidth="1"/>
    <col min="259" max="259" width="22" style="133" customWidth="1"/>
    <col min="260" max="512" width="9.140625" style="133"/>
    <col min="513" max="513" width="6.5703125" style="133" customWidth="1"/>
    <col min="514" max="514" width="52.140625" style="133" customWidth="1"/>
    <col min="515" max="515" width="22" style="133" customWidth="1"/>
    <col min="516" max="768" width="9.140625" style="133"/>
    <col min="769" max="769" width="6.5703125" style="133" customWidth="1"/>
    <col min="770" max="770" width="52.140625" style="133" customWidth="1"/>
    <col min="771" max="771" width="22" style="133" customWidth="1"/>
    <col min="772" max="1024" width="9.140625" style="133"/>
    <col min="1025" max="1025" width="6.5703125" style="133" customWidth="1"/>
    <col min="1026" max="1026" width="52.140625" style="133" customWidth="1"/>
    <col min="1027" max="1027" width="22" style="133" customWidth="1"/>
    <col min="1028" max="1280" width="9.140625" style="133"/>
    <col min="1281" max="1281" width="6.5703125" style="133" customWidth="1"/>
    <col min="1282" max="1282" width="52.140625" style="133" customWidth="1"/>
    <col min="1283" max="1283" width="22" style="133" customWidth="1"/>
    <col min="1284" max="1536" width="9.140625" style="133"/>
    <col min="1537" max="1537" width="6.5703125" style="133" customWidth="1"/>
    <col min="1538" max="1538" width="52.140625" style="133" customWidth="1"/>
    <col min="1539" max="1539" width="22" style="133" customWidth="1"/>
    <col min="1540" max="1792" width="9.140625" style="133"/>
    <col min="1793" max="1793" width="6.5703125" style="133" customWidth="1"/>
    <col min="1794" max="1794" width="52.140625" style="133" customWidth="1"/>
    <col min="1795" max="1795" width="22" style="133" customWidth="1"/>
    <col min="1796" max="2048" width="9.140625" style="133"/>
    <col min="2049" max="2049" width="6.5703125" style="133" customWidth="1"/>
    <col min="2050" max="2050" width="52.140625" style="133" customWidth="1"/>
    <col min="2051" max="2051" width="22" style="133" customWidth="1"/>
    <col min="2052" max="2304" width="9.140625" style="133"/>
    <col min="2305" max="2305" width="6.5703125" style="133" customWidth="1"/>
    <col min="2306" max="2306" width="52.140625" style="133" customWidth="1"/>
    <col min="2307" max="2307" width="22" style="133" customWidth="1"/>
    <col min="2308" max="2560" width="9.140625" style="133"/>
    <col min="2561" max="2561" width="6.5703125" style="133" customWidth="1"/>
    <col min="2562" max="2562" width="52.140625" style="133" customWidth="1"/>
    <col min="2563" max="2563" width="22" style="133" customWidth="1"/>
    <col min="2564" max="2816" width="9.140625" style="133"/>
    <col min="2817" max="2817" width="6.5703125" style="133" customWidth="1"/>
    <col min="2818" max="2818" width="52.140625" style="133" customWidth="1"/>
    <col min="2819" max="2819" width="22" style="133" customWidth="1"/>
    <col min="2820" max="3072" width="9.140625" style="133"/>
    <col min="3073" max="3073" width="6.5703125" style="133" customWidth="1"/>
    <col min="3074" max="3074" width="52.140625" style="133" customWidth="1"/>
    <col min="3075" max="3075" width="22" style="133" customWidth="1"/>
    <col min="3076" max="3328" width="9.140625" style="133"/>
    <col min="3329" max="3329" width="6.5703125" style="133" customWidth="1"/>
    <col min="3330" max="3330" width="52.140625" style="133" customWidth="1"/>
    <col min="3331" max="3331" width="22" style="133" customWidth="1"/>
    <col min="3332" max="3584" width="9.140625" style="133"/>
    <col min="3585" max="3585" width="6.5703125" style="133" customWidth="1"/>
    <col min="3586" max="3586" width="52.140625" style="133" customWidth="1"/>
    <col min="3587" max="3587" width="22" style="133" customWidth="1"/>
    <col min="3588" max="3840" width="9.140625" style="133"/>
    <col min="3841" max="3841" width="6.5703125" style="133" customWidth="1"/>
    <col min="3842" max="3842" width="52.140625" style="133" customWidth="1"/>
    <col min="3843" max="3843" width="22" style="133" customWidth="1"/>
    <col min="3844" max="4096" width="9.140625" style="133"/>
    <col min="4097" max="4097" width="6.5703125" style="133" customWidth="1"/>
    <col min="4098" max="4098" width="52.140625" style="133" customWidth="1"/>
    <col min="4099" max="4099" width="22" style="133" customWidth="1"/>
    <col min="4100" max="4352" width="9.140625" style="133"/>
    <col min="4353" max="4353" width="6.5703125" style="133" customWidth="1"/>
    <col min="4354" max="4354" width="52.140625" style="133" customWidth="1"/>
    <col min="4355" max="4355" width="22" style="133" customWidth="1"/>
    <col min="4356" max="4608" width="9.140625" style="133"/>
    <col min="4609" max="4609" width="6.5703125" style="133" customWidth="1"/>
    <col min="4610" max="4610" width="52.140625" style="133" customWidth="1"/>
    <col min="4611" max="4611" width="22" style="133" customWidth="1"/>
    <col min="4612" max="4864" width="9.140625" style="133"/>
    <col min="4865" max="4865" width="6.5703125" style="133" customWidth="1"/>
    <col min="4866" max="4866" width="52.140625" style="133" customWidth="1"/>
    <col min="4867" max="4867" width="22" style="133" customWidth="1"/>
    <col min="4868" max="5120" width="9.140625" style="133"/>
    <col min="5121" max="5121" width="6.5703125" style="133" customWidth="1"/>
    <col min="5122" max="5122" width="52.140625" style="133" customWidth="1"/>
    <col min="5123" max="5123" width="22" style="133" customWidth="1"/>
    <col min="5124" max="5376" width="9.140625" style="133"/>
    <col min="5377" max="5377" width="6.5703125" style="133" customWidth="1"/>
    <col min="5378" max="5378" width="52.140625" style="133" customWidth="1"/>
    <col min="5379" max="5379" width="22" style="133" customWidth="1"/>
    <col min="5380" max="5632" width="9.140625" style="133"/>
    <col min="5633" max="5633" width="6.5703125" style="133" customWidth="1"/>
    <col min="5634" max="5634" width="52.140625" style="133" customWidth="1"/>
    <col min="5635" max="5635" width="22" style="133" customWidth="1"/>
    <col min="5636" max="5888" width="9.140625" style="133"/>
    <col min="5889" max="5889" width="6.5703125" style="133" customWidth="1"/>
    <col min="5890" max="5890" width="52.140625" style="133" customWidth="1"/>
    <col min="5891" max="5891" width="22" style="133" customWidth="1"/>
    <col min="5892" max="6144" width="9.140625" style="133"/>
    <col min="6145" max="6145" width="6.5703125" style="133" customWidth="1"/>
    <col min="6146" max="6146" width="52.140625" style="133" customWidth="1"/>
    <col min="6147" max="6147" width="22" style="133" customWidth="1"/>
    <col min="6148" max="6400" width="9.140625" style="133"/>
    <col min="6401" max="6401" width="6.5703125" style="133" customWidth="1"/>
    <col min="6402" max="6402" width="52.140625" style="133" customWidth="1"/>
    <col min="6403" max="6403" width="22" style="133" customWidth="1"/>
    <col min="6404" max="6656" width="9.140625" style="133"/>
    <col min="6657" max="6657" width="6.5703125" style="133" customWidth="1"/>
    <col min="6658" max="6658" width="52.140625" style="133" customWidth="1"/>
    <col min="6659" max="6659" width="22" style="133" customWidth="1"/>
    <col min="6660" max="6912" width="9.140625" style="133"/>
    <col min="6913" max="6913" width="6.5703125" style="133" customWidth="1"/>
    <col min="6914" max="6914" width="52.140625" style="133" customWidth="1"/>
    <col min="6915" max="6915" width="22" style="133" customWidth="1"/>
    <col min="6916" max="7168" width="9.140625" style="133"/>
    <col min="7169" max="7169" width="6.5703125" style="133" customWidth="1"/>
    <col min="7170" max="7170" width="52.140625" style="133" customWidth="1"/>
    <col min="7171" max="7171" width="22" style="133" customWidth="1"/>
    <col min="7172" max="7424" width="9.140625" style="133"/>
    <col min="7425" max="7425" width="6.5703125" style="133" customWidth="1"/>
    <col min="7426" max="7426" width="52.140625" style="133" customWidth="1"/>
    <col min="7427" max="7427" width="22" style="133" customWidth="1"/>
    <col min="7428" max="7680" width="9.140625" style="133"/>
    <col min="7681" max="7681" width="6.5703125" style="133" customWidth="1"/>
    <col min="7682" max="7682" width="52.140625" style="133" customWidth="1"/>
    <col min="7683" max="7683" width="22" style="133" customWidth="1"/>
    <col min="7684" max="7936" width="9.140625" style="133"/>
    <col min="7937" max="7937" width="6.5703125" style="133" customWidth="1"/>
    <col min="7938" max="7938" width="52.140625" style="133" customWidth="1"/>
    <col min="7939" max="7939" width="22" style="133" customWidth="1"/>
    <col min="7940" max="8192" width="9.140625" style="133"/>
    <col min="8193" max="8193" width="6.5703125" style="133" customWidth="1"/>
    <col min="8194" max="8194" width="52.140625" style="133" customWidth="1"/>
    <col min="8195" max="8195" width="22" style="133" customWidth="1"/>
    <col min="8196" max="8448" width="9.140625" style="133"/>
    <col min="8449" max="8449" width="6.5703125" style="133" customWidth="1"/>
    <col min="8450" max="8450" width="52.140625" style="133" customWidth="1"/>
    <col min="8451" max="8451" width="22" style="133" customWidth="1"/>
    <col min="8452" max="8704" width="9.140625" style="133"/>
    <col min="8705" max="8705" width="6.5703125" style="133" customWidth="1"/>
    <col min="8706" max="8706" width="52.140625" style="133" customWidth="1"/>
    <col min="8707" max="8707" width="22" style="133" customWidth="1"/>
    <col min="8708" max="8960" width="9.140625" style="133"/>
    <col min="8961" max="8961" width="6.5703125" style="133" customWidth="1"/>
    <col min="8962" max="8962" width="52.140625" style="133" customWidth="1"/>
    <col min="8963" max="8963" width="22" style="133" customWidth="1"/>
    <col min="8964" max="9216" width="9.140625" style="133"/>
    <col min="9217" max="9217" width="6.5703125" style="133" customWidth="1"/>
    <col min="9218" max="9218" width="52.140625" style="133" customWidth="1"/>
    <col min="9219" max="9219" width="22" style="133" customWidth="1"/>
    <col min="9220" max="9472" width="9.140625" style="133"/>
    <col min="9473" max="9473" width="6.5703125" style="133" customWidth="1"/>
    <col min="9474" max="9474" width="52.140625" style="133" customWidth="1"/>
    <col min="9475" max="9475" width="22" style="133" customWidth="1"/>
    <col min="9476" max="9728" width="9.140625" style="133"/>
    <col min="9729" max="9729" width="6.5703125" style="133" customWidth="1"/>
    <col min="9730" max="9730" width="52.140625" style="133" customWidth="1"/>
    <col min="9731" max="9731" width="22" style="133" customWidth="1"/>
    <col min="9732" max="9984" width="9.140625" style="133"/>
    <col min="9985" max="9985" width="6.5703125" style="133" customWidth="1"/>
    <col min="9986" max="9986" width="52.140625" style="133" customWidth="1"/>
    <col min="9987" max="9987" width="22" style="133" customWidth="1"/>
    <col min="9988" max="10240" width="9.140625" style="133"/>
    <col min="10241" max="10241" width="6.5703125" style="133" customWidth="1"/>
    <col min="10242" max="10242" width="52.140625" style="133" customWidth="1"/>
    <col min="10243" max="10243" width="22" style="133" customWidth="1"/>
    <col min="10244" max="10496" width="9.140625" style="133"/>
    <col min="10497" max="10497" width="6.5703125" style="133" customWidth="1"/>
    <col min="10498" max="10498" width="52.140625" style="133" customWidth="1"/>
    <col min="10499" max="10499" width="22" style="133" customWidth="1"/>
    <col min="10500" max="10752" width="9.140625" style="133"/>
    <col min="10753" max="10753" width="6.5703125" style="133" customWidth="1"/>
    <col min="10754" max="10754" width="52.140625" style="133" customWidth="1"/>
    <col min="10755" max="10755" width="22" style="133" customWidth="1"/>
    <col min="10756" max="11008" width="9.140625" style="133"/>
    <col min="11009" max="11009" width="6.5703125" style="133" customWidth="1"/>
    <col min="11010" max="11010" width="52.140625" style="133" customWidth="1"/>
    <col min="11011" max="11011" width="22" style="133" customWidth="1"/>
    <col min="11012" max="11264" width="9.140625" style="133"/>
    <col min="11265" max="11265" width="6.5703125" style="133" customWidth="1"/>
    <col min="11266" max="11266" width="52.140625" style="133" customWidth="1"/>
    <col min="11267" max="11267" width="22" style="133" customWidth="1"/>
    <col min="11268" max="11520" width="9.140625" style="133"/>
    <col min="11521" max="11521" width="6.5703125" style="133" customWidth="1"/>
    <col min="11522" max="11522" width="52.140625" style="133" customWidth="1"/>
    <col min="11523" max="11523" width="22" style="133" customWidth="1"/>
    <col min="11524" max="11776" width="9.140625" style="133"/>
    <col min="11777" max="11777" width="6.5703125" style="133" customWidth="1"/>
    <col min="11778" max="11778" width="52.140625" style="133" customWidth="1"/>
    <col min="11779" max="11779" width="22" style="133" customWidth="1"/>
    <col min="11780" max="12032" width="9.140625" style="133"/>
    <col min="12033" max="12033" width="6.5703125" style="133" customWidth="1"/>
    <col min="12034" max="12034" width="52.140625" style="133" customWidth="1"/>
    <col min="12035" max="12035" width="22" style="133" customWidth="1"/>
    <col min="12036" max="12288" width="9.140625" style="133"/>
    <col min="12289" max="12289" width="6.5703125" style="133" customWidth="1"/>
    <col min="12290" max="12290" width="52.140625" style="133" customWidth="1"/>
    <col min="12291" max="12291" width="22" style="133" customWidth="1"/>
    <col min="12292" max="12544" width="9.140625" style="133"/>
    <col min="12545" max="12545" width="6.5703125" style="133" customWidth="1"/>
    <col min="12546" max="12546" width="52.140625" style="133" customWidth="1"/>
    <col min="12547" max="12547" width="22" style="133" customWidth="1"/>
    <col min="12548" max="12800" width="9.140625" style="133"/>
    <col min="12801" max="12801" width="6.5703125" style="133" customWidth="1"/>
    <col min="12802" max="12802" width="52.140625" style="133" customWidth="1"/>
    <col min="12803" max="12803" width="22" style="133" customWidth="1"/>
    <col min="12804" max="13056" width="9.140625" style="133"/>
    <col min="13057" max="13057" width="6.5703125" style="133" customWidth="1"/>
    <col min="13058" max="13058" width="52.140625" style="133" customWidth="1"/>
    <col min="13059" max="13059" width="22" style="133" customWidth="1"/>
    <col min="13060" max="13312" width="9.140625" style="133"/>
    <col min="13313" max="13313" width="6.5703125" style="133" customWidth="1"/>
    <col min="13314" max="13314" width="52.140625" style="133" customWidth="1"/>
    <col min="13315" max="13315" width="22" style="133" customWidth="1"/>
    <col min="13316" max="13568" width="9.140625" style="133"/>
    <col min="13569" max="13569" width="6.5703125" style="133" customWidth="1"/>
    <col min="13570" max="13570" width="52.140625" style="133" customWidth="1"/>
    <col min="13571" max="13571" width="22" style="133" customWidth="1"/>
    <col min="13572" max="13824" width="9.140625" style="133"/>
    <col min="13825" max="13825" width="6.5703125" style="133" customWidth="1"/>
    <col min="13826" max="13826" width="52.140625" style="133" customWidth="1"/>
    <col min="13827" max="13827" width="22" style="133" customWidth="1"/>
    <col min="13828" max="14080" width="9.140625" style="133"/>
    <col min="14081" max="14081" width="6.5703125" style="133" customWidth="1"/>
    <col min="14082" max="14082" width="52.140625" style="133" customWidth="1"/>
    <col min="14083" max="14083" width="22" style="133" customWidth="1"/>
    <col min="14084" max="14336" width="9.140625" style="133"/>
    <col min="14337" max="14337" width="6.5703125" style="133" customWidth="1"/>
    <col min="14338" max="14338" width="52.140625" style="133" customWidth="1"/>
    <col min="14339" max="14339" width="22" style="133" customWidth="1"/>
    <col min="14340" max="14592" width="9.140625" style="133"/>
    <col min="14593" max="14593" width="6.5703125" style="133" customWidth="1"/>
    <col min="14594" max="14594" width="52.140625" style="133" customWidth="1"/>
    <col min="14595" max="14595" width="22" style="133" customWidth="1"/>
    <col min="14596" max="14848" width="9.140625" style="133"/>
    <col min="14849" max="14849" width="6.5703125" style="133" customWidth="1"/>
    <col min="14850" max="14850" width="52.140625" style="133" customWidth="1"/>
    <col min="14851" max="14851" width="22" style="133" customWidth="1"/>
    <col min="14852" max="15104" width="9.140625" style="133"/>
    <col min="15105" max="15105" width="6.5703125" style="133" customWidth="1"/>
    <col min="15106" max="15106" width="52.140625" style="133" customWidth="1"/>
    <col min="15107" max="15107" width="22" style="133" customWidth="1"/>
    <col min="15108" max="15360" width="9.140625" style="133"/>
    <col min="15361" max="15361" width="6.5703125" style="133" customWidth="1"/>
    <col min="15362" max="15362" width="52.140625" style="133" customWidth="1"/>
    <col min="15363" max="15363" width="22" style="133" customWidth="1"/>
    <col min="15364" max="15616" width="9.140625" style="133"/>
    <col min="15617" max="15617" width="6.5703125" style="133" customWidth="1"/>
    <col min="15618" max="15618" width="52.140625" style="133" customWidth="1"/>
    <col min="15619" max="15619" width="22" style="133" customWidth="1"/>
    <col min="15620" max="15872" width="9.140625" style="133"/>
    <col min="15873" max="15873" width="6.5703125" style="133" customWidth="1"/>
    <col min="15874" max="15874" width="52.140625" style="133" customWidth="1"/>
    <col min="15875" max="15875" width="22" style="133" customWidth="1"/>
    <col min="15876" max="16128" width="9.140625" style="133"/>
    <col min="16129" max="16129" width="6.5703125" style="133" customWidth="1"/>
    <col min="16130" max="16130" width="52.140625" style="133" customWidth="1"/>
    <col min="16131" max="16131" width="22" style="133" customWidth="1"/>
    <col min="16132" max="16384" width="9.140625" style="133"/>
  </cols>
  <sheetData>
    <row r="1" spans="1:3" ht="15">
      <c r="C1" s="517"/>
    </row>
    <row r="2" spans="1:3" ht="14.25">
      <c r="A2" s="518"/>
      <c r="B2" s="518"/>
      <c r="C2" s="518"/>
    </row>
    <row r="3" spans="1:3" ht="33.75" customHeight="1">
      <c r="A3" s="856" t="s">
        <v>854</v>
      </c>
      <c r="B3" s="856"/>
      <c r="C3" s="856"/>
    </row>
    <row r="4" spans="1:3" ht="13.5" thickBot="1">
      <c r="C4" s="519"/>
    </row>
    <row r="5" spans="1:3" s="523" customFormat="1" ht="43.5" customHeight="1" thickBot="1">
      <c r="A5" s="520" t="s">
        <v>387</v>
      </c>
      <c r="B5" s="521" t="s">
        <v>264</v>
      </c>
      <c r="C5" s="522" t="s">
        <v>855</v>
      </c>
    </row>
    <row r="6" spans="1:3" s="527" customFormat="1" ht="28.5" customHeight="1">
      <c r="A6" s="524" t="s">
        <v>49</v>
      </c>
      <c r="B6" s="525" t="s">
        <v>856</v>
      </c>
      <c r="C6" s="526">
        <f>C7+C8</f>
        <v>865681</v>
      </c>
    </row>
    <row r="7" spans="1:3" s="527" customFormat="1" ht="18" customHeight="1">
      <c r="A7" s="528" t="s">
        <v>63</v>
      </c>
      <c r="B7" s="529" t="s">
        <v>857</v>
      </c>
      <c r="C7" s="530">
        <v>865675</v>
      </c>
    </row>
    <row r="8" spans="1:3" s="527" customFormat="1" ht="18" customHeight="1">
      <c r="A8" s="528" t="s">
        <v>77</v>
      </c>
      <c r="B8" s="529" t="s">
        <v>858</v>
      </c>
      <c r="C8" s="530">
        <v>6</v>
      </c>
    </row>
    <row r="9" spans="1:3" s="527" customFormat="1" ht="18" customHeight="1">
      <c r="A9" s="528" t="s">
        <v>228</v>
      </c>
      <c r="B9" s="531" t="s">
        <v>859</v>
      </c>
      <c r="C9" s="530">
        <v>4418797</v>
      </c>
    </row>
    <row r="10" spans="1:3" s="527" customFormat="1" ht="18" customHeight="1">
      <c r="A10" s="532" t="s">
        <v>105</v>
      </c>
      <c r="B10" s="533" t="s">
        <v>860</v>
      </c>
      <c r="C10" s="534">
        <v>5035159</v>
      </c>
    </row>
    <row r="11" spans="1:3" s="527" customFormat="1" ht="18" customHeight="1" thickBot="1">
      <c r="A11" s="535" t="s">
        <v>127</v>
      </c>
      <c r="B11" s="536" t="s">
        <v>861</v>
      </c>
      <c r="C11" s="537">
        <v>3801</v>
      </c>
    </row>
    <row r="12" spans="1:3" s="527" customFormat="1" ht="30">
      <c r="A12" s="538" t="s">
        <v>239</v>
      </c>
      <c r="B12" s="539" t="s">
        <v>862</v>
      </c>
      <c r="C12" s="540">
        <f>C6+C9-C10+C11</f>
        <v>253120</v>
      </c>
    </row>
    <row r="13" spans="1:3" s="527" customFormat="1" ht="18" customHeight="1">
      <c r="A13" s="528" t="s">
        <v>149</v>
      </c>
      <c r="B13" s="529" t="s">
        <v>857</v>
      </c>
      <c r="C13" s="530">
        <v>253108</v>
      </c>
    </row>
    <row r="14" spans="1:3" s="527" customFormat="1" ht="18" customHeight="1" thickBot="1">
      <c r="A14" s="535" t="s">
        <v>159</v>
      </c>
      <c r="B14" s="541" t="s">
        <v>858</v>
      </c>
      <c r="C14" s="537">
        <v>12</v>
      </c>
    </row>
  </sheetData>
  <mergeCells count="1">
    <mergeCell ref="A3:C3"/>
  </mergeCells>
  <conditionalFormatting sqref="C11">
    <cfRule type="cellIs" dxfId="1" priority="2" stopIfTrue="1" operator="notEqual">
      <formula>SUM(C12:C13)</formula>
    </cfRule>
  </conditionalFormatting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>
    <oddHeader>&amp;R&amp;"-,Félkövér dőlt"&amp;14 6. sz.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D73"/>
  <sheetViews>
    <sheetView workbookViewId="0">
      <selection activeCell="C7" sqref="C7:D68"/>
    </sheetView>
  </sheetViews>
  <sheetFormatPr defaultColWidth="57.5703125" defaultRowHeight="15.75"/>
  <cols>
    <col min="1" max="1" width="57.5703125" style="768" customWidth="1"/>
    <col min="2" max="2" width="5.28515625" style="769" customWidth="1"/>
    <col min="3" max="4" width="10.42578125" style="768" customWidth="1"/>
    <col min="5" max="255" width="10.28515625" style="768" customWidth="1"/>
    <col min="256" max="16384" width="57.5703125" style="768"/>
  </cols>
  <sheetData>
    <row r="1" spans="1:4" ht="49.5" customHeight="1">
      <c r="A1" s="858" t="s">
        <v>1144</v>
      </c>
      <c r="B1" s="859"/>
      <c r="C1" s="859"/>
      <c r="D1" s="859"/>
    </row>
    <row r="2" spans="1:4" ht="16.5" thickBot="1">
      <c r="C2" s="860" t="s">
        <v>1021</v>
      </c>
      <c r="D2" s="860"/>
    </row>
    <row r="3" spans="1:4" ht="15.75" customHeight="1">
      <c r="A3" s="861" t="s">
        <v>1022</v>
      </c>
      <c r="B3" s="864" t="s">
        <v>710</v>
      </c>
      <c r="C3" s="867" t="s">
        <v>1023</v>
      </c>
      <c r="D3" s="867" t="s">
        <v>1024</v>
      </c>
    </row>
    <row r="4" spans="1:4" ht="11.25" customHeight="1">
      <c r="A4" s="862"/>
      <c r="B4" s="865"/>
      <c r="C4" s="868"/>
      <c r="D4" s="868"/>
    </row>
    <row r="5" spans="1:4">
      <c r="A5" s="863"/>
      <c r="B5" s="866"/>
      <c r="C5" s="869" t="s">
        <v>1025</v>
      </c>
      <c r="D5" s="869"/>
    </row>
    <row r="6" spans="1:4" s="772" customFormat="1" ht="16.5" thickBot="1">
      <c r="A6" s="770" t="s">
        <v>1026</v>
      </c>
      <c r="B6" s="771" t="s">
        <v>968</v>
      </c>
      <c r="C6" s="771" t="s">
        <v>969</v>
      </c>
      <c r="D6" s="771" t="s">
        <v>970</v>
      </c>
    </row>
    <row r="7" spans="1:4" s="776" customFormat="1">
      <c r="A7" s="773" t="s">
        <v>1027</v>
      </c>
      <c r="B7" s="774" t="s">
        <v>1028</v>
      </c>
      <c r="C7" s="775">
        <v>41233</v>
      </c>
      <c r="D7" s="775">
        <v>1920</v>
      </c>
    </row>
    <row r="8" spans="1:4" s="776" customFormat="1">
      <c r="A8" s="777" t="s">
        <v>1029</v>
      </c>
      <c r="B8" s="778" t="s">
        <v>1030</v>
      </c>
      <c r="C8" s="779">
        <v>10048223</v>
      </c>
      <c r="D8" s="779">
        <v>6826244</v>
      </c>
    </row>
    <row r="9" spans="1:4" s="776" customFormat="1">
      <c r="A9" s="777" t="s">
        <v>1031</v>
      </c>
      <c r="B9" s="778" t="s">
        <v>1032</v>
      </c>
      <c r="C9" s="779">
        <v>9729702</v>
      </c>
      <c r="D9" s="779">
        <v>6757301</v>
      </c>
    </row>
    <row r="10" spans="1:4" s="776" customFormat="1">
      <c r="A10" s="780" t="s">
        <v>1033</v>
      </c>
      <c r="B10" s="778" t="s">
        <v>1034</v>
      </c>
      <c r="C10" s="781">
        <v>4506377</v>
      </c>
      <c r="D10" s="781">
        <v>2481509</v>
      </c>
    </row>
    <row r="11" spans="1:4" s="776" customFormat="1" ht="26.25" customHeight="1">
      <c r="A11" s="780" t="s">
        <v>1035</v>
      </c>
      <c r="B11" s="778" t="s">
        <v>1036</v>
      </c>
      <c r="C11" s="782">
        <v>16069</v>
      </c>
      <c r="D11" s="782">
        <v>16069</v>
      </c>
    </row>
    <row r="12" spans="1:4" s="776" customFormat="1" ht="22.5">
      <c r="A12" s="780" t="s">
        <v>1037</v>
      </c>
      <c r="B12" s="778" t="s">
        <v>1038</v>
      </c>
      <c r="C12" s="782">
        <v>4287682</v>
      </c>
      <c r="D12" s="782">
        <v>3498222</v>
      </c>
    </row>
    <row r="13" spans="1:4" s="776" customFormat="1">
      <c r="A13" s="780" t="s">
        <v>1039</v>
      </c>
      <c r="B13" s="778" t="s">
        <v>1040</v>
      </c>
      <c r="C13" s="782">
        <v>919574</v>
      </c>
      <c r="D13" s="782">
        <v>761501</v>
      </c>
    </row>
    <row r="14" spans="1:4" s="776" customFormat="1">
      <c r="A14" s="777" t="s">
        <v>1041</v>
      </c>
      <c r="B14" s="778" t="s">
        <v>1042</v>
      </c>
      <c r="C14" s="783">
        <v>295709</v>
      </c>
      <c r="D14" s="783">
        <v>46131</v>
      </c>
    </row>
    <row r="15" spans="1:4" s="776" customFormat="1">
      <c r="A15" s="780" t="s">
        <v>1043</v>
      </c>
      <c r="B15" s="778" t="s">
        <v>1044</v>
      </c>
      <c r="C15" s="782">
        <v>0</v>
      </c>
      <c r="D15" s="782">
        <v>0</v>
      </c>
    </row>
    <row r="16" spans="1:4" s="776" customFormat="1" ht="22.5">
      <c r="A16" s="780" t="s">
        <v>1045</v>
      </c>
      <c r="B16" s="778" t="s">
        <v>251</v>
      </c>
      <c r="C16" s="782">
        <v>0</v>
      </c>
      <c r="D16" s="782">
        <v>0</v>
      </c>
    </row>
    <row r="17" spans="1:4" s="776" customFormat="1">
      <c r="A17" s="780" t="s">
        <v>1046</v>
      </c>
      <c r="B17" s="778" t="s">
        <v>274</v>
      </c>
      <c r="C17" s="782">
        <v>160722</v>
      </c>
      <c r="D17" s="782">
        <v>19738</v>
      </c>
    </row>
    <row r="18" spans="1:4" s="776" customFormat="1">
      <c r="A18" s="780" t="s">
        <v>1047</v>
      </c>
      <c r="B18" s="778" t="s">
        <v>275</v>
      </c>
      <c r="C18" s="782">
        <v>134987</v>
      </c>
      <c r="D18" s="782">
        <v>26393</v>
      </c>
    </row>
    <row r="19" spans="1:4" s="776" customFormat="1">
      <c r="A19" s="777" t="s">
        <v>1048</v>
      </c>
      <c r="B19" s="778" t="s">
        <v>276</v>
      </c>
      <c r="C19" s="783">
        <v>0</v>
      </c>
      <c r="D19" s="783">
        <v>0</v>
      </c>
    </row>
    <row r="20" spans="1:4" s="776" customFormat="1">
      <c r="A20" s="780" t="s">
        <v>1049</v>
      </c>
      <c r="B20" s="778" t="s">
        <v>279</v>
      </c>
      <c r="C20" s="782">
        <v>0</v>
      </c>
      <c r="D20" s="782">
        <v>0</v>
      </c>
    </row>
    <row r="21" spans="1:4" s="776" customFormat="1">
      <c r="A21" s="780" t="s">
        <v>1050</v>
      </c>
      <c r="B21" s="778" t="s">
        <v>282</v>
      </c>
      <c r="C21" s="782">
        <v>0</v>
      </c>
      <c r="D21" s="782">
        <v>0</v>
      </c>
    </row>
    <row r="22" spans="1:4" s="776" customFormat="1">
      <c r="A22" s="780" t="s">
        <v>1051</v>
      </c>
      <c r="B22" s="778" t="s">
        <v>285</v>
      </c>
      <c r="C22" s="782">
        <v>0</v>
      </c>
      <c r="D22" s="782">
        <v>0</v>
      </c>
    </row>
    <row r="23" spans="1:4" s="776" customFormat="1">
      <c r="A23" s="780" t="s">
        <v>1052</v>
      </c>
      <c r="B23" s="778" t="s">
        <v>288</v>
      </c>
      <c r="C23" s="782">
        <v>0</v>
      </c>
      <c r="D23" s="782">
        <v>0</v>
      </c>
    </row>
    <row r="24" spans="1:4" s="776" customFormat="1">
      <c r="A24" s="777" t="s">
        <v>1053</v>
      </c>
      <c r="B24" s="778" t="s">
        <v>291</v>
      </c>
      <c r="C24" s="783">
        <v>22812</v>
      </c>
      <c r="D24" s="783">
        <v>22812</v>
      </c>
    </row>
    <row r="25" spans="1:4" s="776" customFormat="1">
      <c r="A25" s="780" t="s">
        <v>1054</v>
      </c>
      <c r="B25" s="778" t="s">
        <v>294</v>
      </c>
      <c r="C25" s="782">
        <v>0</v>
      </c>
      <c r="D25" s="782">
        <v>0</v>
      </c>
    </row>
    <row r="26" spans="1:4" s="776" customFormat="1">
      <c r="A26" s="780" t="s">
        <v>1055</v>
      </c>
      <c r="B26" s="778" t="s">
        <v>297</v>
      </c>
      <c r="C26" s="782">
        <v>0</v>
      </c>
      <c r="D26" s="782">
        <v>0</v>
      </c>
    </row>
    <row r="27" spans="1:4" s="776" customFormat="1">
      <c r="A27" s="780" t="s">
        <v>1056</v>
      </c>
      <c r="B27" s="778" t="s">
        <v>300</v>
      </c>
      <c r="C27" s="782">
        <v>22812</v>
      </c>
      <c r="D27" s="782">
        <v>22812</v>
      </c>
    </row>
    <row r="28" spans="1:4" s="776" customFormat="1">
      <c r="A28" s="780" t="s">
        <v>1057</v>
      </c>
      <c r="B28" s="778" t="s">
        <v>302</v>
      </c>
      <c r="C28" s="782">
        <v>0</v>
      </c>
      <c r="D28" s="782">
        <v>0</v>
      </c>
    </row>
    <row r="29" spans="1:4" s="776" customFormat="1">
      <c r="A29" s="777" t="s">
        <v>1058</v>
      </c>
      <c r="B29" s="778" t="s">
        <v>305</v>
      </c>
      <c r="C29" s="783">
        <v>0</v>
      </c>
      <c r="D29" s="783">
        <v>0</v>
      </c>
    </row>
    <row r="30" spans="1:4" s="776" customFormat="1">
      <c r="A30" s="780" t="s">
        <v>1059</v>
      </c>
      <c r="B30" s="778" t="s">
        <v>308</v>
      </c>
      <c r="C30" s="782">
        <v>0</v>
      </c>
      <c r="D30" s="782">
        <v>0</v>
      </c>
    </row>
    <row r="31" spans="1:4" s="776" customFormat="1" ht="22.5">
      <c r="A31" s="780" t="s">
        <v>1060</v>
      </c>
      <c r="B31" s="778" t="s">
        <v>311</v>
      </c>
      <c r="C31" s="782">
        <v>0</v>
      </c>
      <c r="D31" s="782">
        <v>0</v>
      </c>
    </row>
    <row r="32" spans="1:4" s="776" customFormat="1">
      <c r="A32" s="780" t="s">
        <v>1061</v>
      </c>
      <c r="B32" s="778" t="s">
        <v>341</v>
      </c>
      <c r="C32" s="782">
        <v>0</v>
      </c>
      <c r="D32" s="782">
        <v>0</v>
      </c>
    </row>
    <row r="33" spans="1:4" s="776" customFormat="1">
      <c r="A33" s="780" t="s">
        <v>1062</v>
      </c>
      <c r="B33" s="778" t="s">
        <v>344</v>
      </c>
      <c r="C33" s="782">
        <v>0</v>
      </c>
      <c r="D33" s="782">
        <v>0</v>
      </c>
    </row>
    <row r="34" spans="1:4" s="776" customFormat="1">
      <c r="A34" s="777" t="s">
        <v>1063</v>
      </c>
      <c r="B34" s="778" t="s">
        <v>345</v>
      </c>
      <c r="C34" s="783">
        <v>605924</v>
      </c>
      <c r="D34" s="783">
        <v>605924</v>
      </c>
    </row>
    <row r="35" spans="1:4" s="776" customFormat="1">
      <c r="A35" s="777" t="s">
        <v>1064</v>
      </c>
      <c r="B35" s="778" t="s">
        <v>346</v>
      </c>
      <c r="C35" s="783">
        <v>605900</v>
      </c>
      <c r="D35" s="783">
        <v>605900</v>
      </c>
    </row>
    <row r="36" spans="1:4" s="776" customFormat="1">
      <c r="A36" s="780" t="s">
        <v>1065</v>
      </c>
      <c r="B36" s="778" t="s">
        <v>783</v>
      </c>
      <c r="C36" s="782">
        <v>0</v>
      </c>
      <c r="D36" s="782">
        <v>0</v>
      </c>
    </row>
    <row r="37" spans="1:4" s="776" customFormat="1">
      <c r="A37" s="780" t="s">
        <v>1066</v>
      </c>
      <c r="B37" s="778" t="s">
        <v>785</v>
      </c>
      <c r="C37" s="782">
        <v>0</v>
      </c>
      <c r="D37" s="782">
        <v>0</v>
      </c>
    </row>
    <row r="38" spans="1:4" s="776" customFormat="1">
      <c r="A38" s="780" t="s">
        <v>1067</v>
      </c>
      <c r="B38" s="778" t="s">
        <v>1068</v>
      </c>
      <c r="C38" s="782">
        <v>605900</v>
      </c>
      <c r="D38" s="782">
        <v>605900</v>
      </c>
    </row>
    <row r="39" spans="1:4" s="776" customFormat="1">
      <c r="A39" s="780" t="s">
        <v>1069</v>
      </c>
      <c r="B39" s="778" t="s">
        <v>1070</v>
      </c>
      <c r="C39" s="782">
        <v>0</v>
      </c>
      <c r="D39" s="782">
        <v>0</v>
      </c>
    </row>
    <row r="40" spans="1:4" s="776" customFormat="1">
      <c r="A40" s="777" t="s">
        <v>1071</v>
      </c>
      <c r="B40" s="778" t="s">
        <v>1072</v>
      </c>
      <c r="C40" s="783">
        <v>24</v>
      </c>
      <c r="D40" s="783">
        <v>24</v>
      </c>
    </row>
    <row r="41" spans="1:4" s="776" customFormat="1">
      <c r="A41" s="780" t="s">
        <v>1073</v>
      </c>
      <c r="B41" s="778" t="s">
        <v>1074</v>
      </c>
      <c r="C41" s="782">
        <v>0</v>
      </c>
      <c r="D41" s="782">
        <v>0</v>
      </c>
    </row>
    <row r="42" spans="1:4" s="776" customFormat="1" ht="22.5">
      <c r="A42" s="780" t="s">
        <v>1075</v>
      </c>
      <c r="B42" s="778" t="s">
        <v>1076</v>
      </c>
      <c r="C42" s="782">
        <v>0</v>
      </c>
      <c r="D42" s="782">
        <v>0</v>
      </c>
    </row>
    <row r="43" spans="1:4" s="776" customFormat="1">
      <c r="A43" s="780" t="s">
        <v>1077</v>
      </c>
      <c r="B43" s="778" t="s">
        <v>1078</v>
      </c>
      <c r="C43" s="782">
        <v>0</v>
      </c>
      <c r="D43" s="782">
        <v>0</v>
      </c>
    </row>
    <row r="44" spans="1:4" s="776" customFormat="1">
      <c r="A44" s="780" t="s">
        <v>1079</v>
      </c>
      <c r="B44" s="778" t="s">
        <v>1080</v>
      </c>
      <c r="C44" s="782">
        <v>24</v>
      </c>
      <c r="D44" s="782">
        <v>24</v>
      </c>
    </row>
    <row r="45" spans="1:4" s="776" customFormat="1">
      <c r="A45" s="777" t="s">
        <v>1081</v>
      </c>
      <c r="B45" s="778" t="s">
        <v>1082</v>
      </c>
      <c r="C45" s="783">
        <v>0</v>
      </c>
      <c r="D45" s="783">
        <v>0</v>
      </c>
    </row>
    <row r="46" spans="1:4" s="776" customFormat="1">
      <c r="A46" s="780" t="s">
        <v>1083</v>
      </c>
      <c r="B46" s="778" t="s">
        <v>1084</v>
      </c>
      <c r="C46" s="782">
        <v>0</v>
      </c>
      <c r="D46" s="782">
        <v>0</v>
      </c>
    </row>
    <row r="47" spans="1:4" s="776" customFormat="1" ht="22.5">
      <c r="A47" s="780" t="s">
        <v>1085</v>
      </c>
      <c r="B47" s="778" t="s">
        <v>1086</v>
      </c>
      <c r="C47" s="782">
        <v>0</v>
      </c>
      <c r="D47" s="782">
        <v>0</v>
      </c>
    </row>
    <row r="48" spans="1:4" s="776" customFormat="1">
      <c r="A48" s="780" t="s">
        <v>1087</v>
      </c>
      <c r="B48" s="778" t="s">
        <v>1088</v>
      </c>
      <c r="C48" s="782">
        <v>0</v>
      </c>
      <c r="D48" s="782">
        <v>0</v>
      </c>
    </row>
    <row r="49" spans="1:4" s="776" customFormat="1">
      <c r="A49" s="780" t="s">
        <v>1089</v>
      </c>
      <c r="B49" s="778" t="s">
        <v>1090</v>
      </c>
      <c r="C49" s="782">
        <v>0</v>
      </c>
      <c r="D49" s="782">
        <v>0</v>
      </c>
    </row>
    <row r="50" spans="1:4" s="776" customFormat="1">
      <c r="A50" s="777" t="s">
        <v>1091</v>
      </c>
      <c r="B50" s="778" t="s">
        <v>1092</v>
      </c>
      <c r="C50" s="782">
        <v>0</v>
      </c>
      <c r="D50" s="782">
        <v>0</v>
      </c>
    </row>
    <row r="51" spans="1:4" s="776" customFormat="1" ht="21">
      <c r="A51" s="777" t="s">
        <v>1093</v>
      </c>
      <c r="B51" s="778" t="s">
        <v>1094</v>
      </c>
      <c r="C51" s="783">
        <v>10695380</v>
      </c>
      <c r="D51" s="783">
        <v>7434088</v>
      </c>
    </row>
    <row r="52" spans="1:4" s="776" customFormat="1">
      <c r="A52" s="777" t="s">
        <v>1095</v>
      </c>
      <c r="B52" s="778" t="s">
        <v>1096</v>
      </c>
      <c r="C52" s="782">
        <v>2959</v>
      </c>
      <c r="D52" s="782">
        <v>2959</v>
      </c>
    </row>
    <row r="53" spans="1:4" s="776" customFormat="1">
      <c r="A53" s="777" t="s">
        <v>1097</v>
      </c>
      <c r="B53" s="778" t="s">
        <v>1098</v>
      </c>
      <c r="C53" s="782">
        <v>0</v>
      </c>
      <c r="D53" s="782">
        <v>0</v>
      </c>
    </row>
    <row r="54" spans="1:4" s="776" customFormat="1">
      <c r="A54" s="777" t="s">
        <v>1099</v>
      </c>
      <c r="B54" s="778" t="s">
        <v>1100</v>
      </c>
      <c r="C54" s="783">
        <v>2959</v>
      </c>
      <c r="D54" s="783">
        <v>2959</v>
      </c>
    </row>
    <row r="55" spans="1:4" s="776" customFormat="1">
      <c r="A55" s="777" t="s">
        <v>1101</v>
      </c>
      <c r="B55" s="778" t="s">
        <v>1102</v>
      </c>
      <c r="C55" s="782">
        <v>0</v>
      </c>
      <c r="D55" s="782">
        <v>0</v>
      </c>
    </row>
    <row r="56" spans="1:4" s="776" customFormat="1">
      <c r="A56" s="777" t="s">
        <v>1103</v>
      </c>
      <c r="B56" s="778" t="s">
        <v>1104</v>
      </c>
      <c r="C56" s="782">
        <v>12</v>
      </c>
      <c r="D56" s="782">
        <v>12</v>
      </c>
    </row>
    <row r="57" spans="1:4" s="776" customFormat="1">
      <c r="A57" s="777" t="s">
        <v>1105</v>
      </c>
      <c r="B57" s="778" t="s">
        <v>1106</v>
      </c>
      <c r="C57" s="782">
        <v>252696</v>
      </c>
      <c r="D57" s="782">
        <v>252696</v>
      </c>
    </row>
    <row r="58" spans="1:4" s="776" customFormat="1">
      <c r="A58" s="777" t="s">
        <v>1107</v>
      </c>
      <c r="B58" s="778" t="s">
        <v>1108</v>
      </c>
      <c r="C58" s="782">
        <v>412</v>
      </c>
      <c r="D58" s="782">
        <v>412</v>
      </c>
    </row>
    <row r="59" spans="1:4" s="776" customFormat="1">
      <c r="A59" s="777" t="s">
        <v>1109</v>
      </c>
      <c r="B59" s="778" t="s">
        <v>1110</v>
      </c>
      <c r="C59" s="783">
        <v>253120</v>
      </c>
      <c r="D59" s="783">
        <v>253120</v>
      </c>
    </row>
    <row r="60" spans="1:4" s="776" customFormat="1">
      <c r="A60" s="777" t="s">
        <v>1111</v>
      </c>
      <c r="B60" s="778" t="s">
        <v>1112</v>
      </c>
      <c r="C60" s="782">
        <v>104132</v>
      </c>
      <c r="D60" s="782">
        <v>67432</v>
      </c>
    </row>
    <row r="61" spans="1:4" s="776" customFormat="1">
      <c r="A61" s="777" t="s">
        <v>1113</v>
      </c>
      <c r="B61" s="778" t="s">
        <v>1114</v>
      </c>
      <c r="C61" s="782">
        <v>63141</v>
      </c>
      <c r="D61" s="782">
        <v>63141</v>
      </c>
    </row>
    <row r="62" spans="1:4" s="776" customFormat="1">
      <c r="A62" s="777" t="s">
        <v>1115</v>
      </c>
      <c r="B62" s="778" t="s">
        <v>1116</v>
      </c>
      <c r="C62" s="782">
        <v>2205</v>
      </c>
      <c r="D62" s="782">
        <v>2205</v>
      </c>
    </row>
    <row r="63" spans="1:4" s="776" customFormat="1">
      <c r="A63" s="777" t="s">
        <v>1117</v>
      </c>
      <c r="B63" s="778" t="s">
        <v>1118</v>
      </c>
      <c r="C63" s="783">
        <v>169478</v>
      </c>
      <c r="D63" s="783">
        <v>132778</v>
      </c>
    </row>
    <row r="64" spans="1:4" s="776" customFormat="1">
      <c r="A64" s="777" t="s">
        <v>1149</v>
      </c>
      <c r="B64" s="778" t="s">
        <v>1147</v>
      </c>
      <c r="C64" s="782">
        <v>292</v>
      </c>
      <c r="D64" s="827">
        <v>292</v>
      </c>
    </row>
    <row r="65" spans="1:4" s="776" customFormat="1" ht="21">
      <c r="A65" s="777" t="s">
        <v>1150</v>
      </c>
      <c r="B65" s="778" t="s">
        <v>1148</v>
      </c>
      <c r="C65" s="782">
        <v>1687</v>
      </c>
      <c r="D65" s="827">
        <v>1687</v>
      </c>
    </row>
    <row r="66" spans="1:4" s="776" customFormat="1">
      <c r="A66" s="777" t="s">
        <v>1119</v>
      </c>
      <c r="B66" s="778" t="s">
        <v>1120</v>
      </c>
      <c r="C66" s="783">
        <v>1979</v>
      </c>
      <c r="D66" s="783">
        <v>1979</v>
      </c>
    </row>
    <row r="67" spans="1:4" s="776" customFormat="1">
      <c r="A67" s="777" t="s">
        <v>1121</v>
      </c>
      <c r="B67" s="778" t="s">
        <v>1122</v>
      </c>
      <c r="C67" s="782">
        <v>26231</v>
      </c>
      <c r="D67" s="782">
        <v>26231</v>
      </c>
    </row>
    <row r="68" spans="1:4" s="776" customFormat="1" ht="16.5" thickBot="1">
      <c r="A68" s="784" t="s">
        <v>1123</v>
      </c>
      <c r="B68" s="785" t="s">
        <v>1124</v>
      </c>
      <c r="C68" s="786">
        <v>11149147</v>
      </c>
      <c r="D68" s="786">
        <v>7851155</v>
      </c>
    </row>
    <row r="69" spans="1:4">
      <c r="A69" s="787"/>
      <c r="C69" s="788"/>
      <c r="D69" s="788"/>
    </row>
    <row r="70" spans="1:4">
      <c r="A70" s="787"/>
      <c r="C70" s="788"/>
      <c r="D70" s="788"/>
    </row>
    <row r="71" spans="1:4">
      <c r="A71" s="789"/>
      <c r="C71" s="788"/>
      <c r="D71" s="788"/>
    </row>
    <row r="72" spans="1:4">
      <c r="A72" s="857"/>
      <c r="B72" s="857"/>
      <c r="C72" s="857"/>
      <c r="D72" s="857"/>
    </row>
    <row r="73" spans="1:4">
      <c r="A73" s="857"/>
      <c r="B73" s="857"/>
      <c r="C73" s="857"/>
      <c r="D73" s="857"/>
    </row>
  </sheetData>
  <mergeCells count="9">
    <mergeCell ref="A72:D72"/>
    <mergeCell ref="A73:D73"/>
    <mergeCell ref="A1:D1"/>
    <mergeCell ref="C2:D2"/>
    <mergeCell ref="A3:A5"/>
    <mergeCell ref="B3:B5"/>
    <mergeCell ref="C3:C4"/>
    <mergeCell ref="D3:D4"/>
    <mergeCell ref="C5:D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&amp;R&amp;"Times New Roman,Félkövér dőlt"&amp;12 7.A. sz.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E27"/>
  <sheetViews>
    <sheetView zoomScaleNormal="100" workbookViewId="0">
      <selection activeCell="C21" sqref="C21"/>
    </sheetView>
  </sheetViews>
  <sheetFormatPr defaultRowHeight="12.75"/>
  <cols>
    <col min="1" max="1" width="61" style="791" customWidth="1"/>
    <col min="2" max="2" width="5.28515625" style="807" customWidth="1"/>
    <col min="3" max="3" width="15.42578125" style="790" customWidth="1"/>
    <col min="4" max="16384" width="9.140625" style="790"/>
  </cols>
  <sheetData>
    <row r="1" spans="1:3" ht="32.25" customHeight="1">
      <c r="A1" s="871" t="s">
        <v>1125</v>
      </c>
      <c r="B1" s="871"/>
      <c r="C1" s="871"/>
    </row>
    <row r="2" spans="1:3" ht="15.75">
      <c r="A2" s="872" t="s">
        <v>1143</v>
      </c>
      <c r="B2" s="872"/>
      <c r="C2" s="872"/>
    </row>
    <row r="4" spans="1:3" ht="13.5" thickBot="1">
      <c r="B4" s="873" t="s">
        <v>1021</v>
      </c>
      <c r="C4" s="873"/>
    </row>
    <row r="5" spans="1:3" s="792" customFormat="1" ht="31.5" customHeight="1">
      <c r="A5" s="874" t="s">
        <v>1126</v>
      </c>
      <c r="B5" s="876" t="s">
        <v>710</v>
      </c>
      <c r="C5" s="878" t="s">
        <v>1127</v>
      </c>
    </row>
    <row r="6" spans="1:3" s="792" customFormat="1">
      <c r="A6" s="875"/>
      <c r="B6" s="877"/>
      <c r="C6" s="879"/>
    </row>
    <row r="7" spans="1:3" s="796" customFormat="1" ht="13.5" thickBot="1">
      <c r="A7" s="793" t="s">
        <v>967</v>
      </c>
      <c r="B7" s="794" t="s">
        <v>968</v>
      </c>
      <c r="C7" s="795" t="s">
        <v>969</v>
      </c>
    </row>
    <row r="8" spans="1:3" ht="15.75" customHeight="1">
      <c r="A8" s="773" t="s">
        <v>1128</v>
      </c>
      <c r="B8" s="774" t="s">
        <v>1028</v>
      </c>
      <c r="C8" s="797">
        <v>9661249</v>
      </c>
    </row>
    <row r="9" spans="1:3" ht="15.75" customHeight="1">
      <c r="A9" s="777" t="s">
        <v>1129</v>
      </c>
      <c r="B9" s="778" t="s">
        <v>1030</v>
      </c>
      <c r="C9" s="798">
        <v>-121110</v>
      </c>
    </row>
    <row r="10" spans="1:3" ht="15.75" customHeight="1">
      <c r="A10" s="777" t="s">
        <v>1130</v>
      </c>
      <c r="B10" s="778" t="s">
        <v>1032</v>
      </c>
      <c r="C10" s="798">
        <v>170622</v>
      </c>
    </row>
    <row r="11" spans="1:3" ht="15.75" customHeight="1">
      <c r="A11" s="777" t="s">
        <v>1131</v>
      </c>
      <c r="B11" s="778" t="s">
        <v>1034</v>
      </c>
      <c r="C11" s="799">
        <v>-3050450</v>
      </c>
    </row>
    <row r="12" spans="1:3" ht="15.75" customHeight="1">
      <c r="A12" s="777" t="s">
        <v>1132</v>
      </c>
      <c r="B12" s="778" t="s">
        <v>1036</v>
      </c>
      <c r="C12" s="799">
        <v>0</v>
      </c>
    </row>
    <row r="13" spans="1:3" ht="15.75" customHeight="1">
      <c r="A13" s="777" t="s">
        <v>1133</v>
      </c>
      <c r="B13" s="778" t="s">
        <v>1038</v>
      </c>
      <c r="C13" s="799">
        <v>33757</v>
      </c>
    </row>
    <row r="14" spans="1:3" ht="15.75" customHeight="1">
      <c r="A14" s="777" t="s">
        <v>1134</v>
      </c>
      <c r="B14" s="778" t="s">
        <v>1040</v>
      </c>
      <c r="C14" s="800">
        <f>+C8+C9+C10+C11+C12+C13</f>
        <v>6694068</v>
      </c>
    </row>
    <row r="15" spans="1:3" ht="15.75" customHeight="1">
      <c r="A15" s="777" t="s">
        <v>1135</v>
      </c>
      <c r="B15" s="778" t="s">
        <v>1042</v>
      </c>
      <c r="C15" s="801">
        <v>2957</v>
      </c>
    </row>
    <row r="16" spans="1:3" ht="15.75" customHeight="1">
      <c r="A16" s="777" t="s">
        <v>1136</v>
      </c>
      <c r="B16" s="778" t="s">
        <v>1044</v>
      </c>
      <c r="C16" s="799">
        <v>141858</v>
      </c>
    </row>
    <row r="17" spans="1:5" ht="15.75" customHeight="1">
      <c r="A17" s="777" t="s">
        <v>1137</v>
      </c>
      <c r="B17" s="778" t="s">
        <v>251</v>
      </c>
      <c r="C17" s="799">
        <v>18901</v>
      </c>
    </row>
    <row r="18" spans="1:5" ht="15.75" customHeight="1">
      <c r="A18" s="777" t="s">
        <v>1138</v>
      </c>
      <c r="B18" s="778" t="s">
        <v>274</v>
      </c>
      <c r="C18" s="800">
        <f>+C15+C16+C17</f>
        <v>163716</v>
      </c>
    </row>
    <row r="19" spans="1:5" ht="15.75" customHeight="1">
      <c r="A19" s="777" t="s">
        <v>1139</v>
      </c>
      <c r="B19" s="778" t="s">
        <v>275</v>
      </c>
      <c r="C19" s="800">
        <v>0</v>
      </c>
    </row>
    <row r="20" spans="1:5" s="802" customFormat="1" ht="15.75" customHeight="1">
      <c r="A20" s="777" t="s">
        <v>1140</v>
      </c>
      <c r="B20" s="778" t="s">
        <v>276</v>
      </c>
      <c r="C20" s="799"/>
    </row>
    <row r="21" spans="1:5" ht="15.75" customHeight="1">
      <c r="A21" s="777" t="s">
        <v>1141</v>
      </c>
      <c r="B21" s="778" t="s">
        <v>279</v>
      </c>
      <c r="C21" s="803">
        <v>993371</v>
      </c>
    </row>
    <row r="22" spans="1:5" ht="15.75" customHeight="1" thickBot="1">
      <c r="A22" s="804" t="s">
        <v>1142</v>
      </c>
      <c r="B22" s="785" t="s">
        <v>282</v>
      </c>
      <c r="C22" s="805">
        <f>+C14+C18+C20+C21+C19</f>
        <v>7851155</v>
      </c>
    </row>
    <row r="23" spans="1:5" ht="15.75">
      <c r="A23" s="787"/>
      <c r="B23" s="789"/>
      <c r="C23" s="788"/>
      <c r="D23" s="788"/>
      <c r="E23" s="788"/>
    </row>
    <row r="24" spans="1:5" ht="15.75">
      <c r="A24" s="787"/>
      <c r="B24" s="789"/>
      <c r="C24" s="788"/>
      <c r="D24" s="788"/>
      <c r="E24" s="788"/>
    </row>
    <row r="25" spans="1:5" ht="15.75">
      <c r="A25" s="789"/>
      <c r="B25" s="789"/>
      <c r="C25" s="788"/>
      <c r="D25" s="788"/>
      <c r="E25" s="788"/>
    </row>
    <row r="26" spans="1:5" ht="15.75">
      <c r="A26" s="870"/>
      <c r="B26" s="870"/>
      <c r="C26" s="870"/>
      <c r="D26" s="806"/>
      <c r="E26" s="806"/>
    </row>
    <row r="27" spans="1:5" ht="15.75">
      <c r="A27" s="870"/>
      <c r="B27" s="870"/>
      <c r="C27" s="870"/>
      <c r="D27" s="806"/>
      <c r="E27" s="806"/>
    </row>
  </sheetData>
  <mergeCells count="8">
    <mergeCell ref="A26:C26"/>
    <mergeCell ref="A27:C27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&amp;R&amp;"Times New Roman CE,Félkövér dőlt"7.B. sz.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28"/>
  <sheetViews>
    <sheetView zoomScaleNormal="100" workbookViewId="0">
      <selection activeCell="H5" sqref="H5"/>
    </sheetView>
  </sheetViews>
  <sheetFormatPr defaultRowHeight="12.75"/>
  <cols>
    <col min="1" max="1" width="5.85546875" style="78" customWidth="1"/>
    <col min="2" max="2" width="42.5703125" style="10" customWidth="1"/>
    <col min="3" max="8" width="11" style="10" customWidth="1"/>
    <col min="9" max="9" width="11.85546875" style="10" customWidth="1"/>
    <col min="10" max="10" width="9.140625" style="10"/>
    <col min="11" max="11" width="0" style="10" hidden="1" customWidth="1"/>
    <col min="12" max="16384" width="9.140625" style="10"/>
  </cols>
  <sheetData>
    <row r="1" spans="1:11" ht="27.75" customHeight="1">
      <c r="A1" s="882" t="s">
        <v>863</v>
      </c>
      <c r="B1" s="882"/>
      <c r="C1" s="882"/>
      <c r="D1" s="882"/>
      <c r="E1" s="882"/>
      <c r="F1" s="882"/>
      <c r="G1" s="882"/>
      <c r="H1" s="882"/>
      <c r="I1" s="882"/>
    </row>
    <row r="2" spans="1:11" ht="20.25" customHeight="1" thickBot="1">
      <c r="I2" s="542" t="s">
        <v>261</v>
      </c>
    </row>
    <row r="3" spans="1:11" s="543" customFormat="1" ht="26.25" customHeight="1">
      <c r="A3" s="883" t="s">
        <v>47</v>
      </c>
      <c r="B3" s="885" t="s">
        <v>864</v>
      </c>
      <c r="C3" s="883" t="s">
        <v>865</v>
      </c>
      <c r="D3" s="883" t="s">
        <v>891</v>
      </c>
      <c r="E3" s="887" t="s">
        <v>866</v>
      </c>
      <c r="F3" s="888"/>
      <c r="G3" s="888"/>
      <c r="H3" s="889"/>
      <c r="I3" s="885" t="s">
        <v>353</v>
      </c>
    </row>
    <row r="4" spans="1:11" s="546" customFormat="1" ht="32.25" customHeight="1" thickBot="1">
      <c r="A4" s="884"/>
      <c r="B4" s="886"/>
      <c r="C4" s="886"/>
      <c r="D4" s="884"/>
      <c r="E4" s="544" t="s">
        <v>958</v>
      </c>
      <c r="F4" s="544" t="s">
        <v>391</v>
      </c>
      <c r="G4" s="544" t="s">
        <v>867</v>
      </c>
      <c r="H4" s="545" t="s">
        <v>959</v>
      </c>
      <c r="I4" s="886"/>
    </row>
    <row r="5" spans="1:11" s="552" customFormat="1" ht="15" thickBot="1">
      <c r="A5" s="547">
        <v>1</v>
      </c>
      <c r="B5" s="548">
        <v>2</v>
      </c>
      <c r="C5" s="549">
        <v>3</v>
      </c>
      <c r="D5" s="548">
        <v>4</v>
      </c>
      <c r="E5" s="547">
        <v>5</v>
      </c>
      <c r="F5" s="549">
        <v>6</v>
      </c>
      <c r="G5" s="549">
        <v>7</v>
      </c>
      <c r="H5" s="550">
        <v>8</v>
      </c>
      <c r="I5" s="551" t="s">
        <v>868</v>
      </c>
    </row>
    <row r="6" spans="1:11" ht="21.75" thickBot="1">
      <c r="A6" s="553" t="s">
        <v>49</v>
      </c>
      <c r="B6" s="554" t="s">
        <v>869</v>
      </c>
      <c r="C6" s="555"/>
      <c r="D6" s="556">
        <f>+D7+D8</f>
        <v>0</v>
      </c>
      <c r="E6" s="557">
        <f>+E7+E8</f>
        <v>0</v>
      </c>
      <c r="F6" s="558">
        <f>+F7+F8</f>
        <v>0</v>
      </c>
      <c r="G6" s="558">
        <f>+G7+G8</f>
        <v>0</v>
      </c>
      <c r="H6" s="559">
        <f>+H7+H8</f>
        <v>0</v>
      </c>
      <c r="I6" s="556">
        <f t="shared" ref="I6:I27" si="0">SUM(D6:H6)</f>
        <v>0</v>
      </c>
    </row>
    <row r="7" spans="1:11">
      <c r="A7" s="560" t="s">
        <v>63</v>
      </c>
      <c r="B7" s="561"/>
      <c r="C7" s="562"/>
      <c r="D7" s="563"/>
      <c r="E7" s="564"/>
      <c r="F7" s="565"/>
      <c r="G7" s="565"/>
      <c r="H7" s="566"/>
      <c r="I7" s="567">
        <f t="shared" si="0"/>
        <v>0</v>
      </c>
    </row>
    <row r="8" spans="1:11" ht="13.5" thickBot="1">
      <c r="A8" s="560" t="s">
        <v>77</v>
      </c>
      <c r="B8" s="561" t="s">
        <v>870</v>
      </c>
      <c r="C8" s="562"/>
      <c r="D8" s="563"/>
      <c r="E8" s="564"/>
      <c r="F8" s="565"/>
      <c r="G8" s="565"/>
      <c r="H8" s="566"/>
      <c r="I8" s="567">
        <f t="shared" si="0"/>
        <v>0</v>
      </c>
    </row>
    <row r="9" spans="1:11" ht="21.75" thickBot="1">
      <c r="A9" s="553" t="s">
        <v>228</v>
      </c>
      <c r="B9" s="554" t="s">
        <v>871</v>
      </c>
      <c r="C9" s="568"/>
      <c r="D9" s="556">
        <f>SUM(D10:D21)</f>
        <v>0</v>
      </c>
      <c r="E9" s="556">
        <f t="shared" ref="E9:H9" si="1">SUM(E10:E21)</f>
        <v>11380</v>
      </c>
      <c r="F9" s="556">
        <f t="shared" si="1"/>
        <v>11380</v>
      </c>
      <c r="G9" s="556">
        <f t="shared" si="1"/>
        <v>12844</v>
      </c>
      <c r="H9" s="556">
        <f t="shared" si="1"/>
        <v>83395</v>
      </c>
      <c r="I9" s="556">
        <f t="shared" si="0"/>
        <v>118999</v>
      </c>
    </row>
    <row r="10" spans="1:11" ht="17.25" customHeight="1">
      <c r="A10" s="569" t="s">
        <v>872</v>
      </c>
      <c r="B10" s="561" t="s">
        <v>873</v>
      </c>
      <c r="C10" s="562" t="s">
        <v>874</v>
      </c>
      <c r="D10" s="563"/>
      <c r="E10" s="570">
        <v>1392</v>
      </c>
      <c r="F10" s="570">
        <v>1392</v>
      </c>
      <c r="G10" s="570">
        <v>1392</v>
      </c>
      <c r="H10" s="566">
        <v>10074</v>
      </c>
      <c r="I10" s="567">
        <f t="shared" si="0"/>
        <v>14250</v>
      </c>
      <c r="K10" s="10">
        <v>14250</v>
      </c>
    </row>
    <row r="11" spans="1:11" ht="17.25" customHeight="1">
      <c r="A11" s="569"/>
      <c r="B11" s="561" t="s">
        <v>875</v>
      </c>
      <c r="C11" s="562"/>
      <c r="D11" s="563"/>
      <c r="E11" s="571">
        <v>89</v>
      </c>
      <c r="F11" s="570">
        <v>89</v>
      </c>
      <c r="G11" s="570">
        <v>294</v>
      </c>
      <c r="H11" s="566">
        <v>1068</v>
      </c>
      <c r="I11" s="567">
        <f t="shared" si="0"/>
        <v>1540</v>
      </c>
    </row>
    <row r="12" spans="1:11" ht="17.25" customHeight="1">
      <c r="A12" s="569" t="s">
        <v>876</v>
      </c>
      <c r="B12" s="561" t="s">
        <v>877</v>
      </c>
      <c r="C12" s="562" t="s">
        <v>878</v>
      </c>
      <c r="D12" s="563"/>
      <c r="E12" s="571">
        <v>3127</v>
      </c>
      <c r="F12" s="570">
        <v>3127</v>
      </c>
      <c r="G12" s="570">
        <v>4170</v>
      </c>
      <c r="H12" s="566">
        <v>28358</v>
      </c>
      <c r="I12" s="567">
        <f t="shared" si="0"/>
        <v>38782</v>
      </c>
      <c r="K12" s="10">
        <v>41698</v>
      </c>
    </row>
    <row r="13" spans="1:11" ht="17.25" customHeight="1">
      <c r="A13" s="569"/>
      <c r="B13" s="561" t="s">
        <v>875</v>
      </c>
      <c r="C13" s="562"/>
      <c r="D13" s="563"/>
      <c r="E13" s="571">
        <v>685</v>
      </c>
      <c r="F13" s="570">
        <v>685</v>
      </c>
      <c r="G13" s="570">
        <v>821</v>
      </c>
      <c r="H13" s="566">
        <v>2987</v>
      </c>
      <c r="I13" s="567">
        <f t="shared" si="0"/>
        <v>5178</v>
      </c>
    </row>
    <row r="14" spans="1:11" ht="17.25" customHeight="1">
      <c r="A14" s="569" t="s">
        <v>879</v>
      </c>
      <c r="B14" s="561" t="s">
        <v>880</v>
      </c>
      <c r="C14" s="562" t="s">
        <v>874</v>
      </c>
      <c r="D14" s="563"/>
      <c r="E14" s="571">
        <v>928</v>
      </c>
      <c r="F14" s="570">
        <v>928</v>
      </c>
      <c r="G14" s="570">
        <v>928</v>
      </c>
      <c r="H14" s="566">
        <v>6716</v>
      </c>
      <c r="I14" s="567">
        <f t="shared" si="0"/>
        <v>9500</v>
      </c>
      <c r="K14" s="10">
        <v>9500</v>
      </c>
    </row>
    <row r="15" spans="1:11" ht="17.25" customHeight="1">
      <c r="A15" s="569"/>
      <c r="B15" s="561" t="s">
        <v>875</v>
      </c>
      <c r="C15" s="562"/>
      <c r="D15" s="563"/>
      <c r="E15" s="571">
        <v>109</v>
      </c>
      <c r="F15" s="570">
        <v>109</v>
      </c>
      <c r="G15" s="570">
        <v>196</v>
      </c>
      <c r="H15" s="566">
        <v>885</v>
      </c>
      <c r="I15" s="567">
        <f t="shared" si="0"/>
        <v>1299</v>
      </c>
    </row>
    <row r="16" spans="1:11" ht="17.25" customHeight="1">
      <c r="A16" s="569" t="s">
        <v>881</v>
      </c>
      <c r="B16" s="561" t="s">
        <v>882</v>
      </c>
      <c r="C16" s="562" t="s">
        <v>874</v>
      </c>
      <c r="D16" s="563"/>
      <c r="E16" s="571">
        <v>1211</v>
      </c>
      <c r="F16" s="570">
        <v>1211</v>
      </c>
      <c r="G16" s="570">
        <v>1615</v>
      </c>
      <c r="H16" s="566">
        <v>11709</v>
      </c>
      <c r="I16" s="567">
        <f t="shared" si="0"/>
        <v>15746</v>
      </c>
      <c r="K16" s="10">
        <v>16150</v>
      </c>
    </row>
    <row r="17" spans="1:11" ht="17.25" customHeight="1">
      <c r="A17" s="569"/>
      <c r="B17" s="561" t="s">
        <v>875</v>
      </c>
      <c r="C17" s="562"/>
      <c r="D17" s="563"/>
      <c r="E17" s="571">
        <v>323</v>
      </c>
      <c r="F17" s="570">
        <v>323</v>
      </c>
      <c r="G17" s="570">
        <v>333</v>
      </c>
      <c r="H17" s="566">
        <v>1212</v>
      </c>
      <c r="I17" s="567">
        <f t="shared" si="0"/>
        <v>2191</v>
      </c>
    </row>
    <row r="18" spans="1:11" ht="17.25" customHeight="1">
      <c r="A18" s="569" t="s">
        <v>883</v>
      </c>
      <c r="B18" s="561" t="s">
        <v>884</v>
      </c>
      <c r="C18" s="562" t="s">
        <v>874</v>
      </c>
      <c r="D18" s="563"/>
      <c r="E18" s="571">
        <v>448</v>
      </c>
      <c r="F18" s="570">
        <v>448</v>
      </c>
      <c r="G18" s="570">
        <v>448</v>
      </c>
      <c r="H18" s="566">
        <v>3216</v>
      </c>
      <c r="I18" s="567">
        <f t="shared" si="0"/>
        <v>4560</v>
      </c>
      <c r="K18" s="10">
        <v>4560</v>
      </c>
    </row>
    <row r="19" spans="1:11" ht="17.25" customHeight="1">
      <c r="A19" s="569"/>
      <c r="B19" s="561" t="s">
        <v>875</v>
      </c>
      <c r="C19" s="562"/>
      <c r="D19" s="563"/>
      <c r="E19" s="571">
        <v>172</v>
      </c>
      <c r="F19" s="570">
        <v>172</v>
      </c>
      <c r="G19" s="570">
        <v>94</v>
      </c>
      <c r="H19" s="566">
        <v>342</v>
      </c>
      <c r="I19" s="567">
        <f t="shared" si="0"/>
        <v>780</v>
      </c>
    </row>
    <row r="20" spans="1:11" ht="17.25" customHeight="1">
      <c r="A20" s="569" t="s">
        <v>885</v>
      </c>
      <c r="B20" s="561" t="s">
        <v>886</v>
      </c>
      <c r="C20" s="562" t="s">
        <v>874</v>
      </c>
      <c r="D20" s="563"/>
      <c r="E20" s="571">
        <v>2092</v>
      </c>
      <c r="F20" s="570">
        <v>2092</v>
      </c>
      <c r="G20" s="570">
        <v>2091</v>
      </c>
      <c r="H20" s="566">
        <v>15147</v>
      </c>
      <c r="I20" s="567">
        <f t="shared" si="0"/>
        <v>21422</v>
      </c>
      <c r="K20" s="10">
        <v>21422</v>
      </c>
    </row>
    <row r="21" spans="1:11" ht="17.25" customHeight="1" thickBot="1">
      <c r="A21" s="569" t="s">
        <v>127</v>
      </c>
      <c r="B21" s="561" t="s">
        <v>875</v>
      </c>
      <c r="C21" s="562"/>
      <c r="D21" s="563"/>
      <c r="E21" s="564">
        <v>804</v>
      </c>
      <c r="F21" s="565">
        <v>804</v>
      </c>
      <c r="G21" s="565">
        <v>462</v>
      </c>
      <c r="H21" s="566">
        <v>1681</v>
      </c>
      <c r="I21" s="567">
        <f t="shared" si="0"/>
        <v>3751</v>
      </c>
    </row>
    <row r="22" spans="1:11" ht="17.25" customHeight="1" thickBot="1">
      <c r="A22" s="553" t="s">
        <v>239</v>
      </c>
      <c r="B22" s="554" t="s">
        <v>887</v>
      </c>
      <c r="C22" s="568"/>
      <c r="D22" s="556">
        <f>+D23</f>
        <v>0</v>
      </c>
      <c r="E22" s="557">
        <f>+E23</f>
        <v>0</v>
      </c>
      <c r="F22" s="558">
        <f>+F23</f>
        <v>0</v>
      </c>
      <c r="G22" s="558">
        <f>+G23</f>
        <v>0</v>
      </c>
      <c r="H22" s="559">
        <f>+H23</f>
        <v>0</v>
      </c>
      <c r="I22" s="556">
        <f t="shared" si="0"/>
        <v>0</v>
      </c>
    </row>
    <row r="23" spans="1:11" ht="17.25" customHeight="1" thickBot="1">
      <c r="A23" s="560" t="s">
        <v>149</v>
      </c>
      <c r="B23" s="561" t="s">
        <v>870</v>
      </c>
      <c r="C23" s="562"/>
      <c r="D23" s="563"/>
      <c r="E23" s="564"/>
      <c r="F23" s="565"/>
      <c r="G23" s="565"/>
      <c r="H23" s="566"/>
      <c r="I23" s="567">
        <f t="shared" si="0"/>
        <v>0</v>
      </c>
    </row>
    <row r="24" spans="1:11" ht="17.25" customHeight="1" thickBot="1">
      <c r="A24" s="553" t="s">
        <v>159</v>
      </c>
      <c r="B24" s="554" t="s">
        <v>888</v>
      </c>
      <c r="C24" s="568"/>
      <c r="D24" s="556">
        <f>+D25</f>
        <v>0</v>
      </c>
      <c r="E24" s="557">
        <f>+E25</f>
        <v>0</v>
      </c>
      <c r="F24" s="558">
        <f>+F25</f>
        <v>0</v>
      </c>
      <c r="G24" s="558">
        <f>+G25</f>
        <v>0</v>
      </c>
      <c r="H24" s="559">
        <f>+H25</f>
        <v>0</v>
      </c>
      <c r="I24" s="556">
        <f t="shared" si="0"/>
        <v>0</v>
      </c>
    </row>
    <row r="25" spans="1:11" ht="17.25" customHeight="1" thickBot="1">
      <c r="A25" s="572" t="s">
        <v>251</v>
      </c>
      <c r="B25" s="573" t="s">
        <v>870</v>
      </c>
      <c r="C25" s="574"/>
      <c r="D25" s="575"/>
      <c r="E25" s="576"/>
      <c r="F25" s="577"/>
      <c r="G25" s="577"/>
      <c r="H25" s="578"/>
      <c r="I25" s="579">
        <f t="shared" si="0"/>
        <v>0</v>
      </c>
    </row>
    <row r="26" spans="1:11" ht="17.25" customHeight="1" thickBot="1">
      <c r="A26" s="553" t="s">
        <v>274</v>
      </c>
      <c r="B26" s="580" t="s">
        <v>889</v>
      </c>
      <c r="C26" s="568"/>
      <c r="D26" s="556">
        <f>+D27</f>
        <v>0</v>
      </c>
      <c r="E26" s="557">
        <f>+E27</f>
        <v>0</v>
      </c>
      <c r="F26" s="558">
        <f>+F27</f>
        <v>0</v>
      </c>
      <c r="G26" s="558">
        <f>+G27</f>
        <v>0</v>
      </c>
      <c r="H26" s="559">
        <f>+H27</f>
        <v>0</v>
      </c>
      <c r="I26" s="556">
        <f t="shared" si="0"/>
        <v>0</v>
      </c>
    </row>
    <row r="27" spans="1:11" ht="17.25" customHeight="1" thickBot="1">
      <c r="A27" s="581" t="s">
        <v>275</v>
      </c>
      <c r="B27" s="582" t="s">
        <v>870</v>
      </c>
      <c r="C27" s="583"/>
      <c r="D27" s="584"/>
      <c r="E27" s="585"/>
      <c r="F27" s="586"/>
      <c r="G27" s="586"/>
      <c r="H27" s="587"/>
      <c r="I27" s="588">
        <f t="shared" si="0"/>
        <v>0</v>
      </c>
    </row>
    <row r="28" spans="1:11" ht="17.25" customHeight="1" thickBot="1">
      <c r="A28" s="880" t="s">
        <v>890</v>
      </c>
      <c r="B28" s="881"/>
      <c r="C28" s="589"/>
      <c r="D28" s="556">
        <f t="shared" ref="D28:I28" si="2">+D6+D9+D22+D24+D26</f>
        <v>0</v>
      </c>
      <c r="E28" s="557">
        <f t="shared" si="2"/>
        <v>11380</v>
      </c>
      <c r="F28" s="558">
        <f t="shared" si="2"/>
        <v>11380</v>
      </c>
      <c r="G28" s="558">
        <f t="shared" si="2"/>
        <v>12844</v>
      </c>
      <c r="H28" s="559">
        <f t="shared" si="2"/>
        <v>83395</v>
      </c>
      <c r="I28" s="556">
        <f t="shared" si="2"/>
        <v>118999</v>
      </c>
    </row>
  </sheetData>
  <mergeCells count="8">
    <mergeCell ref="A28:B2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dőlt"8. számú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C21" sqref="C21"/>
    </sheetView>
  </sheetViews>
  <sheetFormatPr defaultRowHeight="12.75"/>
  <cols>
    <col min="1" max="1" width="5" style="590" customWidth="1"/>
    <col min="2" max="2" width="47" style="591" customWidth="1"/>
    <col min="3" max="4" width="15.140625" style="591" customWidth="1"/>
    <col min="5" max="16384" width="9.140625" style="591"/>
  </cols>
  <sheetData>
    <row r="1" spans="1:4" ht="31.5" customHeight="1">
      <c r="B1" s="890" t="s">
        <v>892</v>
      </c>
      <c r="C1" s="890"/>
      <c r="D1" s="890"/>
    </row>
    <row r="2" spans="1:4" s="594" customFormat="1" ht="16.5" thickBot="1">
      <c r="A2" s="592"/>
      <c r="B2" s="593"/>
      <c r="D2" s="595" t="s">
        <v>261</v>
      </c>
    </row>
    <row r="3" spans="1:4" s="599" customFormat="1" ht="48" customHeight="1" thickBot="1">
      <c r="A3" s="596" t="s">
        <v>387</v>
      </c>
      <c r="B3" s="597" t="s">
        <v>48</v>
      </c>
      <c r="C3" s="597" t="s">
        <v>893</v>
      </c>
      <c r="D3" s="598" t="s">
        <v>894</v>
      </c>
    </row>
    <row r="4" spans="1:4" s="599" customFormat="1" ht="14.1" customHeight="1" thickBot="1">
      <c r="A4" s="600">
        <v>1</v>
      </c>
      <c r="B4" s="601">
        <v>2</v>
      </c>
      <c r="C4" s="601">
        <v>3</v>
      </c>
      <c r="D4" s="132">
        <v>4</v>
      </c>
    </row>
    <row r="5" spans="1:4" ht="18" customHeight="1">
      <c r="A5" s="602" t="s">
        <v>49</v>
      </c>
      <c r="B5" s="603" t="s">
        <v>895</v>
      </c>
      <c r="C5" s="411"/>
      <c r="D5" s="6"/>
    </row>
    <row r="6" spans="1:4" ht="18" customHeight="1">
      <c r="A6" s="604" t="s">
        <v>63</v>
      </c>
      <c r="B6" s="605" t="s">
        <v>896</v>
      </c>
      <c r="C6" s="410"/>
      <c r="D6" s="9"/>
    </row>
    <row r="7" spans="1:4" ht="18" customHeight="1">
      <c r="A7" s="604" t="s">
        <v>77</v>
      </c>
      <c r="B7" s="605" t="s">
        <v>897</v>
      </c>
      <c r="C7" s="410"/>
      <c r="D7" s="9"/>
    </row>
    <row r="8" spans="1:4" ht="18" customHeight="1">
      <c r="A8" s="604" t="s">
        <v>228</v>
      </c>
      <c r="B8" s="605" t="s">
        <v>898</v>
      </c>
      <c r="C8" s="410"/>
      <c r="D8" s="9"/>
    </row>
    <row r="9" spans="1:4" ht="18" customHeight="1">
      <c r="A9" s="604" t="s">
        <v>105</v>
      </c>
      <c r="B9" s="605" t="s">
        <v>899</v>
      </c>
      <c r="C9" s="410">
        <f>SUM(C10:C15)</f>
        <v>57706</v>
      </c>
      <c r="D9" s="410">
        <f>SUM(D10:D15)</f>
        <v>2006</v>
      </c>
    </row>
    <row r="10" spans="1:4" ht="18" customHeight="1">
      <c r="A10" s="604" t="s">
        <v>127</v>
      </c>
      <c r="B10" s="605" t="s">
        <v>900</v>
      </c>
      <c r="C10" s="410"/>
      <c r="D10" s="9"/>
    </row>
    <row r="11" spans="1:4" ht="18" customHeight="1">
      <c r="A11" s="604" t="s">
        <v>239</v>
      </c>
      <c r="B11" s="606" t="s">
        <v>901</v>
      </c>
      <c r="C11" s="410"/>
      <c r="D11" s="9"/>
    </row>
    <row r="12" spans="1:4" ht="18" customHeight="1">
      <c r="A12" s="604" t="s">
        <v>159</v>
      </c>
      <c r="B12" s="606" t="s">
        <v>902</v>
      </c>
      <c r="C12" s="410">
        <v>57706</v>
      </c>
      <c r="D12" s="9">
        <v>2006</v>
      </c>
    </row>
    <row r="13" spans="1:4" ht="18" customHeight="1">
      <c r="A13" s="604" t="s">
        <v>251</v>
      </c>
      <c r="B13" s="606" t="s">
        <v>903</v>
      </c>
      <c r="C13" s="410"/>
      <c r="D13" s="9"/>
    </row>
    <row r="14" spans="1:4" ht="18" customHeight="1">
      <c r="A14" s="604" t="s">
        <v>274</v>
      </c>
      <c r="B14" s="606" t="s">
        <v>904</v>
      </c>
      <c r="C14" s="410"/>
      <c r="D14" s="9"/>
    </row>
    <row r="15" spans="1:4" ht="22.5" customHeight="1">
      <c r="A15" s="604" t="s">
        <v>275</v>
      </c>
      <c r="B15" s="606" t="s">
        <v>905</v>
      </c>
      <c r="C15" s="410"/>
      <c r="D15" s="9"/>
    </row>
    <row r="16" spans="1:4" ht="18" customHeight="1">
      <c r="A16" s="604" t="s">
        <v>276</v>
      </c>
      <c r="B16" s="605" t="s">
        <v>906</v>
      </c>
      <c r="C16" s="410"/>
      <c r="D16" s="9"/>
    </row>
    <row r="17" spans="1:4" ht="18" customHeight="1">
      <c r="A17" s="604" t="s">
        <v>279</v>
      </c>
      <c r="B17" s="605" t="s">
        <v>907</v>
      </c>
      <c r="C17" s="410"/>
      <c r="D17" s="9"/>
    </row>
    <row r="18" spans="1:4" ht="18" customHeight="1">
      <c r="A18" s="604" t="s">
        <v>282</v>
      </c>
      <c r="B18" s="605" t="s">
        <v>908</v>
      </c>
      <c r="C18" s="410"/>
      <c r="D18" s="9"/>
    </row>
    <row r="19" spans="1:4" ht="18" customHeight="1">
      <c r="A19" s="604" t="s">
        <v>285</v>
      </c>
      <c r="B19" s="605" t="s">
        <v>909</v>
      </c>
      <c r="C19" s="410"/>
      <c r="D19" s="9"/>
    </row>
    <row r="20" spans="1:4" ht="18" customHeight="1">
      <c r="A20" s="604" t="s">
        <v>288</v>
      </c>
      <c r="B20" s="605" t="s">
        <v>910</v>
      </c>
      <c r="C20" s="410"/>
      <c r="D20" s="9"/>
    </row>
    <row r="21" spans="1:4" ht="18" customHeight="1">
      <c r="A21" s="604" t="s">
        <v>291</v>
      </c>
      <c r="B21" s="605" t="s">
        <v>911</v>
      </c>
      <c r="C21" s="111">
        <v>713</v>
      </c>
      <c r="D21" s="9">
        <v>221</v>
      </c>
    </row>
    <row r="22" spans="1:4" ht="18" customHeight="1">
      <c r="A22" s="604" t="s">
        <v>294</v>
      </c>
      <c r="B22" s="605" t="s">
        <v>912</v>
      </c>
      <c r="C22" s="111">
        <v>1530</v>
      </c>
      <c r="D22" s="9">
        <v>7</v>
      </c>
    </row>
    <row r="23" spans="1:4" ht="18" customHeight="1">
      <c r="A23" s="604" t="s">
        <v>297</v>
      </c>
      <c r="B23" s="607"/>
      <c r="C23" s="111"/>
      <c r="D23" s="9"/>
    </row>
    <row r="24" spans="1:4" ht="18" customHeight="1">
      <c r="A24" s="604" t="s">
        <v>300</v>
      </c>
      <c r="B24" s="607"/>
      <c r="C24" s="111"/>
      <c r="D24" s="9"/>
    </row>
    <row r="25" spans="1:4" ht="18" customHeight="1">
      <c r="A25" s="604" t="s">
        <v>302</v>
      </c>
      <c r="B25" s="607"/>
      <c r="C25" s="111"/>
      <c r="D25" s="9"/>
    </row>
    <row r="26" spans="1:4" ht="18" customHeight="1">
      <c r="A26" s="604" t="s">
        <v>305</v>
      </c>
      <c r="B26" s="607"/>
      <c r="C26" s="111"/>
      <c r="D26" s="9"/>
    </row>
    <row r="27" spans="1:4" ht="18" customHeight="1">
      <c r="A27" s="604" t="s">
        <v>308</v>
      </c>
      <c r="B27" s="607"/>
      <c r="C27" s="111"/>
      <c r="D27" s="9"/>
    </row>
    <row r="28" spans="1:4" ht="18" customHeight="1">
      <c r="A28" s="604" t="s">
        <v>311</v>
      </c>
      <c r="B28" s="607"/>
      <c r="C28" s="111"/>
      <c r="D28" s="9"/>
    </row>
    <row r="29" spans="1:4" ht="18" customHeight="1" thickBot="1">
      <c r="A29" s="608" t="s">
        <v>341</v>
      </c>
      <c r="B29" s="609"/>
      <c r="C29" s="610"/>
      <c r="D29" s="8"/>
    </row>
    <row r="30" spans="1:4" ht="18" customHeight="1" thickBot="1">
      <c r="A30" s="611" t="s">
        <v>344</v>
      </c>
      <c r="B30" s="612" t="s">
        <v>385</v>
      </c>
      <c r="C30" s="613">
        <f>+C5+C6+C7+C8+C9+C16+C17+C18+C19+C20+C21+C22+C23+C24+C25+C26+C27+C28+C29</f>
        <v>59949</v>
      </c>
      <c r="D30" s="614">
        <f>+D5+D6+D7+D8+D9+D16+D17+D18+D19+D20+D21+D22+D23+D24+D25+D26+D27+D28+D29</f>
        <v>2234</v>
      </c>
    </row>
    <row r="31" spans="1:4" ht="8.25" customHeight="1">
      <c r="A31" s="615"/>
      <c r="B31" s="891"/>
      <c r="C31" s="891"/>
      <c r="D31" s="891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 9&amp;"Times New Roman CE,Félkövér dőlt". számú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I19"/>
  <sheetViews>
    <sheetView zoomScaleNormal="100" workbookViewId="0">
      <selection activeCell="C12" sqref="C12"/>
    </sheetView>
  </sheetViews>
  <sheetFormatPr defaultRowHeight="12.75"/>
  <cols>
    <col min="1" max="1" width="4.7109375" style="133" customWidth="1"/>
    <col min="2" max="2" width="33.7109375" style="133" customWidth="1"/>
    <col min="3" max="8" width="11.85546875" style="133" customWidth="1"/>
    <col min="9" max="9" width="13" style="133" customWidth="1"/>
    <col min="10" max="16384" width="9.140625" style="133"/>
  </cols>
  <sheetData>
    <row r="1" spans="1:9" ht="34.5" customHeight="1">
      <c r="A1" s="892" t="s">
        <v>937</v>
      </c>
      <c r="B1" s="893"/>
      <c r="C1" s="893"/>
      <c r="D1" s="893"/>
      <c r="E1" s="893"/>
      <c r="F1" s="893"/>
      <c r="G1" s="893"/>
      <c r="H1" s="893"/>
      <c r="I1" s="893"/>
    </row>
    <row r="2" spans="1:9" ht="14.25" thickBot="1">
      <c r="H2" s="894" t="s">
        <v>388</v>
      </c>
      <c r="I2" s="894"/>
    </row>
    <row r="3" spans="1:9" ht="13.5" thickBot="1">
      <c r="A3" s="895" t="s">
        <v>387</v>
      </c>
      <c r="B3" s="897" t="s">
        <v>913</v>
      </c>
      <c r="C3" s="899" t="s">
        <v>914</v>
      </c>
      <c r="D3" s="901" t="s">
        <v>915</v>
      </c>
      <c r="E3" s="902"/>
      <c r="F3" s="902"/>
      <c r="G3" s="902"/>
      <c r="H3" s="902"/>
      <c r="I3" s="903" t="s">
        <v>916</v>
      </c>
    </row>
    <row r="4" spans="1:9" s="599" customFormat="1" ht="42" customHeight="1" thickBot="1">
      <c r="A4" s="896"/>
      <c r="B4" s="898"/>
      <c r="C4" s="900"/>
      <c r="D4" s="616" t="s">
        <v>917</v>
      </c>
      <c r="E4" s="616" t="s">
        <v>918</v>
      </c>
      <c r="F4" s="616" t="s">
        <v>919</v>
      </c>
      <c r="G4" s="617" t="s">
        <v>920</v>
      </c>
      <c r="H4" s="617" t="s">
        <v>921</v>
      </c>
      <c r="I4" s="904"/>
    </row>
    <row r="5" spans="1:9" s="599" customFormat="1" ht="12" customHeight="1" thickBot="1">
      <c r="A5" s="600">
        <v>1</v>
      </c>
      <c r="B5" s="618">
        <v>2</v>
      </c>
      <c r="C5" s="618">
        <v>3</v>
      </c>
      <c r="D5" s="618">
        <v>4</v>
      </c>
      <c r="E5" s="618">
        <v>5</v>
      </c>
      <c r="F5" s="618">
        <v>6</v>
      </c>
      <c r="G5" s="618">
        <v>7</v>
      </c>
      <c r="H5" s="618" t="s">
        <v>922</v>
      </c>
      <c r="I5" s="619" t="s">
        <v>923</v>
      </c>
    </row>
    <row r="6" spans="1:9" s="599" customFormat="1" ht="18" customHeight="1">
      <c r="A6" s="905" t="s">
        <v>924</v>
      </c>
      <c r="B6" s="906"/>
      <c r="C6" s="906"/>
      <c r="D6" s="906"/>
      <c r="E6" s="906"/>
      <c r="F6" s="906"/>
      <c r="G6" s="906"/>
      <c r="H6" s="906"/>
      <c r="I6" s="907"/>
    </row>
    <row r="7" spans="1:9" ht="23.25" customHeight="1">
      <c r="A7" s="620" t="s">
        <v>49</v>
      </c>
      <c r="B7" s="621" t="s">
        <v>925</v>
      </c>
      <c r="C7" s="607"/>
      <c r="D7" s="622"/>
      <c r="E7" s="622"/>
      <c r="F7" s="622"/>
      <c r="G7" s="623"/>
      <c r="H7" s="624">
        <f t="shared" ref="H7:H13" si="0">SUM(D7:G7)</f>
        <v>0</v>
      </c>
      <c r="I7" s="625">
        <f t="shared" ref="I7:I13" si="1">C7+H7</f>
        <v>0</v>
      </c>
    </row>
    <row r="8" spans="1:9" ht="23.25" customHeight="1">
      <c r="A8" s="620" t="s">
        <v>63</v>
      </c>
      <c r="B8" s="621" t="s">
        <v>926</v>
      </c>
      <c r="C8" s="607">
        <v>28589</v>
      </c>
      <c r="D8" s="622"/>
      <c r="E8" s="622"/>
      <c r="F8" s="622"/>
      <c r="G8" s="623"/>
      <c r="H8" s="624">
        <f t="shared" si="0"/>
        <v>0</v>
      </c>
      <c r="I8" s="625">
        <f t="shared" si="1"/>
        <v>28589</v>
      </c>
    </row>
    <row r="9" spans="1:9" ht="23.25" customHeight="1">
      <c r="A9" s="620" t="s">
        <v>77</v>
      </c>
      <c r="B9" s="621" t="s">
        <v>927</v>
      </c>
      <c r="C9" s="607"/>
      <c r="D9" s="622"/>
      <c r="E9" s="622"/>
      <c r="F9" s="622"/>
      <c r="G9" s="623"/>
      <c r="H9" s="624">
        <f t="shared" si="0"/>
        <v>0</v>
      </c>
      <c r="I9" s="625">
        <f t="shared" si="1"/>
        <v>0</v>
      </c>
    </row>
    <row r="10" spans="1:9" ht="23.25" customHeight="1">
      <c r="A10" s="620" t="s">
        <v>228</v>
      </c>
      <c r="B10" s="621" t="s">
        <v>928</v>
      </c>
      <c r="C10" s="607"/>
      <c r="D10" s="622"/>
      <c r="E10" s="622"/>
      <c r="F10" s="622"/>
      <c r="G10" s="623"/>
      <c r="H10" s="624">
        <f t="shared" si="0"/>
        <v>0</v>
      </c>
      <c r="I10" s="625">
        <f t="shared" si="1"/>
        <v>0</v>
      </c>
    </row>
    <row r="11" spans="1:9" ht="23.25" customHeight="1">
      <c r="A11" s="620" t="s">
        <v>105</v>
      </c>
      <c r="B11" s="621" t="s">
        <v>929</v>
      </c>
      <c r="C11" s="607"/>
      <c r="D11" s="622"/>
      <c r="E11" s="622"/>
      <c r="F11" s="622"/>
      <c r="G11" s="623"/>
      <c r="H11" s="624">
        <f t="shared" si="0"/>
        <v>0</v>
      </c>
      <c r="I11" s="625">
        <f t="shared" si="1"/>
        <v>0</v>
      </c>
    </row>
    <row r="12" spans="1:9" ht="23.25" customHeight="1">
      <c r="A12" s="626" t="s">
        <v>127</v>
      </c>
      <c r="B12" s="627" t="s">
        <v>930</v>
      </c>
      <c r="C12" s="628">
        <v>19717</v>
      </c>
      <c r="D12" s="629"/>
      <c r="E12" s="629"/>
      <c r="F12" s="629"/>
      <c r="G12" s="630"/>
      <c r="H12" s="624">
        <f t="shared" si="0"/>
        <v>0</v>
      </c>
      <c r="I12" s="625">
        <f t="shared" si="1"/>
        <v>19717</v>
      </c>
    </row>
    <row r="13" spans="1:9" ht="23.25" customHeight="1" thickBot="1">
      <c r="A13" s="631" t="s">
        <v>239</v>
      </c>
      <c r="B13" s="632" t="s">
        <v>931</v>
      </c>
      <c r="C13" s="609">
        <v>96509</v>
      </c>
      <c r="D13" s="633"/>
      <c r="E13" s="633"/>
      <c r="F13" s="633"/>
      <c r="G13" s="634"/>
      <c r="H13" s="624">
        <f t="shared" si="0"/>
        <v>0</v>
      </c>
      <c r="I13" s="625">
        <f t="shared" si="1"/>
        <v>96509</v>
      </c>
    </row>
    <row r="14" spans="1:9" s="638" customFormat="1" ht="23.25" customHeight="1" thickBot="1">
      <c r="A14" s="908" t="s">
        <v>932</v>
      </c>
      <c r="B14" s="909"/>
      <c r="C14" s="635">
        <f t="shared" ref="C14:I14" si="2">SUM(C7:C13)</f>
        <v>144815</v>
      </c>
      <c r="D14" s="635">
        <f t="shared" si="2"/>
        <v>0</v>
      </c>
      <c r="E14" s="635">
        <f t="shared" si="2"/>
        <v>0</v>
      </c>
      <c r="F14" s="635">
        <f t="shared" si="2"/>
        <v>0</v>
      </c>
      <c r="G14" s="636">
        <f t="shared" si="2"/>
        <v>0</v>
      </c>
      <c r="H14" s="636">
        <f t="shared" si="2"/>
        <v>0</v>
      </c>
      <c r="I14" s="637">
        <f t="shared" si="2"/>
        <v>144815</v>
      </c>
    </row>
    <row r="15" spans="1:9" s="639" customFormat="1" ht="22.5" customHeight="1">
      <c r="A15" s="910" t="s">
        <v>933</v>
      </c>
      <c r="B15" s="911"/>
      <c r="C15" s="911"/>
      <c r="D15" s="911"/>
      <c r="E15" s="911"/>
      <c r="F15" s="911"/>
      <c r="G15" s="911"/>
      <c r="H15" s="911"/>
      <c r="I15" s="912"/>
    </row>
    <row r="16" spans="1:9" s="639" customFormat="1" ht="22.5" customHeight="1">
      <c r="A16" s="620" t="s">
        <v>49</v>
      </c>
      <c r="B16" s="621" t="s">
        <v>934</v>
      </c>
      <c r="C16" s="607"/>
      <c r="D16" s="622"/>
      <c r="E16" s="622"/>
      <c r="F16" s="622"/>
      <c r="G16" s="623"/>
      <c r="H16" s="624">
        <f>SUM(D16:G16)</f>
        <v>0</v>
      </c>
      <c r="I16" s="625">
        <f>C16+H16</f>
        <v>0</v>
      </c>
    </row>
    <row r="17" spans="1:9" ht="22.5" customHeight="1" thickBot="1">
      <c r="A17" s="631" t="s">
        <v>63</v>
      </c>
      <c r="B17" s="632" t="s">
        <v>931</v>
      </c>
      <c r="C17" s="609"/>
      <c r="D17" s="633"/>
      <c r="E17" s="633"/>
      <c r="F17" s="633"/>
      <c r="G17" s="634"/>
      <c r="H17" s="624">
        <f>SUM(D17:G17)</f>
        <v>0</v>
      </c>
      <c r="I17" s="640">
        <f>C17+H17</f>
        <v>0</v>
      </c>
    </row>
    <row r="18" spans="1:9" ht="22.5" customHeight="1" thickBot="1">
      <c r="A18" s="908" t="s">
        <v>935</v>
      </c>
      <c r="B18" s="909"/>
      <c r="C18" s="635">
        <f t="shared" ref="C18:I18" si="3">SUM(C16:C17)</f>
        <v>0</v>
      </c>
      <c r="D18" s="635">
        <f t="shared" si="3"/>
        <v>0</v>
      </c>
      <c r="E18" s="635">
        <f t="shared" si="3"/>
        <v>0</v>
      </c>
      <c r="F18" s="635">
        <f t="shared" si="3"/>
        <v>0</v>
      </c>
      <c r="G18" s="636">
        <f t="shared" si="3"/>
        <v>0</v>
      </c>
      <c r="H18" s="636">
        <f t="shared" si="3"/>
        <v>0</v>
      </c>
      <c r="I18" s="637">
        <f t="shared" si="3"/>
        <v>0</v>
      </c>
    </row>
    <row r="19" spans="1:9" ht="22.5" customHeight="1" thickBot="1">
      <c r="A19" s="913" t="s">
        <v>936</v>
      </c>
      <c r="B19" s="914"/>
      <c r="C19" s="641">
        <f t="shared" ref="C19:I19" si="4">C14+C18</f>
        <v>144815</v>
      </c>
      <c r="D19" s="641">
        <f t="shared" si="4"/>
        <v>0</v>
      </c>
      <c r="E19" s="641">
        <f t="shared" si="4"/>
        <v>0</v>
      </c>
      <c r="F19" s="641">
        <f t="shared" si="4"/>
        <v>0</v>
      </c>
      <c r="G19" s="641">
        <f t="shared" si="4"/>
        <v>0</v>
      </c>
      <c r="H19" s="641">
        <f t="shared" si="4"/>
        <v>0</v>
      </c>
      <c r="I19" s="637">
        <f t="shared" si="4"/>
        <v>144815</v>
      </c>
    </row>
  </sheetData>
  <mergeCells count="12">
    <mergeCell ref="A6:I6"/>
    <mergeCell ref="A14:B14"/>
    <mergeCell ref="A15:I15"/>
    <mergeCell ref="A18:B18"/>
    <mergeCell ref="A19:B19"/>
    <mergeCell ref="A1:I1"/>
    <mergeCell ref="H2:I2"/>
    <mergeCell ref="A3:A4"/>
    <mergeCell ref="B3:B4"/>
    <mergeCell ref="C3:C4"/>
    <mergeCell ref="D3:H3"/>
    <mergeCell ref="I3:I4"/>
  </mergeCells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 dőlt"&amp;12
&amp;R&amp;"Times New Roman CE,Félkövér dőlt"10. sz.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D37"/>
  <sheetViews>
    <sheetView view="pageBreakPreview" zoomScaleNormal="100" workbookViewId="0">
      <selection activeCell="D4" sqref="D4"/>
    </sheetView>
  </sheetViews>
  <sheetFormatPr defaultColWidth="9.140625" defaultRowHeight="12.75"/>
  <cols>
    <col min="1" max="1" width="4.42578125" style="643" customWidth="1"/>
    <col min="2" max="2" width="34.5703125" style="643" bestFit="1" customWidth="1"/>
    <col min="3" max="3" width="16.5703125" style="643" customWidth="1"/>
    <col min="4" max="4" width="18" style="643" bestFit="1" customWidth="1"/>
    <col min="5" max="256" width="9.140625" style="643"/>
    <col min="257" max="257" width="4.42578125" style="643" customWidth="1"/>
    <col min="258" max="258" width="34.5703125" style="643" bestFit="1" customWidth="1"/>
    <col min="259" max="259" width="16.5703125" style="643" customWidth="1"/>
    <col min="260" max="260" width="18" style="643" bestFit="1" customWidth="1"/>
    <col min="261" max="512" width="9.140625" style="643"/>
    <col min="513" max="513" width="4.42578125" style="643" customWidth="1"/>
    <col min="514" max="514" width="34.5703125" style="643" bestFit="1" customWidth="1"/>
    <col min="515" max="515" width="16.5703125" style="643" customWidth="1"/>
    <col min="516" max="516" width="18" style="643" bestFit="1" customWidth="1"/>
    <col min="517" max="768" width="9.140625" style="643"/>
    <col min="769" max="769" width="4.42578125" style="643" customWidth="1"/>
    <col min="770" max="770" width="34.5703125" style="643" bestFit="1" customWidth="1"/>
    <col min="771" max="771" width="16.5703125" style="643" customWidth="1"/>
    <col min="772" max="772" width="18" style="643" bestFit="1" customWidth="1"/>
    <col min="773" max="1024" width="9.140625" style="643"/>
    <col min="1025" max="1025" width="4.42578125" style="643" customWidth="1"/>
    <col min="1026" max="1026" width="34.5703125" style="643" bestFit="1" customWidth="1"/>
    <col min="1027" max="1027" width="16.5703125" style="643" customWidth="1"/>
    <col min="1028" max="1028" width="18" style="643" bestFit="1" customWidth="1"/>
    <col min="1029" max="1280" width="9.140625" style="643"/>
    <col min="1281" max="1281" width="4.42578125" style="643" customWidth="1"/>
    <col min="1282" max="1282" width="34.5703125" style="643" bestFit="1" customWidth="1"/>
    <col min="1283" max="1283" width="16.5703125" style="643" customWidth="1"/>
    <col min="1284" max="1284" width="18" style="643" bestFit="1" customWidth="1"/>
    <col min="1285" max="1536" width="9.140625" style="643"/>
    <col min="1537" max="1537" width="4.42578125" style="643" customWidth="1"/>
    <col min="1538" max="1538" width="34.5703125" style="643" bestFit="1" customWidth="1"/>
    <col min="1539" max="1539" width="16.5703125" style="643" customWidth="1"/>
    <col min="1540" max="1540" width="18" style="643" bestFit="1" customWidth="1"/>
    <col min="1541" max="1792" width="9.140625" style="643"/>
    <col min="1793" max="1793" width="4.42578125" style="643" customWidth="1"/>
    <col min="1794" max="1794" width="34.5703125" style="643" bestFit="1" customWidth="1"/>
    <col min="1795" max="1795" width="16.5703125" style="643" customWidth="1"/>
    <col min="1796" max="1796" width="18" style="643" bestFit="1" customWidth="1"/>
    <col min="1797" max="2048" width="9.140625" style="643"/>
    <col min="2049" max="2049" width="4.42578125" style="643" customWidth="1"/>
    <col min="2050" max="2050" width="34.5703125" style="643" bestFit="1" customWidth="1"/>
    <col min="2051" max="2051" width="16.5703125" style="643" customWidth="1"/>
    <col min="2052" max="2052" width="18" style="643" bestFit="1" customWidth="1"/>
    <col min="2053" max="2304" width="9.140625" style="643"/>
    <col min="2305" max="2305" width="4.42578125" style="643" customWidth="1"/>
    <col min="2306" max="2306" width="34.5703125" style="643" bestFit="1" customWidth="1"/>
    <col min="2307" max="2307" width="16.5703125" style="643" customWidth="1"/>
    <col min="2308" max="2308" width="18" style="643" bestFit="1" customWidth="1"/>
    <col min="2309" max="2560" width="9.140625" style="643"/>
    <col min="2561" max="2561" width="4.42578125" style="643" customWidth="1"/>
    <col min="2562" max="2562" width="34.5703125" style="643" bestFit="1" customWidth="1"/>
    <col min="2563" max="2563" width="16.5703125" style="643" customWidth="1"/>
    <col min="2564" max="2564" width="18" style="643" bestFit="1" customWidth="1"/>
    <col min="2565" max="2816" width="9.140625" style="643"/>
    <col min="2817" max="2817" width="4.42578125" style="643" customWidth="1"/>
    <col min="2818" max="2818" width="34.5703125" style="643" bestFit="1" customWidth="1"/>
    <col min="2819" max="2819" width="16.5703125" style="643" customWidth="1"/>
    <col min="2820" max="2820" width="18" style="643" bestFit="1" customWidth="1"/>
    <col min="2821" max="3072" width="9.140625" style="643"/>
    <col min="3073" max="3073" width="4.42578125" style="643" customWidth="1"/>
    <col min="3074" max="3074" width="34.5703125" style="643" bestFit="1" customWidth="1"/>
    <col min="3075" max="3075" width="16.5703125" style="643" customWidth="1"/>
    <col min="3076" max="3076" width="18" style="643" bestFit="1" customWidth="1"/>
    <col min="3077" max="3328" width="9.140625" style="643"/>
    <col min="3329" max="3329" width="4.42578125" style="643" customWidth="1"/>
    <col min="3330" max="3330" width="34.5703125" style="643" bestFit="1" customWidth="1"/>
    <col min="3331" max="3331" width="16.5703125" style="643" customWidth="1"/>
    <col min="3332" max="3332" width="18" style="643" bestFit="1" customWidth="1"/>
    <col min="3333" max="3584" width="9.140625" style="643"/>
    <col min="3585" max="3585" width="4.42578125" style="643" customWidth="1"/>
    <col min="3586" max="3586" width="34.5703125" style="643" bestFit="1" customWidth="1"/>
    <col min="3587" max="3587" width="16.5703125" style="643" customWidth="1"/>
    <col min="3588" max="3588" width="18" style="643" bestFit="1" customWidth="1"/>
    <col min="3589" max="3840" width="9.140625" style="643"/>
    <col min="3841" max="3841" width="4.42578125" style="643" customWidth="1"/>
    <col min="3842" max="3842" width="34.5703125" style="643" bestFit="1" customWidth="1"/>
    <col min="3843" max="3843" width="16.5703125" style="643" customWidth="1"/>
    <col min="3844" max="3844" width="18" style="643" bestFit="1" customWidth="1"/>
    <col min="3845" max="4096" width="9.140625" style="643"/>
    <col min="4097" max="4097" width="4.42578125" style="643" customWidth="1"/>
    <col min="4098" max="4098" width="34.5703125" style="643" bestFit="1" customWidth="1"/>
    <col min="4099" max="4099" width="16.5703125" style="643" customWidth="1"/>
    <col min="4100" max="4100" width="18" style="643" bestFit="1" customWidth="1"/>
    <col min="4101" max="4352" width="9.140625" style="643"/>
    <col min="4353" max="4353" width="4.42578125" style="643" customWidth="1"/>
    <col min="4354" max="4354" width="34.5703125" style="643" bestFit="1" customWidth="1"/>
    <col min="4355" max="4355" width="16.5703125" style="643" customWidth="1"/>
    <col min="4356" max="4356" width="18" style="643" bestFit="1" customWidth="1"/>
    <col min="4357" max="4608" width="9.140625" style="643"/>
    <col min="4609" max="4609" width="4.42578125" style="643" customWidth="1"/>
    <col min="4610" max="4610" width="34.5703125" style="643" bestFit="1" customWidth="1"/>
    <col min="4611" max="4611" width="16.5703125" style="643" customWidth="1"/>
    <col min="4612" max="4612" width="18" style="643" bestFit="1" customWidth="1"/>
    <col min="4613" max="4864" width="9.140625" style="643"/>
    <col min="4865" max="4865" width="4.42578125" style="643" customWidth="1"/>
    <col min="4866" max="4866" width="34.5703125" style="643" bestFit="1" customWidth="1"/>
    <col min="4867" max="4867" width="16.5703125" style="643" customWidth="1"/>
    <col min="4868" max="4868" width="18" style="643" bestFit="1" customWidth="1"/>
    <col min="4869" max="5120" width="9.140625" style="643"/>
    <col min="5121" max="5121" width="4.42578125" style="643" customWidth="1"/>
    <col min="5122" max="5122" width="34.5703125" style="643" bestFit="1" customWidth="1"/>
    <col min="5123" max="5123" width="16.5703125" style="643" customWidth="1"/>
    <col min="5124" max="5124" width="18" style="643" bestFit="1" customWidth="1"/>
    <col min="5125" max="5376" width="9.140625" style="643"/>
    <col min="5377" max="5377" width="4.42578125" style="643" customWidth="1"/>
    <col min="5378" max="5378" width="34.5703125" style="643" bestFit="1" customWidth="1"/>
    <col min="5379" max="5379" width="16.5703125" style="643" customWidth="1"/>
    <col min="5380" max="5380" width="18" style="643" bestFit="1" customWidth="1"/>
    <col min="5381" max="5632" width="9.140625" style="643"/>
    <col min="5633" max="5633" width="4.42578125" style="643" customWidth="1"/>
    <col min="5634" max="5634" width="34.5703125" style="643" bestFit="1" customWidth="1"/>
    <col min="5635" max="5635" width="16.5703125" style="643" customWidth="1"/>
    <col min="5636" max="5636" width="18" style="643" bestFit="1" customWidth="1"/>
    <col min="5637" max="5888" width="9.140625" style="643"/>
    <col min="5889" max="5889" width="4.42578125" style="643" customWidth="1"/>
    <col min="5890" max="5890" width="34.5703125" style="643" bestFit="1" customWidth="1"/>
    <col min="5891" max="5891" width="16.5703125" style="643" customWidth="1"/>
    <col min="5892" max="5892" width="18" style="643" bestFit="1" customWidth="1"/>
    <col min="5893" max="6144" width="9.140625" style="643"/>
    <col min="6145" max="6145" width="4.42578125" style="643" customWidth="1"/>
    <col min="6146" max="6146" width="34.5703125" style="643" bestFit="1" customWidth="1"/>
    <col min="6147" max="6147" width="16.5703125" style="643" customWidth="1"/>
    <col min="6148" max="6148" width="18" style="643" bestFit="1" customWidth="1"/>
    <col min="6149" max="6400" width="9.140625" style="643"/>
    <col min="6401" max="6401" width="4.42578125" style="643" customWidth="1"/>
    <col min="6402" max="6402" width="34.5703125" style="643" bestFit="1" customWidth="1"/>
    <col min="6403" max="6403" width="16.5703125" style="643" customWidth="1"/>
    <col min="6404" max="6404" width="18" style="643" bestFit="1" customWidth="1"/>
    <col min="6405" max="6656" width="9.140625" style="643"/>
    <col min="6657" max="6657" width="4.42578125" style="643" customWidth="1"/>
    <col min="6658" max="6658" width="34.5703125" style="643" bestFit="1" customWidth="1"/>
    <col min="6659" max="6659" width="16.5703125" style="643" customWidth="1"/>
    <col min="6660" max="6660" width="18" style="643" bestFit="1" customWidth="1"/>
    <col min="6661" max="6912" width="9.140625" style="643"/>
    <col min="6913" max="6913" width="4.42578125" style="643" customWidth="1"/>
    <col min="6914" max="6914" width="34.5703125" style="643" bestFit="1" customWidth="1"/>
    <col min="6915" max="6915" width="16.5703125" style="643" customWidth="1"/>
    <col min="6916" max="6916" width="18" style="643" bestFit="1" customWidth="1"/>
    <col min="6917" max="7168" width="9.140625" style="643"/>
    <col min="7169" max="7169" width="4.42578125" style="643" customWidth="1"/>
    <col min="7170" max="7170" width="34.5703125" style="643" bestFit="1" customWidth="1"/>
    <col min="7171" max="7171" width="16.5703125" style="643" customWidth="1"/>
    <col min="7172" max="7172" width="18" style="643" bestFit="1" customWidth="1"/>
    <col min="7173" max="7424" width="9.140625" style="643"/>
    <col min="7425" max="7425" width="4.42578125" style="643" customWidth="1"/>
    <col min="7426" max="7426" width="34.5703125" style="643" bestFit="1" customWidth="1"/>
    <col min="7427" max="7427" width="16.5703125" style="643" customWidth="1"/>
    <col min="7428" max="7428" width="18" style="643" bestFit="1" customWidth="1"/>
    <col min="7429" max="7680" width="9.140625" style="643"/>
    <col min="7681" max="7681" width="4.42578125" style="643" customWidth="1"/>
    <col min="7682" max="7682" width="34.5703125" style="643" bestFit="1" customWidth="1"/>
    <col min="7683" max="7683" width="16.5703125" style="643" customWidth="1"/>
    <col min="7684" max="7684" width="18" style="643" bestFit="1" customWidth="1"/>
    <col min="7685" max="7936" width="9.140625" style="643"/>
    <col min="7937" max="7937" width="4.42578125" style="643" customWidth="1"/>
    <col min="7938" max="7938" width="34.5703125" style="643" bestFit="1" customWidth="1"/>
    <col min="7939" max="7939" width="16.5703125" style="643" customWidth="1"/>
    <col min="7940" max="7940" width="18" style="643" bestFit="1" customWidth="1"/>
    <col min="7941" max="8192" width="9.140625" style="643"/>
    <col min="8193" max="8193" width="4.42578125" style="643" customWidth="1"/>
    <col min="8194" max="8194" width="34.5703125" style="643" bestFit="1" customWidth="1"/>
    <col min="8195" max="8195" width="16.5703125" style="643" customWidth="1"/>
    <col min="8196" max="8196" width="18" style="643" bestFit="1" customWidth="1"/>
    <col min="8197" max="8448" width="9.140625" style="643"/>
    <col min="8449" max="8449" width="4.42578125" style="643" customWidth="1"/>
    <col min="8450" max="8450" width="34.5703125" style="643" bestFit="1" customWidth="1"/>
    <col min="8451" max="8451" width="16.5703125" style="643" customWidth="1"/>
    <col min="8452" max="8452" width="18" style="643" bestFit="1" customWidth="1"/>
    <col min="8453" max="8704" width="9.140625" style="643"/>
    <col min="8705" max="8705" width="4.42578125" style="643" customWidth="1"/>
    <col min="8706" max="8706" width="34.5703125" style="643" bestFit="1" customWidth="1"/>
    <col min="8707" max="8707" width="16.5703125" style="643" customWidth="1"/>
    <col min="8708" max="8708" width="18" style="643" bestFit="1" customWidth="1"/>
    <col min="8709" max="8960" width="9.140625" style="643"/>
    <col min="8961" max="8961" width="4.42578125" style="643" customWidth="1"/>
    <col min="8962" max="8962" width="34.5703125" style="643" bestFit="1" customWidth="1"/>
    <col min="8963" max="8963" width="16.5703125" style="643" customWidth="1"/>
    <col min="8964" max="8964" width="18" style="643" bestFit="1" customWidth="1"/>
    <col min="8965" max="9216" width="9.140625" style="643"/>
    <col min="9217" max="9217" width="4.42578125" style="643" customWidth="1"/>
    <col min="9218" max="9218" width="34.5703125" style="643" bestFit="1" customWidth="1"/>
    <col min="9219" max="9219" width="16.5703125" style="643" customWidth="1"/>
    <col min="9220" max="9220" width="18" style="643" bestFit="1" customWidth="1"/>
    <col min="9221" max="9472" width="9.140625" style="643"/>
    <col min="9473" max="9473" width="4.42578125" style="643" customWidth="1"/>
    <col min="9474" max="9474" width="34.5703125" style="643" bestFit="1" customWidth="1"/>
    <col min="9475" max="9475" width="16.5703125" style="643" customWidth="1"/>
    <col min="9476" max="9476" width="18" style="643" bestFit="1" customWidth="1"/>
    <col min="9477" max="9728" width="9.140625" style="643"/>
    <col min="9729" max="9729" width="4.42578125" style="643" customWidth="1"/>
    <col min="9730" max="9730" width="34.5703125" style="643" bestFit="1" customWidth="1"/>
    <col min="9731" max="9731" width="16.5703125" style="643" customWidth="1"/>
    <col min="9732" max="9732" width="18" style="643" bestFit="1" customWidth="1"/>
    <col min="9733" max="9984" width="9.140625" style="643"/>
    <col min="9985" max="9985" width="4.42578125" style="643" customWidth="1"/>
    <col min="9986" max="9986" width="34.5703125" style="643" bestFit="1" customWidth="1"/>
    <col min="9987" max="9987" width="16.5703125" style="643" customWidth="1"/>
    <col min="9988" max="9988" width="18" style="643" bestFit="1" customWidth="1"/>
    <col min="9989" max="10240" width="9.140625" style="643"/>
    <col min="10241" max="10241" width="4.42578125" style="643" customWidth="1"/>
    <col min="10242" max="10242" width="34.5703125" style="643" bestFit="1" customWidth="1"/>
    <col min="10243" max="10243" width="16.5703125" style="643" customWidth="1"/>
    <col min="10244" max="10244" width="18" style="643" bestFit="1" customWidth="1"/>
    <col min="10245" max="10496" width="9.140625" style="643"/>
    <col min="10497" max="10497" width="4.42578125" style="643" customWidth="1"/>
    <col min="10498" max="10498" width="34.5703125" style="643" bestFit="1" customWidth="1"/>
    <col min="10499" max="10499" width="16.5703125" style="643" customWidth="1"/>
    <col min="10500" max="10500" width="18" style="643" bestFit="1" customWidth="1"/>
    <col min="10501" max="10752" width="9.140625" style="643"/>
    <col min="10753" max="10753" width="4.42578125" style="643" customWidth="1"/>
    <col min="10754" max="10754" width="34.5703125" style="643" bestFit="1" customWidth="1"/>
    <col min="10755" max="10755" width="16.5703125" style="643" customWidth="1"/>
    <col min="10756" max="10756" width="18" style="643" bestFit="1" customWidth="1"/>
    <col min="10757" max="11008" width="9.140625" style="643"/>
    <col min="11009" max="11009" width="4.42578125" style="643" customWidth="1"/>
    <col min="11010" max="11010" width="34.5703125" style="643" bestFit="1" customWidth="1"/>
    <col min="11011" max="11011" width="16.5703125" style="643" customWidth="1"/>
    <col min="11012" max="11012" width="18" style="643" bestFit="1" customWidth="1"/>
    <col min="11013" max="11264" width="9.140625" style="643"/>
    <col min="11265" max="11265" width="4.42578125" style="643" customWidth="1"/>
    <col min="11266" max="11266" width="34.5703125" style="643" bestFit="1" customWidth="1"/>
    <col min="11267" max="11267" width="16.5703125" style="643" customWidth="1"/>
    <col min="11268" max="11268" width="18" style="643" bestFit="1" customWidth="1"/>
    <col min="11269" max="11520" width="9.140625" style="643"/>
    <col min="11521" max="11521" width="4.42578125" style="643" customWidth="1"/>
    <col min="11522" max="11522" width="34.5703125" style="643" bestFit="1" customWidth="1"/>
    <col min="11523" max="11523" width="16.5703125" style="643" customWidth="1"/>
    <col min="11524" max="11524" width="18" style="643" bestFit="1" customWidth="1"/>
    <col min="11525" max="11776" width="9.140625" style="643"/>
    <col min="11777" max="11777" width="4.42578125" style="643" customWidth="1"/>
    <col min="11778" max="11778" width="34.5703125" style="643" bestFit="1" customWidth="1"/>
    <col min="11779" max="11779" width="16.5703125" style="643" customWidth="1"/>
    <col min="11780" max="11780" width="18" style="643" bestFit="1" customWidth="1"/>
    <col min="11781" max="12032" width="9.140625" style="643"/>
    <col min="12033" max="12033" width="4.42578125" style="643" customWidth="1"/>
    <col min="12034" max="12034" width="34.5703125" style="643" bestFit="1" customWidth="1"/>
    <col min="12035" max="12035" width="16.5703125" style="643" customWidth="1"/>
    <col min="12036" max="12036" width="18" style="643" bestFit="1" customWidth="1"/>
    <col min="12037" max="12288" width="9.140625" style="643"/>
    <col min="12289" max="12289" width="4.42578125" style="643" customWidth="1"/>
    <col min="12290" max="12290" width="34.5703125" style="643" bestFit="1" customWidth="1"/>
    <col min="12291" max="12291" width="16.5703125" style="643" customWidth="1"/>
    <col min="12292" max="12292" width="18" style="643" bestFit="1" customWidth="1"/>
    <col min="12293" max="12544" width="9.140625" style="643"/>
    <col min="12545" max="12545" width="4.42578125" style="643" customWidth="1"/>
    <col min="12546" max="12546" width="34.5703125" style="643" bestFit="1" customWidth="1"/>
    <col min="12547" max="12547" width="16.5703125" style="643" customWidth="1"/>
    <col min="12548" max="12548" width="18" style="643" bestFit="1" customWidth="1"/>
    <col min="12549" max="12800" width="9.140625" style="643"/>
    <col min="12801" max="12801" width="4.42578125" style="643" customWidth="1"/>
    <col min="12802" max="12802" width="34.5703125" style="643" bestFit="1" customWidth="1"/>
    <col min="12803" max="12803" width="16.5703125" style="643" customWidth="1"/>
    <col min="12804" max="12804" width="18" style="643" bestFit="1" customWidth="1"/>
    <col min="12805" max="13056" width="9.140625" style="643"/>
    <col min="13057" max="13057" width="4.42578125" style="643" customWidth="1"/>
    <col min="13058" max="13058" width="34.5703125" style="643" bestFit="1" customWidth="1"/>
    <col min="13059" max="13059" width="16.5703125" style="643" customWidth="1"/>
    <col min="13060" max="13060" width="18" style="643" bestFit="1" customWidth="1"/>
    <col min="13061" max="13312" width="9.140625" style="643"/>
    <col min="13313" max="13313" width="4.42578125" style="643" customWidth="1"/>
    <col min="13314" max="13314" width="34.5703125" style="643" bestFit="1" customWidth="1"/>
    <col min="13315" max="13315" width="16.5703125" style="643" customWidth="1"/>
    <col min="13316" max="13316" width="18" style="643" bestFit="1" customWidth="1"/>
    <col min="13317" max="13568" width="9.140625" style="643"/>
    <col min="13569" max="13569" width="4.42578125" style="643" customWidth="1"/>
    <col min="13570" max="13570" width="34.5703125" style="643" bestFit="1" customWidth="1"/>
    <col min="13571" max="13571" width="16.5703125" style="643" customWidth="1"/>
    <col min="13572" max="13572" width="18" style="643" bestFit="1" customWidth="1"/>
    <col min="13573" max="13824" width="9.140625" style="643"/>
    <col min="13825" max="13825" width="4.42578125" style="643" customWidth="1"/>
    <col min="13826" max="13826" width="34.5703125" style="643" bestFit="1" customWidth="1"/>
    <col min="13827" max="13827" width="16.5703125" style="643" customWidth="1"/>
    <col min="13828" max="13828" width="18" style="643" bestFit="1" customWidth="1"/>
    <col min="13829" max="14080" width="9.140625" style="643"/>
    <col min="14081" max="14081" width="4.42578125" style="643" customWidth="1"/>
    <col min="14082" max="14082" width="34.5703125" style="643" bestFit="1" customWidth="1"/>
    <col min="14083" max="14083" width="16.5703125" style="643" customWidth="1"/>
    <col min="14084" max="14084" width="18" style="643" bestFit="1" customWidth="1"/>
    <col min="14085" max="14336" width="9.140625" style="643"/>
    <col min="14337" max="14337" width="4.42578125" style="643" customWidth="1"/>
    <col min="14338" max="14338" width="34.5703125" style="643" bestFit="1" customWidth="1"/>
    <col min="14339" max="14339" width="16.5703125" style="643" customWidth="1"/>
    <col min="14340" max="14340" width="18" style="643" bestFit="1" customWidth="1"/>
    <col min="14341" max="14592" width="9.140625" style="643"/>
    <col min="14593" max="14593" width="4.42578125" style="643" customWidth="1"/>
    <col min="14594" max="14594" width="34.5703125" style="643" bestFit="1" customWidth="1"/>
    <col min="14595" max="14595" width="16.5703125" style="643" customWidth="1"/>
    <col min="14596" max="14596" width="18" style="643" bestFit="1" customWidth="1"/>
    <col min="14597" max="14848" width="9.140625" style="643"/>
    <col min="14849" max="14849" width="4.42578125" style="643" customWidth="1"/>
    <col min="14850" max="14850" width="34.5703125" style="643" bestFit="1" customWidth="1"/>
    <col min="14851" max="14851" width="16.5703125" style="643" customWidth="1"/>
    <col min="14852" max="14852" width="18" style="643" bestFit="1" customWidth="1"/>
    <col min="14853" max="15104" width="9.140625" style="643"/>
    <col min="15105" max="15105" width="4.42578125" style="643" customWidth="1"/>
    <col min="15106" max="15106" width="34.5703125" style="643" bestFit="1" customWidth="1"/>
    <col min="15107" max="15107" width="16.5703125" style="643" customWidth="1"/>
    <col min="15108" max="15108" width="18" style="643" bestFit="1" customWidth="1"/>
    <col min="15109" max="15360" width="9.140625" style="643"/>
    <col min="15361" max="15361" width="4.42578125" style="643" customWidth="1"/>
    <col min="15362" max="15362" width="34.5703125" style="643" bestFit="1" customWidth="1"/>
    <col min="15363" max="15363" width="16.5703125" style="643" customWidth="1"/>
    <col min="15364" max="15364" width="18" style="643" bestFit="1" customWidth="1"/>
    <col min="15365" max="15616" width="9.140625" style="643"/>
    <col min="15617" max="15617" width="4.42578125" style="643" customWidth="1"/>
    <col min="15618" max="15618" width="34.5703125" style="643" bestFit="1" customWidth="1"/>
    <col min="15619" max="15619" width="16.5703125" style="643" customWidth="1"/>
    <col min="15620" max="15620" width="18" style="643" bestFit="1" customWidth="1"/>
    <col min="15621" max="15872" width="9.140625" style="643"/>
    <col min="15873" max="15873" width="4.42578125" style="643" customWidth="1"/>
    <col min="15874" max="15874" width="34.5703125" style="643" bestFit="1" customWidth="1"/>
    <col min="15875" max="15875" width="16.5703125" style="643" customWidth="1"/>
    <col min="15876" max="15876" width="18" style="643" bestFit="1" customWidth="1"/>
    <col min="15877" max="16128" width="9.140625" style="643"/>
    <col min="16129" max="16129" width="4.42578125" style="643" customWidth="1"/>
    <col min="16130" max="16130" width="34.5703125" style="643" bestFit="1" customWidth="1"/>
    <col min="16131" max="16131" width="16.5703125" style="643" customWidth="1"/>
    <col min="16132" max="16132" width="18" style="643" bestFit="1" customWidth="1"/>
    <col min="16133" max="16384" width="9.140625" style="643"/>
  </cols>
  <sheetData>
    <row r="1" spans="1:4">
      <c r="A1" s="915" t="s">
        <v>938</v>
      </c>
      <c r="B1" s="642"/>
      <c r="C1" s="917" t="s">
        <v>943</v>
      </c>
      <c r="D1" s="918"/>
    </row>
    <row r="2" spans="1:4" ht="38.25">
      <c r="A2" s="916"/>
      <c r="B2" s="644" t="s">
        <v>939</v>
      </c>
      <c r="C2" s="645" t="s">
        <v>940</v>
      </c>
      <c r="D2" s="646" t="s">
        <v>941</v>
      </c>
    </row>
    <row r="3" spans="1:4" ht="15.75" customHeight="1">
      <c r="A3" s="647">
        <v>1</v>
      </c>
      <c r="B3" s="648" t="s">
        <v>711</v>
      </c>
      <c r="C3" s="649">
        <v>63.25</v>
      </c>
      <c r="D3" s="650">
        <v>83</v>
      </c>
    </row>
    <row r="4" spans="1:4" ht="15.75" customHeight="1">
      <c r="A4" s="647">
        <v>2</v>
      </c>
      <c r="B4" s="649" t="s">
        <v>357</v>
      </c>
      <c r="C4" s="649">
        <v>56</v>
      </c>
      <c r="D4" s="650">
        <v>58</v>
      </c>
    </row>
    <row r="5" spans="1:4" ht="15.75" customHeight="1">
      <c r="A5" s="647">
        <v>3</v>
      </c>
      <c r="B5" s="649" t="s">
        <v>349</v>
      </c>
      <c r="C5" s="649">
        <v>26.5</v>
      </c>
      <c r="D5" s="650">
        <v>26</v>
      </c>
    </row>
    <row r="6" spans="1:4" ht="15.75" customHeight="1">
      <c r="A6" s="647">
        <v>4</v>
      </c>
      <c r="B6" s="649" t="s">
        <v>351</v>
      </c>
      <c r="C6" s="649">
        <v>14</v>
      </c>
      <c r="D6" s="650">
        <v>14</v>
      </c>
    </row>
    <row r="7" spans="1:4" ht="15.75" customHeight="1">
      <c r="A7" s="647">
        <v>5</v>
      </c>
      <c r="B7" s="649" t="s">
        <v>942</v>
      </c>
      <c r="C7" s="649">
        <v>6.5</v>
      </c>
      <c r="D7" s="650">
        <v>7</v>
      </c>
    </row>
    <row r="8" spans="1:4" ht="15.75" customHeight="1">
      <c r="A8" s="647">
        <v>6</v>
      </c>
      <c r="B8" s="649" t="s">
        <v>352</v>
      </c>
      <c r="C8" s="649">
        <v>2.75</v>
      </c>
      <c r="D8" s="650">
        <v>3</v>
      </c>
    </row>
    <row r="9" spans="1:4" ht="15.75" customHeight="1">
      <c r="A9" s="647">
        <v>7</v>
      </c>
      <c r="B9" s="648" t="s">
        <v>350</v>
      </c>
      <c r="C9" s="649">
        <v>75.5</v>
      </c>
      <c r="D9" s="650">
        <v>78</v>
      </c>
    </row>
    <row r="10" spans="1:4" ht="15.75" customHeight="1">
      <c r="A10" s="647"/>
      <c r="B10" s="649"/>
      <c r="C10" s="649"/>
      <c r="D10" s="650"/>
    </row>
    <row r="11" spans="1:4" ht="15.75" customHeight="1">
      <c r="A11" s="647"/>
      <c r="B11" s="649"/>
      <c r="C11" s="649"/>
      <c r="D11" s="650"/>
    </row>
    <row r="12" spans="1:4" ht="15.75" customHeight="1">
      <c r="A12" s="647"/>
      <c r="B12" s="649"/>
      <c r="C12" s="649"/>
      <c r="D12" s="650"/>
    </row>
    <row r="13" spans="1:4" ht="15.75" customHeight="1">
      <c r="A13" s="647"/>
      <c r="B13" s="649"/>
      <c r="C13" s="649"/>
      <c r="D13" s="650"/>
    </row>
    <row r="14" spans="1:4" ht="15.75" customHeight="1">
      <c r="A14" s="647"/>
      <c r="B14" s="649"/>
      <c r="C14" s="649"/>
      <c r="D14" s="650"/>
    </row>
    <row r="15" spans="1:4" ht="15.75" customHeight="1">
      <c r="A15" s="647"/>
      <c r="B15" s="649"/>
      <c r="C15" s="649"/>
      <c r="D15" s="650"/>
    </row>
    <row r="16" spans="1:4" ht="15.75" customHeight="1">
      <c r="A16" s="647"/>
      <c r="B16" s="649"/>
      <c r="C16" s="649"/>
      <c r="D16" s="650"/>
    </row>
    <row r="17" spans="1:4" ht="15.75" customHeight="1">
      <c r="A17" s="647"/>
      <c r="B17" s="649"/>
      <c r="C17" s="649"/>
      <c r="D17" s="650"/>
    </row>
    <row r="18" spans="1:4" ht="15.75" customHeight="1">
      <c r="A18" s="647"/>
      <c r="B18" s="649"/>
      <c r="C18" s="649"/>
      <c r="D18" s="650"/>
    </row>
    <row r="19" spans="1:4" ht="15.75" customHeight="1">
      <c r="A19" s="647"/>
      <c r="B19" s="649"/>
      <c r="C19" s="649"/>
      <c r="D19" s="650"/>
    </row>
    <row r="20" spans="1:4" ht="15.75" customHeight="1">
      <c r="A20" s="647"/>
      <c r="B20" s="649"/>
      <c r="C20" s="649"/>
      <c r="D20" s="650"/>
    </row>
    <row r="21" spans="1:4" ht="15.75" customHeight="1">
      <c r="A21" s="647"/>
      <c r="B21" s="649"/>
      <c r="C21" s="649"/>
      <c r="D21" s="650"/>
    </row>
    <row r="22" spans="1:4" ht="15.75" customHeight="1">
      <c r="A22" s="647"/>
      <c r="B22" s="649"/>
      <c r="C22" s="649"/>
      <c r="D22" s="650"/>
    </row>
    <row r="23" spans="1:4" ht="15.75" customHeight="1">
      <c r="A23" s="647"/>
      <c r="B23" s="649"/>
      <c r="C23" s="649"/>
      <c r="D23" s="650"/>
    </row>
    <row r="24" spans="1:4" ht="15.75" customHeight="1">
      <c r="A24" s="647"/>
      <c r="B24" s="649"/>
      <c r="C24" s="649"/>
      <c r="D24" s="650"/>
    </row>
    <row r="25" spans="1:4" ht="15.75" customHeight="1">
      <c r="A25" s="647"/>
      <c r="B25" s="649"/>
      <c r="C25" s="649"/>
      <c r="D25" s="650"/>
    </row>
    <row r="26" spans="1:4" ht="15.75" customHeight="1">
      <c r="A26" s="647"/>
      <c r="B26" s="649"/>
      <c r="C26" s="649"/>
      <c r="D26" s="650"/>
    </row>
    <row r="27" spans="1:4" ht="15.75" customHeight="1">
      <c r="A27" s="647"/>
      <c r="B27" s="649"/>
      <c r="C27" s="649"/>
      <c r="D27" s="650"/>
    </row>
    <row r="28" spans="1:4" ht="15.75" customHeight="1">
      <c r="A28" s="647"/>
      <c r="B28" s="649"/>
      <c r="C28" s="649"/>
      <c r="D28" s="650"/>
    </row>
    <row r="29" spans="1:4" ht="15.75" customHeight="1">
      <c r="A29" s="647"/>
      <c r="B29" s="649"/>
      <c r="C29" s="649"/>
      <c r="D29" s="650"/>
    </row>
    <row r="30" spans="1:4" ht="15.75" customHeight="1">
      <c r="A30" s="647"/>
      <c r="B30" s="649"/>
      <c r="C30" s="649"/>
      <c r="D30" s="650"/>
    </row>
    <row r="31" spans="1:4" ht="15.75" customHeight="1">
      <c r="A31" s="647"/>
      <c r="B31" s="649"/>
      <c r="C31" s="649"/>
      <c r="D31" s="650"/>
    </row>
    <row r="32" spans="1:4" ht="15.75" customHeight="1">
      <c r="A32" s="647"/>
      <c r="B32" s="649"/>
      <c r="C32" s="649"/>
      <c r="D32" s="650"/>
    </row>
    <row r="33" spans="1:4" ht="15.75" customHeight="1">
      <c r="A33" s="647"/>
      <c r="B33" s="649"/>
      <c r="C33" s="649"/>
      <c r="D33" s="650"/>
    </row>
    <row r="34" spans="1:4" ht="15.75" customHeight="1">
      <c r="A34" s="647"/>
      <c r="B34" s="649"/>
      <c r="C34" s="649"/>
      <c r="D34" s="650"/>
    </row>
    <row r="35" spans="1:4" ht="15.75" customHeight="1">
      <c r="A35" s="647"/>
      <c r="B35" s="649"/>
      <c r="C35" s="649"/>
      <c r="D35" s="650"/>
    </row>
    <row r="36" spans="1:4" s="654" customFormat="1" ht="15.75" customHeight="1" thickBot="1">
      <c r="A36" s="651"/>
      <c r="B36" s="652" t="s">
        <v>385</v>
      </c>
      <c r="C36" s="652">
        <f>SUM(C3:C35)</f>
        <v>244.5</v>
      </c>
      <c r="D36" s="653">
        <f>SUM(D3:D35)</f>
        <v>269</v>
      </c>
    </row>
    <row r="37" spans="1:4" s="654" customFormat="1" ht="15.75" customHeight="1">
      <c r="A37" s="655"/>
      <c r="B37" s="655"/>
      <c r="C37" s="655"/>
      <c r="D37" s="655"/>
    </row>
  </sheetData>
  <mergeCells count="2">
    <mergeCell ref="A1:A2"/>
    <mergeCell ref="C1:D1"/>
  </mergeCells>
  <printOptions horizontalCentered="1" verticalCentered="1"/>
  <pageMargins left="0.39370078740157483" right="0.39370078740157483" top="0.51181102362204722" bottom="0.39370078740157483" header="0.51181102362204722" footer="0.39370078740157483"/>
  <pageSetup paperSize="9" orientation="portrait" r:id="rId1"/>
  <headerFooter alignWithMargins="0">
    <oddHeader xml:space="preserve">&amp;C&amp;"Arial,Félkövér"&amp;14Létszámok alakulása&amp;R&amp;"Times New Roman CE,Félkövér dőlt"&amp;14 11. sz. melléklet&amp;"Times New Roman CE,Normál"&amp;10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2:Q270"/>
  <sheetViews>
    <sheetView topLeftCell="A130" zoomScaleNormal="100" zoomScaleSheetLayoutView="100" workbookViewId="0">
      <selection activeCell="F157" sqref="F157"/>
    </sheetView>
  </sheetViews>
  <sheetFormatPr defaultRowHeight="12.75"/>
  <cols>
    <col min="1" max="1" width="24.42578125" style="133" customWidth="1"/>
    <col min="2" max="2" width="8.5703125" style="133" customWidth="1"/>
    <col min="3" max="3" width="8.85546875" style="133" customWidth="1"/>
    <col min="4" max="13" width="8.5703125" style="133" customWidth="1"/>
    <col min="14" max="16384" width="9.140625" style="133"/>
  </cols>
  <sheetData>
    <row r="2" spans="1:13" ht="29.25" customHeight="1">
      <c r="A2" s="932" t="s">
        <v>960</v>
      </c>
      <c r="B2" s="932"/>
      <c r="C2" s="932"/>
      <c r="D2" s="933" t="s">
        <v>1019</v>
      </c>
      <c r="E2" s="933"/>
      <c r="F2" s="933"/>
      <c r="G2" s="933"/>
      <c r="H2" s="933"/>
      <c r="I2" s="933"/>
      <c r="J2" s="933"/>
      <c r="K2" s="933"/>
      <c r="L2" s="933"/>
      <c r="M2" s="933"/>
    </row>
    <row r="3" spans="1:13" ht="15.75" thickBot="1">
      <c r="A3" s="594"/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931" t="s">
        <v>261</v>
      </c>
      <c r="M3" s="931"/>
    </row>
    <row r="4" spans="1:13" ht="13.5" thickBot="1">
      <c r="A4" s="934" t="s">
        <v>961</v>
      </c>
      <c r="B4" s="937" t="s">
        <v>962</v>
      </c>
      <c r="C4" s="937"/>
      <c r="D4" s="937"/>
      <c r="E4" s="937"/>
      <c r="F4" s="937"/>
      <c r="G4" s="937"/>
      <c r="H4" s="937"/>
      <c r="I4" s="937"/>
      <c r="J4" s="938" t="s">
        <v>695</v>
      </c>
      <c r="K4" s="938"/>
      <c r="L4" s="938"/>
      <c r="M4" s="938"/>
    </row>
    <row r="5" spans="1:13" ht="15" customHeight="1" thickBot="1">
      <c r="A5" s="935"/>
      <c r="B5" s="928" t="s">
        <v>963</v>
      </c>
      <c r="C5" s="927" t="s">
        <v>964</v>
      </c>
      <c r="D5" s="940" t="s">
        <v>965</v>
      </c>
      <c r="E5" s="940"/>
      <c r="F5" s="940"/>
      <c r="G5" s="940"/>
      <c r="H5" s="940"/>
      <c r="I5" s="940"/>
      <c r="J5" s="939"/>
      <c r="K5" s="939"/>
      <c r="L5" s="939"/>
      <c r="M5" s="939"/>
    </row>
    <row r="6" spans="1:13" ht="21.75" thickBot="1">
      <c r="A6" s="935"/>
      <c r="B6" s="928"/>
      <c r="C6" s="927"/>
      <c r="D6" s="681" t="s">
        <v>963</v>
      </c>
      <c r="E6" s="681" t="s">
        <v>964</v>
      </c>
      <c r="F6" s="681" t="s">
        <v>963</v>
      </c>
      <c r="G6" s="681" t="s">
        <v>964</v>
      </c>
      <c r="H6" s="681" t="s">
        <v>963</v>
      </c>
      <c r="I6" s="681" t="s">
        <v>964</v>
      </c>
      <c r="J6" s="939"/>
      <c r="K6" s="939"/>
      <c r="L6" s="939"/>
      <c r="M6" s="939"/>
    </row>
    <row r="7" spans="1:13" ht="32.25" thickBot="1">
      <c r="A7" s="936"/>
      <c r="B7" s="927" t="s">
        <v>966</v>
      </c>
      <c r="C7" s="927"/>
      <c r="D7" s="927" t="s">
        <v>1003</v>
      </c>
      <c r="E7" s="927"/>
      <c r="F7" s="927" t="s">
        <v>1004</v>
      </c>
      <c r="G7" s="927"/>
      <c r="H7" s="928" t="s">
        <v>1005</v>
      </c>
      <c r="I7" s="928"/>
      <c r="J7" s="682" t="str">
        <f>+D7</f>
        <v>2015. előtt</v>
      </c>
      <c r="K7" s="681" t="str">
        <f>+F7</f>
        <v>2015. évi</v>
      </c>
      <c r="L7" s="682" t="s">
        <v>353</v>
      </c>
      <c r="M7" s="681" t="s">
        <v>1006</v>
      </c>
    </row>
    <row r="8" spans="1:13" ht="13.5" thickBot="1">
      <c r="A8" s="683" t="s">
        <v>967</v>
      </c>
      <c r="B8" s="682" t="s">
        <v>968</v>
      </c>
      <c r="C8" s="682" t="s">
        <v>969</v>
      </c>
      <c r="D8" s="684" t="s">
        <v>970</v>
      </c>
      <c r="E8" s="681" t="s">
        <v>971</v>
      </c>
      <c r="F8" s="681" t="s">
        <v>972</v>
      </c>
      <c r="G8" s="681" t="s">
        <v>973</v>
      </c>
      <c r="H8" s="682" t="s">
        <v>974</v>
      </c>
      <c r="I8" s="684" t="s">
        <v>975</v>
      </c>
      <c r="J8" s="684" t="s">
        <v>976</v>
      </c>
      <c r="K8" s="684" t="s">
        <v>977</v>
      </c>
      <c r="L8" s="684" t="s">
        <v>978</v>
      </c>
      <c r="M8" s="685" t="s">
        <v>979</v>
      </c>
    </row>
    <row r="9" spans="1:13">
      <c r="A9" s="686" t="s">
        <v>980</v>
      </c>
      <c r="B9" s="687">
        <f t="shared" ref="B9:C15" si="0">SUM(D9,F9,H9)</f>
        <v>0</v>
      </c>
      <c r="C9" s="717">
        <f t="shared" si="0"/>
        <v>0</v>
      </c>
      <c r="D9" s="688"/>
      <c r="E9" s="689"/>
      <c r="F9" s="688"/>
      <c r="G9" s="688"/>
      <c r="H9" s="688"/>
      <c r="I9" s="688"/>
      <c r="J9" s="688"/>
      <c r="K9" s="688"/>
      <c r="L9" s="690">
        <f t="shared" ref="L9:L15" si="1">+J9+K9</f>
        <v>0</v>
      </c>
      <c r="M9" s="691" t="str">
        <f>IF((C9&lt;&gt;0),ROUND((L9/C9)*100,1),"")</f>
        <v/>
      </c>
    </row>
    <row r="10" spans="1:13">
      <c r="A10" s="692" t="s">
        <v>981</v>
      </c>
      <c r="B10" s="693">
        <f t="shared" si="0"/>
        <v>0</v>
      </c>
      <c r="C10" s="694">
        <f t="shared" si="0"/>
        <v>0</v>
      </c>
      <c r="D10" s="695"/>
      <c r="E10" s="695"/>
      <c r="F10" s="695"/>
      <c r="G10" s="695"/>
      <c r="H10" s="695"/>
      <c r="I10" s="695"/>
      <c r="J10" s="695"/>
      <c r="K10" s="695"/>
      <c r="L10" s="696">
        <f t="shared" si="1"/>
        <v>0</v>
      </c>
      <c r="M10" s="697" t="str">
        <f t="shared" ref="M10:M15" si="2">IF((C10&lt;&gt;0),ROUND((L10/C10)*100,1),"")</f>
        <v/>
      </c>
    </row>
    <row r="11" spans="1:13">
      <c r="A11" s="698" t="s">
        <v>982</v>
      </c>
      <c r="B11" s="729">
        <f t="shared" si="0"/>
        <v>0</v>
      </c>
      <c r="C11" s="702">
        <f t="shared" si="0"/>
        <v>51215</v>
      </c>
      <c r="D11" s="702"/>
      <c r="E11" s="702"/>
      <c r="F11" s="730"/>
      <c r="G11" s="702">
        <v>51215</v>
      </c>
      <c r="H11" s="702"/>
      <c r="I11" s="702"/>
      <c r="J11" s="702"/>
      <c r="K11" s="702">
        <v>51215</v>
      </c>
      <c r="L11" s="696">
        <f t="shared" si="1"/>
        <v>51215</v>
      </c>
      <c r="M11" s="697">
        <f t="shared" si="2"/>
        <v>100</v>
      </c>
    </row>
    <row r="12" spans="1:13">
      <c r="A12" s="698" t="s">
        <v>983</v>
      </c>
      <c r="B12" s="699">
        <f t="shared" si="0"/>
        <v>0</v>
      </c>
      <c r="C12" s="700">
        <f t="shared" si="0"/>
        <v>0</v>
      </c>
      <c r="D12" s="702"/>
      <c r="E12" s="702"/>
      <c r="F12" s="702"/>
      <c r="G12" s="702"/>
      <c r="H12" s="702"/>
      <c r="I12" s="702"/>
      <c r="J12" s="702"/>
      <c r="K12" s="702"/>
      <c r="L12" s="696">
        <f t="shared" si="1"/>
        <v>0</v>
      </c>
      <c r="M12" s="697" t="str">
        <f t="shared" si="2"/>
        <v/>
      </c>
    </row>
    <row r="13" spans="1:13">
      <c r="A13" s="698" t="s">
        <v>984</v>
      </c>
      <c r="B13" s="699">
        <f t="shared" si="0"/>
        <v>0</v>
      </c>
      <c r="C13" s="700">
        <f t="shared" si="0"/>
        <v>0</v>
      </c>
      <c r="D13" s="702"/>
      <c r="E13" s="702"/>
      <c r="F13" s="702"/>
      <c r="G13" s="702"/>
      <c r="H13" s="702"/>
      <c r="I13" s="702"/>
      <c r="J13" s="702"/>
      <c r="K13" s="702"/>
      <c r="L13" s="696">
        <f t="shared" si="1"/>
        <v>0</v>
      </c>
      <c r="M13" s="697" t="str">
        <f t="shared" si="2"/>
        <v/>
      </c>
    </row>
    <row r="14" spans="1:13">
      <c r="A14" s="698" t="s">
        <v>985</v>
      </c>
      <c r="B14" s="699">
        <f t="shared" si="0"/>
        <v>0</v>
      </c>
      <c r="C14" s="700">
        <f t="shared" si="0"/>
        <v>0</v>
      </c>
      <c r="D14" s="702"/>
      <c r="E14" s="702"/>
      <c r="F14" s="702"/>
      <c r="G14" s="702"/>
      <c r="H14" s="702"/>
      <c r="I14" s="702"/>
      <c r="J14" s="702"/>
      <c r="K14" s="702"/>
      <c r="L14" s="696">
        <f t="shared" si="1"/>
        <v>0</v>
      </c>
      <c r="M14" s="697" t="str">
        <f t="shared" si="2"/>
        <v/>
      </c>
    </row>
    <row r="15" spans="1:13" ht="15" customHeight="1" thickBot="1">
      <c r="A15" s="703"/>
      <c r="B15" s="704">
        <f t="shared" si="0"/>
        <v>0</v>
      </c>
      <c r="C15" s="705">
        <f t="shared" si="0"/>
        <v>0</v>
      </c>
      <c r="D15" s="706"/>
      <c r="E15" s="706"/>
      <c r="F15" s="706"/>
      <c r="G15" s="706"/>
      <c r="H15" s="706"/>
      <c r="I15" s="706"/>
      <c r="J15" s="706"/>
      <c r="K15" s="706"/>
      <c r="L15" s="696">
        <f t="shared" si="1"/>
        <v>0</v>
      </c>
      <c r="M15" s="708" t="str">
        <f t="shared" si="2"/>
        <v/>
      </c>
    </row>
    <row r="16" spans="1:13" ht="13.5" thickBot="1">
      <c r="A16" s="709" t="s">
        <v>986</v>
      </c>
      <c r="B16" s="710">
        <f>B9+SUM(B11:B15)</f>
        <v>0</v>
      </c>
      <c r="C16" s="710">
        <f t="shared" ref="C16:L16" si="3">C9+SUM(C11:C15)</f>
        <v>51215</v>
      </c>
      <c r="D16" s="710">
        <f t="shared" si="3"/>
        <v>0</v>
      </c>
      <c r="E16" s="710">
        <f t="shared" si="3"/>
        <v>0</v>
      </c>
      <c r="F16" s="710">
        <f t="shared" si="3"/>
        <v>0</v>
      </c>
      <c r="G16" s="710">
        <f t="shared" si="3"/>
        <v>51215</v>
      </c>
      <c r="H16" s="710">
        <f t="shared" si="3"/>
        <v>0</v>
      </c>
      <c r="I16" s="710">
        <f t="shared" si="3"/>
        <v>0</v>
      </c>
      <c r="J16" s="710">
        <f t="shared" si="3"/>
        <v>0</v>
      </c>
      <c r="K16" s="710">
        <f t="shared" si="3"/>
        <v>51215</v>
      </c>
      <c r="L16" s="710">
        <f t="shared" si="3"/>
        <v>51215</v>
      </c>
      <c r="M16" s="711">
        <f>IF((C16&lt;&gt;0),ROUND((L16/C16)*100,1),"")</f>
        <v>100</v>
      </c>
    </row>
    <row r="17" spans="1:13">
      <c r="A17" s="712"/>
      <c r="B17" s="731"/>
      <c r="C17" s="713"/>
      <c r="D17" s="713"/>
      <c r="E17" s="713"/>
      <c r="F17" s="713"/>
      <c r="G17" s="713"/>
      <c r="H17" s="713"/>
      <c r="I17" s="713"/>
      <c r="J17" s="713"/>
      <c r="K17" s="713"/>
      <c r="L17" s="713"/>
      <c r="M17" s="713"/>
    </row>
    <row r="18" spans="1:13" ht="13.5" thickBot="1">
      <c r="A18" s="714" t="s">
        <v>987</v>
      </c>
      <c r="B18" s="732"/>
      <c r="C18" s="715"/>
      <c r="D18" s="715"/>
      <c r="E18" s="715"/>
      <c r="F18" s="715"/>
      <c r="G18" s="715"/>
      <c r="H18" s="715"/>
      <c r="I18" s="715"/>
      <c r="J18" s="715"/>
      <c r="K18" s="715"/>
      <c r="L18" s="715"/>
      <c r="M18" s="715"/>
    </row>
    <row r="19" spans="1:13">
      <c r="A19" s="716" t="s">
        <v>988</v>
      </c>
      <c r="B19" s="687">
        <f t="shared" ref="B19:C24" si="4">SUM(D19,F19,H19)</f>
        <v>0</v>
      </c>
      <c r="C19" s="717">
        <f t="shared" si="4"/>
        <v>0</v>
      </c>
      <c r="D19" s="688"/>
      <c r="E19" s="689"/>
      <c r="F19" s="688"/>
      <c r="G19" s="688"/>
      <c r="H19" s="688"/>
      <c r="I19" s="688"/>
      <c r="J19" s="688"/>
      <c r="K19" s="688"/>
      <c r="L19" s="718">
        <f t="shared" ref="L19:L24" si="5">+J19+K19</f>
        <v>0</v>
      </c>
      <c r="M19" s="691" t="str">
        <f t="shared" ref="M19:M25" si="6">IF((C19&lt;&gt;0),ROUND((L19/C19)*100,1),"")</f>
        <v/>
      </c>
    </row>
    <row r="20" spans="1:13">
      <c r="A20" s="719" t="s">
        <v>989</v>
      </c>
      <c r="B20" s="733">
        <f t="shared" si="4"/>
        <v>0</v>
      </c>
      <c r="C20" s="702">
        <f t="shared" si="4"/>
        <v>47101</v>
      </c>
      <c r="D20" s="702"/>
      <c r="E20" s="702"/>
      <c r="F20" s="730"/>
      <c r="G20" s="702">
        <v>47101</v>
      </c>
      <c r="H20" s="702"/>
      <c r="I20" s="702"/>
      <c r="J20" s="702"/>
      <c r="K20" s="702">
        <v>47124</v>
      </c>
      <c r="L20" s="720">
        <f t="shared" si="5"/>
        <v>47124</v>
      </c>
      <c r="M20" s="697">
        <f t="shared" si="6"/>
        <v>100</v>
      </c>
    </row>
    <row r="21" spans="1:13">
      <c r="A21" s="719" t="s">
        <v>990</v>
      </c>
      <c r="B21" s="729">
        <f t="shared" si="4"/>
        <v>0</v>
      </c>
      <c r="C21" s="702">
        <f t="shared" si="4"/>
        <v>4114</v>
      </c>
      <c r="D21" s="702"/>
      <c r="E21" s="702"/>
      <c r="F21" s="730"/>
      <c r="G21" s="702">
        <v>4114</v>
      </c>
      <c r="H21" s="702"/>
      <c r="I21" s="702"/>
      <c r="J21" s="702"/>
      <c r="K21" s="702">
        <v>4079</v>
      </c>
      <c r="L21" s="720">
        <f t="shared" si="5"/>
        <v>4079</v>
      </c>
      <c r="M21" s="697">
        <f t="shared" si="6"/>
        <v>99.1</v>
      </c>
    </row>
    <row r="22" spans="1:13">
      <c r="A22" s="719" t="s">
        <v>991</v>
      </c>
      <c r="B22" s="699">
        <f t="shared" si="4"/>
        <v>0</v>
      </c>
      <c r="C22" s="700">
        <f t="shared" si="4"/>
        <v>0</v>
      </c>
      <c r="D22" s="702"/>
      <c r="E22" s="702"/>
      <c r="F22" s="702"/>
      <c r="G22" s="702"/>
      <c r="H22" s="702"/>
      <c r="I22" s="702"/>
      <c r="J22" s="702"/>
      <c r="K22" s="702"/>
      <c r="L22" s="720">
        <f t="shared" si="5"/>
        <v>0</v>
      </c>
      <c r="M22" s="697" t="str">
        <f t="shared" si="6"/>
        <v/>
      </c>
    </row>
    <row r="23" spans="1:13">
      <c r="A23" s="722"/>
      <c r="B23" s="699">
        <f t="shared" si="4"/>
        <v>0</v>
      </c>
      <c r="C23" s="700">
        <f t="shared" si="4"/>
        <v>0</v>
      </c>
      <c r="D23" s="702"/>
      <c r="E23" s="702"/>
      <c r="F23" s="702"/>
      <c r="G23" s="702"/>
      <c r="H23" s="702"/>
      <c r="I23" s="702"/>
      <c r="J23" s="702"/>
      <c r="K23" s="702"/>
      <c r="L23" s="720">
        <f t="shared" si="5"/>
        <v>0</v>
      </c>
      <c r="M23" s="697" t="str">
        <f t="shared" si="6"/>
        <v/>
      </c>
    </row>
    <row r="24" spans="1:13" ht="13.5" thickBot="1">
      <c r="A24" s="723"/>
      <c r="B24" s="704">
        <f t="shared" si="4"/>
        <v>0</v>
      </c>
      <c r="C24" s="705">
        <f t="shared" si="4"/>
        <v>0</v>
      </c>
      <c r="D24" s="706"/>
      <c r="E24" s="706"/>
      <c r="F24" s="706"/>
      <c r="G24" s="706"/>
      <c r="H24" s="706"/>
      <c r="I24" s="706"/>
      <c r="J24" s="706"/>
      <c r="K24" s="706"/>
      <c r="L24" s="720">
        <f t="shared" si="5"/>
        <v>0</v>
      </c>
      <c r="M24" s="708" t="str">
        <f t="shared" si="6"/>
        <v/>
      </c>
    </row>
    <row r="25" spans="1:13" ht="13.5" thickBot="1">
      <c r="A25" s="724" t="s">
        <v>992</v>
      </c>
      <c r="B25" s="710">
        <f t="shared" ref="B25:L25" si="7">SUM(B19:B24)</f>
        <v>0</v>
      </c>
      <c r="C25" s="710">
        <f t="shared" si="7"/>
        <v>51215</v>
      </c>
      <c r="D25" s="710">
        <f t="shared" si="7"/>
        <v>0</v>
      </c>
      <c r="E25" s="710">
        <f t="shared" si="7"/>
        <v>0</v>
      </c>
      <c r="F25" s="710">
        <f t="shared" si="7"/>
        <v>0</v>
      </c>
      <c r="G25" s="710">
        <f t="shared" si="7"/>
        <v>51215</v>
      </c>
      <c r="H25" s="710">
        <f t="shared" si="7"/>
        <v>0</v>
      </c>
      <c r="I25" s="710">
        <f t="shared" si="7"/>
        <v>0</v>
      </c>
      <c r="J25" s="710">
        <f t="shared" si="7"/>
        <v>0</v>
      </c>
      <c r="K25" s="710">
        <f t="shared" si="7"/>
        <v>51203</v>
      </c>
      <c r="L25" s="710">
        <f t="shared" si="7"/>
        <v>51203</v>
      </c>
      <c r="M25" s="711">
        <f t="shared" si="6"/>
        <v>100</v>
      </c>
    </row>
    <row r="26" spans="1:13">
      <c r="A26" s="929" t="s">
        <v>993</v>
      </c>
      <c r="B26" s="929"/>
      <c r="C26" s="929"/>
      <c r="D26" s="929"/>
      <c r="E26" s="929"/>
      <c r="F26" s="929"/>
      <c r="G26" s="929"/>
      <c r="H26" s="929"/>
      <c r="I26" s="929"/>
      <c r="J26" s="929"/>
      <c r="K26" s="929"/>
      <c r="L26" s="929"/>
      <c r="M26" s="929"/>
    </row>
    <row r="27" spans="1:13" ht="5.25" customHeight="1">
      <c r="A27" s="725"/>
      <c r="B27" s="725"/>
      <c r="C27" s="725"/>
      <c r="D27" s="725"/>
      <c r="E27" s="725"/>
      <c r="F27" s="725"/>
      <c r="G27" s="725"/>
      <c r="H27" s="725"/>
      <c r="I27" s="725"/>
      <c r="J27" s="725"/>
      <c r="K27" s="725"/>
      <c r="L27" s="725"/>
      <c r="M27" s="725"/>
    </row>
    <row r="28" spans="1:13" ht="15.75" customHeight="1">
      <c r="A28" s="930" t="s">
        <v>1007</v>
      </c>
      <c r="B28" s="930"/>
      <c r="C28" s="930"/>
      <c r="D28" s="930"/>
      <c r="E28" s="930"/>
      <c r="F28" s="930"/>
      <c r="G28" s="930"/>
      <c r="H28" s="930"/>
      <c r="I28" s="930"/>
      <c r="J28" s="930"/>
      <c r="K28" s="930"/>
      <c r="L28" s="930"/>
      <c r="M28" s="930"/>
    </row>
    <row r="29" spans="1:13" ht="12" customHeight="1" thickBot="1">
      <c r="A29" s="672"/>
      <c r="B29" s="672"/>
      <c r="C29" s="672"/>
      <c r="D29" s="672"/>
      <c r="E29" s="672"/>
      <c r="F29" s="672"/>
      <c r="G29" s="672"/>
      <c r="H29" s="672"/>
      <c r="I29" s="672"/>
      <c r="J29" s="672"/>
      <c r="K29" s="672"/>
      <c r="L29" s="931" t="s">
        <v>261</v>
      </c>
      <c r="M29" s="931"/>
    </row>
    <row r="30" spans="1:13" ht="21.75" thickBot="1">
      <c r="A30" s="919" t="s">
        <v>994</v>
      </c>
      <c r="B30" s="920"/>
      <c r="C30" s="920"/>
      <c r="D30" s="920"/>
      <c r="E30" s="920"/>
      <c r="F30" s="920"/>
      <c r="G30" s="920"/>
      <c r="H30" s="920"/>
      <c r="I30" s="920"/>
      <c r="J30" s="920"/>
      <c r="K30" s="726" t="s">
        <v>995</v>
      </c>
      <c r="L30" s="726" t="s">
        <v>996</v>
      </c>
      <c r="M30" s="726" t="s">
        <v>695</v>
      </c>
    </row>
    <row r="31" spans="1:13">
      <c r="A31" s="921"/>
      <c r="B31" s="922"/>
      <c r="C31" s="922"/>
      <c r="D31" s="922"/>
      <c r="E31" s="922"/>
      <c r="F31" s="922"/>
      <c r="G31" s="922"/>
      <c r="H31" s="922"/>
      <c r="I31" s="922"/>
      <c r="J31" s="922"/>
      <c r="K31" s="689"/>
      <c r="L31" s="727"/>
      <c r="M31" s="727"/>
    </row>
    <row r="32" spans="1:13" ht="13.5" thickBot="1">
      <c r="A32" s="923"/>
      <c r="B32" s="924"/>
      <c r="C32" s="924"/>
      <c r="D32" s="924"/>
      <c r="E32" s="924"/>
      <c r="F32" s="924"/>
      <c r="G32" s="924"/>
      <c r="H32" s="924"/>
      <c r="I32" s="924"/>
      <c r="J32" s="924"/>
      <c r="K32" s="707"/>
      <c r="L32" s="706"/>
      <c r="M32" s="706"/>
    </row>
    <row r="33" spans="1:13" ht="13.5" thickBot="1">
      <c r="A33" s="925" t="s">
        <v>385</v>
      </c>
      <c r="B33" s="926"/>
      <c r="C33" s="926"/>
      <c r="D33" s="926"/>
      <c r="E33" s="926"/>
      <c r="F33" s="926"/>
      <c r="G33" s="926"/>
      <c r="H33" s="926"/>
      <c r="I33" s="926"/>
      <c r="J33" s="926"/>
      <c r="K33" s="728">
        <f>SUM(K31:K32)</f>
        <v>0</v>
      </c>
      <c r="L33" s="728">
        <f>SUM(L31:L32)</f>
        <v>0</v>
      </c>
      <c r="M33" s="728">
        <f>SUM(M31:M32)</f>
        <v>0</v>
      </c>
    </row>
    <row r="36" spans="1:13" ht="15.75" customHeight="1">
      <c r="A36" s="932" t="s">
        <v>960</v>
      </c>
      <c r="B36" s="932"/>
      <c r="C36" s="932"/>
      <c r="D36" s="933" t="s">
        <v>997</v>
      </c>
      <c r="E36" s="933"/>
      <c r="F36" s="933"/>
      <c r="G36" s="933"/>
      <c r="H36" s="933"/>
      <c r="I36" s="933"/>
      <c r="J36" s="933"/>
      <c r="K36" s="933"/>
      <c r="L36" s="933"/>
      <c r="M36" s="933"/>
    </row>
    <row r="37" spans="1:13" ht="15.75" thickBot="1">
      <c r="A37" s="594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931" t="s">
        <v>261</v>
      </c>
      <c r="M37" s="931"/>
    </row>
    <row r="38" spans="1:13" ht="13.5" thickBot="1">
      <c r="A38" s="934" t="s">
        <v>961</v>
      </c>
      <c r="B38" s="937" t="s">
        <v>962</v>
      </c>
      <c r="C38" s="937"/>
      <c r="D38" s="937"/>
      <c r="E38" s="937"/>
      <c r="F38" s="937"/>
      <c r="G38" s="937"/>
      <c r="H38" s="937"/>
      <c r="I38" s="937"/>
      <c r="J38" s="938" t="s">
        <v>695</v>
      </c>
      <c r="K38" s="938"/>
      <c r="L38" s="938"/>
      <c r="M38" s="938"/>
    </row>
    <row r="39" spans="1:13" ht="15" customHeight="1" thickBot="1">
      <c r="A39" s="935"/>
      <c r="B39" s="928" t="s">
        <v>963</v>
      </c>
      <c r="C39" s="927" t="s">
        <v>964</v>
      </c>
      <c r="D39" s="940" t="s">
        <v>965</v>
      </c>
      <c r="E39" s="940"/>
      <c r="F39" s="940"/>
      <c r="G39" s="940"/>
      <c r="H39" s="940"/>
      <c r="I39" s="940"/>
      <c r="J39" s="939"/>
      <c r="K39" s="939"/>
      <c r="L39" s="939"/>
      <c r="M39" s="939"/>
    </row>
    <row r="40" spans="1:13" ht="21.75" thickBot="1">
      <c r="A40" s="935"/>
      <c r="B40" s="928"/>
      <c r="C40" s="927"/>
      <c r="D40" s="681" t="s">
        <v>963</v>
      </c>
      <c r="E40" s="681" t="s">
        <v>964</v>
      </c>
      <c r="F40" s="681" t="s">
        <v>963</v>
      </c>
      <c r="G40" s="681" t="s">
        <v>964</v>
      </c>
      <c r="H40" s="681" t="s">
        <v>963</v>
      </c>
      <c r="I40" s="681" t="s">
        <v>964</v>
      </c>
      <c r="J40" s="939"/>
      <c r="K40" s="939"/>
      <c r="L40" s="939"/>
      <c r="M40" s="939"/>
    </row>
    <row r="41" spans="1:13" ht="32.25" thickBot="1">
      <c r="A41" s="936"/>
      <c r="B41" s="927" t="s">
        <v>966</v>
      </c>
      <c r="C41" s="927"/>
      <c r="D41" s="927" t="s">
        <v>1003</v>
      </c>
      <c r="E41" s="927"/>
      <c r="F41" s="927" t="s">
        <v>1004</v>
      </c>
      <c r="G41" s="927"/>
      <c r="H41" s="928" t="s">
        <v>1005</v>
      </c>
      <c r="I41" s="928"/>
      <c r="J41" s="682" t="str">
        <f>+D41</f>
        <v>2015. előtt</v>
      </c>
      <c r="K41" s="681" t="str">
        <f>+F41</f>
        <v>2015. évi</v>
      </c>
      <c r="L41" s="682" t="s">
        <v>353</v>
      </c>
      <c r="M41" s="681" t="s">
        <v>1006</v>
      </c>
    </row>
    <row r="42" spans="1:13" ht="13.5" thickBot="1">
      <c r="A42" s="683" t="s">
        <v>967</v>
      </c>
      <c r="B42" s="682" t="s">
        <v>968</v>
      </c>
      <c r="C42" s="682" t="s">
        <v>969</v>
      </c>
      <c r="D42" s="684" t="s">
        <v>970</v>
      </c>
      <c r="E42" s="681" t="s">
        <v>971</v>
      </c>
      <c r="F42" s="681" t="s">
        <v>972</v>
      </c>
      <c r="G42" s="681" t="s">
        <v>973</v>
      </c>
      <c r="H42" s="682" t="s">
        <v>974</v>
      </c>
      <c r="I42" s="684" t="s">
        <v>975</v>
      </c>
      <c r="J42" s="684" t="s">
        <v>976</v>
      </c>
      <c r="K42" s="684" t="s">
        <v>977</v>
      </c>
      <c r="L42" s="684" t="s">
        <v>978</v>
      </c>
      <c r="M42" s="685" t="s">
        <v>979</v>
      </c>
    </row>
    <row r="43" spans="1:13">
      <c r="A43" s="686" t="s">
        <v>980</v>
      </c>
      <c r="B43" s="687">
        <f t="shared" ref="B43:C49" si="8">SUM(D43,F43,H43)</f>
        <v>0</v>
      </c>
      <c r="C43" s="717">
        <f t="shared" si="8"/>
        <v>0</v>
      </c>
      <c r="D43" s="688"/>
      <c r="E43" s="689"/>
      <c r="F43" s="688"/>
      <c r="G43" s="688"/>
      <c r="H43" s="688"/>
      <c r="I43" s="688"/>
      <c r="J43" s="688"/>
      <c r="K43" s="688"/>
      <c r="L43" s="690">
        <f t="shared" ref="L43:L49" si="9">+J43+K43</f>
        <v>0</v>
      </c>
      <c r="M43" s="691" t="str">
        <f>IF((C43&lt;&gt;0),ROUND((L43/C43)*100,1),"")</f>
        <v/>
      </c>
    </row>
    <row r="44" spans="1:13">
      <c r="A44" s="692" t="s">
        <v>981</v>
      </c>
      <c r="B44" s="693">
        <f t="shared" si="8"/>
        <v>0</v>
      </c>
      <c r="C44" s="694">
        <f t="shared" si="8"/>
        <v>0</v>
      </c>
      <c r="D44" s="695"/>
      <c r="E44" s="695"/>
      <c r="F44" s="695"/>
      <c r="G44" s="695"/>
      <c r="H44" s="695"/>
      <c r="I44" s="695"/>
      <c r="J44" s="695"/>
      <c r="K44" s="695"/>
      <c r="L44" s="696">
        <f t="shared" si="9"/>
        <v>0</v>
      </c>
      <c r="M44" s="697" t="str">
        <f t="shared" ref="M44:M49" si="10">IF((C44&lt;&gt;0),ROUND((L44/C44)*100,1),"")</f>
        <v/>
      </c>
    </row>
    <row r="45" spans="1:13">
      <c r="A45" s="698" t="s">
        <v>982</v>
      </c>
      <c r="B45" s="729">
        <f t="shared" si="8"/>
        <v>0</v>
      </c>
      <c r="C45" s="702">
        <f t="shared" si="8"/>
        <v>1453</v>
      </c>
      <c r="D45" s="702"/>
      <c r="E45" s="702"/>
      <c r="F45" s="730"/>
      <c r="G45" s="702">
        <v>1453</v>
      </c>
      <c r="H45" s="702"/>
      <c r="I45" s="702"/>
      <c r="J45" s="702"/>
      <c r="K45" s="702">
        <v>1453</v>
      </c>
      <c r="L45" s="696">
        <f t="shared" si="9"/>
        <v>1453</v>
      </c>
      <c r="M45" s="697">
        <f t="shared" si="10"/>
        <v>100</v>
      </c>
    </row>
    <row r="46" spans="1:13">
      <c r="A46" s="698" t="s">
        <v>983</v>
      </c>
      <c r="B46" s="699">
        <f t="shared" si="8"/>
        <v>0</v>
      </c>
      <c r="C46" s="700">
        <f t="shared" si="8"/>
        <v>0</v>
      </c>
      <c r="D46" s="702"/>
      <c r="E46" s="702"/>
      <c r="F46" s="702"/>
      <c r="G46" s="702"/>
      <c r="H46" s="702"/>
      <c r="I46" s="702"/>
      <c r="J46" s="702"/>
      <c r="K46" s="702"/>
      <c r="L46" s="696">
        <f t="shared" si="9"/>
        <v>0</v>
      </c>
      <c r="M46" s="697" t="str">
        <f t="shared" si="10"/>
        <v/>
      </c>
    </row>
    <row r="47" spans="1:13">
      <c r="A47" s="698" t="s">
        <v>984</v>
      </c>
      <c r="B47" s="699">
        <f t="shared" si="8"/>
        <v>0</v>
      </c>
      <c r="C47" s="700">
        <f t="shared" si="8"/>
        <v>0</v>
      </c>
      <c r="D47" s="702"/>
      <c r="E47" s="702"/>
      <c r="F47" s="702"/>
      <c r="G47" s="702"/>
      <c r="H47" s="702"/>
      <c r="I47" s="702"/>
      <c r="J47" s="702"/>
      <c r="K47" s="702"/>
      <c r="L47" s="696">
        <f t="shared" si="9"/>
        <v>0</v>
      </c>
      <c r="M47" s="697" t="str">
        <f t="shared" si="10"/>
        <v/>
      </c>
    </row>
    <row r="48" spans="1:13">
      <c r="A48" s="698" t="s">
        <v>985</v>
      </c>
      <c r="B48" s="699">
        <f t="shared" si="8"/>
        <v>0</v>
      </c>
      <c r="C48" s="700">
        <f t="shared" si="8"/>
        <v>0</v>
      </c>
      <c r="D48" s="702"/>
      <c r="E48" s="702"/>
      <c r="F48" s="702"/>
      <c r="G48" s="702"/>
      <c r="H48" s="702"/>
      <c r="I48" s="702"/>
      <c r="J48" s="702"/>
      <c r="K48" s="702"/>
      <c r="L48" s="696">
        <f t="shared" si="9"/>
        <v>0</v>
      </c>
      <c r="M48" s="697" t="str">
        <f t="shared" si="10"/>
        <v/>
      </c>
    </row>
    <row r="49" spans="1:13" ht="15" customHeight="1" thickBot="1">
      <c r="A49" s="703"/>
      <c r="B49" s="704">
        <f t="shared" si="8"/>
        <v>0</v>
      </c>
      <c r="C49" s="705">
        <f t="shared" si="8"/>
        <v>0</v>
      </c>
      <c r="D49" s="706"/>
      <c r="E49" s="706"/>
      <c r="F49" s="706"/>
      <c r="G49" s="706"/>
      <c r="H49" s="706"/>
      <c r="I49" s="706"/>
      <c r="J49" s="706"/>
      <c r="K49" s="706"/>
      <c r="L49" s="696">
        <f t="shared" si="9"/>
        <v>0</v>
      </c>
      <c r="M49" s="708" t="str">
        <f t="shared" si="10"/>
        <v/>
      </c>
    </row>
    <row r="50" spans="1:13" ht="13.5" thickBot="1">
      <c r="A50" s="709" t="s">
        <v>986</v>
      </c>
      <c r="B50" s="710">
        <f>B43+SUM(B45:B49)</f>
        <v>0</v>
      </c>
      <c r="C50" s="710">
        <f t="shared" ref="C50" si="11">C43+SUM(C45:C49)</f>
        <v>1453</v>
      </c>
      <c r="D50" s="710">
        <f t="shared" ref="D50:L50" si="12">D43+SUM(D45:D49)</f>
        <v>0</v>
      </c>
      <c r="E50" s="710">
        <f t="shared" si="12"/>
        <v>0</v>
      </c>
      <c r="F50" s="710">
        <f t="shared" si="12"/>
        <v>0</v>
      </c>
      <c r="G50" s="710">
        <f t="shared" si="12"/>
        <v>1453</v>
      </c>
      <c r="H50" s="710">
        <f t="shared" si="12"/>
        <v>0</v>
      </c>
      <c r="I50" s="710">
        <f t="shared" si="12"/>
        <v>0</v>
      </c>
      <c r="J50" s="710">
        <f t="shared" si="12"/>
        <v>0</v>
      </c>
      <c r="K50" s="710">
        <f t="shared" si="12"/>
        <v>1453</v>
      </c>
      <c r="L50" s="710">
        <f t="shared" si="12"/>
        <v>1453</v>
      </c>
      <c r="M50" s="711">
        <f>IF((C50&lt;&gt;0),ROUND((L50/C50)*100,1),"")</f>
        <v>100</v>
      </c>
    </row>
    <row r="51" spans="1:13">
      <c r="A51" s="712"/>
      <c r="B51" s="731"/>
      <c r="C51" s="713"/>
      <c r="D51" s="713"/>
      <c r="E51" s="713"/>
      <c r="F51" s="713"/>
      <c r="G51" s="713"/>
      <c r="H51" s="713"/>
      <c r="I51" s="713"/>
      <c r="J51" s="713"/>
      <c r="K51" s="713"/>
      <c r="L51" s="713"/>
      <c r="M51" s="713"/>
    </row>
    <row r="52" spans="1:13" ht="13.5" thickBot="1">
      <c r="A52" s="714" t="s">
        <v>987</v>
      </c>
      <c r="B52" s="732"/>
      <c r="C52" s="715"/>
      <c r="D52" s="715"/>
      <c r="E52" s="715"/>
      <c r="F52" s="715"/>
      <c r="G52" s="715"/>
      <c r="H52" s="715"/>
      <c r="I52" s="715"/>
      <c r="J52" s="715"/>
      <c r="K52" s="715"/>
      <c r="L52" s="715"/>
      <c r="M52" s="715"/>
    </row>
    <row r="53" spans="1:13">
      <c r="A53" s="716" t="s">
        <v>988</v>
      </c>
      <c r="B53" s="687">
        <f t="shared" ref="B53:C58" si="13">SUM(D53,F53,H53)</f>
        <v>0</v>
      </c>
      <c r="C53" s="717">
        <f t="shared" si="13"/>
        <v>0</v>
      </c>
      <c r="D53" s="688"/>
      <c r="E53" s="689"/>
      <c r="F53" s="688"/>
      <c r="G53" s="688"/>
      <c r="H53" s="688"/>
      <c r="I53" s="688"/>
      <c r="J53" s="688"/>
      <c r="K53" s="688"/>
      <c r="L53" s="718">
        <f t="shared" ref="L53:L58" si="14">+J53+K53</f>
        <v>0</v>
      </c>
      <c r="M53" s="691" t="str">
        <f t="shared" ref="M53:M59" si="15">IF((C53&lt;&gt;0),ROUND((L53/C53)*100,1),"")</f>
        <v/>
      </c>
    </row>
    <row r="54" spans="1:13">
      <c r="A54" s="719" t="s">
        <v>989</v>
      </c>
      <c r="B54" s="733">
        <f t="shared" si="13"/>
        <v>0</v>
      </c>
      <c r="C54" s="702">
        <f t="shared" si="13"/>
        <v>0</v>
      </c>
      <c r="D54" s="702"/>
      <c r="E54" s="702"/>
      <c r="F54" s="730"/>
      <c r="G54" s="702"/>
      <c r="H54" s="702"/>
      <c r="I54" s="702"/>
      <c r="J54" s="702"/>
      <c r="K54" s="702"/>
      <c r="L54" s="720">
        <f t="shared" si="14"/>
        <v>0</v>
      </c>
      <c r="M54" s="697" t="str">
        <f t="shared" si="15"/>
        <v/>
      </c>
    </row>
    <row r="55" spans="1:13">
      <c r="A55" s="719" t="s">
        <v>990</v>
      </c>
      <c r="B55" s="729">
        <f t="shared" si="13"/>
        <v>0</v>
      </c>
      <c r="C55" s="702">
        <f t="shared" si="13"/>
        <v>0</v>
      </c>
      <c r="D55" s="702"/>
      <c r="E55" s="702"/>
      <c r="F55" s="730"/>
      <c r="G55" s="702"/>
      <c r="H55" s="702"/>
      <c r="I55" s="702"/>
      <c r="J55" s="702"/>
      <c r="K55" s="702"/>
      <c r="L55" s="720">
        <f t="shared" si="14"/>
        <v>0</v>
      </c>
      <c r="M55" s="697" t="str">
        <f t="shared" si="15"/>
        <v/>
      </c>
    </row>
    <row r="56" spans="1:13">
      <c r="A56" s="719" t="s">
        <v>991</v>
      </c>
      <c r="B56" s="699">
        <f t="shared" si="13"/>
        <v>0</v>
      </c>
      <c r="C56" s="700">
        <f t="shared" si="13"/>
        <v>0</v>
      </c>
      <c r="D56" s="702"/>
      <c r="E56" s="702"/>
      <c r="F56" s="702"/>
      <c r="G56" s="702"/>
      <c r="H56" s="702"/>
      <c r="I56" s="702"/>
      <c r="J56" s="702"/>
      <c r="K56" s="702"/>
      <c r="L56" s="720">
        <f t="shared" si="14"/>
        <v>0</v>
      </c>
      <c r="M56" s="697" t="str">
        <f t="shared" si="15"/>
        <v/>
      </c>
    </row>
    <row r="57" spans="1:13">
      <c r="A57" s="722"/>
      <c r="B57" s="699">
        <f t="shared" si="13"/>
        <v>0</v>
      </c>
      <c r="C57" s="700">
        <f t="shared" si="13"/>
        <v>0</v>
      </c>
      <c r="D57" s="702"/>
      <c r="E57" s="702"/>
      <c r="F57" s="702"/>
      <c r="G57" s="702"/>
      <c r="H57" s="702"/>
      <c r="I57" s="702"/>
      <c r="J57" s="702"/>
      <c r="K57" s="702"/>
      <c r="L57" s="720">
        <f t="shared" si="14"/>
        <v>0</v>
      </c>
      <c r="M57" s="697" t="str">
        <f t="shared" si="15"/>
        <v/>
      </c>
    </row>
    <row r="58" spans="1:13" ht="13.5" thickBot="1">
      <c r="A58" s="723"/>
      <c r="B58" s="704">
        <f t="shared" si="13"/>
        <v>0</v>
      </c>
      <c r="C58" s="705">
        <f t="shared" si="13"/>
        <v>0</v>
      </c>
      <c r="D58" s="706"/>
      <c r="E58" s="706"/>
      <c r="F58" s="706"/>
      <c r="G58" s="706"/>
      <c r="H58" s="706"/>
      <c r="I58" s="706"/>
      <c r="J58" s="706"/>
      <c r="K58" s="706"/>
      <c r="L58" s="720">
        <f t="shared" si="14"/>
        <v>0</v>
      </c>
      <c r="M58" s="708" t="str">
        <f t="shared" si="15"/>
        <v/>
      </c>
    </row>
    <row r="59" spans="1:13" ht="13.5" thickBot="1">
      <c r="A59" s="724" t="s">
        <v>992</v>
      </c>
      <c r="B59" s="710">
        <f t="shared" ref="B59:C59" si="16">SUM(B53:B58)</f>
        <v>0</v>
      </c>
      <c r="C59" s="710">
        <f t="shared" si="16"/>
        <v>0</v>
      </c>
      <c r="D59" s="710">
        <f t="shared" ref="D59:L59" si="17">SUM(D53:D58)</f>
        <v>0</v>
      </c>
      <c r="E59" s="710">
        <f t="shared" si="17"/>
        <v>0</v>
      </c>
      <c r="F59" s="710">
        <f t="shared" si="17"/>
        <v>0</v>
      </c>
      <c r="G59" s="710">
        <f t="shared" si="17"/>
        <v>0</v>
      </c>
      <c r="H59" s="710">
        <f t="shared" si="17"/>
        <v>0</v>
      </c>
      <c r="I59" s="710">
        <f t="shared" si="17"/>
        <v>0</v>
      </c>
      <c r="J59" s="710">
        <f t="shared" si="17"/>
        <v>0</v>
      </c>
      <c r="K59" s="710">
        <f t="shared" si="17"/>
        <v>0</v>
      </c>
      <c r="L59" s="710">
        <f t="shared" si="17"/>
        <v>0</v>
      </c>
      <c r="M59" s="711" t="str">
        <f t="shared" si="15"/>
        <v/>
      </c>
    </row>
    <row r="60" spans="1:13">
      <c r="A60" s="929" t="s">
        <v>993</v>
      </c>
      <c r="B60" s="929"/>
      <c r="C60" s="929"/>
      <c r="D60" s="929"/>
      <c r="E60" s="929"/>
      <c r="F60" s="929"/>
      <c r="G60" s="929"/>
      <c r="H60" s="929"/>
      <c r="I60" s="929"/>
      <c r="J60" s="929"/>
      <c r="K60" s="929"/>
      <c r="L60" s="929"/>
      <c r="M60" s="929"/>
    </row>
    <row r="61" spans="1:13" ht="5.25" customHeight="1">
      <c r="A61" s="725"/>
      <c r="B61" s="725"/>
      <c r="C61" s="725"/>
      <c r="D61" s="725"/>
      <c r="E61" s="725"/>
      <c r="F61" s="725"/>
      <c r="G61" s="725"/>
      <c r="H61" s="725"/>
      <c r="I61" s="725"/>
      <c r="J61" s="725"/>
      <c r="K61" s="725"/>
      <c r="L61" s="725"/>
      <c r="M61" s="725"/>
    </row>
    <row r="62" spans="1:13" ht="15.75" customHeight="1">
      <c r="A62" s="930" t="s">
        <v>1007</v>
      </c>
      <c r="B62" s="930"/>
      <c r="C62" s="930"/>
      <c r="D62" s="930"/>
      <c r="E62" s="930"/>
      <c r="F62" s="930"/>
      <c r="G62" s="930"/>
      <c r="H62" s="930"/>
      <c r="I62" s="930"/>
      <c r="J62" s="930"/>
      <c r="K62" s="930"/>
      <c r="L62" s="930"/>
      <c r="M62" s="930"/>
    </row>
    <row r="63" spans="1:13" ht="12" customHeight="1" thickBot="1">
      <c r="A63" s="672"/>
      <c r="B63" s="672"/>
      <c r="C63" s="672"/>
      <c r="D63" s="672"/>
      <c r="E63" s="672"/>
      <c r="F63" s="672"/>
      <c r="G63" s="672"/>
      <c r="H63" s="672"/>
      <c r="I63" s="672"/>
      <c r="J63" s="672"/>
      <c r="K63" s="672"/>
      <c r="L63" s="931" t="s">
        <v>261</v>
      </c>
      <c r="M63" s="931"/>
    </row>
    <row r="64" spans="1:13" ht="21.75" thickBot="1">
      <c r="A64" s="919" t="s">
        <v>994</v>
      </c>
      <c r="B64" s="920"/>
      <c r="C64" s="920"/>
      <c r="D64" s="920"/>
      <c r="E64" s="920"/>
      <c r="F64" s="920"/>
      <c r="G64" s="920"/>
      <c r="H64" s="920"/>
      <c r="I64" s="920"/>
      <c r="J64" s="920"/>
      <c r="K64" s="726" t="s">
        <v>995</v>
      </c>
      <c r="L64" s="726" t="s">
        <v>996</v>
      </c>
      <c r="M64" s="726" t="s">
        <v>695</v>
      </c>
    </row>
    <row r="65" spans="1:13">
      <c r="A65" s="921"/>
      <c r="B65" s="922"/>
      <c r="C65" s="922"/>
      <c r="D65" s="922"/>
      <c r="E65" s="922"/>
      <c r="F65" s="922"/>
      <c r="G65" s="922"/>
      <c r="H65" s="922"/>
      <c r="I65" s="922"/>
      <c r="J65" s="922"/>
      <c r="K65" s="689"/>
      <c r="L65" s="727"/>
      <c r="M65" s="727"/>
    </row>
    <row r="66" spans="1:13" ht="13.5" thickBot="1">
      <c r="A66" s="923"/>
      <c r="B66" s="924"/>
      <c r="C66" s="924"/>
      <c r="D66" s="924"/>
      <c r="E66" s="924"/>
      <c r="F66" s="924"/>
      <c r="G66" s="924"/>
      <c r="H66" s="924"/>
      <c r="I66" s="924"/>
      <c r="J66" s="924"/>
      <c r="K66" s="707"/>
      <c r="L66" s="706"/>
      <c r="M66" s="706"/>
    </row>
    <row r="67" spans="1:13" ht="13.5" thickBot="1">
      <c r="A67" s="925" t="s">
        <v>385</v>
      </c>
      <c r="B67" s="926"/>
      <c r="C67" s="926"/>
      <c r="D67" s="926"/>
      <c r="E67" s="926"/>
      <c r="F67" s="926"/>
      <c r="G67" s="926"/>
      <c r="H67" s="926"/>
      <c r="I67" s="926"/>
      <c r="J67" s="926"/>
      <c r="K67" s="728">
        <f>SUM(K65:K66)</f>
        <v>0</v>
      </c>
      <c r="L67" s="728">
        <f>SUM(L65:L66)</f>
        <v>0</v>
      </c>
      <c r="M67" s="728">
        <f>SUM(M65:M66)</f>
        <v>0</v>
      </c>
    </row>
    <row r="70" spans="1:13" ht="15.75" customHeight="1">
      <c r="A70" s="932" t="s">
        <v>960</v>
      </c>
      <c r="B70" s="932"/>
      <c r="C70" s="932"/>
      <c r="D70" s="933" t="s">
        <v>998</v>
      </c>
      <c r="E70" s="933"/>
      <c r="F70" s="933"/>
      <c r="G70" s="933"/>
      <c r="H70" s="933"/>
      <c r="I70" s="933"/>
      <c r="J70" s="933"/>
      <c r="K70" s="933"/>
      <c r="L70" s="933"/>
      <c r="M70" s="933"/>
    </row>
    <row r="71" spans="1:13" ht="15.75" thickBot="1">
      <c r="A71" s="594"/>
      <c r="B71" s="594"/>
      <c r="C71" s="594"/>
      <c r="D71" s="594"/>
      <c r="E71" s="594"/>
      <c r="F71" s="594"/>
      <c r="G71" s="594"/>
      <c r="H71" s="594"/>
      <c r="I71" s="594"/>
      <c r="J71" s="594"/>
      <c r="K71" s="594"/>
      <c r="L71" s="931" t="s">
        <v>261</v>
      </c>
      <c r="M71" s="931"/>
    </row>
    <row r="72" spans="1:13" ht="13.5" thickBot="1">
      <c r="A72" s="934" t="s">
        <v>961</v>
      </c>
      <c r="B72" s="937" t="s">
        <v>962</v>
      </c>
      <c r="C72" s="937"/>
      <c r="D72" s="937"/>
      <c r="E72" s="937"/>
      <c r="F72" s="937"/>
      <c r="G72" s="937"/>
      <c r="H72" s="937"/>
      <c r="I72" s="937"/>
      <c r="J72" s="938" t="s">
        <v>695</v>
      </c>
      <c r="K72" s="938"/>
      <c r="L72" s="938"/>
      <c r="M72" s="938"/>
    </row>
    <row r="73" spans="1:13" ht="15" customHeight="1" thickBot="1">
      <c r="A73" s="935"/>
      <c r="B73" s="928" t="s">
        <v>963</v>
      </c>
      <c r="C73" s="927" t="s">
        <v>964</v>
      </c>
      <c r="D73" s="940" t="s">
        <v>965</v>
      </c>
      <c r="E73" s="940"/>
      <c r="F73" s="940"/>
      <c r="G73" s="940"/>
      <c r="H73" s="940"/>
      <c r="I73" s="940"/>
      <c r="J73" s="939"/>
      <c r="K73" s="939"/>
      <c r="L73" s="939"/>
      <c r="M73" s="939"/>
    </row>
    <row r="74" spans="1:13" ht="21.75" thickBot="1">
      <c r="A74" s="935"/>
      <c r="B74" s="928"/>
      <c r="C74" s="927"/>
      <c r="D74" s="681" t="s">
        <v>963</v>
      </c>
      <c r="E74" s="681" t="s">
        <v>964</v>
      </c>
      <c r="F74" s="681" t="s">
        <v>963</v>
      </c>
      <c r="G74" s="681" t="s">
        <v>964</v>
      </c>
      <c r="H74" s="681" t="s">
        <v>963</v>
      </c>
      <c r="I74" s="681" t="s">
        <v>964</v>
      </c>
      <c r="J74" s="939"/>
      <c r="K74" s="939"/>
      <c r="L74" s="939"/>
      <c r="M74" s="939"/>
    </row>
    <row r="75" spans="1:13" ht="32.25" thickBot="1">
      <c r="A75" s="936"/>
      <c r="B75" s="927" t="s">
        <v>966</v>
      </c>
      <c r="C75" s="927"/>
      <c r="D75" s="927" t="s">
        <v>1003</v>
      </c>
      <c r="E75" s="927"/>
      <c r="F75" s="927" t="s">
        <v>1004</v>
      </c>
      <c r="G75" s="927"/>
      <c r="H75" s="928" t="s">
        <v>1005</v>
      </c>
      <c r="I75" s="928"/>
      <c r="J75" s="682" t="str">
        <f>+D75</f>
        <v>2015. előtt</v>
      </c>
      <c r="K75" s="681" t="str">
        <f>+F75</f>
        <v>2015. évi</v>
      </c>
      <c r="L75" s="682" t="s">
        <v>353</v>
      </c>
      <c r="M75" s="681" t="s">
        <v>1006</v>
      </c>
    </row>
    <row r="76" spans="1:13" ht="13.5" thickBot="1">
      <c r="A76" s="683" t="s">
        <v>967</v>
      </c>
      <c r="B76" s="682" t="s">
        <v>968</v>
      </c>
      <c r="C76" s="682" t="s">
        <v>969</v>
      </c>
      <c r="D76" s="684" t="s">
        <v>970</v>
      </c>
      <c r="E76" s="681" t="s">
        <v>971</v>
      </c>
      <c r="F76" s="681" t="s">
        <v>972</v>
      </c>
      <c r="G76" s="681" t="s">
        <v>973</v>
      </c>
      <c r="H76" s="682" t="s">
        <v>974</v>
      </c>
      <c r="I76" s="684" t="s">
        <v>975</v>
      </c>
      <c r="J76" s="684" t="s">
        <v>976</v>
      </c>
      <c r="K76" s="684" t="s">
        <v>977</v>
      </c>
      <c r="L76" s="684" t="s">
        <v>978</v>
      </c>
      <c r="M76" s="685" t="s">
        <v>979</v>
      </c>
    </row>
    <row r="77" spans="1:13">
      <c r="A77" s="686" t="s">
        <v>980</v>
      </c>
      <c r="B77" s="687">
        <f t="shared" ref="B77:C83" si="18">SUM(D77,F77,H77)</f>
        <v>0</v>
      </c>
      <c r="C77" s="717">
        <f t="shared" si="18"/>
        <v>0</v>
      </c>
      <c r="D77" s="688"/>
      <c r="E77" s="689"/>
      <c r="F77" s="688"/>
      <c r="G77" s="688"/>
      <c r="H77" s="688"/>
      <c r="I77" s="688"/>
      <c r="J77" s="688"/>
      <c r="K77" s="688"/>
      <c r="L77" s="690">
        <f t="shared" ref="L77:L83" si="19">+J77+K77</f>
        <v>0</v>
      </c>
      <c r="M77" s="691" t="str">
        <f>IF((C77&lt;&gt;0),ROUND((L77/C77)*100,1),"")</f>
        <v/>
      </c>
    </row>
    <row r="78" spans="1:13">
      <c r="A78" s="692" t="s">
        <v>981</v>
      </c>
      <c r="B78" s="693">
        <f t="shared" si="18"/>
        <v>0</v>
      </c>
      <c r="C78" s="694">
        <f t="shared" si="18"/>
        <v>0</v>
      </c>
      <c r="D78" s="695"/>
      <c r="E78" s="695"/>
      <c r="F78" s="695"/>
      <c r="G78" s="695"/>
      <c r="H78" s="695"/>
      <c r="I78" s="695"/>
      <c r="J78" s="695"/>
      <c r="K78" s="695"/>
      <c r="L78" s="696">
        <f t="shared" si="19"/>
        <v>0</v>
      </c>
      <c r="M78" s="697" t="str">
        <f t="shared" ref="M78:M83" si="20">IF((C78&lt;&gt;0),ROUND((L78/C78)*100,1),"")</f>
        <v/>
      </c>
    </row>
    <row r="79" spans="1:13">
      <c r="A79" s="698" t="s">
        <v>982</v>
      </c>
      <c r="B79" s="729">
        <f t="shared" si="18"/>
        <v>0</v>
      </c>
      <c r="C79" s="702">
        <f t="shared" si="18"/>
        <v>1492</v>
      </c>
      <c r="D79" s="702"/>
      <c r="E79" s="702"/>
      <c r="F79" s="730"/>
      <c r="G79" s="702">
        <v>1492</v>
      </c>
      <c r="H79" s="702"/>
      <c r="I79" s="702"/>
      <c r="J79" s="702"/>
      <c r="K79" s="702">
        <v>1492</v>
      </c>
      <c r="L79" s="696">
        <f t="shared" si="19"/>
        <v>1492</v>
      </c>
      <c r="M79" s="697">
        <f t="shared" si="20"/>
        <v>100</v>
      </c>
    </row>
    <row r="80" spans="1:13">
      <c r="A80" s="698" t="s">
        <v>983</v>
      </c>
      <c r="B80" s="699">
        <f t="shared" si="18"/>
        <v>0</v>
      </c>
      <c r="C80" s="700">
        <f t="shared" si="18"/>
        <v>0</v>
      </c>
      <c r="D80" s="702"/>
      <c r="E80" s="702"/>
      <c r="F80" s="702"/>
      <c r="G80" s="702"/>
      <c r="H80" s="702"/>
      <c r="I80" s="702"/>
      <c r="J80" s="702"/>
      <c r="K80" s="702"/>
      <c r="L80" s="696">
        <f t="shared" si="19"/>
        <v>0</v>
      </c>
      <c r="M80" s="697" t="str">
        <f t="shared" si="20"/>
        <v/>
      </c>
    </row>
    <row r="81" spans="1:13">
      <c r="A81" s="698" t="s">
        <v>984</v>
      </c>
      <c r="B81" s="699">
        <f t="shared" si="18"/>
        <v>0</v>
      </c>
      <c r="C81" s="700">
        <f t="shared" si="18"/>
        <v>0</v>
      </c>
      <c r="D81" s="702"/>
      <c r="E81" s="702"/>
      <c r="F81" s="702"/>
      <c r="G81" s="702"/>
      <c r="H81" s="702"/>
      <c r="I81" s="702"/>
      <c r="J81" s="702"/>
      <c r="K81" s="702"/>
      <c r="L81" s="696">
        <f t="shared" si="19"/>
        <v>0</v>
      </c>
      <c r="M81" s="697" t="str">
        <f t="shared" si="20"/>
        <v/>
      </c>
    </row>
    <row r="82" spans="1:13">
      <c r="A82" s="698" t="s">
        <v>985</v>
      </c>
      <c r="B82" s="699">
        <f t="shared" si="18"/>
        <v>0</v>
      </c>
      <c r="C82" s="700">
        <f t="shared" si="18"/>
        <v>0</v>
      </c>
      <c r="D82" s="702"/>
      <c r="E82" s="702"/>
      <c r="F82" s="702"/>
      <c r="G82" s="702"/>
      <c r="H82" s="702"/>
      <c r="I82" s="702"/>
      <c r="J82" s="702"/>
      <c r="K82" s="702"/>
      <c r="L82" s="696">
        <f t="shared" si="19"/>
        <v>0</v>
      </c>
      <c r="M82" s="697" t="str">
        <f t="shared" si="20"/>
        <v/>
      </c>
    </row>
    <row r="83" spans="1:13" ht="15" customHeight="1" thickBot="1">
      <c r="A83" s="703"/>
      <c r="B83" s="704">
        <f t="shared" si="18"/>
        <v>0</v>
      </c>
      <c r="C83" s="705">
        <f t="shared" si="18"/>
        <v>0</v>
      </c>
      <c r="D83" s="706"/>
      <c r="E83" s="706"/>
      <c r="F83" s="706"/>
      <c r="G83" s="706"/>
      <c r="H83" s="706"/>
      <c r="I83" s="706"/>
      <c r="J83" s="706"/>
      <c r="K83" s="706"/>
      <c r="L83" s="696">
        <f t="shared" si="19"/>
        <v>0</v>
      </c>
      <c r="M83" s="708" t="str">
        <f t="shared" si="20"/>
        <v/>
      </c>
    </row>
    <row r="84" spans="1:13" ht="13.5" thickBot="1">
      <c r="A84" s="709" t="s">
        <v>986</v>
      </c>
      <c r="B84" s="710">
        <f>B77+SUM(B79:B83)</f>
        <v>0</v>
      </c>
      <c r="C84" s="710">
        <f t="shared" ref="C84" si="21">C77+SUM(C79:C83)</f>
        <v>1492</v>
      </c>
      <c r="D84" s="710">
        <f t="shared" ref="D84:L84" si="22">D77+SUM(D79:D83)</f>
        <v>0</v>
      </c>
      <c r="E84" s="710">
        <f t="shared" si="22"/>
        <v>0</v>
      </c>
      <c r="F84" s="710">
        <f t="shared" si="22"/>
        <v>0</v>
      </c>
      <c r="G84" s="710">
        <f t="shared" si="22"/>
        <v>1492</v>
      </c>
      <c r="H84" s="710">
        <f t="shared" si="22"/>
        <v>0</v>
      </c>
      <c r="I84" s="710">
        <f t="shared" si="22"/>
        <v>0</v>
      </c>
      <c r="J84" s="710">
        <f t="shared" si="22"/>
        <v>0</v>
      </c>
      <c r="K84" s="710">
        <f t="shared" si="22"/>
        <v>1492</v>
      </c>
      <c r="L84" s="710">
        <f t="shared" si="22"/>
        <v>1492</v>
      </c>
      <c r="M84" s="711">
        <f>IF((C84&lt;&gt;0),ROUND((L84/C84)*100,1),"")</f>
        <v>100</v>
      </c>
    </row>
    <row r="85" spans="1:13">
      <c r="A85" s="712"/>
      <c r="B85" s="731"/>
      <c r="C85" s="713"/>
      <c r="D85" s="713"/>
      <c r="E85" s="713"/>
      <c r="F85" s="713"/>
      <c r="G85" s="713"/>
      <c r="H85" s="713"/>
      <c r="I85" s="713"/>
      <c r="J85" s="713"/>
      <c r="K85" s="713"/>
      <c r="L85" s="713"/>
      <c r="M85" s="713"/>
    </row>
    <row r="86" spans="1:13" ht="13.5" thickBot="1">
      <c r="A86" s="714" t="s">
        <v>987</v>
      </c>
      <c r="B86" s="732"/>
      <c r="C86" s="715"/>
      <c r="D86" s="715"/>
      <c r="E86" s="715"/>
      <c r="F86" s="715"/>
      <c r="G86" s="715"/>
      <c r="H86" s="715"/>
      <c r="I86" s="715"/>
      <c r="J86" s="715"/>
      <c r="K86" s="715"/>
      <c r="L86" s="715"/>
      <c r="M86" s="715"/>
    </row>
    <row r="87" spans="1:13">
      <c r="A87" s="716" t="s">
        <v>988</v>
      </c>
      <c r="B87" s="687">
        <f t="shared" ref="B87:C92" si="23">SUM(D87,F87,H87)</f>
        <v>0</v>
      </c>
      <c r="C87" s="717">
        <f t="shared" si="23"/>
        <v>0</v>
      </c>
      <c r="D87" s="688"/>
      <c r="E87" s="689"/>
      <c r="F87" s="688"/>
      <c r="G87" s="688"/>
      <c r="H87" s="688"/>
      <c r="I87" s="688"/>
      <c r="J87" s="688"/>
      <c r="K87" s="688"/>
      <c r="L87" s="718">
        <f t="shared" ref="L87:L92" si="24">+J87+K87</f>
        <v>0</v>
      </c>
      <c r="M87" s="691" t="str">
        <f t="shared" ref="M87:M93" si="25">IF((C87&lt;&gt;0),ROUND((L87/C87)*100,1),"")</f>
        <v/>
      </c>
    </row>
    <row r="88" spans="1:13">
      <c r="A88" s="719" t="s">
        <v>989</v>
      </c>
      <c r="B88" s="733">
        <f t="shared" si="23"/>
        <v>0</v>
      </c>
      <c r="C88" s="702">
        <f t="shared" si="23"/>
        <v>0</v>
      </c>
      <c r="D88" s="702"/>
      <c r="E88" s="702"/>
      <c r="F88" s="730"/>
      <c r="G88" s="702"/>
      <c r="H88" s="702"/>
      <c r="I88" s="702"/>
      <c r="J88" s="702"/>
      <c r="K88" s="702"/>
      <c r="L88" s="720">
        <f t="shared" si="24"/>
        <v>0</v>
      </c>
      <c r="M88" s="697" t="str">
        <f t="shared" si="25"/>
        <v/>
      </c>
    </row>
    <row r="89" spans="1:13">
      <c r="A89" s="719" t="s">
        <v>990</v>
      </c>
      <c r="B89" s="729">
        <f t="shared" si="23"/>
        <v>0</v>
      </c>
      <c r="C89" s="702">
        <f t="shared" si="23"/>
        <v>0</v>
      </c>
      <c r="D89" s="702"/>
      <c r="E89" s="702"/>
      <c r="F89" s="730"/>
      <c r="G89" s="702"/>
      <c r="H89" s="702"/>
      <c r="I89" s="702"/>
      <c r="J89" s="702"/>
      <c r="K89" s="702"/>
      <c r="L89" s="720">
        <f t="shared" si="24"/>
        <v>0</v>
      </c>
      <c r="M89" s="697" t="str">
        <f t="shared" si="25"/>
        <v/>
      </c>
    </row>
    <row r="90" spans="1:13">
      <c r="A90" s="719" t="s">
        <v>991</v>
      </c>
      <c r="B90" s="699">
        <f t="shared" si="23"/>
        <v>0</v>
      </c>
      <c r="C90" s="700">
        <f t="shared" si="23"/>
        <v>0</v>
      </c>
      <c r="D90" s="702"/>
      <c r="E90" s="702"/>
      <c r="F90" s="702"/>
      <c r="G90" s="702"/>
      <c r="H90" s="702"/>
      <c r="I90" s="702"/>
      <c r="J90" s="702"/>
      <c r="K90" s="702"/>
      <c r="L90" s="720">
        <f t="shared" si="24"/>
        <v>0</v>
      </c>
      <c r="M90" s="697" t="str">
        <f t="shared" si="25"/>
        <v/>
      </c>
    </row>
    <row r="91" spans="1:13">
      <c r="A91" s="722"/>
      <c r="B91" s="699">
        <f t="shared" si="23"/>
        <v>0</v>
      </c>
      <c r="C91" s="700">
        <f t="shared" si="23"/>
        <v>0</v>
      </c>
      <c r="D91" s="702"/>
      <c r="E91" s="702"/>
      <c r="F91" s="702"/>
      <c r="G91" s="702"/>
      <c r="H91" s="702"/>
      <c r="I91" s="702"/>
      <c r="J91" s="702"/>
      <c r="K91" s="702"/>
      <c r="L91" s="720">
        <f t="shared" si="24"/>
        <v>0</v>
      </c>
      <c r="M91" s="697" t="str">
        <f t="shared" si="25"/>
        <v/>
      </c>
    </row>
    <row r="92" spans="1:13" ht="13.5" thickBot="1">
      <c r="A92" s="723"/>
      <c r="B92" s="704">
        <f t="shared" si="23"/>
        <v>0</v>
      </c>
      <c r="C92" s="705">
        <f t="shared" si="23"/>
        <v>0</v>
      </c>
      <c r="D92" s="706"/>
      <c r="E92" s="706"/>
      <c r="F92" s="706"/>
      <c r="G92" s="706"/>
      <c r="H92" s="706"/>
      <c r="I92" s="706"/>
      <c r="J92" s="706"/>
      <c r="K92" s="706"/>
      <c r="L92" s="720">
        <f t="shared" si="24"/>
        <v>0</v>
      </c>
      <c r="M92" s="708" t="str">
        <f t="shared" si="25"/>
        <v/>
      </c>
    </row>
    <row r="93" spans="1:13" ht="13.5" thickBot="1">
      <c r="A93" s="724" t="s">
        <v>992</v>
      </c>
      <c r="B93" s="710">
        <f t="shared" ref="B93:C93" si="26">SUM(B87:B92)</f>
        <v>0</v>
      </c>
      <c r="C93" s="710">
        <f t="shared" si="26"/>
        <v>0</v>
      </c>
      <c r="D93" s="710">
        <f t="shared" ref="D93:L93" si="27">SUM(D87:D92)</f>
        <v>0</v>
      </c>
      <c r="E93" s="710">
        <f t="shared" si="27"/>
        <v>0</v>
      </c>
      <c r="F93" s="710">
        <f t="shared" si="27"/>
        <v>0</v>
      </c>
      <c r="G93" s="710">
        <f t="shared" si="27"/>
        <v>0</v>
      </c>
      <c r="H93" s="710">
        <f t="shared" si="27"/>
        <v>0</v>
      </c>
      <c r="I93" s="710">
        <f t="shared" si="27"/>
        <v>0</v>
      </c>
      <c r="J93" s="710">
        <f t="shared" si="27"/>
        <v>0</v>
      </c>
      <c r="K93" s="710">
        <f t="shared" si="27"/>
        <v>0</v>
      </c>
      <c r="L93" s="710">
        <f t="shared" si="27"/>
        <v>0</v>
      </c>
      <c r="M93" s="711" t="str">
        <f t="shared" si="25"/>
        <v/>
      </c>
    </row>
    <row r="94" spans="1:13">
      <c r="A94" s="929" t="s">
        <v>993</v>
      </c>
      <c r="B94" s="929"/>
      <c r="C94" s="929"/>
      <c r="D94" s="929"/>
      <c r="E94" s="929"/>
      <c r="F94" s="929"/>
      <c r="G94" s="929"/>
      <c r="H94" s="929"/>
      <c r="I94" s="929"/>
      <c r="J94" s="929"/>
      <c r="K94" s="929"/>
      <c r="L94" s="929"/>
      <c r="M94" s="929"/>
    </row>
    <row r="95" spans="1:13" ht="5.25" customHeight="1">
      <c r="A95" s="725"/>
      <c r="B95" s="725"/>
      <c r="C95" s="725"/>
      <c r="D95" s="725"/>
      <c r="E95" s="725"/>
      <c r="F95" s="725"/>
      <c r="G95" s="725"/>
      <c r="H95" s="725"/>
      <c r="I95" s="725"/>
      <c r="J95" s="725"/>
      <c r="K95" s="725"/>
      <c r="L95" s="725"/>
      <c r="M95" s="725"/>
    </row>
    <row r="96" spans="1:13" ht="15.75" customHeight="1">
      <c r="A96" s="930" t="s">
        <v>1007</v>
      </c>
      <c r="B96" s="930"/>
      <c r="C96" s="930"/>
      <c r="D96" s="930"/>
      <c r="E96" s="930"/>
      <c r="F96" s="930"/>
      <c r="G96" s="930"/>
      <c r="H96" s="930"/>
      <c r="I96" s="930"/>
      <c r="J96" s="930"/>
      <c r="K96" s="930"/>
      <c r="L96" s="930"/>
      <c r="M96" s="930"/>
    </row>
    <row r="97" spans="1:13" ht="12" customHeight="1" thickBot="1">
      <c r="A97" s="672"/>
      <c r="B97" s="672"/>
      <c r="C97" s="672"/>
      <c r="D97" s="672"/>
      <c r="E97" s="672"/>
      <c r="F97" s="672"/>
      <c r="G97" s="672"/>
      <c r="H97" s="672"/>
      <c r="I97" s="672"/>
      <c r="J97" s="672"/>
      <c r="K97" s="672"/>
      <c r="L97" s="931" t="s">
        <v>261</v>
      </c>
      <c r="M97" s="931"/>
    </row>
    <row r="98" spans="1:13" ht="21.75" thickBot="1">
      <c r="A98" s="919" t="s">
        <v>994</v>
      </c>
      <c r="B98" s="920"/>
      <c r="C98" s="920"/>
      <c r="D98" s="920"/>
      <c r="E98" s="920"/>
      <c r="F98" s="920"/>
      <c r="G98" s="920"/>
      <c r="H98" s="920"/>
      <c r="I98" s="920"/>
      <c r="J98" s="920"/>
      <c r="K98" s="726" t="s">
        <v>995</v>
      </c>
      <c r="L98" s="726" t="s">
        <v>996</v>
      </c>
      <c r="M98" s="726" t="s">
        <v>695</v>
      </c>
    </row>
    <row r="99" spans="1:13">
      <c r="A99" s="921"/>
      <c r="B99" s="922"/>
      <c r="C99" s="922"/>
      <c r="D99" s="922"/>
      <c r="E99" s="922"/>
      <c r="F99" s="922"/>
      <c r="G99" s="922"/>
      <c r="H99" s="922"/>
      <c r="I99" s="922"/>
      <c r="J99" s="922"/>
      <c r="K99" s="689"/>
      <c r="L99" s="727"/>
      <c r="M99" s="727"/>
    </row>
    <row r="100" spans="1:13" ht="13.5" thickBot="1">
      <c r="A100" s="923"/>
      <c r="B100" s="924"/>
      <c r="C100" s="924"/>
      <c r="D100" s="924"/>
      <c r="E100" s="924"/>
      <c r="F100" s="924"/>
      <c r="G100" s="924"/>
      <c r="H100" s="924"/>
      <c r="I100" s="924"/>
      <c r="J100" s="924"/>
      <c r="K100" s="707"/>
      <c r="L100" s="706"/>
      <c r="M100" s="706"/>
    </row>
    <row r="101" spans="1:13" ht="13.5" thickBot="1">
      <c r="A101" s="925" t="s">
        <v>385</v>
      </c>
      <c r="B101" s="926"/>
      <c r="C101" s="926"/>
      <c r="D101" s="926"/>
      <c r="E101" s="926"/>
      <c r="F101" s="926"/>
      <c r="G101" s="926"/>
      <c r="H101" s="926"/>
      <c r="I101" s="926"/>
      <c r="J101" s="926"/>
      <c r="K101" s="728">
        <f>SUM(K99:K100)</f>
        <v>0</v>
      </c>
      <c r="L101" s="728">
        <f>SUM(L99:L100)</f>
        <v>0</v>
      </c>
      <c r="M101" s="728">
        <f>SUM(M99:M100)</f>
        <v>0</v>
      </c>
    </row>
    <row r="104" spans="1:13" ht="15.75" customHeight="1">
      <c r="A104" s="932" t="s">
        <v>960</v>
      </c>
      <c r="B104" s="932"/>
      <c r="C104" s="932"/>
      <c r="D104" s="933" t="s">
        <v>999</v>
      </c>
      <c r="E104" s="933"/>
      <c r="F104" s="933"/>
      <c r="G104" s="933"/>
      <c r="H104" s="933"/>
      <c r="I104" s="933"/>
      <c r="J104" s="933"/>
      <c r="K104" s="933"/>
      <c r="L104" s="933"/>
      <c r="M104" s="933"/>
    </row>
    <row r="105" spans="1:13" ht="15.75" thickBot="1">
      <c r="A105" s="594"/>
      <c r="B105" s="594"/>
      <c r="C105" s="594"/>
      <c r="D105" s="594"/>
      <c r="E105" s="594"/>
      <c r="F105" s="594"/>
      <c r="G105" s="594"/>
      <c r="H105" s="594"/>
      <c r="I105" s="594"/>
      <c r="J105" s="594"/>
      <c r="K105" s="594"/>
      <c r="L105" s="931" t="s">
        <v>261</v>
      </c>
      <c r="M105" s="931"/>
    </row>
    <row r="106" spans="1:13" ht="13.5" thickBot="1">
      <c r="A106" s="934" t="s">
        <v>961</v>
      </c>
      <c r="B106" s="937" t="s">
        <v>962</v>
      </c>
      <c r="C106" s="937"/>
      <c r="D106" s="937"/>
      <c r="E106" s="937"/>
      <c r="F106" s="937"/>
      <c r="G106" s="937"/>
      <c r="H106" s="937"/>
      <c r="I106" s="937"/>
      <c r="J106" s="938" t="s">
        <v>695</v>
      </c>
      <c r="K106" s="938"/>
      <c r="L106" s="938"/>
      <c r="M106" s="938"/>
    </row>
    <row r="107" spans="1:13" ht="15" customHeight="1" thickBot="1">
      <c r="A107" s="935"/>
      <c r="B107" s="928" t="s">
        <v>963</v>
      </c>
      <c r="C107" s="927" t="s">
        <v>964</v>
      </c>
      <c r="D107" s="940" t="s">
        <v>965</v>
      </c>
      <c r="E107" s="940"/>
      <c r="F107" s="940"/>
      <c r="G107" s="940"/>
      <c r="H107" s="940"/>
      <c r="I107" s="940"/>
      <c r="J107" s="939"/>
      <c r="K107" s="939"/>
      <c r="L107" s="939"/>
      <c r="M107" s="939"/>
    </row>
    <row r="108" spans="1:13" ht="21.75" thickBot="1">
      <c r="A108" s="935"/>
      <c r="B108" s="928"/>
      <c r="C108" s="927"/>
      <c r="D108" s="681" t="s">
        <v>963</v>
      </c>
      <c r="E108" s="681" t="s">
        <v>964</v>
      </c>
      <c r="F108" s="681" t="s">
        <v>963</v>
      </c>
      <c r="G108" s="681" t="s">
        <v>964</v>
      </c>
      <c r="H108" s="681" t="s">
        <v>963</v>
      </c>
      <c r="I108" s="681" t="s">
        <v>964</v>
      </c>
      <c r="J108" s="939"/>
      <c r="K108" s="939"/>
      <c r="L108" s="939"/>
      <c r="M108" s="939"/>
    </row>
    <row r="109" spans="1:13" ht="32.25" thickBot="1">
      <c r="A109" s="936"/>
      <c r="B109" s="927" t="s">
        <v>966</v>
      </c>
      <c r="C109" s="927"/>
      <c r="D109" s="927" t="s">
        <v>1003</v>
      </c>
      <c r="E109" s="927"/>
      <c r="F109" s="927" t="s">
        <v>1004</v>
      </c>
      <c r="G109" s="927"/>
      <c r="H109" s="928" t="s">
        <v>1005</v>
      </c>
      <c r="I109" s="928"/>
      <c r="J109" s="682" t="str">
        <f>+D109</f>
        <v>2015. előtt</v>
      </c>
      <c r="K109" s="681" t="str">
        <f>+F109</f>
        <v>2015. évi</v>
      </c>
      <c r="L109" s="682" t="s">
        <v>353</v>
      </c>
      <c r="M109" s="681" t="s">
        <v>1006</v>
      </c>
    </row>
    <row r="110" spans="1:13" ht="13.5" thickBot="1">
      <c r="A110" s="683" t="s">
        <v>967</v>
      </c>
      <c r="B110" s="682" t="s">
        <v>968</v>
      </c>
      <c r="C110" s="682" t="s">
        <v>969</v>
      </c>
      <c r="D110" s="684" t="s">
        <v>970</v>
      </c>
      <c r="E110" s="681" t="s">
        <v>971</v>
      </c>
      <c r="F110" s="681" t="s">
        <v>972</v>
      </c>
      <c r="G110" s="681" t="s">
        <v>973</v>
      </c>
      <c r="H110" s="682" t="s">
        <v>974</v>
      </c>
      <c r="I110" s="684" t="s">
        <v>975</v>
      </c>
      <c r="J110" s="684" t="s">
        <v>976</v>
      </c>
      <c r="K110" s="684" t="s">
        <v>977</v>
      </c>
      <c r="L110" s="684" t="s">
        <v>978</v>
      </c>
      <c r="M110" s="685" t="s">
        <v>979</v>
      </c>
    </row>
    <row r="111" spans="1:13">
      <c r="A111" s="686" t="s">
        <v>980</v>
      </c>
      <c r="B111" s="687">
        <f t="shared" ref="B111:C117" si="28">SUM(D111,F111,H111)</f>
        <v>0</v>
      </c>
      <c r="C111" s="717">
        <f t="shared" si="28"/>
        <v>0</v>
      </c>
      <c r="D111" s="688"/>
      <c r="E111" s="689"/>
      <c r="F111" s="688"/>
      <c r="G111" s="688"/>
      <c r="H111" s="688"/>
      <c r="I111" s="688"/>
      <c r="J111" s="688"/>
      <c r="K111" s="688"/>
      <c r="L111" s="690">
        <f t="shared" ref="L111:L117" si="29">+J111+K111</f>
        <v>0</v>
      </c>
      <c r="M111" s="691" t="str">
        <f>IF((C111&lt;&gt;0),ROUND((L111/C111)*100,1),"")</f>
        <v/>
      </c>
    </row>
    <row r="112" spans="1:13">
      <c r="A112" s="692" t="s">
        <v>981</v>
      </c>
      <c r="B112" s="693">
        <f t="shared" si="28"/>
        <v>0</v>
      </c>
      <c r="C112" s="694">
        <f t="shared" si="28"/>
        <v>0</v>
      </c>
      <c r="D112" s="695"/>
      <c r="E112" s="695"/>
      <c r="F112" s="695"/>
      <c r="G112" s="695"/>
      <c r="H112" s="695"/>
      <c r="I112" s="695"/>
      <c r="J112" s="695"/>
      <c r="K112" s="695"/>
      <c r="L112" s="696">
        <f t="shared" si="29"/>
        <v>0</v>
      </c>
      <c r="M112" s="697" t="str">
        <f t="shared" ref="M112:M117" si="30">IF((C112&lt;&gt;0),ROUND((L112/C112)*100,1),"")</f>
        <v/>
      </c>
    </row>
    <row r="113" spans="1:13">
      <c r="A113" s="698" t="s">
        <v>982</v>
      </c>
      <c r="B113" s="729">
        <f t="shared" si="28"/>
        <v>0</v>
      </c>
      <c r="C113" s="702">
        <f t="shared" si="28"/>
        <v>1213</v>
      </c>
      <c r="D113" s="702"/>
      <c r="E113" s="702"/>
      <c r="F113" s="730"/>
      <c r="G113" s="702">
        <v>1213</v>
      </c>
      <c r="H113" s="702"/>
      <c r="I113" s="702"/>
      <c r="J113" s="702"/>
      <c r="K113" s="702">
        <v>1213</v>
      </c>
      <c r="L113" s="696">
        <f t="shared" si="29"/>
        <v>1213</v>
      </c>
      <c r="M113" s="697">
        <f t="shared" si="30"/>
        <v>100</v>
      </c>
    </row>
    <row r="114" spans="1:13">
      <c r="A114" s="698" t="s">
        <v>983</v>
      </c>
      <c r="B114" s="699">
        <f t="shared" si="28"/>
        <v>0</v>
      </c>
      <c r="C114" s="700">
        <f t="shared" si="28"/>
        <v>0</v>
      </c>
      <c r="D114" s="702"/>
      <c r="E114" s="702"/>
      <c r="F114" s="702"/>
      <c r="G114" s="702"/>
      <c r="H114" s="702"/>
      <c r="I114" s="702"/>
      <c r="J114" s="702"/>
      <c r="K114" s="702"/>
      <c r="L114" s="696">
        <f t="shared" si="29"/>
        <v>0</v>
      </c>
      <c r="M114" s="697" t="str">
        <f t="shared" si="30"/>
        <v/>
      </c>
    </row>
    <row r="115" spans="1:13">
      <c r="A115" s="698" t="s">
        <v>984</v>
      </c>
      <c r="B115" s="699">
        <f t="shared" si="28"/>
        <v>0</v>
      </c>
      <c r="C115" s="700">
        <f t="shared" si="28"/>
        <v>0</v>
      </c>
      <c r="D115" s="702"/>
      <c r="E115" s="702"/>
      <c r="F115" s="702"/>
      <c r="G115" s="702"/>
      <c r="H115" s="702"/>
      <c r="I115" s="702"/>
      <c r="J115" s="702"/>
      <c r="K115" s="702"/>
      <c r="L115" s="696">
        <f t="shared" si="29"/>
        <v>0</v>
      </c>
      <c r="M115" s="697" t="str">
        <f t="shared" si="30"/>
        <v/>
      </c>
    </row>
    <row r="116" spans="1:13">
      <c r="A116" s="698" t="s">
        <v>985</v>
      </c>
      <c r="B116" s="699">
        <f t="shared" si="28"/>
        <v>0</v>
      </c>
      <c r="C116" s="700">
        <f t="shared" si="28"/>
        <v>0</v>
      </c>
      <c r="D116" s="702"/>
      <c r="E116" s="702"/>
      <c r="F116" s="702"/>
      <c r="G116" s="702"/>
      <c r="H116" s="702"/>
      <c r="I116" s="702"/>
      <c r="J116" s="702"/>
      <c r="K116" s="702"/>
      <c r="L116" s="696">
        <f t="shared" si="29"/>
        <v>0</v>
      </c>
      <c r="M116" s="697" t="str">
        <f t="shared" si="30"/>
        <v/>
      </c>
    </row>
    <row r="117" spans="1:13" ht="15" customHeight="1" thickBot="1">
      <c r="A117" s="703"/>
      <c r="B117" s="704">
        <f t="shared" si="28"/>
        <v>0</v>
      </c>
      <c r="C117" s="705">
        <f t="shared" si="28"/>
        <v>0</v>
      </c>
      <c r="D117" s="706"/>
      <c r="E117" s="706"/>
      <c r="F117" s="706"/>
      <c r="G117" s="706"/>
      <c r="H117" s="706"/>
      <c r="I117" s="706"/>
      <c r="J117" s="706"/>
      <c r="K117" s="706"/>
      <c r="L117" s="696">
        <f t="shared" si="29"/>
        <v>0</v>
      </c>
      <c r="M117" s="708" t="str">
        <f t="shared" si="30"/>
        <v/>
      </c>
    </row>
    <row r="118" spans="1:13" ht="13.5" thickBot="1">
      <c r="A118" s="709" t="s">
        <v>986</v>
      </c>
      <c r="B118" s="710">
        <f>B111+SUM(B113:B117)</f>
        <v>0</v>
      </c>
      <c r="C118" s="710">
        <f t="shared" ref="C118" si="31">C111+SUM(C113:C117)</f>
        <v>1213</v>
      </c>
      <c r="D118" s="710">
        <f t="shared" ref="D118:L118" si="32">D111+SUM(D113:D117)</f>
        <v>0</v>
      </c>
      <c r="E118" s="710">
        <f t="shared" si="32"/>
        <v>0</v>
      </c>
      <c r="F118" s="710">
        <f t="shared" si="32"/>
        <v>0</v>
      </c>
      <c r="G118" s="710">
        <f t="shared" si="32"/>
        <v>1213</v>
      </c>
      <c r="H118" s="710">
        <f t="shared" si="32"/>
        <v>0</v>
      </c>
      <c r="I118" s="710">
        <f t="shared" si="32"/>
        <v>0</v>
      </c>
      <c r="J118" s="710">
        <f t="shared" si="32"/>
        <v>0</v>
      </c>
      <c r="K118" s="710">
        <f t="shared" si="32"/>
        <v>1213</v>
      </c>
      <c r="L118" s="710">
        <f t="shared" si="32"/>
        <v>1213</v>
      </c>
      <c r="M118" s="711">
        <f>IF((C118&lt;&gt;0),ROUND((L118/C118)*100,1),"")</f>
        <v>100</v>
      </c>
    </row>
    <row r="119" spans="1:13">
      <c r="A119" s="712"/>
      <c r="B119" s="731"/>
      <c r="C119" s="713"/>
      <c r="D119" s="713"/>
      <c r="E119" s="713"/>
      <c r="F119" s="713"/>
      <c r="G119" s="713"/>
      <c r="H119" s="713"/>
      <c r="I119" s="713"/>
      <c r="J119" s="713"/>
      <c r="K119" s="713"/>
      <c r="L119" s="713"/>
      <c r="M119" s="713"/>
    </row>
    <row r="120" spans="1:13" ht="13.5" thickBot="1">
      <c r="A120" s="714" t="s">
        <v>987</v>
      </c>
      <c r="B120" s="732"/>
      <c r="C120" s="715"/>
      <c r="D120" s="715"/>
      <c r="E120" s="715"/>
      <c r="F120" s="715"/>
      <c r="G120" s="715"/>
      <c r="H120" s="715"/>
      <c r="I120" s="715"/>
      <c r="J120" s="715"/>
      <c r="K120" s="715"/>
      <c r="L120" s="715"/>
      <c r="M120" s="715"/>
    </row>
    <row r="121" spans="1:13">
      <c r="A121" s="716" t="s">
        <v>988</v>
      </c>
      <c r="B121" s="687">
        <f t="shared" ref="B121:C126" si="33">SUM(D121,F121,H121)</f>
        <v>0</v>
      </c>
      <c r="C121" s="717">
        <f t="shared" si="33"/>
        <v>0</v>
      </c>
      <c r="D121" s="688"/>
      <c r="E121" s="689"/>
      <c r="F121" s="688"/>
      <c r="G121" s="688"/>
      <c r="H121" s="688"/>
      <c r="I121" s="688"/>
      <c r="J121" s="688"/>
      <c r="K121" s="688"/>
      <c r="L121" s="718">
        <f t="shared" ref="L121:L126" si="34">+J121+K121</f>
        <v>0</v>
      </c>
      <c r="M121" s="691" t="str">
        <f t="shared" ref="M121:M127" si="35">IF((C121&lt;&gt;0),ROUND((L121/C121)*100,1),"")</f>
        <v/>
      </c>
    </row>
    <row r="122" spans="1:13">
      <c r="A122" s="719" t="s">
        <v>989</v>
      </c>
      <c r="B122" s="733">
        <f t="shared" si="33"/>
        <v>0</v>
      </c>
      <c r="C122" s="702">
        <f t="shared" si="33"/>
        <v>0</v>
      </c>
      <c r="D122" s="702"/>
      <c r="E122" s="702"/>
      <c r="F122" s="730"/>
      <c r="G122" s="702"/>
      <c r="H122" s="702"/>
      <c r="I122" s="702"/>
      <c r="J122" s="702"/>
      <c r="K122" s="702"/>
      <c r="L122" s="720">
        <f t="shared" si="34"/>
        <v>0</v>
      </c>
      <c r="M122" s="697" t="str">
        <f t="shared" si="35"/>
        <v/>
      </c>
    </row>
    <row r="123" spans="1:13">
      <c r="A123" s="719" t="s">
        <v>990</v>
      </c>
      <c r="B123" s="729">
        <f t="shared" si="33"/>
        <v>0</v>
      </c>
      <c r="C123" s="702">
        <f t="shared" si="33"/>
        <v>0</v>
      </c>
      <c r="D123" s="702"/>
      <c r="E123" s="702"/>
      <c r="F123" s="730"/>
      <c r="G123" s="702"/>
      <c r="H123" s="702"/>
      <c r="I123" s="702"/>
      <c r="J123" s="702"/>
      <c r="K123" s="702"/>
      <c r="L123" s="720">
        <f t="shared" si="34"/>
        <v>0</v>
      </c>
      <c r="M123" s="697" t="str">
        <f t="shared" si="35"/>
        <v/>
      </c>
    </row>
    <row r="124" spans="1:13">
      <c r="A124" s="719" t="s">
        <v>991</v>
      </c>
      <c r="B124" s="699">
        <f t="shared" si="33"/>
        <v>0</v>
      </c>
      <c r="C124" s="700">
        <f t="shared" si="33"/>
        <v>0</v>
      </c>
      <c r="D124" s="702"/>
      <c r="E124" s="702"/>
      <c r="F124" s="702"/>
      <c r="G124" s="702"/>
      <c r="H124" s="702"/>
      <c r="I124" s="702"/>
      <c r="J124" s="702"/>
      <c r="K124" s="702"/>
      <c r="L124" s="720">
        <f t="shared" si="34"/>
        <v>0</v>
      </c>
      <c r="M124" s="697" t="str">
        <f t="shared" si="35"/>
        <v/>
      </c>
    </row>
    <row r="125" spans="1:13">
      <c r="A125" s="722"/>
      <c r="B125" s="699">
        <f t="shared" si="33"/>
        <v>0</v>
      </c>
      <c r="C125" s="700">
        <f t="shared" si="33"/>
        <v>0</v>
      </c>
      <c r="D125" s="702"/>
      <c r="E125" s="702"/>
      <c r="F125" s="702"/>
      <c r="G125" s="702"/>
      <c r="H125" s="702"/>
      <c r="I125" s="702"/>
      <c r="J125" s="702"/>
      <c r="K125" s="702"/>
      <c r="L125" s="720">
        <f t="shared" si="34"/>
        <v>0</v>
      </c>
      <c r="M125" s="697" t="str">
        <f t="shared" si="35"/>
        <v/>
      </c>
    </row>
    <row r="126" spans="1:13" ht="13.5" thickBot="1">
      <c r="A126" s="723"/>
      <c r="B126" s="704">
        <f t="shared" si="33"/>
        <v>0</v>
      </c>
      <c r="C126" s="705">
        <f t="shared" si="33"/>
        <v>0</v>
      </c>
      <c r="D126" s="706"/>
      <c r="E126" s="706"/>
      <c r="F126" s="706"/>
      <c r="G126" s="706"/>
      <c r="H126" s="706"/>
      <c r="I126" s="706"/>
      <c r="J126" s="706"/>
      <c r="K126" s="706"/>
      <c r="L126" s="720">
        <f t="shared" si="34"/>
        <v>0</v>
      </c>
      <c r="M126" s="708" t="str">
        <f t="shared" si="35"/>
        <v/>
      </c>
    </row>
    <row r="127" spans="1:13" ht="13.5" thickBot="1">
      <c r="A127" s="724" t="s">
        <v>992</v>
      </c>
      <c r="B127" s="710">
        <f t="shared" ref="B127:C127" si="36">SUM(B121:B126)</f>
        <v>0</v>
      </c>
      <c r="C127" s="710">
        <f t="shared" si="36"/>
        <v>0</v>
      </c>
      <c r="D127" s="710">
        <f t="shared" ref="D127:L127" si="37">SUM(D121:D126)</f>
        <v>0</v>
      </c>
      <c r="E127" s="710">
        <f t="shared" si="37"/>
        <v>0</v>
      </c>
      <c r="F127" s="710">
        <f t="shared" si="37"/>
        <v>0</v>
      </c>
      <c r="G127" s="710">
        <f t="shared" si="37"/>
        <v>0</v>
      </c>
      <c r="H127" s="710">
        <f t="shared" si="37"/>
        <v>0</v>
      </c>
      <c r="I127" s="710">
        <f t="shared" si="37"/>
        <v>0</v>
      </c>
      <c r="J127" s="710">
        <f t="shared" si="37"/>
        <v>0</v>
      </c>
      <c r="K127" s="710">
        <f t="shared" si="37"/>
        <v>0</v>
      </c>
      <c r="L127" s="710">
        <f t="shared" si="37"/>
        <v>0</v>
      </c>
      <c r="M127" s="711" t="str">
        <f t="shared" si="35"/>
        <v/>
      </c>
    </row>
    <row r="128" spans="1:13">
      <c r="A128" s="929" t="s">
        <v>993</v>
      </c>
      <c r="B128" s="929"/>
      <c r="C128" s="929"/>
      <c r="D128" s="929"/>
      <c r="E128" s="929"/>
      <c r="F128" s="929"/>
      <c r="G128" s="929"/>
      <c r="H128" s="929"/>
      <c r="I128" s="929"/>
      <c r="J128" s="929"/>
      <c r="K128" s="929"/>
      <c r="L128" s="929"/>
      <c r="M128" s="929"/>
    </row>
    <row r="129" spans="1:13" ht="5.25" customHeight="1">
      <c r="A129" s="725"/>
      <c r="B129" s="725"/>
      <c r="C129" s="725"/>
      <c r="D129" s="725"/>
      <c r="E129" s="725"/>
      <c r="F129" s="725"/>
      <c r="G129" s="725"/>
      <c r="H129" s="725"/>
      <c r="I129" s="725"/>
      <c r="J129" s="725"/>
      <c r="K129" s="725"/>
      <c r="L129" s="725"/>
      <c r="M129" s="725"/>
    </row>
    <row r="130" spans="1:13" ht="15.75" customHeight="1">
      <c r="A130" s="930" t="s">
        <v>1007</v>
      </c>
      <c r="B130" s="930"/>
      <c r="C130" s="930"/>
      <c r="D130" s="930"/>
      <c r="E130" s="930"/>
      <c r="F130" s="930"/>
      <c r="G130" s="930"/>
      <c r="H130" s="930"/>
      <c r="I130" s="930"/>
      <c r="J130" s="930"/>
      <c r="K130" s="930"/>
      <c r="L130" s="930"/>
      <c r="M130" s="930"/>
    </row>
    <row r="131" spans="1:13" ht="12" customHeight="1" thickBot="1">
      <c r="A131" s="672"/>
      <c r="B131" s="672"/>
      <c r="C131" s="672"/>
      <c r="D131" s="672"/>
      <c r="E131" s="672"/>
      <c r="F131" s="672"/>
      <c r="G131" s="672"/>
      <c r="H131" s="672"/>
      <c r="I131" s="672"/>
      <c r="J131" s="672"/>
      <c r="K131" s="672"/>
      <c r="L131" s="931" t="s">
        <v>261</v>
      </c>
      <c r="M131" s="931"/>
    </row>
    <row r="132" spans="1:13" ht="21.75" thickBot="1">
      <c r="A132" s="919" t="s">
        <v>994</v>
      </c>
      <c r="B132" s="920"/>
      <c r="C132" s="920"/>
      <c r="D132" s="920"/>
      <c r="E132" s="920"/>
      <c r="F132" s="920"/>
      <c r="G132" s="920"/>
      <c r="H132" s="920"/>
      <c r="I132" s="920"/>
      <c r="J132" s="920"/>
      <c r="K132" s="726" t="s">
        <v>995</v>
      </c>
      <c r="L132" s="726" t="s">
        <v>996</v>
      </c>
      <c r="M132" s="726" t="s">
        <v>695</v>
      </c>
    </row>
    <row r="133" spans="1:13">
      <c r="A133" s="921"/>
      <c r="B133" s="922"/>
      <c r="C133" s="922"/>
      <c r="D133" s="922"/>
      <c r="E133" s="922"/>
      <c r="F133" s="922"/>
      <c r="G133" s="922"/>
      <c r="H133" s="922"/>
      <c r="I133" s="922"/>
      <c r="J133" s="922"/>
      <c r="K133" s="689"/>
      <c r="L133" s="727"/>
      <c r="M133" s="727"/>
    </row>
    <row r="134" spans="1:13" ht="13.5" thickBot="1">
      <c r="A134" s="923"/>
      <c r="B134" s="924"/>
      <c r="C134" s="924"/>
      <c r="D134" s="924"/>
      <c r="E134" s="924"/>
      <c r="F134" s="924"/>
      <c r="G134" s="924"/>
      <c r="H134" s="924"/>
      <c r="I134" s="924"/>
      <c r="J134" s="924"/>
      <c r="K134" s="707"/>
      <c r="L134" s="706"/>
      <c r="M134" s="706"/>
    </row>
    <row r="135" spans="1:13" ht="13.5" thickBot="1">
      <c r="A135" s="925" t="s">
        <v>385</v>
      </c>
      <c r="B135" s="926"/>
      <c r="C135" s="926"/>
      <c r="D135" s="926"/>
      <c r="E135" s="926"/>
      <c r="F135" s="926"/>
      <c r="G135" s="926"/>
      <c r="H135" s="926"/>
      <c r="I135" s="926"/>
      <c r="J135" s="926"/>
      <c r="K135" s="728">
        <f>SUM(K133:K134)</f>
        <v>0</v>
      </c>
      <c r="L135" s="728">
        <f>SUM(L133:L134)</f>
        <v>0</v>
      </c>
      <c r="M135" s="728">
        <f>SUM(M133:M134)</f>
        <v>0</v>
      </c>
    </row>
    <row r="138" spans="1:13" ht="15.75" customHeight="1">
      <c r="A138" s="932" t="s">
        <v>960</v>
      </c>
      <c r="B138" s="932"/>
      <c r="C138" s="932"/>
      <c r="D138" s="933" t="s">
        <v>1000</v>
      </c>
      <c r="E138" s="933"/>
      <c r="F138" s="933"/>
      <c r="G138" s="933"/>
      <c r="H138" s="933"/>
      <c r="I138" s="933"/>
      <c r="J138" s="933"/>
      <c r="K138" s="933"/>
      <c r="L138" s="933"/>
      <c r="M138" s="933"/>
    </row>
    <row r="139" spans="1:13" ht="15.75" thickBot="1">
      <c r="A139" s="594"/>
      <c r="B139" s="594"/>
      <c r="C139" s="594"/>
      <c r="D139" s="594"/>
      <c r="E139" s="594"/>
      <c r="F139" s="594"/>
      <c r="G139" s="594"/>
      <c r="H139" s="594"/>
      <c r="I139" s="594"/>
      <c r="J139" s="594"/>
      <c r="K139" s="594"/>
      <c r="L139" s="931" t="s">
        <v>261</v>
      </c>
      <c r="M139" s="931"/>
    </row>
    <row r="140" spans="1:13" ht="13.5" thickBot="1">
      <c r="A140" s="934" t="s">
        <v>961</v>
      </c>
      <c r="B140" s="937" t="s">
        <v>962</v>
      </c>
      <c r="C140" s="937"/>
      <c r="D140" s="937"/>
      <c r="E140" s="937"/>
      <c r="F140" s="937"/>
      <c r="G140" s="937"/>
      <c r="H140" s="937"/>
      <c r="I140" s="937"/>
      <c r="J140" s="938" t="s">
        <v>695</v>
      </c>
      <c r="K140" s="938"/>
      <c r="L140" s="938"/>
      <c r="M140" s="938"/>
    </row>
    <row r="141" spans="1:13" ht="15" customHeight="1" thickBot="1">
      <c r="A141" s="935"/>
      <c r="B141" s="928" t="s">
        <v>963</v>
      </c>
      <c r="C141" s="927" t="s">
        <v>964</v>
      </c>
      <c r="D141" s="940" t="s">
        <v>965</v>
      </c>
      <c r="E141" s="940"/>
      <c r="F141" s="940"/>
      <c r="G141" s="940"/>
      <c r="H141" s="940"/>
      <c r="I141" s="940"/>
      <c r="J141" s="939"/>
      <c r="K141" s="939"/>
      <c r="L141" s="939"/>
      <c r="M141" s="939"/>
    </row>
    <row r="142" spans="1:13" ht="21.75" thickBot="1">
      <c r="A142" s="935"/>
      <c r="B142" s="928"/>
      <c r="C142" s="927"/>
      <c r="D142" s="681" t="s">
        <v>963</v>
      </c>
      <c r="E142" s="681" t="s">
        <v>964</v>
      </c>
      <c r="F142" s="681" t="s">
        <v>963</v>
      </c>
      <c r="G142" s="681" t="s">
        <v>964</v>
      </c>
      <c r="H142" s="681" t="s">
        <v>963</v>
      </c>
      <c r="I142" s="681" t="s">
        <v>964</v>
      </c>
      <c r="J142" s="939"/>
      <c r="K142" s="939"/>
      <c r="L142" s="939"/>
      <c r="M142" s="939"/>
    </row>
    <row r="143" spans="1:13" ht="32.25" thickBot="1">
      <c r="A143" s="936"/>
      <c r="B143" s="927" t="s">
        <v>966</v>
      </c>
      <c r="C143" s="927"/>
      <c r="D143" s="927" t="s">
        <v>1003</v>
      </c>
      <c r="E143" s="927"/>
      <c r="F143" s="927" t="s">
        <v>1004</v>
      </c>
      <c r="G143" s="927"/>
      <c r="H143" s="928" t="s">
        <v>1005</v>
      </c>
      <c r="I143" s="928"/>
      <c r="J143" s="682" t="str">
        <f>+D143</f>
        <v>2015. előtt</v>
      </c>
      <c r="K143" s="681" t="str">
        <f>+F143</f>
        <v>2015. évi</v>
      </c>
      <c r="L143" s="682" t="s">
        <v>353</v>
      </c>
      <c r="M143" s="681" t="s">
        <v>1006</v>
      </c>
    </row>
    <row r="144" spans="1:13" ht="13.5" thickBot="1">
      <c r="A144" s="683" t="s">
        <v>967</v>
      </c>
      <c r="B144" s="682" t="s">
        <v>968</v>
      </c>
      <c r="C144" s="682" t="s">
        <v>969</v>
      </c>
      <c r="D144" s="684" t="s">
        <v>970</v>
      </c>
      <c r="E144" s="681" t="s">
        <v>971</v>
      </c>
      <c r="F144" s="681" t="s">
        <v>972</v>
      </c>
      <c r="G144" s="681" t="s">
        <v>973</v>
      </c>
      <c r="H144" s="682" t="s">
        <v>974</v>
      </c>
      <c r="I144" s="684" t="s">
        <v>975</v>
      </c>
      <c r="J144" s="684" t="s">
        <v>976</v>
      </c>
      <c r="K144" s="684" t="s">
        <v>977</v>
      </c>
      <c r="L144" s="684" t="s">
        <v>978</v>
      </c>
      <c r="M144" s="685" t="s">
        <v>979</v>
      </c>
    </row>
    <row r="145" spans="1:17">
      <c r="A145" s="686" t="s">
        <v>980</v>
      </c>
      <c r="B145" s="687">
        <f t="shared" ref="B145:C151" si="38">SUM(D145,F145,H145)</f>
        <v>0</v>
      </c>
      <c r="C145" s="717">
        <f t="shared" si="38"/>
        <v>0</v>
      </c>
      <c r="D145" s="688"/>
      <c r="E145" s="689"/>
      <c r="F145" s="688"/>
      <c r="G145" s="688"/>
      <c r="H145" s="688"/>
      <c r="I145" s="688"/>
      <c r="J145" s="734"/>
      <c r="K145" s="688"/>
      <c r="L145" s="690">
        <f t="shared" ref="L145:L151" si="39">+J145+K145</f>
        <v>0</v>
      </c>
      <c r="M145" s="691" t="str">
        <f>IF((C145&lt;&gt;0),ROUND((L145/C145)*100,1),"")</f>
        <v/>
      </c>
    </row>
    <row r="146" spans="1:17">
      <c r="A146" s="692" t="s">
        <v>981</v>
      </c>
      <c r="B146" s="693">
        <f t="shared" si="38"/>
        <v>0</v>
      </c>
      <c r="C146" s="694">
        <f t="shared" si="38"/>
        <v>0</v>
      </c>
      <c r="D146" s="695"/>
      <c r="E146" s="695"/>
      <c r="F146" s="695"/>
      <c r="G146" s="695"/>
      <c r="H146" s="695"/>
      <c r="I146" s="695"/>
      <c r="J146" s="735"/>
      <c r="K146" s="695"/>
      <c r="L146" s="696">
        <f t="shared" si="39"/>
        <v>0</v>
      </c>
      <c r="M146" s="697" t="str">
        <f t="shared" ref="M146:M151" si="40">IF((C146&lt;&gt;0),ROUND((L146/C146)*100,1),"")</f>
        <v/>
      </c>
    </row>
    <row r="147" spans="1:17">
      <c r="A147" s="698" t="s">
        <v>982</v>
      </c>
      <c r="B147" s="729">
        <f t="shared" si="38"/>
        <v>30534</v>
      </c>
      <c r="C147" s="702">
        <f t="shared" si="38"/>
        <v>30534</v>
      </c>
      <c r="D147" s="701">
        <v>23903</v>
      </c>
      <c r="E147" s="701">
        <v>21668</v>
      </c>
      <c r="F147" s="701">
        <v>6631</v>
      </c>
      <c r="G147" s="701">
        <v>8866</v>
      </c>
      <c r="H147" s="702"/>
      <c r="I147" s="702"/>
      <c r="J147" s="701">
        <v>17480</v>
      </c>
      <c r="K147" s="702">
        <v>8866</v>
      </c>
      <c r="L147" s="696">
        <f t="shared" si="39"/>
        <v>26346</v>
      </c>
      <c r="M147" s="697">
        <f t="shared" si="40"/>
        <v>86.3</v>
      </c>
      <c r="P147" s="828"/>
      <c r="Q147" s="828"/>
    </row>
    <row r="148" spans="1:17">
      <c r="A148" s="698" t="s">
        <v>983</v>
      </c>
      <c r="B148" s="699">
        <f t="shared" si="38"/>
        <v>0</v>
      </c>
      <c r="C148" s="700">
        <f t="shared" si="38"/>
        <v>0</v>
      </c>
      <c r="D148" s="702"/>
      <c r="E148" s="702"/>
      <c r="F148" s="702"/>
      <c r="G148" s="702"/>
      <c r="H148" s="702"/>
      <c r="I148" s="702"/>
      <c r="J148" s="701"/>
      <c r="K148" s="702"/>
      <c r="L148" s="696">
        <f t="shared" si="39"/>
        <v>0</v>
      </c>
      <c r="M148" s="697" t="str">
        <f t="shared" si="40"/>
        <v/>
      </c>
      <c r="P148" s="828"/>
      <c r="Q148" s="828"/>
    </row>
    <row r="149" spans="1:17">
      <c r="A149" s="698" t="s">
        <v>984</v>
      </c>
      <c r="B149" s="699">
        <f t="shared" si="38"/>
        <v>0</v>
      </c>
      <c r="C149" s="700">
        <f t="shared" si="38"/>
        <v>0</v>
      </c>
      <c r="D149" s="702"/>
      <c r="E149" s="702"/>
      <c r="F149" s="702"/>
      <c r="G149" s="702"/>
      <c r="H149" s="702"/>
      <c r="I149" s="702"/>
      <c r="J149" s="701"/>
      <c r="K149" s="702"/>
      <c r="L149" s="696">
        <f t="shared" si="39"/>
        <v>0</v>
      </c>
      <c r="M149" s="697" t="str">
        <f t="shared" si="40"/>
        <v/>
      </c>
      <c r="P149" s="828"/>
      <c r="Q149" s="828"/>
    </row>
    <row r="150" spans="1:17">
      <c r="A150" s="698" t="s">
        <v>985</v>
      </c>
      <c r="B150" s="699">
        <f t="shared" si="38"/>
        <v>0</v>
      </c>
      <c r="C150" s="700">
        <f t="shared" si="38"/>
        <v>0</v>
      </c>
      <c r="D150" s="702"/>
      <c r="E150" s="702"/>
      <c r="F150" s="702"/>
      <c r="G150" s="702"/>
      <c r="H150" s="702"/>
      <c r="I150" s="702"/>
      <c r="J150" s="736"/>
      <c r="K150" s="702"/>
      <c r="L150" s="696">
        <f t="shared" si="39"/>
        <v>0</v>
      </c>
      <c r="M150" s="697" t="str">
        <f t="shared" si="40"/>
        <v/>
      </c>
      <c r="P150" s="828"/>
      <c r="Q150" s="828"/>
    </row>
    <row r="151" spans="1:17" ht="15" customHeight="1" thickBot="1">
      <c r="A151" s="703"/>
      <c r="B151" s="704">
        <f t="shared" si="38"/>
        <v>0</v>
      </c>
      <c r="C151" s="705">
        <f t="shared" si="38"/>
        <v>0</v>
      </c>
      <c r="D151" s="706"/>
      <c r="E151" s="706"/>
      <c r="F151" s="706"/>
      <c r="G151" s="706"/>
      <c r="H151" s="706"/>
      <c r="I151" s="706"/>
      <c r="J151" s="737"/>
      <c r="K151" s="706"/>
      <c r="L151" s="696">
        <f t="shared" si="39"/>
        <v>0</v>
      </c>
      <c r="M151" s="708" t="str">
        <f t="shared" si="40"/>
        <v/>
      </c>
      <c r="P151" s="828"/>
      <c r="Q151" s="828"/>
    </row>
    <row r="152" spans="1:17" ht="13.5" thickBot="1">
      <c r="A152" s="709" t="s">
        <v>986</v>
      </c>
      <c r="B152" s="710">
        <f>B145+SUM(B147:B151)</f>
        <v>30534</v>
      </c>
      <c r="C152" s="710">
        <f t="shared" ref="C152" si="41">C145+SUM(C147:C151)</f>
        <v>30534</v>
      </c>
      <c r="D152" s="710">
        <f t="shared" ref="D152:L152" si="42">D145+SUM(D147:D151)</f>
        <v>23903</v>
      </c>
      <c r="E152" s="710">
        <f t="shared" si="42"/>
        <v>21668</v>
      </c>
      <c r="F152" s="710">
        <f t="shared" si="42"/>
        <v>6631</v>
      </c>
      <c r="G152" s="710">
        <f t="shared" si="42"/>
        <v>8866</v>
      </c>
      <c r="H152" s="710">
        <f t="shared" si="42"/>
        <v>0</v>
      </c>
      <c r="I152" s="710">
        <f t="shared" si="42"/>
        <v>0</v>
      </c>
      <c r="J152" s="740">
        <f t="shared" si="42"/>
        <v>17480</v>
      </c>
      <c r="K152" s="710">
        <f t="shared" si="42"/>
        <v>8866</v>
      </c>
      <c r="L152" s="710">
        <f t="shared" si="42"/>
        <v>26346</v>
      </c>
      <c r="M152" s="711">
        <f>IF((C152&lt;&gt;0),ROUND((L152/C152)*100,1),"")</f>
        <v>86.3</v>
      </c>
      <c r="P152" s="828"/>
      <c r="Q152" s="828"/>
    </row>
    <row r="153" spans="1:17">
      <c r="A153" s="712"/>
      <c r="B153" s="731"/>
      <c r="C153" s="713"/>
      <c r="D153" s="713"/>
      <c r="E153" s="713"/>
      <c r="F153" s="713"/>
      <c r="G153" s="713"/>
      <c r="H153" s="713"/>
      <c r="I153" s="713"/>
      <c r="J153" s="741"/>
      <c r="K153" s="713"/>
      <c r="L153" s="713"/>
      <c r="M153" s="713"/>
      <c r="P153" s="828"/>
      <c r="Q153" s="828"/>
    </row>
    <row r="154" spans="1:17" ht="13.5" thickBot="1">
      <c r="A154" s="714" t="s">
        <v>987</v>
      </c>
      <c r="B154" s="732"/>
      <c r="C154" s="715"/>
      <c r="D154" s="715"/>
      <c r="E154" s="715"/>
      <c r="F154" s="715"/>
      <c r="G154" s="715"/>
      <c r="H154" s="715"/>
      <c r="I154" s="715"/>
      <c r="J154" s="742"/>
      <c r="K154" s="715"/>
      <c r="L154" s="715"/>
      <c r="M154" s="715"/>
      <c r="P154" s="828"/>
      <c r="Q154" s="828"/>
    </row>
    <row r="155" spans="1:17">
      <c r="A155" s="716" t="s">
        <v>988</v>
      </c>
      <c r="B155" s="687">
        <f t="shared" ref="B155:C160" si="43">SUM(D155,F155,H155)</f>
        <v>2284</v>
      </c>
      <c r="C155" s="717">
        <f t="shared" si="43"/>
        <v>3236</v>
      </c>
      <c r="D155" s="743">
        <v>67</v>
      </c>
      <c r="E155" s="743">
        <v>67</v>
      </c>
      <c r="F155" s="739">
        <v>2217</v>
      </c>
      <c r="G155" s="739">
        <v>3169</v>
      </c>
      <c r="H155" s="688"/>
      <c r="I155" s="688"/>
      <c r="J155" s="739">
        <v>7788</v>
      </c>
      <c r="K155" s="688">
        <v>3083</v>
      </c>
      <c r="L155" s="718">
        <f t="shared" ref="L155:L160" si="44">+J155+K155</f>
        <v>10871</v>
      </c>
      <c r="M155" s="691">
        <f t="shared" ref="M155:M161" si="45">IF((C155&lt;&gt;0),ROUND((L155/C155)*100,1),"")</f>
        <v>335.9</v>
      </c>
      <c r="P155" s="828"/>
      <c r="Q155" s="828"/>
    </row>
    <row r="156" spans="1:17">
      <c r="A156" s="719" t="s">
        <v>989</v>
      </c>
      <c r="B156" s="733">
        <f t="shared" si="43"/>
        <v>2408</v>
      </c>
      <c r="C156" s="702">
        <f t="shared" si="43"/>
        <v>2883</v>
      </c>
      <c r="D156" s="701">
        <v>2408</v>
      </c>
      <c r="E156" s="701">
        <v>2408</v>
      </c>
      <c r="F156" s="721">
        <v>0</v>
      </c>
      <c r="G156" s="721">
        <v>475</v>
      </c>
      <c r="H156" s="702"/>
      <c r="I156" s="702"/>
      <c r="J156" s="721">
        <v>565</v>
      </c>
      <c r="K156" s="702">
        <v>475</v>
      </c>
      <c r="L156" s="720">
        <f t="shared" si="44"/>
        <v>1040</v>
      </c>
      <c r="M156" s="697">
        <f t="shared" si="45"/>
        <v>36.1</v>
      </c>
      <c r="P156" s="828"/>
      <c r="Q156" s="828"/>
    </row>
    <row r="157" spans="1:17">
      <c r="A157" s="719" t="s">
        <v>990</v>
      </c>
      <c r="B157" s="729">
        <f t="shared" si="43"/>
        <v>24415</v>
      </c>
      <c r="C157" s="702">
        <f t="shared" si="43"/>
        <v>24415</v>
      </c>
      <c r="D157" s="701">
        <v>16767</v>
      </c>
      <c r="E157" s="701">
        <v>16767</v>
      </c>
      <c r="F157" s="721">
        <v>7648</v>
      </c>
      <c r="G157" s="721">
        <v>7648</v>
      </c>
      <c r="H157" s="702"/>
      <c r="I157" s="702"/>
      <c r="J157" s="721">
        <v>9000</v>
      </c>
      <c r="K157" s="702">
        <v>7648</v>
      </c>
      <c r="L157" s="720">
        <f t="shared" si="44"/>
        <v>16648</v>
      </c>
      <c r="M157" s="697">
        <f t="shared" si="45"/>
        <v>68.2</v>
      </c>
      <c r="P157" s="828"/>
      <c r="Q157" s="828"/>
    </row>
    <row r="158" spans="1:17">
      <c r="A158" s="719" t="s">
        <v>991</v>
      </c>
      <c r="B158" s="699">
        <f t="shared" si="43"/>
        <v>0</v>
      </c>
      <c r="C158" s="700">
        <f t="shared" si="43"/>
        <v>0</v>
      </c>
      <c r="D158" s="702"/>
      <c r="E158" s="702"/>
      <c r="F158" s="702"/>
      <c r="G158" s="702"/>
      <c r="H158" s="702"/>
      <c r="I158" s="702"/>
      <c r="J158" s="721"/>
      <c r="K158" s="702"/>
      <c r="L158" s="720">
        <f t="shared" si="44"/>
        <v>0</v>
      </c>
      <c r="M158" s="697" t="str">
        <f t="shared" si="45"/>
        <v/>
      </c>
    </row>
    <row r="159" spans="1:17">
      <c r="A159" s="722"/>
      <c r="B159" s="699">
        <f t="shared" si="43"/>
        <v>0</v>
      </c>
      <c r="C159" s="700">
        <f t="shared" si="43"/>
        <v>0</v>
      </c>
      <c r="D159" s="702"/>
      <c r="E159" s="702"/>
      <c r="F159" s="702"/>
      <c r="G159" s="702"/>
      <c r="H159" s="702"/>
      <c r="I159" s="702"/>
      <c r="J159" s="721"/>
      <c r="K159" s="702"/>
      <c r="L159" s="720">
        <f t="shared" si="44"/>
        <v>0</v>
      </c>
      <c r="M159" s="697" t="str">
        <f t="shared" si="45"/>
        <v/>
      </c>
    </row>
    <row r="160" spans="1:17" ht="13.5" thickBot="1">
      <c r="A160" s="723"/>
      <c r="B160" s="704">
        <f t="shared" si="43"/>
        <v>0</v>
      </c>
      <c r="C160" s="705">
        <f t="shared" si="43"/>
        <v>0</v>
      </c>
      <c r="D160" s="706"/>
      <c r="E160" s="706"/>
      <c r="F160" s="706"/>
      <c r="G160" s="706"/>
      <c r="H160" s="706"/>
      <c r="I160" s="706"/>
      <c r="J160" s="721"/>
      <c r="K160" s="706"/>
      <c r="L160" s="720">
        <f t="shared" si="44"/>
        <v>0</v>
      </c>
      <c r="M160" s="708" t="str">
        <f t="shared" si="45"/>
        <v/>
      </c>
    </row>
    <row r="161" spans="1:13" ht="13.5" thickBot="1">
      <c r="A161" s="724" t="s">
        <v>992</v>
      </c>
      <c r="B161" s="710">
        <f t="shared" ref="B161:C161" si="46">SUM(B155:B160)</f>
        <v>29107</v>
      </c>
      <c r="C161" s="710">
        <f t="shared" si="46"/>
        <v>30534</v>
      </c>
      <c r="D161" s="710">
        <f t="shared" ref="D161:L161" si="47">SUM(D155:D160)</f>
        <v>19242</v>
      </c>
      <c r="E161" s="710">
        <f t="shared" si="47"/>
        <v>19242</v>
      </c>
      <c r="F161" s="710">
        <f t="shared" si="47"/>
        <v>9865</v>
      </c>
      <c r="G161" s="710">
        <f t="shared" si="47"/>
        <v>11292</v>
      </c>
      <c r="H161" s="710">
        <f t="shared" si="47"/>
        <v>0</v>
      </c>
      <c r="I161" s="710">
        <f t="shared" si="47"/>
        <v>0</v>
      </c>
      <c r="J161" s="710">
        <f t="shared" si="47"/>
        <v>17353</v>
      </c>
      <c r="K161" s="710">
        <f t="shared" si="47"/>
        <v>11206</v>
      </c>
      <c r="L161" s="710">
        <f t="shared" si="47"/>
        <v>28559</v>
      </c>
      <c r="M161" s="711">
        <f t="shared" si="45"/>
        <v>93.5</v>
      </c>
    </row>
    <row r="162" spans="1:13">
      <c r="A162" s="929" t="s">
        <v>993</v>
      </c>
      <c r="B162" s="929"/>
      <c r="C162" s="929"/>
      <c r="D162" s="929"/>
      <c r="E162" s="929"/>
      <c r="F162" s="929"/>
      <c r="G162" s="929"/>
      <c r="H162" s="929"/>
      <c r="I162" s="929"/>
      <c r="J162" s="929"/>
      <c r="K162" s="929"/>
      <c r="L162" s="929"/>
      <c r="M162" s="929"/>
    </row>
    <row r="163" spans="1:13" ht="5.25" customHeight="1">
      <c r="A163" s="725"/>
      <c r="B163" s="725"/>
      <c r="C163" s="725"/>
      <c r="D163" s="725"/>
      <c r="E163" s="725"/>
      <c r="F163" s="725"/>
      <c r="G163" s="725"/>
      <c r="H163" s="725"/>
      <c r="I163" s="725"/>
      <c r="J163" s="725"/>
      <c r="K163" s="725"/>
      <c r="L163" s="725"/>
      <c r="M163" s="725"/>
    </row>
    <row r="164" spans="1:13" ht="15.75" customHeight="1">
      <c r="A164" s="930" t="s">
        <v>1007</v>
      </c>
      <c r="B164" s="930"/>
      <c r="C164" s="930"/>
      <c r="D164" s="930"/>
      <c r="E164" s="930"/>
      <c r="F164" s="930"/>
      <c r="G164" s="930"/>
      <c r="H164" s="930"/>
      <c r="I164" s="930"/>
      <c r="J164" s="930"/>
      <c r="K164" s="930"/>
      <c r="L164" s="930"/>
      <c r="M164" s="930"/>
    </row>
    <row r="165" spans="1:13" ht="12" customHeight="1" thickBot="1">
      <c r="A165" s="672"/>
      <c r="B165" s="672"/>
      <c r="C165" s="672"/>
      <c r="D165" s="672"/>
      <c r="E165" s="672"/>
      <c r="F165" s="672"/>
      <c r="G165" s="672"/>
      <c r="H165" s="672"/>
      <c r="I165" s="672"/>
      <c r="J165" s="672"/>
      <c r="K165" s="672"/>
      <c r="L165" s="931" t="s">
        <v>261</v>
      </c>
      <c r="M165" s="931"/>
    </row>
    <row r="166" spans="1:13" ht="21.75" thickBot="1">
      <c r="A166" s="919" t="s">
        <v>994</v>
      </c>
      <c r="B166" s="920"/>
      <c r="C166" s="920"/>
      <c r="D166" s="920"/>
      <c r="E166" s="920"/>
      <c r="F166" s="920"/>
      <c r="G166" s="920"/>
      <c r="H166" s="920"/>
      <c r="I166" s="920"/>
      <c r="J166" s="920"/>
      <c r="K166" s="726" t="s">
        <v>995</v>
      </c>
      <c r="L166" s="726" t="s">
        <v>996</v>
      </c>
      <c r="M166" s="726" t="s">
        <v>695</v>
      </c>
    </row>
    <row r="167" spans="1:13">
      <c r="A167" s="921"/>
      <c r="B167" s="922"/>
      <c r="C167" s="922"/>
      <c r="D167" s="922"/>
      <c r="E167" s="922"/>
      <c r="F167" s="922"/>
      <c r="G167" s="922"/>
      <c r="H167" s="922"/>
      <c r="I167" s="922"/>
      <c r="J167" s="922"/>
      <c r="K167" s="689"/>
      <c r="L167" s="727"/>
      <c r="M167" s="727"/>
    </row>
    <row r="168" spans="1:13" ht="13.5" thickBot="1">
      <c r="A168" s="923"/>
      <c r="B168" s="924"/>
      <c r="C168" s="924"/>
      <c r="D168" s="924"/>
      <c r="E168" s="924"/>
      <c r="F168" s="924"/>
      <c r="G168" s="924"/>
      <c r="H168" s="924"/>
      <c r="I168" s="924"/>
      <c r="J168" s="924"/>
      <c r="K168" s="707"/>
      <c r="L168" s="706"/>
      <c r="M168" s="706"/>
    </row>
    <row r="169" spans="1:13" ht="13.5" thickBot="1">
      <c r="A169" s="925" t="s">
        <v>385</v>
      </c>
      <c r="B169" s="926"/>
      <c r="C169" s="926"/>
      <c r="D169" s="926"/>
      <c r="E169" s="926"/>
      <c r="F169" s="926"/>
      <c r="G169" s="926"/>
      <c r="H169" s="926"/>
      <c r="I169" s="926"/>
      <c r="J169" s="926"/>
      <c r="K169" s="728">
        <f>SUM(K167:K168)</f>
        <v>0</v>
      </c>
      <c r="L169" s="728">
        <f>SUM(L167:L168)</f>
        <v>0</v>
      </c>
      <c r="M169" s="728">
        <f>SUM(M167:M168)</f>
        <v>0</v>
      </c>
    </row>
    <row r="172" spans="1:13" ht="15.75" customHeight="1">
      <c r="A172" s="932" t="s">
        <v>960</v>
      </c>
      <c r="B172" s="932"/>
      <c r="C172" s="932"/>
      <c r="D172" s="933" t="s">
        <v>692</v>
      </c>
      <c r="E172" s="933"/>
      <c r="F172" s="933"/>
      <c r="G172" s="933"/>
      <c r="H172" s="933"/>
      <c r="I172" s="933"/>
      <c r="J172" s="933"/>
      <c r="K172" s="933"/>
      <c r="L172" s="933"/>
      <c r="M172" s="933"/>
    </row>
    <row r="173" spans="1:13" ht="15.75" thickBot="1">
      <c r="A173" s="594"/>
      <c r="B173" s="594"/>
      <c r="C173" s="594"/>
      <c r="D173" s="594"/>
      <c r="E173" s="594"/>
      <c r="F173" s="594"/>
      <c r="G173" s="594"/>
      <c r="H173" s="594"/>
      <c r="I173" s="594"/>
      <c r="J173" s="594"/>
      <c r="K173" s="594"/>
      <c r="L173" s="931" t="s">
        <v>261</v>
      </c>
      <c r="M173" s="931"/>
    </row>
    <row r="174" spans="1:13" ht="13.5" thickBot="1">
      <c r="A174" s="934" t="s">
        <v>961</v>
      </c>
      <c r="B174" s="937" t="s">
        <v>962</v>
      </c>
      <c r="C174" s="937"/>
      <c r="D174" s="937"/>
      <c r="E174" s="937"/>
      <c r="F174" s="937"/>
      <c r="G174" s="937"/>
      <c r="H174" s="937"/>
      <c r="I174" s="937"/>
      <c r="J174" s="938" t="s">
        <v>695</v>
      </c>
      <c r="K174" s="938"/>
      <c r="L174" s="938"/>
      <c r="M174" s="938"/>
    </row>
    <row r="175" spans="1:13" ht="15" customHeight="1" thickBot="1">
      <c r="A175" s="935"/>
      <c r="B175" s="928" t="s">
        <v>963</v>
      </c>
      <c r="C175" s="927" t="s">
        <v>964</v>
      </c>
      <c r="D175" s="940" t="s">
        <v>965</v>
      </c>
      <c r="E175" s="940"/>
      <c r="F175" s="940"/>
      <c r="G175" s="940"/>
      <c r="H175" s="940"/>
      <c r="I175" s="940"/>
      <c r="J175" s="939"/>
      <c r="K175" s="939"/>
      <c r="L175" s="939"/>
      <c r="M175" s="939"/>
    </row>
    <row r="176" spans="1:13" ht="21.75" thickBot="1">
      <c r="A176" s="935"/>
      <c r="B176" s="928"/>
      <c r="C176" s="927"/>
      <c r="D176" s="681" t="s">
        <v>963</v>
      </c>
      <c r="E176" s="681" t="s">
        <v>964</v>
      </c>
      <c r="F176" s="681" t="s">
        <v>963</v>
      </c>
      <c r="G176" s="681" t="s">
        <v>964</v>
      </c>
      <c r="H176" s="681" t="s">
        <v>963</v>
      </c>
      <c r="I176" s="681" t="s">
        <v>964</v>
      </c>
      <c r="J176" s="939"/>
      <c r="K176" s="939"/>
      <c r="L176" s="939"/>
      <c r="M176" s="939"/>
    </row>
    <row r="177" spans="1:13" ht="32.25" thickBot="1">
      <c r="A177" s="936"/>
      <c r="B177" s="927" t="s">
        <v>966</v>
      </c>
      <c r="C177" s="927"/>
      <c r="D177" s="927" t="s">
        <v>1003</v>
      </c>
      <c r="E177" s="927"/>
      <c r="F177" s="927" t="s">
        <v>1004</v>
      </c>
      <c r="G177" s="927"/>
      <c r="H177" s="928" t="s">
        <v>1005</v>
      </c>
      <c r="I177" s="928"/>
      <c r="J177" s="682" t="str">
        <f>+D177</f>
        <v>2015. előtt</v>
      </c>
      <c r="K177" s="681" t="str">
        <f>+F177</f>
        <v>2015. évi</v>
      </c>
      <c r="L177" s="682" t="s">
        <v>353</v>
      </c>
      <c r="M177" s="681" t="s">
        <v>1006</v>
      </c>
    </row>
    <row r="178" spans="1:13" ht="13.5" thickBot="1">
      <c r="A178" s="683" t="s">
        <v>967</v>
      </c>
      <c r="B178" s="682" t="s">
        <v>968</v>
      </c>
      <c r="C178" s="682" t="s">
        <v>969</v>
      </c>
      <c r="D178" s="684" t="s">
        <v>970</v>
      </c>
      <c r="E178" s="681" t="s">
        <v>971</v>
      </c>
      <c r="F178" s="681" t="s">
        <v>972</v>
      </c>
      <c r="G178" s="681" t="s">
        <v>973</v>
      </c>
      <c r="H178" s="682" t="s">
        <v>974</v>
      </c>
      <c r="I178" s="684" t="s">
        <v>975</v>
      </c>
      <c r="J178" s="684" t="s">
        <v>976</v>
      </c>
      <c r="K178" s="684" t="s">
        <v>977</v>
      </c>
      <c r="L178" s="684" t="s">
        <v>978</v>
      </c>
      <c r="M178" s="685" t="s">
        <v>979</v>
      </c>
    </row>
    <row r="179" spans="1:13">
      <c r="A179" s="686" t="s">
        <v>980</v>
      </c>
      <c r="B179" s="687">
        <f t="shared" ref="B179:C185" si="48">SUM(D179,F179,H179)</f>
        <v>27272</v>
      </c>
      <c r="C179" s="717">
        <f t="shared" si="48"/>
        <v>30000</v>
      </c>
      <c r="D179" s="688"/>
      <c r="E179" s="689"/>
      <c r="F179" s="688">
        <v>27272</v>
      </c>
      <c r="G179" s="688">
        <v>30000</v>
      </c>
      <c r="H179" s="688"/>
      <c r="I179" s="688"/>
      <c r="J179" s="688"/>
      <c r="K179" s="688">
        <v>24934</v>
      </c>
      <c r="L179" s="690">
        <f t="shared" ref="L179:L185" si="49">+J179+K179</f>
        <v>24934</v>
      </c>
      <c r="M179" s="691">
        <f>IF((C179&lt;&gt;0),ROUND((L179/C179)*100,1),"")</f>
        <v>83.1</v>
      </c>
    </row>
    <row r="180" spans="1:13">
      <c r="A180" s="692" t="s">
        <v>981</v>
      </c>
      <c r="B180" s="693">
        <f t="shared" si="48"/>
        <v>0</v>
      </c>
      <c r="C180" s="694">
        <f t="shared" si="48"/>
        <v>0</v>
      </c>
      <c r="D180" s="695"/>
      <c r="E180" s="695"/>
      <c r="F180" s="695"/>
      <c r="G180" s="695"/>
      <c r="H180" s="695"/>
      <c r="I180" s="695"/>
      <c r="J180" s="695"/>
      <c r="K180" s="695"/>
      <c r="L180" s="696">
        <f t="shared" si="49"/>
        <v>0</v>
      </c>
      <c r="M180" s="697" t="str">
        <f t="shared" ref="M180:M185" si="50">IF((C180&lt;&gt;0),ROUND((L180/C180)*100,1),"")</f>
        <v/>
      </c>
    </row>
    <row r="181" spans="1:13">
      <c r="A181" s="698" t="s">
        <v>982</v>
      </c>
      <c r="B181" s="729">
        <f t="shared" si="48"/>
        <v>109089</v>
      </c>
      <c r="C181" s="702">
        <f t="shared" si="48"/>
        <v>109089</v>
      </c>
      <c r="D181" s="702"/>
      <c r="E181" s="702"/>
      <c r="F181" s="730">
        <v>109089</v>
      </c>
      <c r="G181" s="702">
        <v>109089</v>
      </c>
      <c r="H181" s="702"/>
      <c r="I181" s="702"/>
      <c r="J181" s="702"/>
      <c r="K181" s="702">
        <v>109089</v>
      </c>
      <c r="L181" s="696">
        <f t="shared" si="49"/>
        <v>109089</v>
      </c>
      <c r="M181" s="697">
        <f t="shared" si="50"/>
        <v>100</v>
      </c>
    </row>
    <row r="182" spans="1:13">
      <c r="A182" s="698" t="s">
        <v>983</v>
      </c>
      <c r="B182" s="699">
        <f t="shared" si="48"/>
        <v>0</v>
      </c>
      <c r="C182" s="700">
        <f t="shared" si="48"/>
        <v>0</v>
      </c>
      <c r="D182" s="702"/>
      <c r="E182" s="702"/>
      <c r="F182" s="730"/>
      <c r="G182" s="702"/>
      <c r="H182" s="702"/>
      <c r="I182" s="702"/>
      <c r="J182" s="702"/>
      <c r="K182" s="702"/>
      <c r="L182" s="696">
        <f t="shared" si="49"/>
        <v>0</v>
      </c>
      <c r="M182" s="697" t="str">
        <f t="shared" si="50"/>
        <v/>
      </c>
    </row>
    <row r="183" spans="1:13">
      <c r="A183" s="698" t="s">
        <v>984</v>
      </c>
      <c r="B183" s="699">
        <f t="shared" si="48"/>
        <v>0</v>
      </c>
      <c r="C183" s="700">
        <f t="shared" si="48"/>
        <v>0</v>
      </c>
      <c r="D183" s="702"/>
      <c r="E183" s="702"/>
      <c r="F183" s="730"/>
      <c r="G183" s="702"/>
      <c r="H183" s="702"/>
      <c r="I183" s="702"/>
      <c r="J183" s="702"/>
      <c r="K183" s="702"/>
      <c r="L183" s="696">
        <f t="shared" si="49"/>
        <v>0</v>
      </c>
      <c r="M183" s="697" t="str">
        <f t="shared" si="50"/>
        <v/>
      </c>
    </row>
    <row r="184" spans="1:13">
      <c r="A184" s="698" t="s">
        <v>1001</v>
      </c>
      <c r="B184" s="699">
        <f t="shared" si="48"/>
        <v>0</v>
      </c>
      <c r="C184" s="700">
        <f t="shared" si="48"/>
        <v>0</v>
      </c>
      <c r="D184" s="702"/>
      <c r="E184" s="702"/>
      <c r="F184" s="730"/>
      <c r="G184" s="702"/>
      <c r="H184" s="702"/>
      <c r="I184" s="702"/>
      <c r="J184" s="702"/>
      <c r="K184" s="702"/>
      <c r="L184" s="696">
        <f t="shared" si="49"/>
        <v>0</v>
      </c>
      <c r="M184" s="697" t="str">
        <f t="shared" si="50"/>
        <v/>
      </c>
    </row>
    <row r="185" spans="1:13" ht="15" customHeight="1" thickBot="1">
      <c r="A185" s="698" t="s">
        <v>985</v>
      </c>
      <c r="B185" s="704">
        <f t="shared" si="48"/>
        <v>0</v>
      </c>
      <c r="C185" s="705">
        <f t="shared" si="48"/>
        <v>0</v>
      </c>
      <c r="D185" s="706"/>
      <c r="E185" s="706"/>
      <c r="F185" s="744"/>
      <c r="G185" s="706"/>
      <c r="H185" s="706"/>
      <c r="I185" s="706"/>
      <c r="J185" s="706"/>
      <c r="K185" s="706"/>
      <c r="L185" s="696">
        <f t="shared" si="49"/>
        <v>0</v>
      </c>
      <c r="M185" s="708" t="str">
        <f t="shared" si="50"/>
        <v/>
      </c>
    </row>
    <row r="186" spans="1:13" ht="13.5" thickBot="1">
      <c r="A186" s="709" t="s">
        <v>986</v>
      </c>
      <c r="B186" s="710">
        <f>B179+SUM(B181:B185)</f>
        <v>136361</v>
      </c>
      <c r="C186" s="710">
        <f t="shared" ref="C186" si="51">C179+SUM(C181:C185)</f>
        <v>139089</v>
      </c>
      <c r="D186" s="710">
        <f t="shared" ref="D186:L186" si="52">D179+SUM(D181:D185)</f>
        <v>0</v>
      </c>
      <c r="E186" s="710">
        <f t="shared" si="52"/>
        <v>0</v>
      </c>
      <c r="F186" s="710">
        <f t="shared" si="52"/>
        <v>136361</v>
      </c>
      <c r="G186" s="710">
        <f t="shared" si="52"/>
        <v>139089</v>
      </c>
      <c r="H186" s="710">
        <f t="shared" si="52"/>
        <v>0</v>
      </c>
      <c r="I186" s="710">
        <f t="shared" si="52"/>
        <v>0</v>
      </c>
      <c r="J186" s="710">
        <f t="shared" si="52"/>
        <v>0</v>
      </c>
      <c r="K186" s="710">
        <f t="shared" si="52"/>
        <v>134023</v>
      </c>
      <c r="L186" s="710">
        <f t="shared" si="52"/>
        <v>134023</v>
      </c>
      <c r="M186" s="711">
        <f>IF((C186&lt;&gt;0),ROUND((L186/C186)*100,1),"")</f>
        <v>96.4</v>
      </c>
    </row>
    <row r="187" spans="1:13">
      <c r="A187" s="712"/>
      <c r="B187" s="731"/>
      <c r="C187" s="713"/>
      <c r="D187" s="713"/>
      <c r="E187" s="713"/>
      <c r="F187" s="713"/>
      <c r="G187" s="713"/>
      <c r="H187" s="713"/>
      <c r="I187" s="713"/>
      <c r="J187" s="713"/>
      <c r="K187" s="713"/>
      <c r="L187" s="713"/>
      <c r="M187" s="713"/>
    </row>
    <row r="188" spans="1:13" ht="13.5" thickBot="1">
      <c r="A188" s="714" t="s">
        <v>987</v>
      </c>
      <c r="B188" s="732"/>
      <c r="C188" s="715"/>
      <c r="D188" s="715"/>
      <c r="E188" s="715"/>
      <c r="F188" s="715"/>
      <c r="G188" s="715"/>
      <c r="H188" s="715"/>
      <c r="I188" s="715"/>
      <c r="J188" s="715"/>
      <c r="K188" s="715"/>
      <c r="L188" s="715"/>
      <c r="M188" s="715"/>
    </row>
    <row r="189" spans="1:13">
      <c r="A189" s="716" t="s">
        <v>988</v>
      </c>
      <c r="B189" s="687">
        <f t="shared" ref="B189:C194" si="53">SUM(D189,F189,H189)</f>
        <v>1101</v>
      </c>
      <c r="C189" s="717">
        <f t="shared" si="53"/>
        <v>1101</v>
      </c>
      <c r="D189" s="688"/>
      <c r="E189" s="689"/>
      <c r="F189" s="738">
        <v>1101</v>
      </c>
      <c r="G189" s="688">
        <v>1101</v>
      </c>
      <c r="H189" s="688"/>
      <c r="I189" s="688"/>
      <c r="J189" s="688"/>
      <c r="K189" s="688">
        <v>1101</v>
      </c>
      <c r="L189" s="718">
        <f t="shared" ref="L189:L194" si="54">+J189+K189</f>
        <v>1101</v>
      </c>
      <c r="M189" s="691">
        <f t="shared" ref="M189:M195" si="55">IF((C189&lt;&gt;0),ROUND((L189/C189)*100,1),"")</f>
        <v>100</v>
      </c>
    </row>
    <row r="190" spans="1:13">
      <c r="A190" s="719" t="s">
        <v>989</v>
      </c>
      <c r="B190" s="733">
        <f t="shared" si="53"/>
        <v>127463</v>
      </c>
      <c r="C190" s="702">
        <f t="shared" si="53"/>
        <v>128363</v>
      </c>
      <c r="D190" s="702"/>
      <c r="E190" s="702"/>
      <c r="F190" s="730">
        <v>127463</v>
      </c>
      <c r="G190" s="702">
        <v>128363</v>
      </c>
      <c r="H190" s="702"/>
      <c r="I190" s="702"/>
      <c r="J190" s="702"/>
      <c r="K190" s="702">
        <v>125499</v>
      </c>
      <c r="L190" s="720">
        <f t="shared" si="54"/>
        <v>125499</v>
      </c>
      <c r="M190" s="697">
        <f t="shared" si="55"/>
        <v>97.8</v>
      </c>
    </row>
    <row r="191" spans="1:13">
      <c r="A191" s="719" t="s">
        <v>990</v>
      </c>
      <c r="B191" s="729">
        <f t="shared" si="53"/>
        <v>7797</v>
      </c>
      <c r="C191" s="702">
        <f t="shared" si="53"/>
        <v>9625</v>
      </c>
      <c r="D191" s="702"/>
      <c r="E191" s="702"/>
      <c r="F191" s="730">
        <v>7797</v>
      </c>
      <c r="G191" s="702">
        <v>9625</v>
      </c>
      <c r="H191" s="702"/>
      <c r="I191" s="702"/>
      <c r="J191" s="702"/>
      <c r="K191" s="702">
        <v>9625</v>
      </c>
      <c r="L191" s="720">
        <f t="shared" si="54"/>
        <v>9625</v>
      </c>
      <c r="M191" s="697">
        <f t="shared" si="55"/>
        <v>100</v>
      </c>
    </row>
    <row r="192" spans="1:13">
      <c r="A192" s="719" t="s">
        <v>991</v>
      </c>
      <c r="B192" s="699">
        <f t="shared" si="53"/>
        <v>0</v>
      </c>
      <c r="C192" s="700">
        <f t="shared" si="53"/>
        <v>0</v>
      </c>
      <c r="D192" s="702"/>
      <c r="E192" s="702"/>
      <c r="F192" s="730"/>
      <c r="G192" s="702"/>
      <c r="H192" s="702"/>
      <c r="I192" s="702"/>
      <c r="J192" s="702"/>
      <c r="K192" s="702"/>
      <c r="L192" s="720">
        <f t="shared" si="54"/>
        <v>0</v>
      </c>
      <c r="M192" s="697" t="str">
        <f t="shared" si="55"/>
        <v/>
      </c>
    </row>
    <row r="193" spans="1:13">
      <c r="A193" s="722" t="s">
        <v>1002</v>
      </c>
      <c r="B193" s="699">
        <f t="shared" si="53"/>
        <v>0</v>
      </c>
      <c r="C193" s="700">
        <f t="shared" si="53"/>
        <v>0</v>
      </c>
      <c r="D193" s="702"/>
      <c r="E193" s="702"/>
      <c r="F193" s="730"/>
      <c r="G193" s="702"/>
      <c r="H193" s="702"/>
      <c r="I193" s="702"/>
      <c r="J193" s="702"/>
      <c r="K193" s="702"/>
      <c r="L193" s="720">
        <f t="shared" si="54"/>
        <v>0</v>
      </c>
      <c r="M193" s="697" t="str">
        <f t="shared" si="55"/>
        <v/>
      </c>
    </row>
    <row r="194" spans="1:13" ht="13.5" thickBot="1">
      <c r="A194" s="723"/>
      <c r="B194" s="704">
        <f t="shared" si="53"/>
        <v>0</v>
      </c>
      <c r="C194" s="705">
        <f t="shared" si="53"/>
        <v>0</v>
      </c>
      <c r="D194" s="706"/>
      <c r="E194" s="706"/>
      <c r="F194" s="730"/>
      <c r="G194" s="706"/>
      <c r="H194" s="706"/>
      <c r="I194" s="706"/>
      <c r="J194" s="706"/>
      <c r="K194" s="706"/>
      <c r="L194" s="720">
        <f t="shared" si="54"/>
        <v>0</v>
      </c>
      <c r="M194" s="708" t="str">
        <f t="shared" si="55"/>
        <v/>
      </c>
    </row>
    <row r="195" spans="1:13" ht="13.5" thickBot="1">
      <c r="A195" s="724" t="s">
        <v>992</v>
      </c>
      <c r="B195" s="710">
        <f t="shared" ref="B195:C195" si="56">SUM(B189:B194)</f>
        <v>136361</v>
      </c>
      <c r="C195" s="710">
        <f t="shared" si="56"/>
        <v>139089</v>
      </c>
      <c r="D195" s="710">
        <f t="shared" ref="D195:L195" si="57">SUM(D189:D194)</f>
        <v>0</v>
      </c>
      <c r="E195" s="710">
        <f t="shared" si="57"/>
        <v>0</v>
      </c>
      <c r="F195" s="710">
        <f t="shared" si="57"/>
        <v>136361</v>
      </c>
      <c r="G195" s="710">
        <f t="shared" si="57"/>
        <v>139089</v>
      </c>
      <c r="H195" s="710">
        <f t="shared" si="57"/>
        <v>0</v>
      </c>
      <c r="I195" s="710">
        <f t="shared" si="57"/>
        <v>0</v>
      </c>
      <c r="J195" s="710">
        <f t="shared" si="57"/>
        <v>0</v>
      </c>
      <c r="K195" s="710">
        <f t="shared" si="57"/>
        <v>136225</v>
      </c>
      <c r="L195" s="710">
        <f t="shared" si="57"/>
        <v>136225</v>
      </c>
      <c r="M195" s="711">
        <f t="shared" si="55"/>
        <v>97.9</v>
      </c>
    </row>
    <row r="196" spans="1:13">
      <c r="A196" s="929" t="s">
        <v>993</v>
      </c>
      <c r="B196" s="929"/>
      <c r="C196" s="929"/>
      <c r="D196" s="929"/>
      <c r="E196" s="929"/>
      <c r="F196" s="929"/>
      <c r="G196" s="929"/>
      <c r="H196" s="929"/>
      <c r="I196" s="929"/>
      <c r="J196" s="929"/>
      <c r="K196" s="929"/>
      <c r="L196" s="929"/>
      <c r="M196" s="929"/>
    </row>
    <row r="197" spans="1:13" ht="5.25" customHeight="1">
      <c r="A197" s="725"/>
      <c r="B197" s="725"/>
      <c r="C197" s="725"/>
      <c r="D197" s="725"/>
      <c r="E197" s="725"/>
      <c r="F197" s="725"/>
      <c r="G197" s="725"/>
      <c r="H197" s="725"/>
      <c r="I197" s="725"/>
      <c r="J197" s="725"/>
      <c r="K197" s="725"/>
      <c r="L197" s="725"/>
      <c r="M197" s="725"/>
    </row>
    <row r="198" spans="1:13" ht="15.75" customHeight="1">
      <c r="A198" s="930" t="s">
        <v>1007</v>
      </c>
      <c r="B198" s="930"/>
      <c r="C198" s="930"/>
      <c r="D198" s="930"/>
      <c r="E198" s="930"/>
      <c r="F198" s="930"/>
      <c r="G198" s="930"/>
      <c r="H198" s="930"/>
      <c r="I198" s="930"/>
      <c r="J198" s="930"/>
      <c r="K198" s="930"/>
      <c r="L198" s="930"/>
      <c r="M198" s="930"/>
    </row>
    <row r="199" spans="1:13" ht="12" customHeight="1" thickBot="1">
      <c r="A199" s="672"/>
      <c r="B199" s="672"/>
      <c r="C199" s="672"/>
      <c r="D199" s="672"/>
      <c r="E199" s="672"/>
      <c r="F199" s="672"/>
      <c r="G199" s="672"/>
      <c r="H199" s="672"/>
      <c r="I199" s="672"/>
      <c r="J199" s="672"/>
      <c r="K199" s="672"/>
      <c r="L199" s="931" t="s">
        <v>261</v>
      </c>
      <c r="M199" s="931"/>
    </row>
    <row r="200" spans="1:13" ht="21.75" thickBot="1">
      <c r="A200" s="919" t="s">
        <v>994</v>
      </c>
      <c r="B200" s="920"/>
      <c r="C200" s="920"/>
      <c r="D200" s="920"/>
      <c r="E200" s="920"/>
      <c r="F200" s="920"/>
      <c r="G200" s="920"/>
      <c r="H200" s="920"/>
      <c r="I200" s="920"/>
      <c r="J200" s="920"/>
      <c r="K200" s="726" t="s">
        <v>995</v>
      </c>
      <c r="L200" s="726" t="s">
        <v>996</v>
      </c>
      <c r="M200" s="726" t="s">
        <v>695</v>
      </c>
    </row>
    <row r="201" spans="1:13">
      <c r="A201" s="921"/>
      <c r="B201" s="922"/>
      <c r="C201" s="922"/>
      <c r="D201" s="922"/>
      <c r="E201" s="922"/>
      <c r="F201" s="922"/>
      <c r="G201" s="922"/>
      <c r="H201" s="922"/>
      <c r="I201" s="922"/>
      <c r="J201" s="922"/>
      <c r="K201" s="689"/>
      <c r="L201" s="727"/>
      <c r="M201" s="727"/>
    </row>
    <row r="202" spans="1:13" ht="13.5" thickBot="1">
      <c r="A202" s="923"/>
      <c r="B202" s="924"/>
      <c r="C202" s="924"/>
      <c r="D202" s="924"/>
      <c r="E202" s="924"/>
      <c r="F202" s="924"/>
      <c r="G202" s="924"/>
      <c r="H202" s="924"/>
      <c r="I202" s="924"/>
      <c r="J202" s="924"/>
      <c r="K202" s="707"/>
      <c r="L202" s="706"/>
      <c r="M202" s="706"/>
    </row>
    <row r="203" spans="1:13" ht="13.5" thickBot="1">
      <c r="A203" s="925" t="s">
        <v>385</v>
      </c>
      <c r="B203" s="926"/>
      <c r="C203" s="926"/>
      <c r="D203" s="926"/>
      <c r="E203" s="926"/>
      <c r="F203" s="926"/>
      <c r="G203" s="926"/>
      <c r="H203" s="926"/>
      <c r="I203" s="926"/>
      <c r="J203" s="926"/>
      <c r="K203" s="728">
        <f>SUM(K201:K202)</f>
        <v>0</v>
      </c>
      <c r="L203" s="728">
        <f>SUM(L201:L202)</f>
        <v>0</v>
      </c>
      <c r="M203" s="728">
        <f>SUM(M201:M202)</f>
        <v>0</v>
      </c>
    </row>
    <row r="206" spans="1:13" ht="15.75">
      <c r="A206" s="932" t="s">
        <v>960</v>
      </c>
      <c r="B206" s="932"/>
      <c r="C206" s="932"/>
      <c r="D206" s="933" t="s">
        <v>1020</v>
      </c>
      <c r="E206" s="933"/>
      <c r="F206" s="933"/>
      <c r="G206" s="933"/>
      <c r="H206" s="933"/>
      <c r="I206" s="933"/>
      <c r="J206" s="933"/>
      <c r="K206" s="933"/>
      <c r="L206" s="933"/>
      <c r="M206" s="933"/>
    </row>
    <row r="207" spans="1:13" ht="15.75" thickBot="1">
      <c r="A207" s="594"/>
      <c r="B207" s="594"/>
      <c r="C207" s="594"/>
      <c r="D207" s="594"/>
      <c r="E207" s="594"/>
      <c r="F207" s="594"/>
      <c r="G207" s="594"/>
      <c r="H207" s="594"/>
      <c r="I207" s="594"/>
      <c r="J207" s="594"/>
      <c r="K207" s="594"/>
      <c r="L207" s="931" t="s">
        <v>261</v>
      </c>
      <c r="M207" s="931"/>
    </row>
    <row r="208" spans="1:13" ht="13.5" thickBot="1">
      <c r="A208" s="934" t="s">
        <v>961</v>
      </c>
      <c r="B208" s="937" t="s">
        <v>962</v>
      </c>
      <c r="C208" s="937"/>
      <c r="D208" s="937"/>
      <c r="E208" s="937"/>
      <c r="F208" s="937"/>
      <c r="G208" s="937"/>
      <c r="H208" s="937"/>
      <c r="I208" s="937"/>
      <c r="J208" s="938" t="s">
        <v>695</v>
      </c>
      <c r="K208" s="938"/>
      <c r="L208" s="938"/>
      <c r="M208" s="938"/>
    </row>
    <row r="209" spans="1:13" ht="15" customHeight="1" thickBot="1">
      <c r="A209" s="935"/>
      <c r="B209" s="928" t="s">
        <v>963</v>
      </c>
      <c r="C209" s="927" t="s">
        <v>964</v>
      </c>
      <c r="D209" s="940" t="s">
        <v>965</v>
      </c>
      <c r="E209" s="940"/>
      <c r="F209" s="940"/>
      <c r="G209" s="940"/>
      <c r="H209" s="940"/>
      <c r="I209" s="940"/>
      <c r="J209" s="939"/>
      <c r="K209" s="939"/>
      <c r="L209" s="939"/>
      <c r="M209" s="939"/>
    </row>
    <row r="210" spans="1:13" ht="21.75" thickBot="1">
      <c r="A210" s="935"/>
      <c r="B210" s="928"/>
      <c r="C210" s="927"/>
      <c r="D210" s="681" t="s">
        <v>963</v>
      </c>
      <c r="E210" s="681" t="s">
        <v>964</v>
      </c>
      <c r="F210" s="681" t="s">
        <v>963</v>
      </c>
      <c r="G210" s="681" t="s">
        <v>964</v>
      </c>
      <c r="H210" s="681" t="s">
        <v>963</v>
      </c>
      <c r="I210" s="681" t="s">
        <v>964</v>
      </c>
      <c r="J210" s="939"/>
      <c r="K210" s="939"/>
      <c r="L210" s="939"/>
      <c r="M210" s="939"/>
    </row>
    <row r="211" spans="1:13" ht="32.25" thickBot="1">
      <c r="A211" s="936"/>
      <c r="B211" s="927" t="s">
        <v>966</v>
      </c>
      <c r="C211" s="927"/>
      <c r="D211" s="927" t="s">
        <v>1003</v>
      </c>
      <c r="E211" s="927"/>
      <c r="F211" s="927" t="s">
        <v>1004</v>
      </c>
      <c r="G211" s="927"/>
      <c r="H211" s="928" t="s">
        <v>1005</v>
      </c>
      <c r="I211" s="928"/>
      <c r="J211" s="682" t="str">
        <f>+D211</f>
        <v>2015. előtt</v>
      </c>
      <c r="K211" s="681" t="str">
        <f>+F211</f>
        <v>2015. évi</v>
      </c>
      <c r="L211" s="682" t="s">
        <v>353</v>
      </c>
      <c r="M211" s="681" t="s">
        <v>1006</v>
      </c>
    </row>
    <row r="212" spans="1:13" ht="13.5" thickBot="1">
      <c r="A212" s="683" t="s">
        <v>967</v>
      </c>
      <c r="B212" s="682" t="s">
        <v>968</v>
      </c>
      <c r="C212" s="682" t="s">
        <v>969</v>
      </c>
      <c r="D212" s="684" t="s">
        <v>970</v>
      </c>
      <c r="E212" s="681" t="s">
        <v>971</v>
      </c>
      <c r="F212" s="681" t="s">
        <v>972</v>
      </c>
      <c r="G212" s="681" t="s">
        <v>973</v>
      </c>
      <c r="H212" s="682" t="s">
        <v>974</v>
      </c>
      <c r="I212" s="684" t="s">
        <v>975</v>
      </c>
      <c r="J212" s="684" t="s">
        <v>976</v>
      </c>
      <c r="K212" s="684" t="s">
        <v>977</v>
      </c>
      <c r="L212" s="684" t="s">
        <v>978</v>
      </c>
      <c r="M212" s="685" t="s">
        <v>979</v>
      </c>
    </row>
    <row r="213" spans="1:13">
      <c r="A213" s="686" t="s">
        <v>980</v>
      </c>
      <c r="B213" s="687">
        <f t="shared" ref="B213:C219" si="58">SUM(D213,F213,H213)</f>
        <v>0</v>
      </c>
      <c r="C213" s="717">
        <f t="shared" si="58"/>
        <v>0</v>
      </c>
      <c r="D213" s="688"/>
      <c r="E213" s="689"/>
      <c r="F213" s="688"/>
      <c r="G213" s="688"/>
      <c r="H213" s="688"/>
      <c r="I213" s="688"/>
      <c r="J213" s="688"/>
      <c r="K213" s="688"/>
      <c r="L213" s="690">
        <f t="shared" ref="L213:L219" si="59">+J213+K213</f>
        <v>0</v>
      </c>
      <c r="M213" s="691" t="str">
        <f>IF((C213&lt;&gt;0),ROUND((L213/C213)*100,1),"")</f>
        <v/>
      </c>
    </row>
    <row r="214" spans="1:13">
      <c r="A214" s="692" t="s">
        <v>981</v>
      </c>
      <c r="B214" s="693">
        <f t="shared" si="58"/>
        <v>0</v>
      </c>
      <c r="C214" s="694">
        <f t="shared" si="58"/>
        <v>0</v>
      </c>
      <c r="D214" s="695"/>
      <c r="E214" s="695"/>
      <c r="F214" s="695"/>
      <c r="G214" s="695"/>
      <c r="H214" s="695"/>
      <c r="I214" s="695"/>
      <c r="J214" s="695"/>
      <c r="K214" s="695"/>
      <c r="L214" s="696">
        <f t="shared" si="59"/>
        <v>0</v>
      </c>
      <c r="M214" s="697" t="str">
        <f t="shared" ref="M214:M219" si="60">IF((C214&lt;&gt;0),ROUND((L214/C214)*100,1),"")</f>
        <v/>
      </c>
    </row>
    <row r="215" spans="1:13">
      <c r="A215" s="698" t="s">
        <v>982</v>
      </c>
      <c r="B215" s="729">
        <f t="shared" si="58"/>
        <v>0</v>
      </c>
      <c r="C215" s="702">
        <f t="shared" si="58"/>
        <v>148559</v>
      </c>
      <c r="D215" s="702"/>
      <c r="E215" s="702"/>
      <c r="F215" s="730"/>
      <c r="G215" s="702">
        <v>148559</v>
      </c>
      <c r="H215" s="702"/>
      <c r="I215" s="702"/>
      <c r="J215" s="702"/>
      <c r="K215" s="702">
        <v>148559</v>
      </c>
      <c r="L215" s="696">
        <f t="shared" si="59"/>
        <v>148559</v>
      </c>
      <c r="M215" s="697">
        <f t="shared" si="60"/>
        <v>100</v>
      </c>
    </row>
    <row r="216" spans="1:13">
      <c r="A216" s="698" t="s">
        <v>983</v>
      </c>
      <c r="B216" s="699">
        <f t="shared" si="58"/>
        <v>0</v>
      </c>
      <c r="C216" s="700">
        <f t="shared" si="58"/>
        <v>0</v>
      </c>
      <c r="D216" s="702"/>
      <c r="E216" s="702"/>
      <c r="F216" s="702"/>
      <c r="G216" s="702"/>
      <c r="H216" s="702"/>
      <c r="I216" s="702"/>
      <c r="J216" s="702"/>
      <c r="K216" s="702"/>
      <c r="L216" s="696">
        <f t="shared" si="59"/>
        <v>0</v>
      </c>
      <c r="M216" s="697" t="str">
        <f t="shared" si="60"/>
        <v/>
      </c>
    </row>
    <row r="217" spans="1:13">
      <c r="A217" s="698" t="s">
        <v>984</v>
      </c>
      <c r="B217" s="699">
        <f t="shared" si="58"/>
        <v>0</v>
      </c>
      <c r="C217" s="700">
        <f t="shared" si="58"/>
        <v>0</v>
      </c>
      <c r="D217" s="702"/>
      <c r="E217" s="702"/>
      <c r="F217" s="702"/>
      <c r="G217" s="702"/>
      <c r="H217" s="702"/>
      <c r="I217" s="702"/>
      <c r="J217" s="702"/>
      <c r="K217" s="702"/>
      <c r="L217" s="696">
        <f t="shared" si="59"/>
        <v>0</v>
      </c>
      <c r="M217" s="697" t="str">
        <f t="shared" si="60"/>
        <v/>
      </c>
    </row>
    <row r="218" spans="1:13">
      <c r="A218" s="698" t="s">
        <v>985</v>
      </c>
      <c r="B218" s="699">
        <f t="shared" si="58"/>
        <v>0</v>
      </c>
      <c r="C218" s="700">
        <f t="shared" si="58"/>
        <v>0</v>
      </c>
      <c r="D218" s="702"/>
      <c r="E218" s="702"/>
      <c r="F218" s="702"/>
      <c r="G218" s="702"/>
      <c r="H218" s="702"/>
      <c r="I218" s="702"/>
      <c r="J218" s="702"/>
      <c r="K218" s="702"/>
      <c r="L218" s="696">
        <f t="shared" si="59"/>
        <v>0</v>
      </c>
      <c r="M218" s="697" t="str">
        <f t="shared" si="60"/>
        <v/>
      </c>
    </row>
    <row r="219" spans="1:13" ht="15" customHeight="1" thickBot="1">
      <c r="A219" s="703"/>
      <c r="B219" s="704">
        <f t="shared" si="58"/>
        <v>0</v>
      </c>
      <c r="C219" s="705">
        <f t="shared" si="58"/>
        <v>0</v>
      </c>
      <c r="D219" s="706"/>
      <c r="E219" s="706"/>
      <c r="F219" s="706"/>
      <c r="G219" s="706"/>
      <c r="H219" s="706"/>
      <c r="I219" s="706"/>
      <c r="J219" s="706"/>
      <c r="K219" s="706"/>
      <c r="L219" s="696">
        <f t="shared" si="59"/>
        <v>0</v>
      </c>
      <c r="M219" s="708" t="str">
        <f t="shared" si="60"/>
        <v/>
      </c>
    </row>
    <row r="220" spans="1:13" ht="13.5" thickBot="1">
      <c r="A220" s="709" t="s">
        <v>986</v>
      </c>
      <c r="B220" s="710">
        <f>B213+SUM(B215:B219)</f>
        <v>0</v>
      </c>
      <c r="C220" s="710">
        <f t="shared" ref="C220" si="61">C213+SUM(C215:C219)</f>
        <v>148559</v>
      </c>
      <c r="D220" s="710">
        <f t="shared" ref="D220:L220" si="62">D213+SUM(D215:D219)</f>
        <v>0</v>
      </c>
      <c r="E220" s="710">
        <f t="shared" si="62"/>
        <v>0</v>
      </c>
      <c r="F220" s="710">
        <f t="shared" si="62"/>
        <v>0</v>
      </c>
      <c r="G220" s="710">
        <f t="shared" si="62"/>
        <v>148559</v>
      </c>
      <c r="H220" s="710">
        <f t="shared" si="62"/>
        <v>0</v>
      </c>
      <c r="I220" s="710">
        <f t="shared" si="62"/>
        <v>0</v>
      </c>
      <c r="J220" s="710">
        <f t="shared" si="62"/>
        <v>0</v>
      </c>
      <c r="K220" s="710">
        <f t="shared" si="62"/>
        <v>148559</v>
      </c>
      <c r="L220" s="710">
        <f t="shared" si="62"/>
        <v>148559</v>
      </c>
      <c r="M220" s="711">
        <f>IF((C220&lt;&gt;0),ROUND((L220/C220)*100,1),"")</f>
        <v>100</v>
      </c>
    </row>
    <row r="221" spans="1:13">
      <c r="A221" s="712"/>
      <c r="B221" s="731"/>
      <c r="C221" s="713"/>
      <c r="D221" s="713"/>
      <c r="E221" s="713"/>
      <c r="F221" s="713"/>
      <c r="G221" s="713"/>
      <c r="H221" s="713"/>
      <c r="I221" s="713"/>
      <c r="J221" s="713"/>
      <c r="K221" s="713"/>
      <c r="L221" s="713"/>
      <c r="M221" s="713"/>
    </row>
    <row r="222" spans="1:13" ht="13.5" thickBot="1">
      <c r="A222" s="714" t="s">
        <v>987</v>
      </c>
      <c r="B222" s="732"/>
      <c r="C222" s="715"/>
      <c r="D222" s="715"/>
      <c r="E222" s="715"/>
      <c r="F222" s="715"/>
      <c r="G222" s="715"/>
      <c r="H222" s="715"/>
      <c r="I222" s="715"/>
      <c r="J222" s="715"/>
      <c r="K222" s="715"/>
      <c r="L222" s="715"/>
      <c r="M222" s="715"/>
    </row>
    <row r="223" spans="1:13">
      <c r="A223" s="716" t="s">
        <v>988</v>
      </c>
      <c r="B223" s="687">
        <f t="shared" ref="B223:C228" si="63">SUM(D223,F223,H223)</f>
        <v>0</v>
      </c>
      <c r="C223" s="717">
        <f t="shared" si="63"/>
        <v>718</v>
      </c>
      <c r="D223" s="688"/>
      <c r="E223" s="689"/>
      <c r="F223" s="688"/>
      <c r="G223" s="688">
        <v>718</v>
      </c>
      <c r="H223" s="688"/>
      <c r="I223" s="688"/>
      <c r="J223" s="688"/>
      <c r="K223" s="688">
        <v>616</v>
      </c>
      <c r="L223" s="718">
        <f t="shared" ref="L223:L228" si="64">+J223+K223</f>
        <v>616</v>
      </c>
      <c r="M223" s="691">
        <f t="shared" ref="M223:M229" si="65">IF((C223&lt;&gt;0),ROUND((L223/C223)*100,1),"")</f>
        <v>85.8</v>
      </c>
    </row>
    <row r="224" spans="1:13">
      <c r="A224" s="719" t="s">
        <v>989</v>
      </c>
      <c r="B224" s="733">
        <f t="shared" si="63"/>
        <v>0</v>
      </c>
      <c r="C224" s="702">
        <f t="shared" si="63"/>
        <v>141404</v>
      </c>
      <c r="D224" s="702"/>
      <c r="E224" s="702"/>
      <c r="F224" s="730"/>
      <c r="G224" s="702">
        <v>141404</v>
      </c>
      <c r="H224" s="702"/>
      <c r="I224" s="702"/>
      <c r="J224" s="702"/>
      <c r="K224" s="702">
        <v>141404</v>
      </c>
      <c r="L224" s="720">
        <f t="shared" si="64"/>
        <v>141404</v>
      </c>
      <c r="M224" s="697">
        <f t="shared" si="65"/>
        <v>100</v>
      </c>
    </row>
    <row r="225" spans="1:13">
      <c r="A225" s="719" t="s">
        <v>990</v>
      </c>
      <c r="B225" s="729">
        <f t="shared" si="63"/>
        <v>0</v>
      </c>
      <c r="C225" s="702">
        <f t="shared" si="63"/>
        <v>6437</v>
      </c>
      <c r="D225" s="702"/>
      <c r="E225" s="702"/>
      <c r="F225" s="730"/>
      <c r="G225" s="702">
        <v>6437</v>
      </c>
      <c r="H225" s="702"/>
      <c r="I225" s="702"/>
      <c r="J225" s="702"/>
      <c r="K225" s="702">
        <v>6533</v>
      </c>
      <c r="L225" s="720">
        <f t="shared" si="64"/>
        <v>6533</v>
      </c>
      <c r="M225" s="697">
        <f t="shared" si="65"/>
        <v>101.5</v>
      </c>
    </row>
    <row r="226" spans="1:13">
      <c r="A226" s="719" t="s">
        <v>991</v>
      </c>
      <c r="B226" s="699">
        <f t="shared" si="63"/>
        <v>0</v>
      </c>
      <c r="C226" s="700">
        <f t="shared" si="63"/>
        <v>0</v>
      </c>
      <c r="D226" s="702"/>
      <c r="E226" s="702"/>
      <c r="F226" s="702"/>
      <c r="G226" s="702"/>
      <c r="H226" s="702"/>
      <c r="I226" s="702"/>
      <c r="J226" s="702"/>
      <c r="K226" s="702"/>
      <c r="L226" s="720">
        <f t="shared" si="64"/>
        <v>0</v>
      </c>
      <c r="M226" s="697" t="str">
        <f t="shared" si="65"/>
        <v/>
      </c>
    </row>
    <row r="227" spans="1:13">
      <c r="A227" s="722"/>
      <c r="B227" s="699">
        <f t="shared" si="63"/>
        <v>0</v>
      </c>
      <c r="C227" s="700">
        <f t="shared" si="63"/>
        <v>0</v>
      </c>
      <c r="D227" s="702"/>
      <c r="E227" s="702"/>
      <c r="F227" s="702"/>
      <c r="G227" s="702"/>
      <c r="H227" s="702"/>
      <c r="I227" s="702"/>
      <c r="J227" s="702"/>
      <c r="K227" s="702"/>
      <c r="L227" s="720">
        <f t="shared" si="64"/>
        <v>0</v>
      </c>
      <c r="M227" s="697" t="str">
        <f t="shared" si="65"/>
        <v/>
      </c>
    </row>
    <row r="228" spans="1:13" ht="13.5" thickBot="1">
      <c r="A228" s="723"/>
      <c r="B228" s="704">
        <f t="shared" si="63"/>
        <v>0</v>
      </c>
      <c r="C228" s="705">
        <f t="shared" si="63"/>
        <v>0</v>
      </c>
      <c r="D228" s="706"/>
      <c r="E228" s="706"/>
      <c r="F228" s="706"/>
      <c r="G228" s="706"/>
      <c r="H228" s="706"/>
      <c r="I228" s="706"/>
      <c r="J228" s="706"/>
      <c r="K228" s="706"/>
      <c r="L228" s="720">
        <f t="shared" si="64"/>
        <v>0</v>
      </c>
      <c r="M228" s="708" t="str">
        <f t="shared" si="65"/>
        <v/>
      </c>
    </row>
    <row r="229" spans="1:13" ht="13.5" thickBot="1">
      <c r="A229" s="724" t="s">
        <v>992</v>
      </c>
      <c r="B229" s="710">
        <f t="shared" ref="B229:C229" si="66">SUM(B223:B228)</f>
        <v>0</v>
      </c>
      <c r="C229" s="710">
        <f t="shared" si="66"/>
        <v>148559</v>
      </c>
      <c r="D229" s="710">
        <f t="shared" ref="D229:L229" si="67">SUM(D223:D228)</f>
        <v>0</v>
      </c>
      <c r="E229" s="710">
        <f t="shared" si="67"/>
        <v>0</v>
      </c>
      <c r="F229" s="710">
        <f t="shared" si="67"/>
        <v>0</v>
      </c>
      <c r="G229" s="710">
        <f t="shared" si="67"/>
        <v>148559</v>
      </c>
      <c r="H229" s="710">
        <f t="shared" si="67"/>
        <v>0</v>
      </c>
      <c r="I229" s="710">
        <f t="shared" si="67"/>
        <v>0</v>
      </c>
      <c r="J229" s="710">
        <f t="shared" si="67"/>
        <v>0</v>
      </c>
      <c r="K229" s="710">
        <f t="shared" si="67"/>
        <v>148553</v>
      </c>
      <c r="L229" s="710">
        <f t="shared" si="67"/>
        <v>148553</v>
      </c>
      <c r="M229" s="711">
        <f t="shared" si="65"/>
        <v>100</v>
      </c>
    </row>
    <row r="230" spans="1:13">
      <c r="A230" s="929" t="s">
        <v>993</v>
      </c>
      <c r="B230" s="929"/>
      <c r="C230" s="929"/>
      <c r="D230" s="929"/>
      <c r="E230" s="929"/>
      <c r="F230" s="929"/>
      <c r="G230" s="929"/>
      <c r="H230" s="929"/>
      <c r="I230" s="929"/>
      <c r="J230" s="929"/>
      <c r="K230" s="929"/>
      <c r="L230" s="929"/>
      <c r="M230" s="929"/>
    </row>
    <row r="231" spans="1:13" ht="5.25" customHeight="1">
      <c r="A231" s="725"/>
      <c r="B231" s="725"/>
      <c r="C231" s="725"/>
      <c r="D231" s="725"/>
      <c r="E231" s="725"/>
      <c r="F231" s="725"/>
      <c r="G231" s="725"/>
      <c r="H231" s="725"/>
      <c r="I231" s="725"/>
      <c r="J231" s="725"/>
      <c r="K231" s="725"/>
      <c r="L231" s="725"/>
      <c r="M231" s="725"/>
    </row>
    <row r="232" spans="1:13" ht="15.75" customHeight="1">
      <c r="A232" s="930" t="s">
        <v>1007</v>
      </c>
      <c r="B232" s="930"/>
      <c r="C232" s="930"/>
      <c r="D232" s="930"/>
      <c r="E232" s="930"/>
      <c r="F232" s="930"/>
      <c r="G232" s="930"/>
      <c r="H232" s="930"/>
      <c r="I232" s="930"/>
      <c r="J232" s="930"/>
      <c r="K232" s="930"/>
      <c r="L232" s="930"/>
      <c r="M232" s="930"/>
    </row>
    <row r="233" spans="1:13" ht="12" customHeight="1" thickBot="1">
      <c r="A233" s="672"/>
      <c r="B233" s="672"/>
      <c r="C233" s="672"/>
      <c r="D233" s="672"/>
      <c r="E233" s="672"/>
      <c r="F233" s="672"/>
      <c r="G233" s="672"/>
      <c r="H233" s="672"/>
      <c r="I233" s="672"/>
      <c r="J233" s="672"/>
      <c r="K233" s="672"/>
      <c r="L233" s="931" t="s">
        <v>261</v>
      </c>
      <c r="M233" s="931"/>
    </row>
    <row r="234" spans="1:13" ht="21.75" thickBot="1">
      <c r="A234" s="919" t="s">
        <v>994</v>
      </c>
      <c r="B234" s="920"/>
      <c r="C234" s="920"/>
      <c r="D234" s="920"/>
      <c r="E234" s="920"/>
      <c r="F234" s="920"/>
      <c r="G234" s="920"/>
      <c r="H234" s="920"/>
      <c r="I234" s="920"/>
      <c r="J234" s="920"/>
      <c r="K234" s="726" t="s">
        <v>995</v>
      </c>
      <c r="L234" s="726" t="s">
        <v>996</v>
      </c>
      <c r="M234" s="726" t="s">
        <v>695</v>
      </c>
    </row>
    <row r="235" spans="1:13">
      <c r="A235" s="921"/>
      <c r="B235" s="922"/>
      <c r="C235" s="922"/>
      <c r="D235" s="922"/>
      <c r="E235" s="922"/>
      <c r="F235" s="922"/>
      <c r="G235" s="922"/>
      <c r="H235" s="922"/>
      <c r="I235" s="922"/>
      <c r="J235" s="922"/>
      <c r="K235" s="689"/>
      <c r="L235" s="727"/>
      <c r="M235" s="727"/>
    </row>
    <row r="236" spans="1:13" ht="13.5" thickBot="1">
      <c r="A236" s="923"/>
      <c r="B236" s="924"/>
      <c r="C236" s="924"/>
      <c r="D236" s="924"/>
      <c r="E236" s="924"/>
      <c r="F236" s="924"/>
      <c r="G236" s="924"/>
      <c r="H236" s="924"/>
      <c r="I236" s="924"/>
      <c r="J236" s="924"/>
      <c r="K236" s="707"/>
      <c r="L236" s="706"/>
      <c r="M236" s="706"/>
    </row>
    <row r="237" spans="1:13" ht="13.5" thickBot="1">
      <c r="A237" s="925" t="s">
        <v>385</v>
      </c>
      <c r="B237" s="926"/>
      <c r="C237" s="926"/>
      <c r="D237" s="926"/>
      <c r="E237" s="926"/>
      <c r="F237" s="926"/>
      <c r="G237" s="926"/>
      <c r="H237" s="926"/>
      <c r="I237" s="926"/>
      <c r="J237" s="926"/>
      <c r="K237" s="728">
        <f>SUM(K235:K236)</f>
        <v>0</v>
      </c>
      <c r="L237" s="728">
        <f>SUM(L235:L236)</f>
        <v>0</v>
      </c>
      <c r="M237" s="728">
        <f>SUM(M235:M236)</f>
        <v>0</v>
      </c>
    </row>
    <row r="239" spans="1:13" ht="15.75">
      <c r="A239" s="932" t="s">
        <v>960</v>
      </c>
      <c r="B239" s="932"/>
      <c r="C239" s="932"/>
      <c r="D239" s="933" t="s">
        <v>702</v>
      </c>
      <c r="E239" s="933"/>
      <c r="F239" s="933"/>
      <c r="G239" s="933"/>
      <c r="H239" s="933"/>
      <c r="I239" s="933"/>
      <c r="J239" s="933"/>
      <c r="K239" s="933"/>
      <c r="L239" s="933"/>
      <c r="M239" s="933"/>
    </row>
    <row r="240" spans="1:13" ht="15.75" thickBot="1">
      <c r="A240" s="594"/>
      <c r="B240" s="594"/>
      <c r="C240" s="594"/>
      <c r="D240" s="594"/>
      <c r="E240" s="594"/>
      <c r="F240" s="594"/>
      <c r="G240" s="594"/>
      <c r="H240" s="594"/>
      <c r="I240" s="594"/>
      <c r="J240" s="594"/>
      <c r="K240" s="594"/>
      <c r="L240" s="931" t="s">
        <v>261</v>
      </c>
      <c r="M240" s="931"/>
    </row>
    <row r="241" spans="1:13" ht="13.5" thickBot="1">
      <c r="A241" s="934" t="s">
        <v>961</v>
      </c>
      <c r="B241" s="937" t="s">
        <v>962</v>
      </c>
      <c r="C241" s="937"/>
      <c r="D241" s="937"/>
      <c r="E241" s="937"/>
      <c r="F241" s="937"/>
      <c r="G241" s="937"/>
      <c r="H241" s="937"/>
      <c r="I241" s="937"/>
      <c r="J241" s="938" t="s">
        <v>695</v>
      </c>
      <c r="K241" s="938"/>
      <c r="L241" s="938"/>
      <c r="M241" s="938"/>
    </row>
    <row r="242" spans="1:13" ht="15" customHeight="1" thickBot="1">
      <c r="A242" s="935"/>
      <c r="B242" s="928" t="s">
        <v>963</v>
      </c>
      <c r="C242" s="927" t="s">
        <v>964</v>
      </c>
      <c r="D242" s="940" t="s">
        <v>965</v>
      </c>
      <c r="E242" s="940"/>
      <c r="F242" s="940"/>
      <c r="G242" s="940"/>
      <c r="H242" s="940"/>
      <c r="I242" s="940"/>
      <c r="J242" s="939"/>
      <c r="K242" s="939"/>
      <c r="L242" s="939"/>
      <c r="M242" s="939"/>
    </row>
    <row r="243" spans="1:13" ht="21.75" thickBot="1">
      <c r="A243" s="935"/>
      <c r="B243" s="928"/>
      <c r="C243" s="927"/>
      <c r="D243" s="826" t="s">
        <v>963</v>
      </c>
      <c r="E243" s="826" t="s">
        <v>964</v>
      </c>
      <c r="F243" s="826" t="s">
        <v>963</v>
      </c>
      <c r="G243" s="826" t="s">
        <v>964</v>
      </c>
      <c r="H243" s="826" t="s">
        <v>963</v>
      </c>
      <c r="I243" s="826" t="s">
        <v>964</v>
      </c>
      <c r="J243" s="939"/>
      <c r="K243" s="939"/>
      <c r="L243" s="939"/>
      <c r="M243" s="939"/>
    </row>
    <row r="244" spans="1:13" ht="32.25" thickBot="1">
      <c r="A244" s="936"/>
      <c r="B244" s="927" t="s">
        <v>966</v>
      </c>
      <c r="C244" s="927"/>
      <c r="D244" s="927" t="s">
        <v>1003</v>
      </c>
      <c r="E244" s="927"/>
      <c r="F244" s="927" t="s">
        <v>1004</v>
      </c>
      <c r="G244" s="927"/>
      <c r="H244" s="928" t="s">
        <v>1005</v>
      </c>
      <c r="I244" s="928"/>
      <c r="J244" s="825" t="str">
        <f>+D244</f>
        <v>2015. előtt</v>
      </c>
      <c r="K244" s="826" t="str">
        <f>+F244</f>
        <v>2015. évi</v>
      </c>
      <c r="L244" s="825" t="s">
        <v>353</v>
      </c>
      <c r="M244" s="826" t="s">
        <v>1006</v>
      </c>
    </row>
    <row r="245" spans="1:13" ht="13.5" thickBot="1">
      <c r="A245" s="683" t="s">
        <v>967</v>
      </c>
      <c r="B245" s="825" t="s">
        <v>968</v>
      </c>
      <c r="C245" s="825" t="s">
        <v>969</v>
      </c>
      <c r="D245" s="684" t="s">
        <v>970</v>
      </c>
      <c r="E245" s="826" t="s">
        <v>971</v>
      </c>
      <c r="F245" s="826" t="s">
        <v>972</v>
      </c>
      <c r="G245" s="826" t="s">
        <v>973</v>
      </c>
      <c r="H245" s="825" t="s">
        <v>974</v>
      </c>
      <c r="I245" s="684" t="s">
        <v>975</v>
      </c>
      <c r="J245" s="684" t="s">
        <v>976</v>
      </c>
      <c r="K245" s="684" t="s">
        <v>977</v>
      </c>
      <c r="L245" s="684" t="s">
        <v>978</v>
      </c>
      <c r="M245" s="685" t="s">
        <v>979</v>
      </c>
    </row>
    <row r="246" spans="1:13">
      <c r="A246" s="686" t="s">
        <v>980</v>
      </c>
      <c r="B246" s="687">
        <f t="shared" ref="B246:B252" si="68">SUM(D246,F246,H246)</f>
        <v>0</v>
      </c>
      <c r="C246" s="717">
        <f t="shared" ref="C246:C252" si="69">SUM(E246,G246,I246)</f>
        <v>0</v>
      </c>
      <c r="D246" s="688"/>
      <c r="E246" s="689"/>
      <c r="F246" s="688"/>
      <c r="G246" s="688"/>
      <c r="H246" s="688"/>
      <c r="I246" s="688"/>
      <c r="J246" s="688"/>
      <c r="K246" s="688"/>
      <c r="L246" s="690">
        <f t="shared" ref="L246:L252" si="70">+J246+K246</f>
        <v>0</v>
      </c>
      <c r="M246" s="691" t="str">
        <f>IF((C246&lt;&gt;0),ROUND((L246/C246)*100,1),"")</f>
        <v/>
      </c>
    </row>
    <row r="247" spans="1:13">
      <c r="A247" s="692" t="s">
        <v>981</v>
      </c>
      <c r="B247" s="693">
        <f t="shared" si="68"/>
        <v>0</v>
      </c>
      <c r="C247" s="694">
        <f t="shared" si="69"/>
        <v>0</v>
      </c>
      <c r="D247" s="695"/>
      <c r="E247" s="695"/>
      <c r="F247" s="695"/>
      <c r="G247" s="695"/>
      <c r="H247" s="695"/>
      <c r="I247" s="695"/>
      <c r="J247" s="695"/>
      <c r="K247" s="695"/>
      <c r="L247" s="696">
        <f t="shared" si="70"/>
        <v>0</v>
      </c>
      <c r="M247" s="697" t="str">
        <f t="shared" ref="M247:M252" si="71">IF((C247&lt;&gt;0),ROUND((L247/C247)*100,1),"")</f>
        <v/>
      </c>
    </row>
    <row r="248" spans="1:13">
      <c r="A248" s="698" t="s">
        <v>982</v>
      </c>
      <c r="B248" s="729">
        <f t="shared" si="68"/>
        <v>0</v>
      </c>
      <c r="C248" s="694">
        <f t="shared" si="69"/>
        <v>105351</v>
      </c>
      <c r="D248" s="702"/>
      <c r="E248" s="702"/>
      <c r="F248" s="730"/>
      <c r="G248" s="702">
        <v>105351</v>
      </c>
      <c r="H248" s="702"/>
      <c r="I248" s="702"/>
      <c r="J248" s="702"/>
      <c r="K248" s="702">
        <v>105351</v>
      </c>
      <c r="L248" s="696">
        <f t="shared" si="70"/>
        <v>105351</v>
      </c>
      <c r="M248" s="697">
        <f t="shared" si="71"/>
        <v>100</v>
      </c>
    </row>
    <row r="249" spans="1:13">
      <c r="A249" s="698" t="s">
        <v>983</v>
      </c>
      <c r="B249" s="699">
        <f t="shared" si="68"/>
        <v>0</v>
      </c>
      <c r="C249" s="694">
        <f t="shared" si="69"/>
        <v>0</v>
      </c>
      <c r="D249" s="702"/>
      <c r="E249" s="702"/>
      <c r="F249" s="702"/>
      <c r="G249" s="702"/>
      <c r="H249" s="702"/>
      <c r="I249" s="702"/>
      <c r="J249" s="702"/>
      <c r="K249" s="702"/>
      <c r="L249" s="696">
        <f t="shared" si="70"/>
        <v>0</v>
      </c>
      <c r="M249" s="697" t="str">
        <f t="shared" si="71"/>
        <v/>
      </c>
    </row>
    <row r="250" spans="1:13">
      <c r="A250" s="698" t="s">
        <v>984</v>
      </c>
      <c r="B250" s="699">
        <f t="shared" si="68"/>
        <v>0</v>
      </c>
      <c r="C250" s="694">
        <f t="shared" si="69"/>
        <v>0</v>
      </c>
      <c r="D250" s="702"/>
      <c r="E250" s="702"/>
      <c r="F250" s="702"/>
      <c r="G250" s="702"/>
      <c r="H250" s="702"/>
      <c r="I250" s="702"/>
      <c r="J250" s="702"/>
      <c r="K250" s="702"/>
      <c r="L250" s="696">
        <f t="shared" si="70"/>
        <v>0</v>
      </c>
      <c r="M250" s="697" t="str">
        <f t="shared" si="71"/>
        <v/>
      </c>
    </row>
    <row r="251" spans="1:13">
      <c r="A251" s="698" t="s">
        <v>985</v>
      </c>
      <c r="B251" s="699">
        <f t="shared" si="68"/>
        <v>0</v>
      </c>
      <c r="C251" s="694">
        <f t="shared" si="69"/>
        <v>0</v>
      </c>
      <c r="D251" s="702"/>
      <c r="E251" s="702"/>
      <c r="F251" s="702"/>
      <c r="G251" s="702"/>
      <c r="H251" s="702"/>
      <c r="I251" s="702"/>
      <c r="J251" s="702"/>
      <c r="K251" s="702"/>
      <c r="L251" s="696">
        <f t="shared" si="70"/>
        <v>0</v>
      </c>
      <c r="M251" s="697" t="str">
        <f t="shared" si="71"/>
        <v/>
      </c>
    </row>
    <row r="252" spans="1:13" ht="15" customHeight="1" thickBot="1">
      <c r="A252" s="703"/>
      <c r="B252" s="704">
        <f t="shared" si="68"/>
        <v>0</v>
      </c>
      <c r="C252" s="705">
        <f t="shared" si="69"/>
        <v>0</v>
      </c>
      <c r="D252" s="706"/>
      <c r="E252" s="706"/>
      <c r="F252" s="706"/>
      <c r="G252" s="706"/>
      <c r="H252" s="706"/>
      <c r="I252" s="706"/>
      <c r="J252" s="706"/>
      <c r="K252" s="706"/>
      <c r="L252" s="696">
        <f t="shared" si="70"/>
        <v>0</v>
      </c>
      <c r="M252" s="708" t="str">
        <f t="shared" si="71"/>
        <v/>
      </c>
    </row>
    <row r="253" spans="1:13" ht="13.5" thickBot="1">
      <c r="A253" s="709" t="s">
        <v>986</v>
      </c>
      <c r="B253" s="710">
        <f>B246+SUM(B248:B252)</f>
        <v>0</v>
      </c>
      <c r="C253" s="710">
        <f t="shared" ref="C253" si="72">C246+SUM(C248:C252)</f>
        <v>105351</v>
      </c>
      <c r="D253" s="710">
        <f t="shared" ref="D253:L253" si="73">D246+SUM(D248:D252)</f>
        <v>0</v>
      </c>
      <c r="E253" s="710">
        <f t="shared" si="73"/>
        <v>0</v>
      </c>
      <c r="F253" s="710">
        <f t="shared" si="73"/>
        <v>0</v>
      </c>
      <c r="G253" s="710">
        <f t="shared" si="73"/>
        <v>105351</v>
      </c>
      <c r="H253" s="710">
        <f t="shared" si="73"/>
        <v>0</v>
      </c>
      <c r="I253" s="710">
        <f t="shared" si="73"/>
        <v>0</v>
      </c>
      <c r="J253" s="710">
        <f t="shared" si="73"/>
        <v>0</v>
      </c>
      <c r="K253" s="710">
        <f t="shared" si="73"/>
        <v>105351</v>
      </c>
      <c r="L253" s="710">
        <f t="shared" si="73"/>
        <v>105351</v>
      </c>
      <c r="M253" s="711">
        <f>IF((C253&lt;&gt;0),ROUND((L253/C253)*100,1),"")</f>
        <v>100</v>
      </c>
    </row>
    <row r="254" spans="1:13">
      <c r="A254" s="712"/>
      <c r="B254" s="731"/>
      <c r="C254" s="713"/>
      <c r="D254" s="713"/>
      <c r="E254" s="713"/>
      <c r="F254" s="713"/>
      <c r="G254" s="713"/>
      <c r="H254" s="713"/>
      <c r="I254" s="713"/>
      <c r="J254" s="713"/>
      <c r="K254" s="713"/>
      <c r="L254" s="713"/>
      <c r="M254" s="713"/>
    </row>
    <row r="255" spans="1:13" ht="13.5" thickBot="1">
      <c r="A255" s="714" t="s">
        <v>987</v>
      </c>
      <c r="B255" s="732"/>
      <c r="C255" s="715"/>
      <c r="D255" s="715"/>
      <c r="E255" s="715"/>
      <c r="F255" s="715"/>
      <c r="G255" s="715"/>
      <c r="H255" s="715"/>
      <c r="I255" s="715"/>
      <c r="J255" s="715"/>
      <c r="K255" s="715"/>
      <c r="L255" s="715"/>
      <c r="M255" s="715"/>
    </row>
    <row r="256" spans="1:13">
      <c r="A256" s="716" t="s">
        <v>988</v>
      </c>
      <c r="B256" s="687">
        <f t="shared" ref="B256:B261" si="74">SUM(D256,F256,H256)</f>
        <v>0</v>
      </c>
      <c r="C256" s="717">
        <f t="shared" ref="C256:C261" si="75">SUM(E256,G256,I256)</f>
        <v>0</v>
      </c>
      <c r="D256" s="688"/>
      <c r="E256" s="689"/>
      <c r="F256" s="688"/>
      <c r="G256" s="688"/>
      <c r="H256" s="688"/>
      <c r="I256" s="688"/>
      <c r="J256" s="688"/>
      <c r="K256" s="688"/>
      <c r="L256" s="718">
        <f t="shared" ref="L256:L261" si="76">+J256+K256</f>
        <v>0</v>
      </c>
      <c r="M256" s="691" t="str">
        <f t="shared" ref="M256:M262" si="77">IF((C256&lt;&gt;0),ROUND((L256/C256)*100,1),"")</f>
        <v/>
      </c>
    </row>
    <row r="257" spans="1:13">
      <c r="A257" s="719" t="s">
        <v>989</v>
      </c>
      <c r="B257" s="733">
        <f t="shared" si="74"/>
        <v>0</v>
      </c>
      <c r="C257" s="702">
        <f t="shared" si="75"/>
        <v>93156</v>
      </c>
      <c r="D257" s="702"/>
      <c r="E257" s="702"/>
      <c r="F257" s="730"/>
      <c r="G257" s="702">
        <v>93156</v>
      </c>
      <c r="H257" s="702"/>
      <c r="I257" s="702"/>
      <c r="J257" s="702"/>
      <c r="K257" s="702">
        <v>93156</v>
      </c>
      <c r="L257" s="720">
        <f t="shared" si="76"/>
        <v>93156</v>
      </c>
      <c r="M257" s="697">
        <f t="shared" si="77"/>
        <v>100</v>
      </c>
    </row>
    <row r="258" spans="1:13">
      <c r="A258" s="719" t="s">
        <v>990</v>
      </c>
      <c r="B258" s="729">
        <f t="shared" si="74"/>
        <v>0</v>
      </c>
      <c r="C258" s="702">
        <f t="shared" si="75"/>
        <v>12195</v>
      </c>
      <c r="D258" s="702"/>
      <c r="E258" s="702"/>
      <c r="F258" s="730"/>
      <c r="G258" s="702">
        <v>12195</v>
      </c>
      <c r="H258" s="702"/>
      <c r="I258" s="702"/>
      <c r="J258" s="702"/>
      <c r="K258" s="702">
        <v>12195</v>
      </c>
      <c r="L258" s="720">
        <f t="shared" si="76"/>
        <v>12195</v>
      </c>
      <c r="M258" s="697">
        <f t="shared" si="77"/>
        <v>100</v>
      </c>
    </row>
    <row r="259" spans="1:13">
      <c r="A259" s="719" t="s">
        <v>991</v>
      </c>
      <c r="B259" s="699">
        <f t="shared" si="74"/>
        <v>0</v>
      </c>
      <c r="C259" s="700">
        <f t="shared" si="75"/>
        <v>0</v>
      </c>
      <c r="D259" s="702"/>
      <c r="E259" s="702"/>
      <c r="F259" s="702"/>
      <c r="G259" s="702"/>
      <c r="H259" s="702"/>
      <c r="I259" s="702"/>
      <c r="J259" s="702"/>
      <c r="K259" s="702"/>
      <c r="L259" s="720">
        <f t="shared" si="76"/>
        <v>0</v>
      </c>
      <c r="M259" s="697" t="str">
        <f t="shared" si="77"/>
        <v/>
      </c>
    </row>
    <row r="260" spans="1:13">
      <c r="A260" s="722"/>
      <c r="B260" s="699">
        <f t="shared" si="74"/>
        <v>0</v>
      </c>
      <c r="C260" s="700">
        <f t="shared" si="75"/>
        <v>0</v>
      </c>
      <c r="D260" s="702"/>
      <c r="E260" s="702"/>
      <c r="F260" s="702"/>
      <c r="G260" s="702"/>
      <c r="H260" s="702"/>
      <c r="I260" s="702"/>
      <c r="J260" s="702"/>
      <c r="K260" s="702"/>
      <c r="L260" s="720">
        <f t="shared" si="76"/>
        <v>0</v>
      </c>
      <c r="M260" s="697" t="str">
        <f t="shared" si="77"/>
        <v/>
      </c>
    </row>
    <row r="261" spans="1:13" ht="13.5" thickBot="1">
      <c r="A261" s="723"/>
      <c r="B261" s="704">
        <f t="shared" si="74"/>
        <v>0</v>
      </c>
      <c r="C261" s="705">
        <f t="shared" si="75"/>
        <v>0</v>
      </c>
      <c r="D261" s="706"/>
      <c r="E261" s="706"/>
      <c r="F261" s="706"/>
      <c r="G261" s="706"/>
      <c r="H261" s="706"/>
      <c r="I261" s="706"/>
      <c r="J261" s="706"/>
      <c r="K261" s="706"/>
      <c r="L261" s="720">
        <f t="shared" si="76"/>
        <v>0</v>
      </c>
      <c r="M261" s="708" t="str">
        <f t="shared" si="77"/>
        <v/>
      </c>
    </row>
    <row r="262" spans="1:13" ht="13.5" thickBot="1">
      <c r="A262" s="724" t="s">
        <v>992</v>
      </c>
      <c r="B262" s="710">
        <f t="shared" ref="B262:C262" si="78">SUM(B256:B261)</f>
        <v>0</v>
      </c>
      <c r="C262" s="710">
        <f t="shared" si="78"/>
        <v>105351</v>
      </c>
      <c r="D262" s="710">
        <f t="shared" ref="D262:L262" si="79">SUM(D256:D261)</f>
        <v>0</v>
      </c>
      <c r="E262" s="710">
        <f t="shared" si="79"/>
        <v>0</v>
      </c>
      <c r="F262" s="710">
        <f t="shared" si="79"/>
        <v>0</v>
      </c>
      <c r="G262" s="710">
        <f t="shared" si="79"/>
        <v>105351</v>
      </c>
      <c r="H262" s="710">
        <f t="shared" si="79"/>
        <v>0</v>
      </c>
      <c r="I262" s="710">
        <f t="shared" si="79"/>
        <v>0</v>
      </c>
      <c r="J262" s="710">
        <f t="shared" si="79"/>
        <v>0</v>
      </c>
      <c r="K262" s="710">
        <f t="shared" si="79"/>
        <v>105351</v>
      </c>
      <c r="L262" s="710">
        <f t="shared" si="79"/>
        <v>105351</v>
      </c>
      <c r="M262" s="711">
        <f t="shared" si="77"/>
        <v>100</v>
      </c>
    </row>
    <row r="263" spans="1:13">
      <c r="A263" s="929" t="s">
        <v>993</v>
      </c>
      <c r="B263" s="929"/>
      <c r="C263" s="929"/>
      <c r="D263" s="929"/>
      <c r="E263" s="929"/>
      <c r="F263" s="929"/>
      <c r="G263" s="929"/>
      <c r="H263" s="929"/>
      <c r="I263" s="929"/>
      <c r="J263" s="929"/>
      <c r="K263" s="929"/>
      <c r="L263" s="929"/>
      <c r="M263" s="929"/>
    </row>
    <row r="264" spans="1:13" ht="5.25" customHeight="1">
      <c r="A264" s="725"/>
      <c r="B264" s="725"/>
      <c r="C264" s="725"/>
      <c r="D264" s="725"/>
      <c r="E264" s="725"/>
      <c r="F264" s="725"/>
      <c r="G264" s="725"/>
      <c r="H264" s="725"/>
      <c r="I264" s="725"/>
      <c r="J264" s="725"/>
      <c r="K264" s="725"/>
      <c r="L264" s="725"/>
      <c r="M264" s="725"/>
    </row>
    <row r="265" spans="1:13" ht="15.75" customHeight="1">
      <c r="A265" s="930" t="s">
        <v>1007</v>
      </c>
      <c r="B265" s="930"/>
      <c r="C265" s="930"/>
      <c r="D265" s="930"/>
      <c r="E265" s="930"/>
      <c r="F265" s="930"/>
      <c r="G265" s="930"/>
      <c r="H265" s="930"/>
      <c r="I265" s="930"/>
      <c r="J265" s="930"/>
      <c r="K265" s="930"/>
      <c r="L265" s="930"/>
      <c r="M265" s="930"/>
    </row>
    <row r="266" spans="1:13" ht="12" customHeight="1" thickBot="1">
      <c r="A266" s="672"/>
      <c r="B266" s="672"/>
      <c r="C266" s="672"/>
      <c r="D266" s="672"/>
      <c r="E266" s="672"/>
      <c r="F266" s="672"/>
      <c r="G266" s="672"/>
      <c r="H266" s="672"/>
      <c r="I266" s="672"/>
      <c r="J266" s="672"/>
      <c r="K266" s="672"/>
      <c r="L266" s="931" t="s">
        <v>261</v>
      </c>
      <c r="M266" s="931"/>
    </row>
    <row r="267" spans="1:13" ht="21.75" thickBot="1">
      <c r="A267" s="919" t="s">
        <v>994</v>
      </c>
      <c r="B267" s="920"/>
      <c r="C267" s="920"/>
      <c r="D267" s="920"/>
      <c r="E267" s="920"/>
      <c r="F267" s="920"/>
      <c r="G267" s="920"/>
      <c r="H267" s="920"/>
      <c r="I267" s="920"/>
      <c r="J267" s="920"/>
      <c r="K267" s="726" t="s">
        <v>995</v>
      </c>
      <c r="L267" s="726" t="s">
        <v>996</v>
      </c>
      <c r="M267" s="726" t="s">
        <v>695</v>
      </c>
    </row>
    <row r="268" spans="1:13">
      <c r="A268" s="921"/>
      <c r="B268" s="922"/>
      <c r="C268" s="922"/>
      <c r="D268" s="922"/>
      <c r="E268" s="922"/>
      <c r="F268" s="922"/>
      <c r="G268" s="922"/>
      <c r="H268" s="922"/>
      <c r="I268" s="922"/>
      <c r="J268" s="922"/>
      <c r="K268" s="689"/>
      <c r="L268" s="727"/>
      <c r="M268" s="727"/>
    </row>
    <row r="269" spans="1:13" ht="13.5" thickBot="1">
      <c r="A269" s="923"/>
      <c r="B269" s="924"/>
      <c r="C269" s="924"/>
      <c r="D269" s="924"/>
      <c r="E269" s="924"/>
      <c r="F269" s="924"/>
      <c r="G269" s="924"/>
      <c r="H269" s="924"/>
      <c r="I269" s="924"/>
      <c r="J269" s="924"/>
      <c r="K269" s="707"/>
      <c r="L269" s="706"/>
      <c r="M269" s="706"/>
    </row>
    <row r="270" spans="1:13" ht="13.5" thickBot="1">
      <c r="A270" s="925" t="s">
        <v>385</v>
      </c>
      <c r="B270" s="926"/>
      <c r="C270" s="926"/>
      <c r="D270" s="926"/>
      <c r="E270" s="926"/>
      <c r="F270" s="926"/>
      <c r="G270" s="926"/>
      <c r="H270" s="926"/>
      <c r="I270" s="926"/>
      <c r="J270" s="926"/>
      <c r="K270" s="728">
        <f>SUM(K268:K269)</f>
        <v>0</v>
      </c>
      <c r="L270" s="728">
        <f>SUM(L268:L269)</f>
        <v>0</v>
      </c>
      <c r="M270" s="728">
        <f>SUM(M268:M269)</f>
        <v>0</v>
      </c>
    </row>
  </sheetData>
  <mergeCells count="160">
    <mergeCell ref="A263:M263"/>
    <mergeCell ref="A265:M265"/>
    <mergeCell ref="L266:M266"/>
    <mergeCell ref="A267:J267"/>
    <mergeCell ref="A268:J268"/>
    <mergeCell ref="A269:J269"/>
    <mergeCell ref="A270:J270"/>
    <mergeCell ref="A239:C239"/>
    <mergeCell ref="D239:M239"/>
    <mergeCell ref="L240:M240"/>
    <mergeCell ref="A241:A244"/>
    <mergeCell ref="B241:I241"/>
    <mergeCell ref="J241:M243"/>
    <mergeCell ref="B242:B243"/>
    <mergeCell ref="C242:C243"/>
    <mergeCell ref="D242:I242"/>
    <mergeCell ref="B244:C244"/>
    <mergeCell ref="D244:E244"/>
    <mergeCell ref="F244:G244"/>
    <mergeCell ref="H244:I244"/>
    <mergeCell ref="A2:C2"/>
    <mergeCell ref="D2:M2"/>
    <mergeCell ref="H7:I7"/>
    <mergeCell ref="A26:M26"/>
    <mergeCell ref="A28:M28"/>
    <mergeCell ref="L29:M29"/>
    <mergeCell ref="A30:J30"/>
    <mergeCell ref="A31:J31"/>
    <mergeCell ref="L3:M3"/>
    <mergeCell ref="A4:A7"/>
    <mergeCell ref="B4:I4"/>
    <mergeCell ref="J4:M6"/>
    <mergeCell ref="B5:B6"/>
    <mergeCell ref="C5:C6"/>
    <mergeCell ref="D5:I5"/>
    <mergeCell ref="B7:C7"/>
    <mergeCell ref="D7:E7"/>
    <mergeCell ref="F7:G7"/>
    <mergeCell ref="A32:J32"/>
    <mergeCell ref="A33:J33"/>
    <mergeCell ref="A206:C206"/>
    <mergeCell ref="D206:M206"/>
    <mergeCell ref="L207:M207"/>
    <mergeCell ref="A208:A211"/>
    <mergeCell ref="B208:I208"/>
    <mergeCell ref="J208:M210"/>
    <mergeCell ref="B209:B210"/>
    <mergeCell ref="C209:C210"/>
    <mergeCell ref="A36:C36"/>
    <mergeCell ref="D36:M36"/>
    <mergeCell ref="L37:M37"/>
    <mergeCell ref="A38:A41"/>
    <mergeCell ref="B38:I38"/>
    <mergeCell ref="J38:M40"/>
    <mergeCell ref="B39:B40"/>
    <mergeCell ref="C39:C40"/>
    <mergeCell ref="D39:I39"/>
    <mergeCell ref="B41:C41"/>
    <mergeCell ref="A64:J64"/>
    <mergeCell ref="A65:J65"/>
    <mergeCell ref="A66:J66"/>
    <mergeCell ref="A67:J67"/>
    <mergeCell ref="A232:M232"/>
    <mergeCell ref="L233:M233"/>
    <mergeCell ref="A234:J234"/>
    <mergeCell ref="A235:J235"/>
    <mergeCell ref="A236:J236"/>
    <mergeCell ref="A237:J237"/>
    <mergeCell ref="D209:I209"/>
    <mergeCell ref="B211:C211"/>
    <mergeCell ref="D211:E211"/>
    <mergeCell ref="F211:G211"/>
    <mergeCell ref="H211:I211"/>
    <mergeCell ref="A230:M230"/>
    <mergeCell ref="A70:C70"/>
    <mergeCell ref="D70:M70"/>
    <mergeCell ref="D41:E41"/>
    <mergeCell ref="F41:G41"/>
    <mergeCell ref="H41:I41"/>
    <mergeCell ref="A60:M60"/>
    <mergeCell ref="A62:M62"/>
    <mergeCell ref="L63:M63"/>
    <mergeCell ref="H75:I75"/>
    <mergeCell ref="A94:M94"/>
    <mergeCell ref="A96:M96"/>
    <mergeCell ref="L97:M97"/>
    <mergeCell ref="A98:J98"/>
    <mergeCell ref="A99:J99"/>
    <mergeCell ref="L71:M71"/>
    <mergeCell ref="A72:A75"/>
    <mergeCell ref="B72:I72"/>
    <mergeCell ref="J72:M74"/>
    <mergeCell ref="B73:B74"/>
    <mergeCell ref="C73:C74"/>
    <mergeCell ref="D73:I73"/>
    <mergeCell ref="B75:C75"/>
    <mergeCell ref="D75:E75"/>
    <mergeCell ref="F75:G75"/>
    <mergeCell ref="A100:J100"/>
    <mergeCell ref="A101:J101"/>
    <mergeCell ref="A104:C104"/>
    <mergeCell ref="D104:M104"/>
    <mergeCell ref="L105:M105"/>
    <mergeCell ref="A106:A109"/>
    <mergeCell ref="B106:I106"/>
    <mergeCell ref="J106:M108"/>
    <mergeCell ref="B107:B108"/>
    <mergeCell ref="C107:C108"/>
    <mergeCell ref="A130:M130"/>
    <mergeCell ref="L131:M131"/>
    <mergeCell ref="A132:J132"/>
    <mergeCell ref="A133:J133"/>
    <mergeCell ref="A134:J134"/>
    <mergeCell ref="A135:J135"/>
    <mergeCell ref="D107:I107"/>
    <mergeCell ref="B109:C109"/>
    <mergeCell ref="D109:E109"/>
    <mergeCell ref="F109:G109"/>
    <mergeCell ref="H109:I109"/>
    <mergeCell ref="A128:M128"/>
    <mergeCell ref="A138:C138"/>
    <mergeCell ref="D138:M138"/>
    <mergeCell ref="L139:M139"/>
    <mergeCell ref="A140:A143"/>
    <mergeCell ref="B140:I140"/>
    <mergeCell ref="J140:M142"/>
    <mergeCell ref="B141:B142"/>
    <mergeCell ref="C141:C142"/>
    <mergeCell ref="A164:M164"/>
    <mergeCell ref="L165:M165"/>
    <mergeCell ref="A166:J166"/>
    <mergeCell ref="A167:J167"/>
    <mergeCell ref="A168:J168"/>
    <mergeCell ref="A169:J169"/>
    <mergeCell ref="D141:I141"/>
    <mergeCell ref="B143:C143"/>
    <mergeCell ref="D143:E143"/>
    <mergeCell ref="F143:G143"/>
    <mergeCell ref="H143:I143"/>
    <mergeCell ref="A162:M162"/>
    <mergeCell ref="A172:C172"/>
    <mergeCell ref="D172:M172"/>
    <mergeCell ref="L173:M173"/>
    <mergeCell ref="A174:A177"/>
    <mergeCell ref="B174:I174"/>
    <mergeCell ref="J174:M176"/>
    <mergeCell ref="B175:B176"/>
    <mergeCell ref="C175:C176"/>
    <mergeCell ref="D175:I175"/>
    <mergeCell ref="B177:C177"/>
    <mergeCell ref="A200:J200"/>
    <mergeCell ref="A201:J201"/>
    <mergeCell ref="A202:J202"/>
    <mergeCell ref="A203:J203"/>
    <mergeCell ref="D177:E177"/>
    <mergeCell ref="F177:G177"/>
    <mergeCell ref="H177:I177"/>
    <mergeCell ref="A196:M196"/>
    <mergeCell ref="A198:M198"/>
    <mergeCell ref="L199:M199"/>
  </mergeCells>
  <printOptions horizontalCentered="1"/>
  <pageMargins left="0.78740157480314965" right="0.78740157480314965" top="1.3779527559055118" bottom="0.78740157480314965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hozzájárulások&amp;R&amp;"Times New Roman,Félkövér dőlt"&amp;14 12. sz.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H16"/>
  <sheetViews>
    <sheetView zoomScaleNormal="100" workbookViewId="0">
      <selection activeCell="C9" sqref="C9"/>
    </sheetView>
  </sheetViews>
  <sheetFormatPr defaultRowHeight="12.75"/>
  <cols>
    <col min="1" max="1" width="5.85546875" style="678" customWidth="1"/>
    <col min="2" max="2" width="43.140625" style="672" customWidth="1"/>
    <col min="3" max="4" width="12.140625" style="672" bestFit="1" customWidth="1"/>
    <col min="5" max="5" width="11" style="672" customWidth="1"/>
    <col min="6" max="6" width="11.85546875" style="672" customWidth="1"/>
    <col min="7" max="7" width="13.28515625" style="672" customWidth="1"/>
    <col min="8" max="8" width="14.42578125" style="672" customWidth="1"/>
    <col min="9" max="16384" width="9.140625" style="672"/>
  </cols>
  <sheetData>
    <row r="1" spans="1:8" s="594" customFormat="1" ht="15.75" thickBot="1">
      <c r="A1" s="592"/>
      <c r="H1" s="595" t="s">
        <v>261</v>
      </c>
    </row>
    <row r="2" spans="1:8" s="656" customFormat="1" ht="26.25" customHeight="1">
      <c r="A2" s="938" t="s">
        <v>47</v>
      </c>
      <c r="B2" s="944" t="s">
        <v>944</v>
      </c>
      <c r="C2" s="938" t="s">
        <v>945</v>
      </c>
      <c r="D2" s="938" t="s">
        <v>946</v>
      </c>
      <c r="E2" s="946" t="s">
        <v>954</v>
      </c>
      <c r="F2" s="948" t="s">
        <v>947</v>
      </c>
      <c r="G2" s="949"/>
      <c r="H2" s="941" t="s">
        <v>955</v>
      </c>
    </row>
    <row r="3" spans="1:8" s="659" customFormat="1" ht="40.5" customHeight="1" thickBot="1">
      <c r="A3" s="943"/>
      <c r="B3" s="945"/>
      <c r="C3" s="945"/>
      <c r="D3" s="943"/>
      <c r="E3" s="947"/>
      <c r="F3" s="657" t="s">
        <v>391</v>
      </c>
      <c r="G3" s="658" t="s">
        <v>867</v>
      </c>
      <c r="H3" s="942"/>
    </row>
    <row r="4" spans="1:8" s="664" customFormat="1" ht="12.95" customHeight="1" thickBot="1">
      <c r="A4" s="660">
        <v>1</v>
      </c>
      <c r="B4" s="661">
        <v>2</v>
      </c>
      <c r="C4" s="661">
        <v>3</v>
      </c>
      <c r="D4" s="662">
        <v>4</v>
      </c>
      <c r="E4" s="660">
        <v>5</v>
      </c>
      <c r="F4" s="662">
        <v>6</v>
      </c>
      <c r="G4" s="662">
        <v>7</v>
      </c>
      <c r="H4" s="663">
        <v>8</v>
      </c>
    </row>
    <row r="5" spans="1:8" ht="20.100000000000001" customHeight="1" thickBot="1">
      <c r="A5" s="665" t="s">
        <v>49</v>
      </c>
      <c r="B5" s="666" t="s">
        <v>948</v>
      </c>
      <c r="C5" s="667"/>
      <c r="D5" s="668"/>
      <c r="E5" s="669">
        <f>SUM(E6:E9)</f>
        <v>6353</v>
      </c>
      <c r="F5" s="670">
        <f>SUM(F6:F9)</f>
        <v>0</v>
      </c>
      <c r="G5" s="670">
        <f>SUM(G6:G9)</f>
        <v>0</v>
      </c>
      <c r="H5" s="671">
        <f>SUM(H6:H9)</f>
        <v>0</v>
      </c>
    </row>
    <row r="6" spans="1:8" ht="20.100000000000001" customHeight="1">
      <c r="A6" s="673" t="s">
        <v>63</v>
      </c>
      <c r="B6" s="561" t="s">
        <v>949</v>
      </c>
      <c r="C6" s="674" t="s">
        <v>950</v>
      </c>
      <c r="D6" s="675" t="s">
        <v>950</v>
      </c>
      <c r="E6" s="564">
        <v>0</v>
      </c>
      <c r="F6" s="565"/>
      <c r="G6" s="565"/>
      <c r="H6" s="566"/>
    </row>
    <row r="7" spans="1:8" ht="20.100000000000001" customHeight="1">
      <c r="A7" s="673" t="s">
        <v>77</v>
      </c>
      <c r="B7" s="561" t="s">
        <v>608</v>
      </c>
      <c r="C7" s="674" t="s">
        <v>950</v>
      </c>
      <c r="D7" s="675" t="s">
        <v>950</v>
      </c>
      <c r="E7" s="564">
        <v>1353</v>
      </c>
      <c r="F7" s="565"/>
      <c r="G7" s="565"/>
      <c r="H7" s="566"/>
    </row>
    <row r="8" spans="1:8" ht="20.100000000000001" customHeight="1">
      <c r="A8" s="673" t="s">
        <v>228</v>
      </c>
      <c r="B8" s="561" t="s">
        <v>665</v>
      </c>
      <c r="C8" s="674">
        <v>2015</v>
      </c>
      <c r="D8" s="675">
        <v>2016</v>
      </c>
      <c r="E8" s="564">
        <v>5000</v>
      </c>
      <c r="F8" s="565"/>
      <c r="G8" s="565"/>
      <c r="H8" s="566"/>
    </row>
    <row r="9" spans="1:8" ht="20.100000000000001" customHeight="1" thickBot="1">
      <c r="A9" s="673" t="s">
        <v>105</v>
      </c>
      <c r="B9" s="561" t="s">
        <v>870</v>
      </c>
      <c r="C9" s="674"/>
      <c r="D9" s="675"/>
      <c r="E9" s="564"/>
      <c r="F9" s="565"/>
      <c r="G9" s="565"/>
      <c r="H9" s="566"/>
    </row>
    <row r="10" spans="1:8" ht="20.100000000000001" customHeight="1" thickBot="1">
      <c r="A10" s="665" t="s">
        <v>127</v>
      </c>
      <c r="B10" s="666" t="s">
        <v>951</v>
      </c>
      <c r="C10" s="676"/>
      <c r="D10" s="677"/>
      <c r="E10" s="669">
        <f>SUM(E11:E14)</f>
        <v>55746</v>
      </c>
      <c r="F10" s="670">
        <f>SUM(F11:F14)</f>
        <v>0</v>
      </c>
      <c r="G10" s="670">
        <f>SUM(G11:G14)</f>
        <v>0</v>
      </c>
      <c r="H10" s="671">
        <f>SUM(H11:H14)</f>
        <v>0</v>
      </c>
    </row>
    <row r="11" spans="1:8" ht="20.100000000000001" customHeight="1">
      <c r="A11" s="673" t="s">
        <v>239</v>
      </c>
      <c r="B11" s="561" t="s">
        <v>952</v>
      </c>
      <c r="C11" s="674"/>
      <c r="D11" s="675"/>
      <c r="E11" s="564">
        <v>446</v>
      </c>
      <c r="F11" s="565"/>
      <c r="G11" s="565"/>
      <c r="H11" s="566"/>
    </row>
    <row r="12" spans="1:8" ht="20.100000000000001" customHeight="1">
      <c r="A12" s="673" t="s">
        <v>149</v>
      </c>
      <c r="B12" s="561" t="s">
        <v>956</v>
      </c>
      <c r="C12" s="674"/>
      <c r="D12" s="675"/>
      <c r="E12" s="564">
        <v>54500</v>
      </c>
      <c r="F12" s="565"/>
      <c r="G12" s="565"/>
      <c r="H12" s="566"/>
    </row>
    <row r="13" spans="1:8" ht="20.100000000000001" customHeight="1">
      <c r="A13" s="673" t="s">
        <v>159</v>
      </c>
      <c r="B13" s="561" t="s">
        <v>957</v>
      </c>
      <c r="C13" s="674"/>
      <c r="D13" s="675"/>
      <c r="E13" s="564">
        <v>800</v>
      </c>
      <c r="F13" s="565"/>
      <c r="G13" s="565"/>
      <c r="H13" s="566"/>
    </row>
    <row r="14" spans="1:8" ht="20.100000000000001" customHeight="1" thickBot="1">
      <c r="A14" s="673" t="s">
        <v>251</v>
      </c>
      <c r="B14" s="561" t="s">
        <v>870</v>
      </c>
      <c r="C14" s="674"/>
      <c r="D14" s="675"/>
      <c r="E14" s="564"/>
      <c r="F14" s="565"/>
      <c r="G14" s="565"/>
      <c r="H14" s="566"/>
    </row>
    <row r="15" spans="1:8" ht="20.100000000000001" customHeight="1" thickBot="1">
      <c r="A15" s="665" t="s">
        <v>274</v>
      </c>
      <c r="B15" s="666" t="s">
        <v>953</v>
      </c>
      <c r="C15" s="667"/>
      <c r="D15" s="668"/>
      <c r="E15" s="669">
        <f>E5+E10</f>
        <v>62099</v>
      </c>
      <c r="F15" s="670">
        <f>F5+F10</f>
        <v>0</v>
      </c>
      <c r="G15" s="670">
        <f>G5+G10</f>
        <v>0</v>
      </c>
      <c r="H15" s="671">
        <f>H5+H10</f>
        <v>0</v>
      </c>
    </row>
    <row r="16" spans="1:8" ht="20.100000000000001" customHeight="1"/>
  </sheetData>
  <mergeCells count="7"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 xml:space="preserve">&amp;C&amp;"Times New Roman CE,Félkövér"&amp;12
Az önkormányzat által nyújtott hitel és kölcsön alakulása
 lejárat és eszközök szerinti bontásban&amp;R&amp;"Times New Roman CE,Félkövér dőlt"13. sz. melléklet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M177"/>
  <sheetViews>
    <sheetView view="pageBreakPreview" zoomScale="85" zoomScaleSheetLayoutView="85" workbookViewId="0">
      <pane xSplit="1" ySplit="10" topLeftCell="B144" activePane="bottomRight" state="frozen"/>
      <selection activeCell="L1" sqref="L1:Q1048576"/>
      <selection pane="topRight" activeCell="L1" sqref="L1:Q1048576"/>
      <selection pane="bottomLeft" activeCell="L1" sqref="L1:Q1048576"/>
      <selection pane="bottomRight" activeCell="L173" sqref="L173"/>
    </sheetView>
  </sheetViews>
  <sheetFormatPr defaultRowHeight="15.75"/>
  <cols>
    <col min="1" max="1" width="4.85546875" style="227" customWidth="1"/>
    <col min="2" max="2" width="4.140625" style="227" customWidth="1"/>
    <col min="3" max="3" width="5.28515625" style="162" customWidth="1"/>
    <col min="4" max="4" width="6" style="162" customWidth="1"/>
    <col min="5" max="5" width="56.42578125" style="162" bestFit="1" customWidth="1"/>
    <col min="6" max="6" width="13.7109375" style="285" customWidth="1"/>
    <col min="7" max="8" width="13.7109375" style="285" hidden="1" customWidth="1"/>
    <col min="9" max="10" width="13.7109375" style="285" customWidth="1"/>
    <col min="11" max="11" width="14.5703125" style="162" customWidth="1"/>
    <col min="12" max="12" width="9.140625" style="162"/>
    <col min="13" max="13" width="27.140625" style="162" customWidth="1"/>
    <col min="14" max="16384" width="9.140625" style="162"/>
  </cols>
  <sheetData>
    <row r="1" spans="1:11" ht="16.5" thickBot="1">
      <c r="H1" s="950" t="s">
        <v>1146</v>
      </c>
      <c r="I1" s="950"/>
      <c r="J1" s="950"/>
    </row>
    <row r="2" spans="1:11">
      <c r="A2" s="951" t="s">
        <v>629</v>
      </c>
      <c r="B2" s="952"/>
      <c r="C2" s="952"/>
      <c r="D2" s="952"/>
      <c r="E2" s="952"/>
      <c r="F2" s="952"/>
      <c r="G2" s="952"/>
      <c r="H2" s="952"/>
      <c r="I2" s="952"/>
      <c r="J2" s="952"/>
    </row>
    <row r="3" spans="1:11">
      <c r="A3" s="953" t="s">
        <v>494</v>
      </c>
      <c r="B3" s="954"/>
      <c r="C3" s="954"/>
      <c r="D3" s="954"/>
      <c r="E3" s="954"/>
      <c r="F3" s="954"/>
      <c r="G3" s="954"/>
      <c r="H3" s="954"/>
      <c r="I3" s="954"/>
      <c r="J3" s="954"/>
    </row>
    <row r="4" spans="1:11" ht="16.5" thickBot="1">
      <c r="A4" s="955" t="s">
        <v>495</v>
      </c>
      <c r="B4" s="956"/>
      <c r="C4" s="956"/>
      <c r="D4" s="956"/>
      <c r="E4" s="956"/>
      <c r="F4" s="956"/>
      <c r="G4" s="956"/>
      <c r="H4" s="956"/>
      <c r="I4" s="956"/>
      <c r="J4" s="956"/>
    </row>
    <row r="5" spans="1:11">
      <c r="A5" s="957" t="s">
        <v>551</v>
      </c>
      <c r="B5" s="958"/>
      <c r="C5" s="958"/>
      <c r="D5" s="958"/>
      <c r="E5" s="163"/>
      <c r="F5" s="228"/>
      <c r="G5" s="228"/>
      <c r="H5" s="228"/>
      <c r="I5" s="228"/>
      <c r="J5" s="228"/>
    </row>
    <row r="6" spans="1:11" ht="16.5" thickBot="1">
      <c r="A6" s="958"/>
      <c r="B6" s="958"/>
      <c r="C6" s="958"/>
      <c r="D6" s="958"/>
      <c r="I6" s="959" t="s">
        <v>497</v>
      </c>
      <c r="J6" s="959"/>
    </row>
    <row r="7" spans="1:11" ht="15.75" customHeight="1">
      <c r="A7" s="966" t="s">
        <v>498</v>
      </c>
      <c r="B7" s="968" t="s">
        <v>499</v>
      </c>
      <c r="C7" s="968" t="s">
        <v>500</v>
      </c>
      <c r="D7" s="968" t="s">
        <v>501</v>
      </c>
      <c r="E7" s="229" t="s">
        <v>502</v>
      </c>
      <c r="F7" s="964" t="s">
        <v>630</v>
      </c>
      <c r="G7" s="964" t="s">
        <v>693</v>
      </c>
      <c r="H7" s="964" t="s">
        <v>653</v>
      </c>
      <c r="I7" s="964" t="s">
        <v>632</v>
      </c>
      <c r="J7" s="960" t="s">
        <v>695</v>
      </c>
    </row>
    <row r="8" spans="1:11">
      <c r="A8" s="967"/>
      <c r="B8" s="969"/>
      <c r="C8" s="970"/>
      <c r="D8" s="970"/>
      <c r="E8" s="230" t="s">
        <v>503</v>
      </c>
      <c r="F8" s="965"/>
      <c r="G8" s="965"/>
      <c r="H8" s="965"/>
      <c r="I8" s="965"/>
      <c r="J8" s="961"/>
    </row>
    <row r="9" spans="1:11">
      <c r="A9" s="967"/>
      <c r="B9" s="969"/>
      <c r="C9" s="970"/>
      <c r="D9" s="970"/>
      <c r="E9" s="230" t="s">
        <v>504</v>
      </c>
      <c r="F9" s="965"/>
      <c r="G9" s="965"/>
      <c r="H9" s="965"/>
      <c r="I9" s="965"/>
      <c r="J9" s="961"/>
    </row>
    <row r="10" spans="1:11" ht="33.75" customHeight="1">
      <c r="A10" s="967"/>
      <c r="B10" s="969"/>
      <c r="C10" s="970"/>
      <c r="D10" s="970"/>
      <c r="E10" s="230" t="s">
        <v>505</v>
      </c>
      <c r="F10" s="965"/>
      <c r="G10" s="965"/>
      <c r="H10" s="965"/>
      <c r="I10" s="965"/>
      <c r="J10" s="961"/>
    </row>
    <row r="11" spans="1:11">
      <c r="A11" s="165">
        <v>102</v>
      </c>
      <c r="B11" s="221"/>
      <c r="C11" s="167"/>
      <c r="D11" s="213"/>
      <c r="E11" s="231" t="s">
        <v>506</v>
      </c>
      <c r="F11" s="310"/>
      <c r="G11" s="308"/>
      <c r="H11" s="310"/>
      <c r="I11" s="310"/>
      <c r="J11" s="745"/>
    </row>
    <row r="12" spans="1:11">
      <c r="A12" s="165"/>
      <c r="B12" s="221"/>
      <c r="C12" s="167"/>
      <c r="D12" s="213"/>
      <c r="E12" s="180" t="s">
        <v>349</v>
      </c>
      <c r="F12" s="310"/>
      <c r="G12" s="308"/>
      <c r="H12" s="310"/>
      <c r="I12" s="310"/>
      <c r="J12" s="745"/>
    </row>
    <row r="13" spans="1:11" hidden="1">
      <c r="A13" s="165"/>
      <c r="B13" s="221"/>
      <c r="C13" s="167">
        <v>1</v>
      </c>
      <c r="D13" s="295"/>
      <c r="E13" s="363" t="s">
        <v>267</v>
      </c>
      <c r="F13" s="310"/>
      <c r="G13" s="308"/>
      <c r="H13" s="310"/>
      <c r="I13" s="310"/>
      <c r="J13" s="745"/>
      <c r="K13" s="171"/>
    </row>
    <row r="14" spans="1:11" hidden="1">
      <c r="A14" s="165"/>
      <c r="B14" s="221"/>
      <c r="C14" s="167">
        <v>2</v>
      </c>
      <c r="D14" s="295"/>
      <c r="E14" s="363" t="s">
        <v>315</v>
      </c>
      <c r="F14" s="310"/>
      <c r="G14" s="308"/>
      <c r="H14" s="310"/>
      <c r="I14" s="310"/>
      <c r="J14" s="745"/>
      <c r="K14" s="171"/>
    </row>
    <row r="15" spans="1:11" hidden="1">
      <c r="A15" s="165"/>
      <c r="B15" s="221"/>
      <c r="C15" s="167">
        <v>3</v>
      </c>
      <c r="D15" s="295"/>
      <c r="E15" s="363" t="s">
        <v>270</v>
      </c>
      <c r="F15" s="310"/>
      <c r="G15" s="308"/>
      <c r="H15" s="310"/>
      <c r="I15" s="310"/>
      <c r="J15" s="745"/>
      <c r="K15" s="171"/>
    </row>
    <row r="16" spans="1:11">
      <c r="A16" s="165"/>
      <c r="B16" s="221"/>
      <c r="C16" s="167">
        <v>4</v>
      </c>
      <c r="D16" s="295"/>
      <c r="E16" s="363" t="s">
        <v>392</v>
      </c>
      <c r="F16" s="310">
        <v>50719</v>
      </c>
      <c r="G16" s="308">
        <v>51171</v>
      </c>
      <c r="H16" s="310">
        <f>I16-G16</f>
        <v>0</v>
      </c>
      <c r="I16" s="310">
        <v>51171</v>
      </c>
      <c r="J16" s="745">
        <v>53715</v>
      </c>
      <c r="K16" s="171"/>
    </row>
    <row r="17" spans="1:11" hidden="1">
      <c r="A17" s="165"/>
      <c r="B17" s="221"/>
      <c r="C17" s="167">
        <v>5</v>
      </c>
      <c r="D17" s="295"/>
      <c r="E17" s="363" t="s">
        <v>318</v>
      </c>
      <c r="F17" s="310"/>
      <c r="G17" s="308"/>
      <c r="H17" s="310"/>
      <c r="I17" s="310"/>
      <c r="J17" s="745">
        <v>0</v>
      </c>
      <c r="K17" s="171"/>
    </row>
    <row r="18" spans="1:11">
      <c r="A18" s="165"/>
      <c r="B18" s="221"/>
      <c r="C18" s="167">
        <v>6</v>
      </c>
      <c r="D18" s="295"/>
      <c r="E18" s="363" t="s">
        <v>271</v>
      </c>
      <c r="F18" s="310">
        <v>1535</v>
      </c>
      <c r="G18" s="308">
        <v>1535</v>
      </c>
      <c r="H18" s="310">
        <f>I18-G18</f>
        <v>0</v>
      </c>
      <c r="I18" s="310">
        <v>1535</v>
      </c>
      <c r="J18" s="745">
        <v>631</v>
      </c>
      <c r="K18" s="171"/>
    </row>
    <row r="19" spans="1:11" hidden="1">
      <c r="A19" s="165"/>
      <c r="B19" s="221"/>
      <c r="C19" s="167">
        <v>7</v>
      </c>
      <c r="D19" s="295"/>
      <c r="E19" s="363" t="s">
        <v>356</v>
      </c>
      <c r="F19" s="310"/>
      <c r="G19" s="308">
        <v>0</v>
      </c>
      <c r="H19" s="310">
        <f>I19-G19</f>
        <v>0</v>
      </c>
      <c r="I19" s="310">
        <v>0</v>
      </c>
      <c r="J19" s="745">
        <v>0</v>
      </c>
      <c r="K19" s="171"/>
    </row>
    <row r="20" spans="1:11">
      <c r="A20" s="165"/>
      <c r="B20" s="221"/>
      <c r="C20" s="167">
        <v>8</v>
      </c>
      <c r="D20" s="295"/>
      <c r="E20" s="363" t="s">
        <v>393</v>
      </c>
      <c r="F20" s="310">
        <v>3230</v>
      </c>
      <c r="G20" s="308">
        <v>1423</v>
      </c>
      <c r="H20" s="310">
        <f>I20-G20</f>
        <v>0</v>
      </c>
      <c r="I20" s="310">
        <v>1423</v>
      </c>
      <c r="J20" s="745">
        <v>1423</v>
      </c>
      <c r="K20" s="171"/>
    </row>
    <row r="21" spans="1:11" s="236" customFormat="1">
      <c r="A21" s="232"/>
      <c r="B21" s="233"/>
      <c r="C21" s="233"/>
      <c r="D21" s="234"/>
      <c r="E21" s="235" t="s">
        <v>552</v>
      </c>
      <c r="F21" s="368">
        <f>SUM(F13:F20)</f>
        <v>55484</v>
      </c>
      <c r="G21" s="365">
        <v>54129</v>
      </c>
      <c r="H21" s="368">
        <f t="shared" ref="H21:J21" si="0">SUM(H13:H20)</f>
        <v>0</v>
      </c>
      <c r="I21" s="368">
        <f t="shared" si="0"/>
        <v>54129</v>
      </c>
      <c r="J21" s="365">
        <f t="shared" si="0"/>
        <v>55769</v>
      </c>
      <c r="K21" s="237"/>
    </row>
    <row r="22" spans="1:11">
      <c r="A22" s="165"/>
      <c r="B22" s="221">
        <v>1</v>
      </c>
      <c r="C22" s="167"/>
      <c r="D22" s="213"/>
      <c r="E22" s="231" t="s">
        <v>510</v>
      </c>
      <c r="F22" s="310"/>
      <c r="G22" s="308">
        <v>0</v>
      </c>
      <c r="H22" s="310">
        <f t="shared" ref="H22:H30" si="1">I22-G22</f>
        <v>0</v>
      </c>
      <c r="I22" s="310">
        <v>0</v>
      </c>
      <c r="J22" s="745">
        <v>0</v>
      </c>
      <c r="K22" s="171"/>
    </row>
    <row r="23" spans="1:11">
      <c r="A23" s="165"/>
      <c r="B23" s="221"/>
      <c r="C23" s="167">
        <v>1</v>
      </c>
      <c r="D23" s="213"/>
      <c r="E23" s="363" t="s">
        <v>267</v>
      </c>
      <c r="F23" s="310"/>
      <c r="G23" s="308">
        <v>0</v>
      </c>
      <c r="H23" s="310">
        <f t="shared" si="1"/>
        <v>200</v>
      </c>
      <c r="I23" s="310">
        <v>200</v>
      </c>
      <c r="J23" s="745">
        <v>200</v>
      </c>
    </row>
    <row r="24" spans="1:11" hidden="1">
      <c r="A24" s="165"/>
      <c r="B24" s="221"/>
      <c r="C24" s="167">
        <v>2</v>
      </c>
      <c r="D24" s="213"/>
      <c r="E24" s="363" t="s">
        <v>315</v>
      </c>
      <c r="F24" s="310"/>
      <c r="G24" s="308">
        <v>0</v>
      </c>
      <c r="H24" s="310">
        <f t="shared" si="1"/>
        <v>0</v>
      </c>
      <c r="I24" s="310">
        <v>0</v>
      </c>
      <c r="J24" s="745">
        <v>0</v>
      </c>
    </row>
    <row r="25" spans="1:11" hidden="1">
      <c r="A25" s="165"/>
      <c r="B25" s="221"/>
      <c r="C25" s="167">
        <v>3</v>
      </c>
      <c r="D25" s="213"/>
      <c r="E25" s="363" t="s">
        <v>270</v>
      </c>
      <c r="F25" s="310"/>
      <c r="G25" s="308">
        <v>0</v>
      </c>
      <c r="H25" s="310">
        <f t="shared" si="1"/>
        <v>0</v>
      </c>
      <c r="I25" s="310">
        <v>0</v>
      </c>
      <c r="J25" s="745">
        <v>0</v>
      </c>
    </row>
    <row r="26" spans="1:11">
      <c r="A26" s="165"/>
      <c r="B26" s="221"/>
      <c r="C26" s="167">
        <v>4</v>
      </c>
      <c r="D26" s="213"/>
      <c r="E26" s="363" t="s">
        <v>392</v>
      </c>
      <c r="F26" s="310">
        <v>33195</v>
      </c>
      <c r="G26" s="308">
        <v>27695</v>
      </c>
      <c r="H26" s="310">
        <f t="shared" si="1"/>
        <v>0</v>
      </c>
      <c r="I26" s="310">
        <v>27695</v>
      </c>
      <c r="J26" s="745">
        <v>28110</v>
      </c>
    </row>
    <row r="27" spans="1:11" hidden="1">
      <c r="A27" s="165"/>
      <c r="B27" s="221"/>
      <c r="C27" s="167">
        <v>5</v>
      </c>
      <c r="D27" s="213"/>
      <c r="E27" s="363" t="s">
        <v>318</v>
      </c>
      <c r="F27" s="310"/>
      <c r="G27" s="308">
        <v>0</v>
      </c>
      <c r="H27" s="310">
        <f t="shared" si="1"/>
        <v>0</v>
      </c>
      <c r="I27" s="310">
        <v>0</v>
      </c>
      <c r="J27" s="745">
        <v>0</v>
      </c>
    </row>
    <row r="28" spans="1:11" hidden="1">
      <c r="A28" s="165"/>
      <c r="B28" s="221"/>
      <c r="C28" s="167">
        <v>6</v>
      </c>
      <c r="D28" s="213"/>
      <c r="E28" s="363" t="s">
        <v>271</v>
      </c>
      <c r="F28" s="310"/>
      <c r="G28" s="308">
        <v>0</v>
      </c>
      <c r="H28" s="310">
        <f t="shared" si="1"/>
        <v>0</v>
      </c>
      <c r="I28" s="310">
        <v>0</v>
      </c>
      <c r="J28" s="745">
        <v>0</v>
      </c>
    </row>
    <row r="29" spans="1:11" hidden="1">
      <c r="A29" s="165"/>
      <c r="B29" s="221"/>
      <c r="C29" s="167">
        <v>7</v>
      </c>
      <c r="D29" s="213"/>
      <c r="E29" s="363" t="s">
        <v>356</v>
      </c>
      <c r="F29" s="310"/>
      <c r="G29" s="308">
        <v>0</v>
      </c>
      <c r="H29" s="310">
        <f t="shared" si="1"/>
        <v>0</v>
      </c>
      <c r="I29" s="310">
        <v>0</v>
      </c>
      <c r="J29" s="745">
        <v>0</v>
      </c>
    </row>
    <row r="30" spans="1:11">
      <c r="A30" s="165"/>
      <c r="B30" s="221"/>
      <c r="C30" s="167">
        <v>8</v>
      </c>
      <c r="D30" s="213"/>
      <c r="E30" s="363" t="s">
        <v>393</v>
      </c>
      <c r="F30" s="310">
        <v>1505</v>
      </c>
      <c r="G30" s="308">
        <v>1409</v>
      </c>
      <c r="H30" s="310">
        <f t="shared" si="1"/>
        <v>0</v>
      </c>
      <c r="I30" s="310">
        <v>1409</v>
      </c>
      <c r="J30" s="745">
        <v>1409</v>
      </c>
    </row>
    <row r="31" spans="1:11" s="236" customFormat="1">
      <c r="A31" s="232"/>
      <c r="B31" s="233"/>
      <c r="C31" s="233"/>
      <c r="D31" s="234"/>
      <c r="E31" s="235" t="s">
        <v>512</v>
      </c>
      <c r="F31" s="368">
        <f>SUM(F23:F30)</f>
        <v>34700</v>
      </c>
      <c r="G31" s="368">
        <f t="shared" ref="G31:J31" si="2">SUM(G23:G30)</f>
        <v>29104</v>
      </c>
      <c r="H31" s="368">
        <f t="shared" si="2"/>
        <v>200</v>
      </c>
      <c r="I31" s="368">
        <f t="shared" si="2"/>
        <v>29304</v>
      </c>
      <c r="J31" s="746">
        <f t="shared" si="2"/>
        <v>29719</v>
      </c>
    </row>
    <row r="32" spans="1:11" s="243" customFormat="1">
      <c r="A32" s="238"/>
      <c r="B32" s="239">
        <v>2</v>
      </c>
      <c r="C32" s="240"/>
      <c r="D32" s="241"/>
      <c r="E32" s="242" t="s">
        <v>553</v>
      </c>
      <c r="F32" s="369"/>
      <c r="G32" s="356">
        <v>0</v>
      </c>
      <c r="H32" s="369">
        <f t="shared" ref="H32:H40" si="3">I32-G32</f>
        <v>0</v>
      </c>
      <c r="I32" s="369">
        <v>0</v>
      </c>
      <c r="J32" s="747">
        <v>0</v>
      </c>
    </row>
    <row r="33" spans="1:11" s="243" customFormat="1">
      <c r="A33" s="296"/>
      <c r="B33" s="297"/>
      <c r="C33" s="298">
        <v>1</v>
      </c>
      <c r="D33" s="299"/>
      <c r="E33" s="363" t="s">
        <v>267</v>
      </c>
      <c r="F33" s="370">
        <v>0</v>
      </c>
      <c r="G33" s="308">
        <v>300</v>
      </c>
      <c r="H33" s="310">
        <f t="shared" si="3"/>
        <v>7415</v>
      </c>
      <c r="I33" s="310">
        <v>7715</v>
      </c>
      <c r="J33" s="745">
        <v>7715</v>
      </c>
    </row>
    <row r="34" spans="1:11" s="243" customFormat="1">
      <c r="A34" s="296"/>
      <c r="B34" s="297"/>
      <c r="C34" s="298">
        <v>2</v>
      </c>
      <c r="D34" s="299"/>
      <c r="E34" s="363" t="s">
        <v>315</v>
      </c>
      <c r="F34" s="370"/>
      <c r="G34" s="357">
        <v>0</v>
      </c>
      <c r="H34" s="310">
        <f t="shared" si="3"/>
        <v>141404</v>
      </c>
      <c r="I34" s="310">
        <v>141404</v>
      </c>
      <c r="J34" s="745">
        <v>141404</v>
      </c>
    </row>
    <row r="35" spans="1:11" s="243" customFormat="1" hidden="1">
      <c r="A35" s="296"/>
      <c r="B35" s="297"/>
      <c r="C35" s="298">
        <v>3</v>
      </c>
      <c r="D35" s="299"/>
      <c r="E35" s="363" t="s">
        <v>270</v>
      </c>
      <c r="F35" s="370"/>
      <c r="G35" s="357">
        <v>0</v>
      </c>
      <c r="H35" s="370">
        <f t="shared" si="3"/>
        <v>0</v>
      </c>
      <c r="I35" s="370">
        <v>0</v>
      </c>
      <c r="J35" s="748">
        <v>0</v>
      </c>
    </row>
    <row r="36" spans="1:11" s="243" customFormat="1">
      <c r="A36" s="296"/>
      <c r="B36" s="297"/>
      <c r="C36" s="298">
        <v>4</v>
      </c>
      <c r="D36" s="299"/>
      <c r="E36" s="363" t="s">
        <v>392</v>
      </c>
      <c r="F36" s="310">
        <v>9000</v>
      </c>
      <c r="G36" s="308">
        <v>7900</v>
      </c>
      <c r="H36" s="310">
        <f t="shared" si="3"/>
        <v>0</v>
      </c>
      <c r="I36" s="310">
        <v>7900</v>
      </c>
      <c r="J36" s="745">
        <v>7724</v>
      </c>
    </row>
    <row r="37" spans="1:11" s="243" customFormat="1" hidden="1">
      <c r="A37" s="296"/>
      <c r="B37" s="297"/>
      <c r="C37" s="298">
        <v>5</v>
      </c>
      <c r="D37" s="299"/>
      <c r="E37" s="363" t="s">
        <v>318</v>
      </c>
      <c r="F37" s="310"/>
      <c r="G37" s="308">
        <v>0</v>
      </c>
      <c r="H37" s="310">
        <f t="shared" si="3"/>
        <v>0</v>
      </c>
      <c r="I37" s="310">
        <v>0</v>
      </c>
      <c r="J37" s="745">
        <v>0</v>
      </c>
    </row>
    <row r="38" spans="1:11" s="243" customFormat="1">
      <c r="A38" s="296"/>
      <c r="B38" s="297"/>
      <c r="C38" s="298">
        <v>6</v>
      </c>
      <c r="D38" s="299"/>
      <c r="E38" s="363" t="s">
        <v>271</v>
      </c>
      <c r="F38" s="310"/>
      <c r="G38" s="308">
        <v>203</v>
      </c>
      <c r="H38" s="310">
        <f t="shared" si="3"/>
        <v>0</v>
      </c>
      <c r="I38" s="310">
        <v>203</v>
      </c>
      <c r="J38" s="745">
        <v>208</v>
      </c>
    </row>
    <row r="39" spans="1:11" hidden="1">
      <c r="A39" s="165"/>
      <c r="B39" s="221"/>
      <c r="C39" s="298">
        <v>7</v>
      </c>
      <c r="D39" s="213"/>
      <c r="E39" s="363" t="s">
        <v>356</v>
      </c>
      <c r="F39" s="310"/>
      <c r="G39" s="308">
        <v>0</v>
      </c>
      <c r="H39" s="310">
        <f t="shared" si="3"/>
        <v>0</v>
      </c>
      <c r="I39" s="310">
        <v>0</v>
      </c>
      <c r="J39" s="745">
        <v>0</v>
      </c>
    </row>
    <row r="40" spans="1:11">
      <c r="A40" s="165"/>
      <c r="B40" s="221"/>
      <c r="C40" s="298">
        <v>8</v>
      </c>
      <c r="D40" s="213"/>
      <c r="E40" s="363" t="s">
        <v>393</v>
      </c>
      <c r="F40" s="310">
        <v>654</v>
      </c>
      <c r="G40" s="308">
        <v>473</v>
      </c>
      <c r="H40" s="310">
        <f t="shared" si="3"/>
        <v>0</v>
      </c>
      <c r="I40" s="310">
        <v>473</v>
      </c>
      <c r="J40" s="745">
        <v>473</v>
      </c>
    </row>
    <row r="41" spans="1:11" s="236" customFormat="1" ht="16.5" thickBot="1">
      <c r="A41" s="247"/>
      <c r="B41" s="248"/>
      <c r="C41" s="248"/>
      <c r="D41" s="249"/>
      <c r="E41" s="250" t="s">
        <v>513</v>
      </c>
      <c r="F41" s="371">
        <f>SUM(F33:F40)</f>
        <v>9654</v>
      </c>
      <c r="G41" s="371">
        <f t="shared" ref="G41:J41" si="4">SUM(G33:G40)</f>
        <v>8876</v>
      </c>
      <c r="H41" s="371">
        <f t="shared" si="4"/>
        <v>148819</v>
      </c>
      <c r="I41" s="371">
        <f t="shared" si="4"/>
        <v>157695</v>
      </c>
      <c r="J41" s="749">
        <f t="shared" si="4"/>
        <v>157524</v>
      </c>
    </row>
    <row r="42" spans="1:11">
      <c r="A42" s="253"/>
      <c r="B42" s="254">
        <v>3</v>
      </c>
      <c r="C42" s="177"/>
      <c r="D42" s="255"/>
      <c r="E42" s="256" t="s">
        <v>514</v>
      </c>
      <c r="F42" s="372"/>
      <c r="G42" s="358">
        <v>0</v>
      </c>
      <c r="H42" s="372">
        <f t="shared" ref="H42:H50" si="5">I42-G42</f>
        <v>0</v>
      </c>
      <c r="I42" s="372">
        <v>0</v>
      </c>
      <c r="J42" s="750">
        <v>0</v>
      </c>
    </row>
    <row r="43" spans="1:11">
      <c r="A43" s="165"/>
      <c r="B43" s="221"/>
      <c r="C43" s="167">
        <v>1</v>
      </c>
      <c r="D43" s="213"/>
      <c r="E43" s="363" t="s">
        <v>267</v>
      </c>
      <c r="F43" s="310">
        <v>0</v>
      </c>
      <c r="G43" s="308">
        <v>748</v>
      </c>
      <c r="H43" s="310">
        <f t="shared" si="5"/>
        <v>0</v>
      </c>
      <c r="I43" s="310">
        <v>748</v>
      </c>
      <c r="J43" s="745">
        <v>748</v>
      </c>
    </row>
    <row r="44" spans="1:11" hidden="1">
      <c r="A44" s="165"/>
      <c r="B44" s="221"/>
      <c r="C44" s="167">
        <v>2</v>
      </c>
      <c r="D44" s="213"/>
      <c r="E44" s="363" t="s">
        <v>315</v>
      </c>
      <c r="F44" s="310"/>
      <c r="G44" s="308">
        <v>0</v>
      </c>
      <c r="H44" s="310">
        <f t="shared" si="5"/>
        <v>0</v>
      </c>
      <c r="I44" s="310">
        <v>0</v>
      </c>
      <c r="J44" s="745">
        <v>0</v>
      </c>
    </row>
    <row r="45" spans="1:11" hidden="1">
      <c r="A45" s="165"/>
      <c r="B45" s="221"/>
      <c r="C45" s="167">
        <v>3</v>
      </c>
      <c r="D45" s="213"/>
      <c r="E45" s="363" t="s">
        <v>270</v>
      </c>
      <c r="F45" s="310"/>
      <c r="G45" s="308">
        <v>0</v>
      </c>
      <c r="H45" s="310">
        <f t="shared" si="5"/>
        <v>0</v>
      </c>
      <c r="I45" s="310">
        <v>0</v>
      </c>
      <c r="J45" s="745">
        <v>0</v>
      </c>
    </row>
    <row r="46" spans="1:11">
      <c r="A46" s="165"/>
      <c r="B46" s="221"/>
      <c r="C46" s="167">
        <v>4</v>
      </c>
      <c r="D46" s="213"/>
      <c r="E46" s="363" t="s">
        <v>392</v>
      </c>
      <c r="F46" s="310">
        <v>1140</v>
      </c>
      <c r="G46" s="308">
        <v>1858</v>
      </c>
      <c r="H46" s="310">
        <f t="shared" si="5"/>
        <v>0</v>
      </c>
      <c r="I46" s="310">
        <v>1858</v>
      </c>
      <c r="J46" s="745">
        <v>1918</v>
      </c>
    </row>
    <row r="47" spans="1:11" s="199" customFormat="1" hidden="1">
      <c r="A47" s="165"/>
      <c r="B47" s="221"/>
      <c r="C47" s="167">
        <v>5</v>
      </c>
      <c r="D47" s="213"/>
      <c r="E47" s="363" t="s">
        <v>318</v>
      </c>
      <c r="F47" s="310"/>
      <c r="G47" s="308">
        <v>0</v>
      </c>
      <c r="H47" s="310">
        <f t="shared" si="5"/>
        <v>0</v>
      </c>
      <c r="I47" s="310">
        <v>0</v>
      </c>
      <c r="J47" s="745">
        <v>0</v>
      </c>
    </row>
    <row r="48" spans="1:11" s="199" customFormat="1" hidden="1">
      <c r="A48" s="257"/>
      <c r="B48" s="258"/>
      <c r="C48" s="167">
        <v>6</v>
      </c>
      <c r="D48" s="251"/>
      <c r="E48" s="363" t="s">
        <v>271</v>
      </c>
      <c r="F48" s="373"/>
      <c r="G48" s="359">
        <v>0</v>
      </c>
      <c r="H48" s="373">
        <f t="shared" si="5"/>
        <v>0</v>
      </c>
      <c r="I48" s="373">
        <v>0</v>
      </c>
      <c r="J48" s="751">
        <v>0</v>
      </c>
      <c r="K48" s="183"/>
    </row>
    <row r="49" spans="1:11" hidden="1">
      <c r="A49" s="165"/>
      <c r="B49" s="221"/>
      <c r="C49" s="167">
        <v>7</v>
      </c>
      <c r="D49" s="251"/>
      <c r="E49" s="363" t="s">
        <v>356</v>
      </c>
      <c r="F49" s="310"/>
      <c r="G49" s="308">
        <v>0</v>
      </c>
      <c r="H49" s="310">
        <f t="shared" si="5"/>
        <v>0</v>
      </c>
      <c r="I49" s="310">
        <v>0</v>
      </c>
      <c r="J49" s="745">
        <v>0</v>
      </c>
    </row>
    <row r="50" spans="1:11">
      <c r="A50" s="244"/>
      <c r="B50" s="245"/>
      <c r="C50" s="167">
        <v>8</v>
      </c>
      <c r="D50" s="246"/>
      <c r="E50" s="363" t="s">
        <v>393</v>
      </c>
      <c r="F50" s="374">
        <v>401</v>
      </c>
      <c r="G50" s="360">
        <v>417</v>
      </c>
      <c r="H50" s="374">
        <f t="shared" si="5"/>
        <v>0</v>
      </c>
      <c r="I50" s="374">
        <v>417</v>
      </c>
      <c r="J50" s="752">
        <v>417</v>
      </c>
    </row>
    <row r="51" spans="1:11" s="236" customFormat="1">
      <c r="A51" s="244"/>
      <c r="B51" s="245"/>
      <c r="C51" s="233"/>
      <c r="D51" s="259"/>
      <c r="E51" s="235" t="s">
        <v>517</v>
      </c>
      <c r="F51" s="375">
        <f>SUM(F43:F50)</f>
        <v>1541</v>
      </c>
      <c r="G51" s="375">
        <f t="shared" ref="G51:J51" si="6">SUM(G43:G50)</f>
        <v>3023</v>
      </c>
      <c r="H51" s="375">
        <f t="shared" si="6"/>
        <v>0</v>
      </c>
      <c r="I51" s="375">
        <f t="shared" si="6"/>
        <v>3023</v>
      </c>
      <c r="J51" s="753">
        <f t="shared" si="6"/>
        <v>3083</v>
      </c>
    </row>
    <row r="52" spans="1:11">
      <c r="A52" s="165"/>
      <c r="B52" s="221">
        <v>4</v>
      </c>
      <c r="C52" s="167"/>
      <c r="D52" s="213"/>
      <c r="E52" s="231" t="s">
        <v>352</v>
      </c>
      <c r="F52" s="310"/>
      <c r="G52" s="308">
        <v>0</v>
      </c>
      <c r="H52" s="310">
        <f t="shared" ref="H52:H60" si="7">I52-G52</f>
        <v>0</v>
      </c>
      <c r="I52" s="310">
        <v>0</v>
      </c>
      <c r="J52" s="745">
        <v>0</v>
      </c>
    </row>
    <row r="53" spans="1:11">
      <c r="A53" s="165"/>
      <c r="B53" s="221"/>
      <c r="C53" s="167">
        <v>1</v>
      </c>
      <c r="D53" s="213"/>
      <c r="E53" s="363" t="s">
        <v>267</v>
      </c>
      <c r="F53" s="310"/>
      <c r="G53" s="308">
        <v>0</v>
      </c>
      <c r="H53" s="310">
        <f t="shared" si="7"/>
        <v>500</v>
      </c>
      <c r="I53" s="310">
        <v>500</v>
      </c>
      <c r="J53" s="745">
        <v>500</v>
      </c>
    </row>
    <row r="54" spans="1:11" hidden="1">
      <c r="A54" s="165"/>
      <c r="B54" s="221"/>
      <c r="C54" s="167">
        <v>2</v>
      </c>
      <c r="D54" s="213"/>
      <c r="E54" s="363" t="s">
        <v>315</v>
      </c>
      <c r="F54" s="310"/>
      <c r="G54" s="308">
        <v>0</v>
      </c>
      <c r="H54" s="310">
        <f t="shared" si="7"/>
        <v>0</v>
      </c>
      <c r="I54" s="310">
        <v>0</v>
      </c>
      <c r="J54" s="745">
        <v>0</v>
      </c>
    </row>
    <row r="55" spans="1:11" hidden="1">
      <c r="A55" s="165"/>
      <c r="B55" s="221"/>
      <c r="C55" s="167">
        <v>3</v>
      </c>
      <c r="D55" s="213"/>
      <c r="E55" s="363" t="s">
        <v>270</v>
      </c>
      <c r="F55" s="310"/>
      <c r="G55" s="308">
        <v>0</v>
      </c>
      <c r="H55" s="310">
        <f t="shared" si="7"/>
        <v>0</v>
      </c>
      <c r="I55" s="310">
        <v>0</v>
      </c>
      <c r="J55" s="745">
        <v>0</v>
      </c>
    </row>
    <row r="56" spans="1:11">
      <c r="A56" s="165"/>
      <c r="B56" s="221"/>
      <c r="C56" s="167">
        <v>4</v>
      </c>
      <c r="D56" s="213"/>
      <c r="E56" s="363" t="s">
        <v>392</v>
      </c>
      <c r="F56" s="310">
        <v>700</v>
      </c>
      <c r="G56" s="308">
        <v>700</v>
      </c>
      <c r="H56" s="310">
        <f t="shared" si="7"/>
        <v>1</v>
      </c>
      <c r="I56" s="310">
        <v>701</v>
      </c>
      <c r="J56" s="745">
        <v>823</v>
      </c>
    </row>
    <row r="57" spans="1:11" hidden="1">
      <c r="A57" s="165"/>
      <c r="B57" s="221"/>
      <c r="C57" s="167">
        <v>5</v>
      </c>
      <c r="D57" s="213"/>
      <c r="E57" s="363" t="s">
        <v>318</v>
      </c>
      <c r="F57" s="310"/>
      <c r="G57" s="308">
        <v>0</v>
      </c>
      <c r="H57" s="310">
        <f t="shared" si="7"/>
        <v>0</v>
      </c>
      <c r="I57" s="310">
        <v>0</v>
      </c>
      <c r="J57" s="745">
        <v>0</v>
      </c>
    </row>
    <row r="58" spans="1:11" hidden="1">
      <c r="A58" s="165"/>
      <c r="B58" s="221"/>
      <c r="C58" s="167">
        <v>6</v>
      </c>
      <c r="D58" s="213"/>
      <c r="E58" s="363" t="s">
        <v>271</v>
      </c>
      <c r="F58" s="310"/>
      <c r="G58" s="308">
        <v>0</v>
      </c>
      <c r="H58" s="310">
        <f t="shared" si="7"/>
        <v>0</v>
      </c>
      <c r="I58" s="310">
        <v>0</v>
      </c>
      <c r="J58" s="745">
        <v>0</v>
      </c>
    </row>
    <row r="59" spans="1:11" hidden="1">
      <c r="A59" s="165"/>
      <c r="B59" s="221"/>
      <c r="C59" s="167">
        <v>7</v>
      </c>
      <c r="D59" s="213"/>
      <c r="E59" s="363" t="s">
        <v>356</v>
      </c>
      <c r="F59" s="310"/>
      <c r="G59" s="308">
        <v>0</v>
      </c>
      <c r="H59" s="310">
        <f t="shared" si="7"/>
        <v>0</v>
      </c>
      <c r="I59" s="310">
        <v>0</v>
      </c>
      <c r="J59" s="745">
        <v>0</v>
      </c>
    </row>
    <row r="60" spans="1:11">
      <c r="A60" s="165"/>
      <c r="B60" s="221"/>
      <c r="C60" s="167">
        <v>8</v>
      </c>
      <c r="D60" s="213"/>
      <c r="E60" s="363" t="s">
        <v>393</v>
      </c>
      <c r="F60" s="310">
        <v>282</v>
      </c>
      <c r="G60" s="308">
        <v>278</v>
      </c>
      <c r="H60" s="310">
        <f t="shared" si="7"/>
        <v>0</v>
      </c>
      <c r="I60" s="310">
        <v>278</v>
      </c>
      <c r="J60" s="745">
        <v>278</v>
      </c>
    </row>
    <row r="61" spans="1:11" s="236" customFormat="1" ht="16.5" thickBot="1">
      <c r="A61" s="232"/>
      <c r="B61" s="233"/>
      <c r="C61" s="233"/>
      <c r="D61" s="234"/>
      <c r="E61" s="235" t="s">
        <v>518</v>
      </c>
      <c r="F61" s="368">
        <f>SUM(F53:F60)</f>
        <v>982</v>
      </c>
      <c r="G61" s="368">
        <f t="shared" ref="G61:J61" si="8">SUM(G53:G60)</f>
        <v>978</v>
      </c>
      <c r="H61" s="368">
        <f t="shared" si="8"/>
        <v>501</v>
      </c>
      <c r="I61" s="368">
        <f t="shared" si="8"/>
        <v>1479</v>
      </c>
      <c r="J61" s="746">
        <f t="shared" si="8"/>
        <v>1601</v>
      </c>
    </row>
    <row r="62" spans="1:11" s="236" customFormat="1" ht="16.5" thickBot="1">
      <c r="A62" s="321"/>
      <c r="B62" s="322"/>
      <c r="C62" s="322"/>
      <c r="D62" s="261"/>
      <c r="E62" s="186" t="s">
        <v>519</v>
      </c>
      <c r="F62" s="376">
        <f>F61+F51+F41+F31+F21</f>
        <v>102361</v>
      </c>
      <c r="G62" s="376">
        <f t="shared" ref="G62:J62" si="9">G61+G51+G41+G31+G21</f>
        <v>96110</v>
      </c>
      <c r="H62" s="376">
        <f t="shared" si="9"/>
        <v>149520</v>
      </c>
      <c r="I62" s="376">
        <f t="shared" si="9"/>
        <v>245630</v>
      </c>
      <c r="J62" s="754">
        <f t="shared" si="9"/>
        <v>247696</v>
      </c>
    </row>
    <row r="63" spans="1:11">
      <c r="A63" s="165">
        <v>103</v>
      </c>
      <c r="B63" s="221"/>
      <c r="C63" s="167"/>
      <c r="D63" s="213"/>
      <c r="E63" s="231" t="s">
        <v>520</v>
      </c>
      <c r="F63" s="310"/>
      <c r="G63" s="308">
        <v>0</v>
      </c>
      <c r="H63" s="310">
        <f>I63-G63</f>
        <v>0</v>
      </c>
      <c r="I63" s="308">
        <v>0</v>
      </c>
      <c r="J63" s="310">
        <v>0</v>
      </c>
    </row>
    <row r="64" spans="1:11">
      <c r="A64" s="165"/>
      <c r="B64" s="221"/>
      <c r="C64" s="167">
        <v>1</v>
      </c>
      <c r="D64" s="213"/>
      <c r="E64" s="180" t="s">
        <v>392</v>
      </c>
      <c r="F64" s="310">
        <v>250</v>
      </c>
      <c r="G64" s="308">
        <v>250</v>
      </c>
      <c r="H64" s="310">
        <f>I64-G64</f>
        <v>0</v>
      </c>
      <c r="I64" s="308">
        <v>250</v>
      </c>
      <c r="J64" s="310">
        <v>383</v>
      </c>
      <c r="K64" s="171"/>
    </row>
    <row r="65" spans="1:11">
      <c r="A65" s="165"/>
      <c r="B65" s="221"/>
      <c r="C65" s="167">
        <v>2</v>
      </c>
      <c r="D65" s="213"/>
      <c r="E65" s="180" t="s">
        <v>318</v>
      </c>
      <c r="F65" s="310">
        <v>0</v>
      </c>
      <c r="G65" s="308">
        <v>0</v>
      </c>
      <c r="H65" s="310">
        <f>I65-G65</f>
        <v>0</v>
      </c>
      <c r="I65" s="308">
        <v>0</v>
      </c>
      <c r="J65" s="310">
        <v>25</v>
      </c>
      <c r="K65" s="171"/>
    </row>
    <row r="66" spans="1:11" s="236" customFormat="1" ht="16.5" thickBot="1">
      <c r="A66" s="232"/>
      <c r="B66" s="233"/>
      <c r="C66" s="233"/>
      <c r="D66" s="234"/>
      <c r="E66" s="235" t="s">
        <v>521</v>
      </c>
      <c r="F66" s="368">
        <f>SUM(F64:F65)</f>
        <v>250</v>
      </c>
      <c r="G66" s="368">
        <f t="shared" ref="G66:J66" si="10">SUM(G64:G65)</f>
        <v>250</v>
      </c>
      <c r="H66" s="368">
        <f t="shared" si="10"/>
        <v>0</v>
      </c>
      <c r="I66" s="368">
        <f t="shared" si="10"/>
        <v>250</v>
      </c>
      <c r="J66" s="368">
        <f t="shared" si="10"/>
        <v>408</v>
      </c>
      <c r="K66" s="237"/>
    </row>
    <row r="67" spans="1:11" s="264" customFormat="1" ht="31.5">
      <c r="A67" s="187">
        <v>134</v>
      </c>
      <c r="B67" s="262"/>
      <c r="C67" s="262"/>
      <c r="D67" s="263"/>
      <c r="E67" s="214" t="s">
        <v>354</v>
      </c>
      <c r="F67" s="311"/>
      <c r="G67" s="316">
        <v>0</v>
      </c>
      <c r="H67" s="311">
        <f>I67-G67</f>
        <v>0</v>
      </c>
      <c r="I67" s="316">
        <v>0</v>
      </c>
      <c r="J67" s="311">
        <v>0</v>
      </c>
    </row>
    <row r="68" spans="1:11" s="264" customFormat="1">
      <c r="A68" s="755"/>
      <c r="B68" s="216">
        <v>1</v>
      </c>
      <c r="C68" s="216"/>
      <c r="D68" s="266"/>
      <c r="E68" s="231" t="s">
        <v>1008</v>
      </c>
      <c r="F68" s="312"/>
      <c r="G68" s="317"/>
      <c r="H68" s="312"/>
      <c r="I68" s="317"/>
      <c r="J68" s="312"/>
    </row>
    <row r="69" spans="1:11" s="264" customFormat="1">
      <c r="A69" s="755"/>
      <c r="B69" s="216"/>
      <c r="C69" s="216"/>
      <c r="D69" s="266"/>
      <c r="E69" s="191" t="s">
        <v>1009</v>
      </c>
      <c r="F69" s="312">
        <v>0</v>
      </c>
      <c r="G69" s="317"/>
      <c r="H69" s="312"/>
      <c r="I69" s="317">
        <v>0</v>
      </c>
      <c r="J69" s="312">
        <v>29</v>
      </c>
    </row>
    <row r="70" spans="1:11" s="264" customFormat="1">
      <c r="A70" s="265"/>
      <c r="B70" s="216">
        <v>2</v>
      </c>
      <c r="C70" s="216"/>
      <c r="D70" s="266"/>
      <c r="E70" s="203" t="s">
        <v>603</v>
      </c>
      <c r="F70" s="312"/>
      <c r="G70" s="317">
        <v>0</v>
      </c>
      <c r="H70" s="312">
        <f>I70-G70</f>
        <v>0</v>
      </c>
      <c r="I70" s="317">
        <v>0</v>
      </c>
      <c r="J70" s="312">
        <v>0</v>
      </c>
    </row>
    <row r="71" spans="1:11" s="264" customFormat="1" ht="16.5" thickBot="1">
      <c r="A71" s="265"/>
      <c r="B71" s="216"/>
      <c r="C71" s="216">
        <v>1</v>
      </c>
      <c r="D71" s="267"/>
      <c r="E71" s="180" t="s">
        <v>605</v>
      </c>
      <c r="F71" s="312">
        <v>14187</v>
      </c>
      <c r="G71" s="317">
        <v>14187</v>
      </c>
      <c r="H71" s="312">
        <f>I71-G71</f>
        <v>0</v>
      </c>
      <c r="I71" s="317">
        <v>14187</v>
      </c>
      <c r="J71" s="312">
        <v>13730</v>
      </c>
    </row>
    <row r="72" spans="1:11" s="264" customFormat="1" ht="16.5" thickBot="1">
      <c r="A72" s="321"/>
      <c r="B72" s="322"/>
      <c r="C72" s="322"/>
      <c r="D72" s="261"/>
      <c r="E72" s="186" t="s">
        <v>604</v>
      </c>
      <c r="F72" s="376">
        <f>SUM(F69:F71)</f>
        <v>14187</v>
      </c>
      <c r="G72" s="376">
        <f t="shared" ref="G72:J72" si="11">SUM(G69:G71)</f>
        <v>14187</v>
      </c>
      <c r="H72" s="376">
        <f t="shared" si="11"/>
        <v>0</v>
      </c>
      <c r="I72" s="376">
        <f t="shared" si="11"/>
        <v>14187</v>
      </c>
      <c r="J72" s="376">
        <f t="shared" si="11"/>
        <v>13759</v>
      </c>
    </row>
    <row r="73" spans="1:11" s="271" customFormat="1">
      <c r="A73" s="268">
        <v>160</v>
      </c>
      <c r="B73" s="269"/>
      <c r="C73" s="269"/>
      <c r="D73" s="274"/>
      <c r="E73" s="231" t="s">
        <v>592</v>
      </c>
      <c r="F73" s="313"/>
      <c r="G73" s="224">
        <v>0</v>
      </c>
      <c r="H73" s="313">
        <f>I73-G73</f>
        <v>0</v>
      </c>
      <c r="I73" s="224">
        <v>0</v>
      </c>
      <c r="J73" s="313">
        <v>0</v>
      </c>
    </row>
    <row r="74" spans="1:11" s="199" customFormat="1" ht="16.5" thickBot="1">
      <c r="A74" s="178"/>
      <c r="B74" s="269"/>
      <c r="C74" s="179">
        <v>8</v>
      </c>
      <c r="D74" s="212"/>
      <c r="E74" s="180" t="s">
        <v>182</v>
      </c>
      <c r="F74" s="310">
        <v>499</v>
      </c>
      <c r="G74" s="308">
        <v>2627</v>
      </c>
      <c r="H74" s="310">
        <f>I74-G74</f>
        <v>0</v>
      </c>
      <c r="I74" s="308">
        <v>2627</v>
      </c>
      <c r="J74" s="310">
        <v>2627</v>
      </c>
    </row>
    <row r="75" spans="1:11" s="271" customFormat="1" ht="16.5" thickBot="1">
      <c r="A75" s="321"/>
      <c r="B75" s="277"/>
      <c r="C75" s="277"/>
      <c r="D75" s="278"/>
      <c r="E75" s="276" t="s">
        <v>593</v>
      </c>
      <c r="F75" s="376">
        <f>SUM(F74:F74)</f>
        <v>499</v>
      </c>
      <c r="G75" s="376">
        <f t="shared" ref="G75:J75" si="12">SUM(G74:G74)</f>
        <v>2627</v>
      </c>
      <c r="H75" s="376">
        <f t="shared" si="12"/>
        <v>0</v>
      </c>
      <c r="I75" s="376">
        <f t="shared" si="12"/>
        <v>2627</v>
      </c>
      <c r="J75" s="376">
        <f t="shared" si="12"/>
        <v>2627</v>
      </c>
    </row>
    <row r="76" spans="1:11" s="236" customFormat="1" ht="16.5" thickBot="1">
      <c r="A76" s="321"/>
      <c r="B76" s="322"/>
      <c r="C76" s="322"/>
      <c r="D76" s="261"/>
      <c r="E76" s="186" t="s">
        <v>602</v>
      </c>
      <c r="F76" s="376">
        <f>SUM(F75,F72,F66)</f>
        <v>14936</v>
      </c>
      <c r="G76" s="376">
        <f t="shared" ref="G76:J76" si="13">SUM(G75,G72,G66)</f>
        <v>17064</v>
      </c>
      <c r="H76" s="376">
        <f t="shared" si="13"/>
        <v>0</v>
      </c>
      <c r="I76" s="376">
        <f t="shared" si="13"/>
        <v>17064</v>
      </c>
      <c r="J76" s="376">
        <f t="shared" si="13"/>
        <v>16794</v>
      </c>
    </row>
    <row r="77" spans="1:11">
      <c r="A77" s="165">
        <v>104</v>
      </c>
      <c r="B77" s="221"/>
      <c r="C77" s="167"/>
      <c r="D77" s="213"/>
      <c r="E77" s="231" t="s">
        <v>523</v>
      </c>
      <c r="F77" s="310"/>
      <c r="G77" s="308">
        <v>0</v>
      </c>
      <c r="H77" s="310">
        <f>I77-G77</f>
        <v>0</v>
      </c>
      <c r="I77" s="308">
        <v>0</v>
      </c>
      <c r="J77" s="310">
        <v>0</v>
      </c>
    </row>
    <row r="78" spans="1:11">
      <c r="A78" s="165"/>
      <c r="B78" s="221"/>
      <c r="C78" s="167">
        <v>1</v>
      </c>
      <c r="D78" s="213"/>
      <c r="E78" s="180" t="s">
        <v>392</v>
      </c>
      <c r="F78" s="310">
        <v>131684</v>
      </c>
      <c r="G78" s="308">
        <v>139684</v>
      </c>
      <c r="H78" s="310">
        <f>I78-G78</f>
        <v>0</v>
      </c>
      <c r="I78" s="308">
        <v>139684</v>
      </c>
      <c r="J78" s="310">
        <v>139778</v>
      </c>
      <c r="K78" s="171"/>
    </row>
    <row r="79" spans="1:11">
      <c r="A79" s="165"/>
      <c r="B79" s="221"/>
      <c r="C79" s="167">
        <v>2</v>
      </c>
      <c r="D79" s="213"/>
      <c r="E79" s="180" t="s">
        <v>318</v>
      </c>
      <c r="F79" s="310">
        <v>20000</v>
      </c>
      <c r="G79" s="308">
        <v>20413</v>
      </c>
      <c r="H79" s="310">
        <f>I79-G79</f>
        <v>0</v>
      </c>
      <c r="I79" s="308">
        <v>20413</v>
      </c>
      <c r="J79" s="310">
        <v>3542</v>
      </c>
      <c r="K79" s="171"/>
    </row>
    <row r="80" spans="1:11" s="236" customFormat="1">
      <c r="A80" s="232"/>
      <c r="B80" s="233"/>
      <c r="C80" s="233"/>
      <c r="D80" s="234"/>
      <c r="E80" s="235" t="s">
        <v>524</v>
      </c>
      <c r="F80" s="368">
        <f>SUM(F78:F79)</f>
        <v>151684</v>
      </c>
      <c r="G80" s="368">
        <f t="shared" ref="G80:J80" si="14">SUM(G78:G79)</f>
        <v>160097</v>
      </c>
      <c r="H80" s="368">
        <f t="shared" si="14"/>
        <v>0</v>
      </c>
      <c r="I80" s="368">
        <f t="shared" si="14"/>
        <v>160097</v>
      </c>
      <c r="J80" s="368">
        <f t="shared" si="14"/>
        <v>143320</v>
      </c>
      <c r="K80" s="237"/>
    </row>
    <row r="81" spans="1:10">
      <c r="A81" s="165">
        <v>201</v>
      </c>
      <c r="B81" s="221"/>
      <c r="C81" s="167"/>
      <c r="D81" s="213"/>
      <c r="E81" s="231" t="s">
        <v>265</v>
      </c>
      <c r="F81" s="310"/>
      <c r="G81" s="308">
        <v>0</v>
      </c>
      <c r="H81" s="310">
        <f t="shared" ref="H81:H87" si="15">I81-G81</f>
        <v>0</v>
      </c>
      <c r="I81" s="308">
        <v>0</v>
      </c>
      <c r="J81" s="310">
        <v>0</v>
      </c>
    </row>
    <row r="82" spans="1:10">
      <c r="A82" s="165"/>
      <c r="B82" s="221">
        <v>1</v>
      </c>
      <c r="C82" s="167"/>
      <c r="D82" s="213"/>
      <c r="E82" s="180" t="s">
        <v>558</v>
      </c>
      <c r="F82" s="310">
        <v>267182</v>
      </c>
      <c r="G82" s="308">
        <v>267182</v>
      </c>
      <c r="H82" s="310">
        <f t="shared" si="15"/>
        <v>1338</v>
      </c>
      <c r="I82" s="308">
        <v>268520</v>
      </c>
      <c r="J82" s="310">
        <v>268520</v>
      </c>
    </row>
    <row r="83" spans="1:10">
      <c r="A83" s="268"/>
      <c r="B83" s="269">
        <v>2</v>
      </c>
      <c r="C83" s="167"/>
      <c r="D83" s="212"/>
      <c r="E83" s="180" t="s">
        <v>559</v>
      </c>
      <c r="F83" s="310">
        <v>283250</v>
      </c>
      <c r="G83" s="308">
        <v>257530</v>
      </c>
      <c r="H83" s="310">
        <f t="shared" si="15"/>
        <v>10802</v>
      </c>
      <c r="I83" s="308">
        <v>268332</v>
      </c>
      <c r="J83" s="310">
        <v>268332</v>
      </c>
    </row>
    <row r="84" spans="1:10">
      <c r="A84" s="268"/>
      <c r="B84" s="269">
        <v>3</v>
      </c>
      <c r="C84" s="167"/>
      <c r="D84" s="212"/>
      <c r="E84" s="180" t="s">
        <v>560</v>
      </c>
      <c r="F84" s="310">
        <v>186483</v>
      </c>
      <c r="G84" s="308">
        <v>217436</v>
      </c>
      <c r="H84" s="310">
        <f t="shared" si="15"/>
        <v>6183</v>
      </c>
      <c r="I84" s="308">
        <v>223619</v>
      </c>
      <c r="J84" s="310">
        <v>223619</v>
      </c>
    </row>
    <row r="85" spans="1:10">
      <c r="A85" s="268"/>
      <c r="B85" s="269">
        <v>4</v>
      </c>
      <c r="C85" s="167"/>
      <c r="D85" s="212"/>
      <c r="E85" s="180" t="s">
        <v>601</v>
      </c>
      <c r="F85" s="310">
        <v>15741</v>
      </c>
      <c r="G85" s="308">
        <v>16790</v>
      </c>
      <c r="H85" s="310">
        <f t="shared" si="15"/>
        <v>0</v>
      </c>
      <c r="I85" s="308">
        <v>16790</v>
      </c>
      <c r="J85" s="310">
        <v>16790</v>
      </c>
    </row>
    <row r="86" spans="1:10" ht="31.5">
      <c r="A86" s="268"/>
      <c r="B86" s="269">
        <v>5</v>
      </c>
      <c r="C86" s="167"/>
      <c r="D86" s="212"/>
      <c r="E86" s="191" t="s">
        <v>650</v>
      </c>
      <c r="F86" s="377"/>
      <c r="G86" s="317">
        <v>78336</v>
      </c>
      <c r="H86" s="312">
        <f t="shared" si="15"/>
        <v>901</v>
      </c>
      <c r="I86" s="317">
        <v>79237</v>
      </c>
      <c r="J86" s="312">
        <v>79237</v>
      </c>
    </row>
    <row r="87" spans="1:10" ht="16.5" thickBot="1">
      <c r="A87" s="268"/>
      <c r="B87" s="269">
        <v>6</v>
      </c>
      <c r="C87" s="167"/>
      <c r="D87" s="212"/>
      <c r="E87" s="191" t="s">
        <v>651</v>
      </c>
      <c r="F87" s="378"/>
      <c r="G87" s="361">
        <v>3562</v>
      </c>
      <c r="H87" s="378">
        <f t="shared" si="15"/>
        <v>0</v>
      </c>
      <c r="I87" s="317">
        <v>3562</v>
      </c>
      <c r="J87" s="378">
        <v>3562</v>
      </c>
    </row>
    <row r="88" spans="1:10" s="199" customFormat="1" ht="16.5" thickBot="1">
      <c r="A88" s="321"/>
      <c r="B88" s="322"/>
      <c r="C88" s="322"/>
      <c r="D88" s="261"/>
      <c r="E88" s="186" t="s">
        <v>561</v>
      </c>
      <c r="F88" s="376">
        <f>SUM(F82:F87)</f>
        <v>752656</v>
      </c>
      <c r="G88" s="376">
        <f t="shared" ref="G88:J88" si="16">SUM(G82:G87)</f>
        <v>840836</v>
      </c>
      <c r="H88" s="376">
        <f t="shared" si="16"/>
        <v>19224</v>
      </c>
      <c r="I88" s="376">
        <f t="shared" si="16"/>
        <v>860060</v>
      </c>
      <c r="J88" s="376">
        <f t="shared" si="16"/>
        <v>860060</v>
      </c>
    </row>
    <row r="89" spans="1:10" s="264" customFormat="1" ht="31.5">
      <c r="A89" s="187">
        <v>205</v>
      </c>
      <c r="B89" s="262"/>
      <c r="C89" s="262"/>
      <c r="D89" s="263"/>
      <c r="E89" s="214" t="s">
        <v>354</v>
      </c>
      <c r="F89" s="311"/>
      <c r="G89" s="316">
        <v>0</v>
      </c>
      <c r="H89" s="311">
        <f t="shared" ref="H89:H114" si="17">I89-G89</f>
        <v>0</v>
      </c>
      <c r="I89" s="316">
        <v>0</v>
      </c>
      <c r="J89" s="311">
        <v>0</v>
      </c>
    </row>
    <row r="90" spans="1:10" s="264" customFormat="1">
      <c r="A90" s="265"/>
      <c r="B90" s="294">
        <v>1</v>
      </c>
      <c r="C90" s="216"/>
      <c r="D90" s="266"/>
      <c r="E90" s="203" t="s">
        <v>563</v>
      </c>
      <c r="F90" s="312"/>
      <c r="G90" s="317">
        <v>0</v>
      </c>
      <c r="H90" s="312">
        <f t="shared" si="17"/>
        <v>0</v>
      </c>
      <c r="I90" s="317">
        <v>0</v>
      </c>
      <c r="J90" s="312">
        <v>0</v>
      </c>
    </row>
    <row r="91" spans="1:10" s="264" customFormat="1">
      <c r="A91" s="265"/>
      <c r="B91" s="216"/>
      <c r="C91" s="216">
        <v>1</v>
      </c>
      <c r="D91" s="267"/>
      <c r="E91" s="180" t="s">
        <v>564</v>
      </c>
      <c r="F91" s="312">
        <v>9450</v>
      </c>
      <c r="G91" s="317">
        <v>9450</v>
      </c>
      <c r="H91" s="312">
        <f t="shared" si="17"/>
        <v>0</v>
      </c>
      <c r="I91" s="317">
        <v>9450</v>
      </c>
      <c r="J91" s="312">
        <v>9450</v>
      </c>
    </row>
    <row r="92" spans="1:10" s="264" customFormat="1">
      <c r="A92" s="265"/>
      <c r="B92" s="294">
        <v>2</v>
      </c>
      <c r="C92" s="216"/>
      <c r="D92" s="266"/>
      <c r="E92" s="203" t="s">
        <v>643</v>
      </c>
      <c r="F92" s="312"/>
      <c r="G92" s="317">
        <v>0</v>
      </c>
      <c r="H92" s="312">
        <f t="shared" si="17"/>
        <v>0</v>
      </c>
      <c r="I92" s="317">
        <v>0</v>
      </c>
      <c r="J92" s="312">
        <v>0</v>
      </c>
    </row>
    <row r="93" spans="1:10" s="264" customFormat="1">
      <c r="A93" s="265"/>
      <c r="B93" s="216"/>
      <c r="C93" s="216">
        <v>1</v>
      </c>
      <c r="D93" s="267"/>
      <c r="E93" s="180" t="s">
        <v>644</v>
      </c>
      <c r="F93" s="312">
        <v>0</v>
      </c>
      <c r="G93" s="317">
        <v>0</v>
      </c>
      <c r="H93" s="312">
        <f t="shared" si="17"/>
        <v>214</v>
      </c>
      <c r="I93" s="317">
        <v>214</v>
      </c>
      <c r="J93" s="312">
        <v>214</v>
      </c>
    </row>
    <row r="94" spans="1:10">
      <c r="A94" s="165"/>
      <c r="B94" s="221">
        <v>3</v>
      </c>
      <c r="C94" s="167"/>
      <c r="D94" s="213"/>
      <c r="E94" s="203" t="s">
        <v>565</v>
      </c>
      <c r="F94" s="310"/>
      <c r="G94" s="308">
        <v>0</v>
      </c>
      <c r="H94" s="310">
        <f t="shared" si="17"/>
        <v>0</v>
      </c>
      <c r="I94" s="308">
        <v>0</v>
      </c>
      <c r="J94" s="310">
        <v>0</v>
      </c>
    </row>
    <row r="95" spans="1:10">
      <c r="A95" s="165"/>
      <c r="B95" s="221"/>
      <c r="C95" s="167">
        <v>1</v>
      </c>
      <c r="D95" s="213"/>
      <c r="E95" s="252" t="s">
        <v>554</v>
      </c>
      <c r="F95" s="310">
        <v>1555</v>
      </c>
      <c r="G95" s="308">
        <v>1555</v>
      </c>
      <c r="H95" s="310">
        <f t="shared" si="17"/>
        <v>0</v>
      </c>
      <c r="I95" s="308">
        <v>1555</v>
      </c>
      <c r="J95" s="310">
        <v>1555</v>
      </c>
    </row>
    <row r="96" spans="1:10">
      <c r="A96" s="165"/>
      <c r="B96" s="221"/>
      <c r="C96" s="167">
        <v>2</v>
      </c>
      <c r="D96" s="213"/>
      <c r="E96" s="252" t="s">
        <v>555</v>
      </c>
      <c r="F96" s="310">
        <v>6114</v>
      </c>
      <c r="G96" s="308">
        <v>6114</v>
      </c>
      <c r="H96" s="310">
        <f t="shared" si="17"/>
        <v>0</v>
      </c>
      <c r="I96" s="308">
        <v>6114</v>
      </c>
      <c r="J96" s="310">
        <v>4500</v>
      </c>
    </row>
    <row r="97" spans="1:13">
      <c r="A97" s="165"/>
      <c r="B97" s="221"/>
      <c r="C97" s="167">
        <v>4</v>
      </c>
      <c r="D97" s="213"/>
      <c r="E97" s="180" t="s">
        <v>557</v>
      </c>
      <c r="F97" s="310">
        <v>1188</v>
      </c>
      <c r="G97" s="308">
        <v>1188</v>
      </c>
      <c r="H97" s="310">
        <f t="shared" si="17"/>
        <v>0</v>
      </c>
      <c r="I97" s="308">
        <v>1188</v>
      </c>
      <c r="J97" s="310">
        <v>2109</v>
      </c>
    </row>
    <row r="98" spans="1:13">
      <c r="A98" s="165"/>
      <c r="B98" s="221"/>
      <c r="C98" s="167">
        <v>5</v>
      </c>
      <c r="D98" s="213"/>
      <c r="E98" s="180" t="s">
        <v>556</v>
      </c>
      <c r="F98" s="310">
        <v>727</v>
      </c>
      <c r="G98" s="308">
        <v>727</v>
      </c>
      <c r="H98" s="310">
        <f t="shared" si="17"/>
        <v>0</v>
      </c>
      <c r="I98" s="308">
        <v>727</v>
      </c>
      <c r="J98" s="310">
        <v>727</v>
      </c>
    </row>
    <row r="99" spans="1:13">
      <c r="A99" s="165"/>
      <c r="B99" s="221">
        <v>4</v>
      </c>
      <c r="C99" s="167"/>
      <c r="D99" s="213"/>
      <c r="E99" s="203" t="s">
        <v>646</v>
      </c>
      <c r="F99" s="310"/>
      <c r="G99" s="308">
        <v>0</v>
      </c>
      <c r="H99" s="310">
        <f t="shared" si="17"/>
        <v>0</v>
      </c>
      <c r="I99" s="308">
        <v>0</v>
      </c>
      <c r="J99" s="310">
        <v>0</v>
      </c>
    </row>
    <row r="100" spans="1:13">
      <c r="A100" s="165"/>
      <c r="B100" s="221"/>
      <c r="C100" s="167">
        <v>1</v>
      </c>
      <c r="D100" s="213"/>
      <c r="E100" s="252" t="s">
        <v>647</v>
      </c>
      <c r="F100" s="310">
        <v>0</v>
      </c>
      <c r="G100" s="308">
        <v>140</v>
      </c>
      <c r="H100" s="310">
        <f t="shared" si="17"/>
        <v>0</v>
      </c>
      <c r="I100" s="308">
        <v>140</v>
      </c>
      <c r="J100" s="310">
        <v>140</v>
      </c>
    </row>
    <row r="101" spans="1:13">
      <c r="A101" s="165"/>
      <c r="B101" s="221"/>
      <c r="C101" s="167">
        <v>2</v>
      </c>
      <c r="D101" s="213"/>
      <c r="E101" s="252" t="s">
        <v>648</v>
      </c>
      <c r="F101" s="310">
        <v>0</v>
      </c>
      <c r="G101" s="308">
        <v>160</v>
      </c>
      <c r="H101" s="310">
        <f t="shared" si="17"/>
        <v>0</v>
      </c>
      <c r="I101" s="308">
        <v>160</v>
      </c>
      <c r="J101" s="310">
        <v>160</v>
      </c>
    </row>
    <row r="102" spans="1:13">
      <c r="A102" s="165"/>
      <c r="B102" s="221">
        <v>5</v>
      </c>
      <c r="C102" s="167"/>
      <c r="D102" s="213"/>
      <c r="E102" s="203" t="s">
        <v>589</v>
      </c>
      <c r="F102" s="310"/>
      <c r="G102" s="308">
        <v>0</v>
      </c>
      <c r="H102" s="310">
        <f t="shared" si="17"/>
        <v>0</v>
      </c>
      <c r="I102" s="308">
        <v>0</v>
      </c>
      <c r="J102" s="310">
        <v>0</v>
      </c>
    </row>
    <row r="103" spans="1:13" s="273" customFormat="1">
      <c r="A103" s="289"/>
      <c r="B103" s="290"/>
      <c r="C103" s="291">
        <v>1</v>
      </c>
      <c r="D103" s="292"/>
      <c r="E103" s="293" t="s">
        <v>566</v>
      </c>
      <c r="F103" s="314">
        <v>8609</v>
      </c>
      <c r="G103" s="309">
        <v>8609</v>
      </c>
      <c r="H103" s="314">
        <f t="shared" si="17"/>
        <v>3</v>
      </c>
      <c r="I103" s="309">
        <v>8612</v>
      </c>
      <c r="J103" s="314">
        <v>8612</v>
      </c>
      <c r="K103" s="272"/>
    </row>
    <row r="104" spans="1:13" s="236" customFormat="1">
      <c r="A104" s="268"/>
      <c r="B104" s="269">
        <v>6</v>
      </c>
      <c r="C104" s="269"/>
      <c r="D104" s="274"/>
      <c r="E104" s="203" t="s">
        <v>567</v>
      </c>
      <c r="F104" s="313"/>
      <c r="G104" s="224">
        <v>0</v>
      </c>
      <c r="H104" s="313">
        <f t="shared" si="17"/>
        <v>0</v>
      </c>
      <c r="I104" s="224">
        <v>0</v>
      </c>
      <c r="J104" s="313">
        <v>0</v>
      </c>
    </row>
    <row r="105" spans="1:13" s="236" customFormat="1">
      <c r="A105" s="268"/>
      <c r="B105" s="269"/>
      <c r="C105" s="269">
        <v>1</v>
      </c>
      <c r="D105" s="274"/>
      <c r="E105" s="191" t="s">
        <v>628</v>
      </c>
      <c r="F105" s="312">
        <v>10819</v>
      </c>
      <c r="G105" s="317">
        <v>34644</v>
      </c>
      <c r="H105" s="312">
        <f t="shared" si="17"/>
        <v>23055</v>
      </c>
      <c r="I105" s="317">
        <v>57699</v>
      </c>
      <c r="J105" s="312">
        <v>57699</v>
      </c>
      <c r="M105" s="237">
        <f>SUM(J105:J107)</f>
        <v>60813</v>
      </c>
    </row>
    <row r="106" spans="1:13" s="236" customFormat="1">
      <c r="A106" s="268"/>
      <c r="B106" s="269"/>
      <c r="C106" s="269">
        <v>2</v>
      </c>
      <c r="D106" s="274"/>
      <c r="E106" s="191" t="s">
        <v>591</v>
      </c>
      <c r="F106" s="312">
        <v>1348</v>
      </c>
      <c r="G106" s="317">
        <v>1348</v>
      </c>
      <c r="H106" s="312">
        <f t="shared" si="17"/>
        <v>0</v>
      </c>
      <c r="I106" s="317">
        <v>1348</v>
      </c>
      <c r="J106" s="312">
        <v>1117</v>
      </c>
    </row>
    <row r="107" spans="1:13" s="236" customFormat="1">
      <c r="A107" s="268"/>
      <c r="B107" s="269"/>
      <c r="C107" s="269">
        <v>3</v>
      </c>
      <c r="D107" s="274"/>
      <c r="E107" s="191" t="s">
        <v>672</v>
      </c>
      <c r="F107" s="312">
        <v>0</v>
      </c>
      <c r="G107" s="317">
        <v>1997</v>
      </c>
      <c r="H107" s="312">
        <f t="shared" si="17"/>
        <v>0</v>
      </c>
      <c r="I107" s="317">
        <v>1997</v>
      </c>
      <c r="J107" s="312">
        <v>1997</v>
      </c>
    </row>
    <row r="108" spans="1:13">
      <c r="A108" s="165"/>
      <c r="B108" s="221">
        <v>7</v>
      </c>
      <c r="C108" s="167"/>
      <c r="D108" s="213"/>
      <c r="E108" s="203" t="s">
        <v>625</v>
      </c>
      <c r="F108" s="310"/>
      <c r="G108" s="308">
        <v>0</v>
      </c>
      <c r="H108" s="310">
        <f t="shared" si="17"/>
        <v>0</v>
      </c>
      <c r="I108" s="308">
        <v>0</v>
      </c>
      <c r="J108" s="310">
        <v>0</v>
      </c>
    </row>
    <row r="109" spans="1:13" s="273" customFormat="1">
      <c r="A109" s="289"/>
      <c r="B109" s="290"/>
      <c r="C109" s="291">
        <v>1</v>
      </c>
      <c r="D109" s="292"/>
      <c r="E109" s="293" t="s">
        <v>645</v>
      </c>
      <c r="F109" s="314">
        <v>0</v>
      </c>
      <c r="G109" s="309">
        <v>460</v>
      </c>
      <c r="H109" s="314">
        <f t="shared" si="17"/>
        <v>106</v>
      </c>
      <c r="I109" s="309">
        <v>566</v>
      </c>
      <c r="J109" s="314">
        <v>566</v>
      </c>
      <c r="K109" s="272"/>
    </row>
    <row r="110" spans="1:13" s="273" customFormat="1">
      <c r="A110" s="289"/>
      <c r="B110" s="290"/>
      <c r="C110" s="291"/>
      <c r="D110" s="292"/>
      <c r="E110" s="293" t="s">
        <v>698</v>
      </c>
      <c r="F110" s="314">
        <v>0</v>
      </c>
      <c r="G110" s="309">
        <v>0</v>
      </c>
      <c r="H110" s="314">
        <f t="shared" si="17"/>
        <v>3033</v>
      </c>
      <c r="I110" s="309">
        <v>3033</v>
      </c>
      <c r="J110" s="314">
        <v>3033</v>
      </c>
      <c r="K110" s="272"/>
    </row>
    <row r="111" spans="1:13">
      <c r="A111" s="165"/>
      <c r="B111" s="221">
        <v>8</v>
      </c>
      <c r="C111" s="167"/>
      <c r="D111" s="213"/>
      <c r="E111" s="203" t="s">
        <v>649</v>
      </c>
      <c r="F111" s="310"/>
      <c r="G111" s="308">
        <v>0</v>
      </c>
      <c r="H111" s="310">
        <f t="shared" si="17"/>
        <v>0</v>
      </c>
      <c r="I111" s="308">
        <v>0</v>
      </c>
      <c r="J111" s="310">
        <v>0</v>
      </c>
    </row>
    <row r="112" spans="1:13" s="273" customFormat="1">
      <c r="A112" s="289"/>
      <c r="B112" s="290"/>
      <c r="C112" s="291">
        <v>1</v>
      </c>
      <c r="D112" s="292"/>
      <c r="E112" s="293" t="s">
        <v>528</v>
      </c>
      <c r="F112" s="314">
        <v>0</v>
      </c>
      <c r="G112" s="309">
        <v>700</v>
      </c>
      <c r="H112" s="314">
        <f t="shared" si="17"/>
        <v>0</v>
      </c>
      <c r="I112" s="309">
        <v>700</v>
      </c>
      <c r="J112" s="314">
        <v>700</v>
      </c>
      <c r="K112" s="272"/>
    </row>
    <row r="113" spans="1:10" s="236" customFormat="1">
      <c r="A113" s="268"/>
      <c r="B113" s="269">
        <v>9</v>
      </c>
      <c r="C113" s="179"/>
      <c r="D113" s="212"/>
      <c r="E113" s="203" t="s">
        <v>568</v>
      </c>
      <c r="F113" s="312"/>
      <c r="G113" s="317">
        <v>0</v>
      </c>
      <c r="H113" s="312">
        <f t="shared" si="17"/>
        <v>0</v>
      </c>
      <c r="I113" s="317">
        <v>0</v>
      </c>
      <c r="J113" s="312">
        <v>0</v>
      </c>
    </row>
    <row r="114" spans="1:10" s="236" customFormat="1" ht="16.5" thickBot="1">
      <c r="A114" s="268"/>
      <c r="B114" s="269"/>
      <c r="C114" s="179">
        <v>1</v>
      </c>
      <c r="D114" s="212"/>
      <c r="E114" s="191" t="s">
        <v>389</v>
      </c>
      <c r="F114" s="312">
        <v>6631</v>
      </c>
      <c r="G114" s="317">
        <v>6631</v>
      </c>
      <c r="H114" s="312">
        <f t="shared" si="17"/>
        <v>2235</v>
      </c>
      <c r="I114" s="317">
        <v>8866</v>
      </c>
      <c r="J114" s="312">
        <v>8866</v>
      </c>
    </row>
    <row r="115" spans="1:10" s="236" customFormat="1" ht="16.5" thickBot="1">
      <c r="A115" s="321"/>
      <c r="B115" s="322"/>
      <c r="C115" s="322"/>
      <c r="D115" s="261"/>
      <c r="E115" s="186" t="s">
        <v>597</v>
      </c>
      <c r="F115" s="376">
        <f>SUM(F90:F114)</f>
        <v>46441</v>
      </c>
      <c r="G115" s="376">
        <f t="shared" ref="G115:J115" si="18">SUM(G90:G114)</f>
        <v>73723</v>
      </c>
      <c r="H115" s="376">
        <f t="shared" si="18"/>
        <v>28646</v>
      </c>
      <c r="I115" s="376">
        <f t="shared" si="18"/>
        <v>102369</v>
      </c>
      <c r="J115" s="376">
        <f t="shared" si="18"/>
        <v>101445</v>
      </c>
    </row>
    <row r="116" spans="1:10" s="236" customFormat="1">
      <c r="A116" s="268">
        <v>221</v>
      </c>
      <c r="B116" s="269"/>
      <c r="C116" s="269"/>
      <c r="D116" s="274"/>
      <c r="E116" s="231" t="s">
        <v>673</v>
      </c>
      <c r="F116" s="313"/>
      <c r="G116" s="224">
        <v>0</v>
      </c>
      <c r="H116" s="313">
        <f t="shared" ref="H116:H121" si="19">I116-G116</f>
        <v>0</v>
      </c>
      <c r="I116" s="224">
        <v>0</v>
      </c>
      <c r="J116" s="313">
        <v>0</v>
      </c>
    </row>
    <row r="117" spans="1:10" s="236" customFormat="1">
      <c r="A117" s="268"/>
      <c r="B117" s="269">
        <v>7</v>
      </c>
      <c r="C117" s="179"/>
      <c r="D117" s="212"/>
      <c r="E117" s="203" t="s">
        <v>625</v>
      </c>
      <c r="F117" s="312"/>
      <c r="G117" s="317">
        <v>0</v>
      </c>
      <c r="H117" s="312">
        <f t="shared" si="19"/>
        <v>0</v>
      </c>
      <c r="I117" s="317">
        <v>0</v>
      </c>
      <c r="J117" s="312">
        <v>0</v>
      </c>
    </row>
    <row r="118" spans="1:10" s="264" customFormat="1">
      <c r="A118" s="265"/>
      <c r="B118" s="216"/>
      <c r="C118" s="216">
        <v>1</v>
      </c>
      <c r="D118" s="266"/>
      <c r="E118" s="191" t="s">
        <v>675</v>
      </c>
      <c r="F118" s="312">
        <v>0</v>
      </c>
      <c r="G118" s="317">
        <v>12000</v>
      </c>
      <c r="H118" s="312">
        <f t="shared" si="19"/>
        <v>0</v>
      </c>
      <c r="I118" s="317">
        <v>12000</v>
      </c>
      <c r="J118" s="312">
        <v>12000</v>
      </c>
    </row>
    <row r="119" spans="1:10" s="264" customFormat="1">
      <c r="A119" s="265"/>
      <c r="B119" s="216"/>
      <c r="C119" s="216">
        <v>2</v>
      </c>
      <c r="D119" s="266"/>
      <c r="E119" s="191" t="s">
        <v>699</v>
      </c>
      <c r="F119" s="312">
        <v>0</v>
      </c>
      <c r="G119" s="317">
        <v>0</v>
      </c>
      <c r="H119" s="312">
        <f t="shared" si="19"/>
        <v>560</v>
      </c>
      <c r="I119" s="317">
        <v>560</v>
      </c>
      <c r="J119" s="312">
        <v>560</v>
      </c>
    </row>
    <row r="120" spans="1:10" s="264" customFormat="1">
      <c r="A120" s="265"/>
      <c r="B120" s="216"/>
      <c r="C120" s="216">
        <v>3</v>
      </c>
      <c r="D120" s="266"/>
      <c r="E120" s="191" t="s">
        <v>700</v>
      </c>
      <c r="F120" s="312">
        <v>0</v>
      </c>
      <c r="G120" s="317">
        <v>0</v>
      </c>
      <c r="H120" s="312">
        <f t="shared" si="19"/>
        <v>2000</v>
      </c>
      <c r="I120" s="317">
        <v>2000</v>
      </c>
      <c r="J120" s="312">
        <v>2000</v>
      </c>
    </row>
    <row r="121" spans="1:10" s="264" customFormat="1" ht="16.5" thickBot="1">
      <c r="A121" s="265"/>
      <c r="B121" s="216"/>
      <c r="C121" s="216">
        <v>4</v>
      </c>
      <c r="D121" s="266"/>
      <c r="E121" s="191" t="s">
        <v>676</v>
      </c>
      <c r="F121" s="312">
        <v>0</v>
      </c>
      <c r="G121" s="317">
        <v>500</v>
      </c>
      <c r="H121" s="312">
        <f t="shared" si="19"/>
        <v>0</v>
      </c>
      <c r="I121" s="317">
        <v>500</v>
      </c>
      <c r="J121" s="312">
        <v>500</v>
      </c>
    </row>
    <row r="122" spans="1:10" s="236" customFormat="1" ht="16.5" thickBot="1">
      <c r="A122" s="321"/>
      <c r="B122" s="322"/>
      <c r="C122" s="322"/>
      <c r="D122" s="261"/>
      <c r="E122" s="186" t="s">
        <v>674</v>
      </c>
      <c r="F122" s="197">
        <f t="shared" ref="F122:J122" si="20">SUM(F118:F121)</f>
        <v>0</v>
      </c>
      <c r="G122" s="197">
        <f t="shared" si="20"/>
        <v>12500</v>
      </c>
      <c r="H122" s="197">
        <f t="shared" si="20"/>
        <v>2560</v>
      </c>
      <c r="I122" s="197">
        <f t="shared" si="20"/>
        <v>15060</v>
      </c>
      <c r="J122" s="197">
        <f t="shared" si="20"/>
        <v>15060</v>
      </c>
    </row>
    <row r="123" spans="1:10" s="236" customFormat="1" ht="31.5">
      <c r="A123" s="268">
        <v>225</v>
      </c>
      <c r="B123" s="269"/>
      <c r="C123" s="269"/>
      <c r="D123" s="274"/>
      <c r="E123" s="231" t="s">
        <v>355</v>
      </c>
      <c r="F123" s="313"/>
      <c r="G123" s="224">
        <v>0</v>
      </c>
      <c r="H123" s="313">
        <f t="shared" ref="H123:H130" si="21">I123-G123</f>
        <v>0</v>
      </c>
      <c r="I123" s="224">
        <v>0</v>
      </c>
      <c r="J123" s="313">
        <v>0</v>
      </c>
    </row>
    <row r="124" spans="1:10" s="236" customFormat="1">
      <c r="A124" s="268"/>
      <c r="B124" s="269">
        <v>7</v>
      </c>
      <c r="C124" s="179"/>
      <c r="D124" s="212"/>
      <c r="E124" s="203" t="s">
        <v>568</v>
      </c>
      <c r="F124" s="312"/>
      <c r="G124" s="317">
        <v>0</v>
      </c>
      <c r="H124" s="312">
        <f t="shared" si="21"/>
        <v>0</v>
      </c>
      <c r="I124" s="317">
        <v>0</v>
      </c>
      <c r="J124" s="312">
        <v>0</v>
      </c>
    </row>
    <row r="125" spans="1:10" s="264" customFormat="1" ht="31.5">
      <c r="A125" s="265"/>
      <c r="B125" s="216"/>
      <c r="C125" s="216">
        <v>1</v>
      </c>
      <c r="D125" s="266"/>
      <c r="E125" s="191" t="s">
        <v>702</v>
      </c>
      <c r="F125" s="312">
        <v>0</v>
      </c>
      <c r="G125" s="317">
        <v>105351</v>
      </c>
      <c r="H125" s="312">
        <f t="shared" si="21"/>
        <v>0</v>
      </c>
      <c r="I125" s="317">
        <v>105351</v>
      </c>
      <c r="J125" s="312">
        <v>105351</v>
      </c>
    </row>
    <row r="126" spans="1:10" s="264" customFormat="1">
      <c r="A126" s="265"/>
      <c r="B126" s="216"/>
      <c r="C126" s="216">
        <v>2</v>
      </c>
      <c r="D126" s="266"/>
      <c r="E126" s="191" t="s">
        <v>692</v>
      </c>
      <c r="F126" s="312">
        <v>0</v>
      </c>
      <c r="G126" s="317">
        <v>109089</v>
      </c>
      <c r="H126" s="312">
        <f t="shared" si="21"/>
        <v>0</v>
      </c>
      <c r="I126" s="317">
        <v>109089</v>
      </c>
      <c r="J126" s="312">
        <v>109089</v>
      </c>
    </row>
    <row r="127" spans="1:10" s="236" customFormat="1">
      <c r="A127" s="268"/>
      <c r="B127" s="269"/>
      <c r="C127" s="179">
        <v>3</v>
      </c>
      <c r="D127" s="212"/>
      <c r="E127" s="191" t="s">
        <v>701</v>
      </c>
      <c r="F127" s="312">
        <v>0</v>
      </c>
      <c r="G127" s="317">
        <v>51215</v>
      </c>
      <c r="H127" s="312">
        <f t="shared" si="21"/>
        <v>0</v>
      </c>
      <c r="I127" s="317">
        <v>51215</v>
      </c>
      <c r="J127" s="312">
        <v>51215</v>
      </c>
    </row>
    <row r="128" spans="1:10" s="236" customFormat="1">
      <c r="A128" s="268"/>
      <c r="B128" s="269"/>
      <c r="C128" s="179">
        <v>2</v>
      </c>
      <c r="D128" s="212"/>
      <c r="E128" s="364" t="s">
        <v>705</v>
      </c>
      <c r="F128" s="312">
        <v>0</v>
      </c>
      <c r="G128" s="317">
        <v>0</v>
      </c>
      <c r="H128" s="312">
        <f t="shared" si="21"/>
        <v>1453</v>
      </c>
      <c r="I128" s="317">
        <v>1453</v>
      </c>
      <c r="J128" s="312">
        <v>1453</v>
      </c>
    </row>
    <row r="129" spans="1:10" s="236" customFormat="1">
      <c r="A129" s="268"/>
      <c r="B129" s="269"/>
      <c r="C129" s="179">
        <v>3</v>
      </c>
      <c r="D129" s="212"/>
      <c r="E129" s="364" t="s">
        <v>704</v>
      </c>
      <c r="F129" s="312">
        <v>0</v>
      </c>
      <c r="G129" s="317">
        <v>0</v>
      </c>
      <c r="H129" s="312">
        <f t="shared" si="21"/>
        <v>1492</v>
      </c>
      <c r="I129" s="317">
        <v>1492</v>
      </c>
      <c r="J129" s="312">
        <v>1492</v>
      </c>
    </row>
    <row r="130" spans="1:10" s="236" customFormat="1" ht="16.5" thickBot="1">
      <c r="A130" s="268"/>
      <c r="B130" s="269"/>
      <c r="C130" s="179">
        <v>4</v>
      </c>
      <c r="D130" s="212"/>
      <c r="E130" s="364" t="s">
        <v>703</v>
      </c>
      <c r="F130" s="312">
        <v>0</v>
      </c>
      <c r="G130" s="317">
        <v>0</v>
      </c>
      <c r="H130" s="312">
        <f t="shared" si="21"/>
        <v>1213</v>
      </c>
      <c r="I130" s="317">
        <v>1213</v>
      </c>
      <c r="J130" s="312">
        <v>1213</v>
      </c>
    </row>
    <row r="131" spans="1:10" s="236" customFormat="1" ht="16.5" thickBot="1">
      <c r="A131" s="321"/>
      <c r="B131" s="322"/>
      <c r="C131" s="322"/>
      <c r="D131" s="261"/>
      <c r="E131" s="186" t="s">
        <v>598</v>
      </c>
      <c r="F131" s="197">
        <f>SUM(F125:F130)</f>
        <v>0</v>
      </c>
      <c r="G131" s="197">
        <f t="shared" ref="G131:J131" si="22">SUM(G125:G130)</f>
        <v>265655</v>
      </c>
      <c r="H131" s="197">
        <f t="shared" si="22"/>
        <v>4158</v>
      </c>
      <c r="I131" s="197">
        <f t="shared" si="22"/>
        <v>269813</v>
      </c>
      <c r="J131" s="197">
        <f t="shared" si="22"/>
        <v>269813</v>
      </c>
    </row>
    <row r="132" spans="1:10" s="236" customFormat="1">
      <c r="A132" s="268">
        <v>241</v>
      </c>
      <c r="B132" s="270"/>
      <c r="C132" s="270"/>
      <c r="D132" s="275"/>
      <c r="E132" s="214" t="s">
        <v>270</v>
      </c>
      <c r="F132" s="379"/>
      <c r="G132" s="362">
        <v>0</v>
      </c>
      <c r="H132" s="379">
        <f>I132-G132</f>
        <v>0</v>
      </c>
      <c r="I132" s="362">
        <v>0</v>
      </c>
      <c r="J132" s="379">
        <v>0</v>
      </c>
    </row>
    <row r="133" spans="1:10" s="236" customFormat="1">
      <c r="A133" s="268"/>
      <c r="B133" s="269"/>
      <c r="C133" s="269"/>
      <c r="D133" s="260"/>
      <c r="E133" s="191" t="s">
        <v>594</v>
      </c>
      <c r="F133" s="312">
        <v>427200</v>
      </c>
      <c r="G133" s="317">
        <v>426300</v>
      </c>
      <c r="H133" s="312">
        <f>I133-G133</f>
        <v>0</v>
      </c>
      <c r="I133" s="317">
        <v>426300</v>
      </c>
      <c r="J133" s="312">
        <v>521361</v>
      </c>
    </row>
    <row r="134" spans="1:10" s="236" customFormat="1">
      <c r="A134" s="268"/>
      <c r="B134" s="269"/>
      <c r="C134" s="269"/>
      <c r="D134" s="260"/>
      <c r="E134" s="191" t="s">
        <v>595</v>
      </c>
      <c r="F134" s="312">
        <v>45000</v>
      </c>
      <c r="G134" s="317">
        <v>45000</v>
      </c>
      <c r="H134" s="312">
        <f>I134-G134</f>
        <v>0</v>
      </c>
      <c r="I134" s="317">
        <v>45000</v>
      </c>
      <c r="J134" s="312">
        <v>47336</v>
      </c>
    </row>
    <row r="135" spans="1:10" s="236" customFormat="1">
      <c r="A135" s="268"/>
      <c r="B135" s="269"/>
      <c r="C135" s="269"/>
      <c r="D135" s="260"/>
      <c r="E135" s="191" t="s">
        <v>596</v>
      </c>
      <c r="F135" s="312"/>
      <c r="G135" s="317">
        <v>900</v>
      </c>
      <c r="H135" s="312">
        <f>I135-G135</f>
        <v>0</v>
      </c>
      <c r="I135" s="317">
        <v>900</v>
      </c>
      <c r="J135" s="312">
        <v>1087</v>
      </c>
    </row>
    <row r="136" spans="1:10" s="236" customFormat="1" ht="16.5" thickBot="1">
      <c r="A136" s="268"/>
      <c r="B136" s="269"/>
      <c r="C136" s="269"/>
      <c r="D136" s="260"/>
      <c r="E136" s="191" t="s">
        <v>104</v>
      </c>
      <c r="F136" s="312">
        <v>2426</v>
      </c>
      <c r="G136" s="317">
        <v>2426</v>
      </c>
      <c r="H136" s="312">
        <f>I136-G136</f>
        <v>0</v>
      </c>
      <c r="I136" s="317">
        <v>2426</v>
      </c>
      <c r="J136" s="312">
        <v>2238</v>
      </c>
    </row>
    <row r="137" spans="1:10" s="236" customFormat="1" ht="16.5" thickBot="1">
      <c r="A137" s="321"/>
      <c r="B137" s="322"/>
      <c r="C137" s="322"/>
      <c r="D137" s="261"/>
      <c r="E137" s="276" t="s">
        <v>599</v>
      </c>
      <c r="F137" s="197">
        <f>SUM(F133:F136)</f>
        <v>474626</v>
      </c>
      <c r="G137" s="197">
        <f t="shared" ref="G137:J137" si="23">SUM(G133:G136)</f>
        <v>474626</v>
      </c>
      <c r="H137" s="197">
        <f t="shared" si="23"/>
        <v>0</v>
      </c>
      <c r="I137" s="197">
        <f t="shared" si="23"/>
        <v>474626</v>
      </c>
      <c r="J137" s="197">
        <f t="shared" si="23"/>
        <v>572022</v>
      </c>
    </row>
    <row r="138" spans="1:10">
      <c r="A138" s="761">
        <v>243</v>
      </c>
      <c r="B138" s="762"/>
      <c r="C138" s="188"/>
      <c r="D138" s="763"/>
      <c r="E138" s="764" t="s">
        <v>1011</v>
      </c>
      <c r="F138" s="765"/>
      <c r="G138" s="765"/>
      <c r="H138" s="765"/>
      <c r="I138" s="765"/>
      <c r="J138" s="765"/>
    </row>
    <row r="139" spans="1:10" s="236" customFormat="1">
      <c r="A139" s="268"/>
      <c r="B139" s="269">
        <v>1</v>
      </c>
      <c r="C139" s="179"/>
      <c r="D139" s="212"/>
      <c r="E139" s="203" t="s">
        <v>666</v>
      </c>
      <c r="F139" s="312"/>
      <c r="G139" s="317">
        <v>0</v>
      </c>
      <c r="H139" s="312">
        <f t="shared" ref="H139:H142" si="24">I139-G139</f>
        <v>0</v>
      </c>
      <c r="I139" s="317">
        <v>0</v>
      </c>
      <c r="J139" s="312">
        <v>0</v>
      </c>
    </row>
    <row r="140" spans="1:10" s="264" customFormat="1">
      <c r="A140" s="265"/>
      <c r="B140" s="216"/>
      <c r="C140" s="216">
        <v>1</v>
      </c>
      <c r="D140" s="266"/>
      <c r="E140" s="191" t="s">
        <v>1013</v>
      </c>
      <c r="F140" s="312">
        <v>1500</v>
      </c>
      <c r="G140" s="317"/>
      <c r="H140" s="312"/>
      <c r="I140" s="317">
        <v>1500</v>
      </c>
      <c r="J140" s="312">
        <v>1500</v>
      </c>
    </row>
    <row r="141" spans="1:10" s="264" customFormat="1">
      <c r="A141" s="265"/>
      <c r="B141" s="216"/>
      <c r="C141" s="216">
        <v>2</v>
      </c>
      <c r="D141" s="266"/>
      <c r="E141" s="191" t="s">
        <v>1014</v>
      </c>
      <c r="F141" s="312">
        <v>0</v>
      </c>
      <c r="G141" s="317"/>
      <c r="H141" s="312"/>
      <c r="I141" s="317">
        <v>7500</v>
      </c>
      <c r="J141" s="312">
        <v>7500</v>
      </c>
    </row>
    <row r="142" spans="1:10" s="264" customFormat="1" ht="16.5" thickBot="1">
      <c r="A142" s="265"/>
      <c r="B142" s="216"/>
      <c r="C142" s="216">
        <v>3</v>
      </c>
      <c r="D142" s="266"/>
      <c r="E142" s="191" t="s">
        <v>608</v>
      </c>
      <c r="F142" s="312">
        <v>0</v>
      </c>
      <c r="G142" s="317">
        <v>0</v>
      </c>
      <c r="H142" s="312">
        <f t="shared" si="24"/>
        <v>60</v>
      </c>
      <c r="I142" s="317">
        <v>60</v>
      </c>
      <c r="J142" s="312">
        <v>603</v>
      </c>
    </row>
    <row r="143" spans="1:10" s="236" customFormat="1" ht="16.5" thickBot="1">
      <c r="A143" s="679"/>
      <c r="B143" s="680"/>
      <c r="C143" s="680"/>
      <c r="D143" s="261"/>
      <c r="E143" s="186" t="s">
        <v>1015</v>
      </c>
      <c r="F143" s="197">
        <f>SUM(F140:F142)</f>
        <v>1500</v>
      </c>
      <c r="G143" s="197">
        <f t="shared" ref="G143:J143" si="25">SUM(G140:G142)</f>
        <v>0</v>
      </c>
      <c r="H143" s="197">
        <f t="shared" si="25"/>
        <v>60</v>
      </c>
      <c r="I143" s="197">
        <f t="shared" si="25"/>
        <v>9060</v>
      </c>
      <c r="J143" s="197">
        <f t="shared" si="25"/>
        <v>9603</v>
      </c>
    </row>
    <row r="144" spans="1:10" s="236" customFormat="1">
      <c r="A144" s="268">
        <v>244</v>
      </c>
      <c r="B144" s="269"/>
      <c r="C144" s="269"/>
      <c r="D144" s="274"/>
      <c r="E144" s="231" t="s">
        <v>707</v>
      </c>
      <c r="F144" s="313"/>
      <c r="G144" s="224">
        <v>0</v>
      </c>
      <c r="H144" s="313">
        <f t="shared" ref="H144:H146" si="26">I144-G144</f>
        <v>0</v>
      </c>
      <c r="I144" s="224">
        <v>0</v>
      </c>
      <c r="J144" s="313">
        <v>0</v>
      </c>
    </row>
    <row r="145" spans="1:10" s="236" customFormat="1">
      <c r="A145" s="268"/>
      <c r="B145" s="269">
        <v>1</v>
      </c>
      <c r="C145" s="179"/>
      <c r="D145" s="212"/>
      <c r="E145" s="203" t="s">
        <v>708</v>
      </c>
      <c r="F145" s="312"/>
      <c r="G145" s="317">
        <v>0</v>
      </c>
      <c r="H145" s="312">
        <f t="shared" si="26"/>
        <v>0</v>
      </c>
      <c r="I145" s="317">
        <v>0</v>
      </c>
      <c r="J145" s="312">
        <v>0</v>
      </c>
    </row>
    <row r="146" spans="1:10" s="264" customFormat="1" ht="16.5" thickBot="1">
      <c r="A146" s="265"/>
      <c r="B146" s="216"/>
      <c r="C146" s="216">
        <v>1</v>
      </c>
      <c r="D146" s="266"/>
      <c r="E146" s="191" t="s">
        <v>709</v>
      </c>
      <c r="F146" s="312">
        <v>0</v>
      </c>
      <c r="G146" s="317">
        <v>0</v>
      </c>
      <c r="H146" s="312">
        <f t="shared" si="26"/>
        <v>2499</v>
      </c>
      <c r="I146" s="317">
        <v>2499</v>
      </c>
      <c r="J146" s="312">
        <v>2499</v>
      </c>
    </row>
    <row r="147" spans="1:10" s="236" customFormat="1" ht="16.5" thickBot="1">
      <c r="A147" s="400"/>
      <c r="B147" s="401"/>
      <c r="C147" s="401"/>
      <c r="D147" s="261"/>
      <c r="E147" s="186" t="s">
        <v>706</v>
      </c>
      <c r="F147" s="197">
        <f>SUM(F146:F146)</f>
        <v>0</v>
      </c>
      <c r="G147" s="197">
        <f t="shared" ref="G147:J147" si="27">SUM(G146:G146)</f>
        <v>0</v>
      </c>
      <c r="H147" s="197">
        <f t="shared" si="27"/>
        <v>2499</v>
      </c>
      <c r="I147" s="197">
        <f t="shared" si="27"/>
        <v>2499</v>
      </c>
      <c r="J147" s="197">
        <f t="shared" si="27"/>
        <v>2499</v>
      </c>
    </row>
    <row r="148" spans="1:10">
      <c r="A148" s="761">
        <v>251</v>
      </c>
      <c r="B148" s="762"/>
      <c r="C148" s="188"/>
      <c r="D148" s="763"/>
      <c r="E148" s="764" t="s">
        <v>1016</v>
      </c>
      <c r="F148" s="765"/>
      <c r="G148" s="765"/>
      <c r="H148" s="765"/>
      <c r="I148" s="765"/>
      <c r="J148" s="765"/>
    </row>
    <row r="149" spans="1:10" s="236" customFormat="1">
      <c r="A149" s="268"/>
      <c r="B149" s="269">
        <v>1</v>
      </c>
      <c r="C149" s="179"/>
      <c r="D149" s="212"/>
      <c r="E149" s="203" t="s">
        <v>666</v>
      </c>
      <c r="F149" s="312"/>
      <c r="G149" s="317">
        <v>0</v>
      </c>
      <c r="H149" s="312">
        <f t="shared" ref="H149" si="28">I149-G149</f>
        <v>0</v>
      </c>
      <c r="I149" s="317">
        <v>0</v>
      </c>
      <c r="J149" s="312">
        <v>0</v>
      </c>
    </row>
    <row r="150" spans="1:10" s="264" customFormat="1">
      <c r="A150" s="265"/>
      <c r="B150" s="216"/>
      <c r="C150" s="216">
        <v>1</v>
      </c>
      <c r="D150" s="266"/>
      <c r="E150" s="766" t="s">
        <v>667</v>
      </c>
      <c r="F150" s="312">
        <v>0</v>
      </c>
      <c r="G150" s="317"/>
      <c r="H150" s="312"/>
      <c r="I150" s="317">
        <v>25000</v>
      </c>
      <c r="J150" s="312">
        <v>25000</v>
      </c>
    </row>
    <row r="151" spans="1:10" s="264" customFormat="1" ht="16.5" thickBot="1">
      <c r="A151" s="265"/>
      <c r="B151" s="216"/>
      <c r="C151" s="216">
        <v>2</v>
      </c>
      <c r="D151" s="266"/>
      <c r="E151" s="767" t="s">
        <v>1017</v>
      </c>
      <c r="F151" s="312">
        <v>0</v>
      </c>
      <c r="G151" s="317"/>
      <c r="H151" s="312"/>
      <c r="I151" s="317">
        <v>0</v>
      </c>
      <c r="J151" s="312">
        <v>6</v>
      </c>
    </row>
    <row r="152" spans="1:10" s="236" customFormat="1" ht="16.5" thickBot="1">
      <c r="A152" s="679"/>
      <c r="B152" s="680"/>
      <c r="C152" s="680"/>
      <c r="D152" s="261"/>
      <c r="E152" s="186" t="s">
        <v>1018</v>
      </c>
      <c r="F152" s="197">
        <f>SUM(F150:F151)</f>
        <v>0</v>
      </c>
      <c r="G152" s="197">
        <f>SUM(G150:G151)</f>
        <v>0</v>
      </c>
      <c r="H152" s="197">
        <f>SUM(H150:H151)</f>
        <v>0</v>
      </c>
      <c r="I152" s="197">
        <f>SUM(I150:I151)</f>
        <v>25000</v>
      </c>
      <c r="J152" s="197">
        <f>SUM(J150:J151)</f>
        <v>25006</v>
      </c>
    </row>
    <row r="153" spans="1:10" s="271" customFormat="1">
      <c r="A153" s="268">
        <v>260</v>
      </c>
      <c r="B153" s="269"/>
      <c r="C153" s="269"/>
      <c r="D153" s="274"/>
      <c r="E153" s="231" t="s">
        <v>592</v>
      </c>
      <c r="F153" s="313"/>
      <c r="G153" s="224">
        <v>0</v>
      </c>
      <c r="H153" s="313">
        <f>I153-G153</f>
        <v>0</v>
      </c>
      <c r="I153" s="224">
        <v>0</v>
      </c>
      <c r="J153" s="313">
        <v>0</v>
      </c>
    </row>
    <row r="154" spans="1:10" s="199" customFormat="1">
      <c r="A154" s="178"/>
      <c r="B154" s="269">
        <v>13</v>
      </c>
      <c r="C154" s="179"/>
      <c r="D154" s="212"/>
      <c r="E154" s="180" t="s">
        <v>333</v>
      </c>
      <c r="F154" s="310">
        <v>107580</v>
      </c>
      <c r="G154" s="308">
        <v>107580</v>
      </c>
      <c r="H154" s="310">
        <f>I154-G154</f>
        <v>0</v>
      </c>
      <c r="I154" s="308">
        <v>107580</v>
      </c>
      <c r="J154" s="310">
        <v>105707</v>
      </c>
    </row>
    <row r="155" spans="1:10" s="199" customFormat="1">
      <c r="A155" s="178"/>
      <c r="B155" s="269">
        <v>20</v>
      </c>
      <c r="C155" s="179"/>
      <c r="D155" s="212"/>
      <c r="E155" s="180" t="s">
        <v>182</v>
      </c>
      <c r="F155" s="310">
        <v>859053</v>
      </c>
      <c r="G155" s="308">
        <v>864346</v>
      </c>
      <c r="H155" s="310">
        <f>I155-G155</f>
        <v>0</v>
      </c>
      <c r="I155" s="308">
        <v>864346</v>
      </c>
      <c r="J155" s="310">
        <v>864346</v>
      </c>
    </row>
    <row r="156" spans="1:10" s="199" customFormat="1" ht="16.5" thickBot="1">
      <c r="A156" s="178"/>
      <c r="B156" s="269">
        <v>24</v>
      </c>
      <c r="C156" s="179"/>
      <c r="D156" s="212"/>
      <c r="E156" s="180" t="s">
        <v>652</v>
      </c>
      <c r="F156" s="310">
        <v>0</v>
      </c>
      <c r="G156" s="308">
        <v>1180000</v>
      </c>
      <c r="H156" s="310">
        <f>I156-G156</f>
        <v>0</v>
      </c>
      <c r="I156" s="308">
        <v>1180000</v>
      </c>
      <c r="J156" s="310">
        <v>1180000</v>
      </c>
    </row>
    <row r="157" spans="1:10" s="271" customFormat="1" ht="16.5" thickBot="1">
      <c r="A157" s="321"/>
      <c r="B157" s="277"/>
      <c r="C157" s="277"/>
      <c r="D157" s="278"/>
      <c r="E157" s="276" t="s">
        <v>600</v>
      </c>
      <c r="F157" s="376">
        <f>SUM(F154:F156)</f>
        <v>966633</v>
      </c>
      <c r="G157" s="376">
        <f t="shared" ref="G157:I157" si="29">SUM(G154:G156)</f>
        <v>2151926</v>
      </c>
      <c r="H157" s="376">
        <f t="shared" si="29"/>
        <v>0</v>
      </c>
      <c r="I157" s="376">
        <f t="shared" si="29"/>
        <v>2151926</v>
      </c>
      <c r="J157" s="376">
        <f t="shared" ref="J157" si="30">SUM(J154:J156)</f>
        <v>2150053</v>
      </c>
    </row>
    <row r="158" spans="1:10" s="199" customFormat="1" ht="16.5" thickBot="1">
      <c r="A158" s="268"/>
      <c r="B158" s="169"/>
      <c r="C158" s="166"/>
      <c r="D158" s="279"/>
      <c r="E158" s="168"/>
      <c r="F158" s="310"/>
      <c r="G158" s="310"/>
      <c r="H158" s="310"/>
      <c r="I158" s="310"/>
      <c r="J158" s="310"/>
    </row>
    <row r="159" spans="1:10" ht="16.5" thickBot="1">
      <c r="A159" s="962" t="s">
        <v>569</v>
      </c>
      <c r="B159" s="963"/>
      <c r="C159" s="963"/>
      <c r="D159" s="963"/>
      <c r="E159" s="963"/>
      <c r="F159" s="376">
        <f>SUM(F143,F157,F137,F131,F115,F88,F80,F76,F62,F122,F147,F152)</f>
        <v>2510837</v>
      </c>
      <c r="G159" s="376">
        <f t="shared" ref="G159:J159" si="31">SUM(G143,G157,G137,G131,G115,G88,G80,G76,G62,G122,G147,G152)</f>
        <v>4092537</v>
      </c>
      <c r="H159" s="376">
        <f t="shared" si="31"/>
        <v>206667</v>
      </c>
      <c r="I159" s="376">
        <f t="shared" si="31"/>
        <v>4333204</v>
      </c>
      <c r="J159" s="376">
        <f t="shared" si="31"/>
        <v>4413371</v>
      </c>
    </row>
    <row r="160" spans="1:10">
      <c r="A160" s="280"/>
      <c r="B160" s="280"/>
      <c r="C160" s="281"/>
      <c r="D160" s="281"/>
      <c r="E160" s="281"/>
      <c r="F160" s="282"/>
      <c r="G160" s="282"/>
      <c r="H160" s="282"/>
      <c r="I160" s="282"/>
      <c r="J160" s="282"/>
    </row>
    <row r="161" spans="1:10" s="199" customFormat="1">
      <c r="A161" s="283"/>
      <c r="B161" s="283"/>
      <c r="F161" s="284"/>
      <c r="G161" s="284"/>
      <c r="H161" s="284"/>
      <c r="I161" s="284"/>
      <c r="J161" s="284"/>
    </row>
    <row r="162" spans="1:10" s="199" customFormat="1">
      <c r="A162" s="283"/>
      <c r="B162" s="283"/>
      <c r="F162" s="284">
        <f>'[1]16B.m'!F246-'14A.m'!F159</f>
        <v>-2.4770000018179417E-3</v>
      </c>
      <c r="G162" s="284"/>
      <c r="H162" s="284"/>
      <c r="I162" s="284">
        <f>'1.1.sz.mell.'!G84-'14A.m'!I159</f>
        <v>0</v>
      </c>
      <c r="J162" s="284">
        <f>'1.1.sz.mell.'!H84-'14A.m'!J159</f>
        <v>0</v>
      </c>
    </row>
    <row r="163" spans="1:10" s="199" customFormat="1">
      <c r="A163" s="283"/>
      <c r="B163" s="283"/>
      <c r="F163" s="284"/>
      <c r="G163" s="284"/>
      <c r="H163" s="284"/>
      <c r="I163" s="284"/>
      <c r="J163" s="284"/>
    </row>
    <row r="164" spans="1:10" s="199" customFormat="1">
      <c r="A164" s="283"/>
      <c r="B164" s="283"/>
      <c r="F164" s="284"/>
      <c r="G164" s="284"/>
      <c r="H164" s="284"/>
      <c r="I164" s="284"/>
      <c r="J164" s="284"/>
    </row>
    <row r="165" spans="1:10" s="199" customFormat="1">
      <c r="A165" s="283"/>
      <c r="B165" s="283"/>
      <c r="F165" s="284"/>
      <c r="G165" s="284"/>
      <c r="H165" s="284"/>
      <c r="I165" s="284"/>
      <c r="J165" s="284"/>
    </row>
    <row r="166" spans="1:10" s="199" customFormat="1">
      <c r="A166" s="283"/>
      <c r="B166" s="283"/>
      <c r="F166" s="284"/>
      <c r="G166" s="284"/>
      <c r="H166" s="284"/>
      <c r="I166" s="284"/>
      <c r="J166" s="284"/>
    </row>
    <row r="167" spans="1:10" s="199" customFormat="1">
      <c r="A167" s="283"/>
      <c r="B167" s="283"/>
      <c r="F167" s="284"/>
      <c r="G167" s="284"/>
      <c r="H167" s="284"/>
      <c r="I167" s="284"/>
      <c r="J167" s="284"/>
    </row>
    <row r="168" spans="1:10" s="199" customFormat="1">
      <c r="A168" s="283"/>
      <c r="B168" s="283"/>
      <c r="F168" s="284"/>
      <c r="G168" s="284"/>
      <c r="H168" s="284"/>
      <c r="I168" s="284"/>
      <c r="J168" s="284"/>
    </row>
    <row r="169" spans="1:10" s="199" customFormat="1">
      <c r="A169" s="283"/>
      <c r="B169" s="283"/>
      <c r="F169" s="284"/>
      <c r="G169" s="284"/>
      <c r="H169" s="284"/>
      <c r="I169" s="284"/>
      <c r="J169" s="284"/>
    </row>
    <row r="170" spans="1:10" s="199" customFormat="1">
      <c r="A170" s="283"/>
      <c r="B170" s="283"/>
      <c r="F170" s="284"/>
      <c r="G170" s="284"/>
      <c r="H170" s="284"/>
      <c r="I170" s="284"/>
      <c r="J170" s="284"/>
    </row>
    <row r="171" spans="1:10" s="199" customFormat="1">
      <c r="A171" s="283"/>
      <c r="B171" s="283"/>
      <c r="F171" s="284"/>
      <c r="G171" s="284"/>
      <c r="H171" s="284"/>
      <c r="I171" s="284"/>
      <c r="J171" s="284"/>
    </row>
    <row r="172" spans="1:10" s="199" customFormat="1">
      <c r="A172" s="283"/>
      <c r="B172" s="283"/>
      <c r="F172" s="284"/>
      <c r="G172" s="284"/>
      <c r="H172" s="284"/>
      <c r="I172" s="284"/>
      <c r="J172" s="284"/>
    </row>
    <row r="173" spans="1:10" s="199" customFormat="1">
      <c r="A173" s="283"/>
      <c r="B173" s="283"/>
      <c r="F173" s="284"/>
      <c r="G173" s="284"/>
      <c r="H173" s="284"/>
      <c r="I173" s="284"/>
      <c r="J173" s="284"/>
    </row>
    <row r="174" spans="1:10" s="199" customFormat="1">
      <c r="A174" s="283"/>
      <c r="B174" s="283"/>
      <c r="F174" s="284"/>
      <c r="G174" s="284"/>
      <c r="H174" s="284"/>
      <c r="I174" s="284"/>
      <c r="J174" s="284"/>
    </row>
    <row r="175" spans="1:10" s="199" customFormat="1">
      <c r="A175" s="283"/>
      <c r="B175" s="283"/>
      <c r="F175" s="284"/>
      <c r="G175" s="284"/>
      <c r="H175" s="284"/>
      <c r="I175" s="284"/>
      <c r="J175" s="284"/>
    </row>
    <row r="176" spans="1:10" s="199" customFormat="1">
      <c r="A176" s="283"/>
      <c r="B176" s="283"/>
      <c r="F176" s="284"/>
      <c r="G176" s="284"/>
      <c r="H176" s="284"/>
      <c r="I176" s="284"/>
      <c r="J176" s="284"/>
    </row>
    <row r="177" spans="1:10" s="199" customFormat="1">
      <c r="A177" s="283"/>
      <c r="B177" s="283"/>
      <c r="F177" s="284"/>
      <c r="G177" s="284"/>
      <c r="H177" s="284"/>
      <c r="I177" s="284"/>
      <c r="J177" s="284"/>
    </row>
  </sheetData>
  <mergeCells count="16">
    <mergeCell ref="J7:J10"/>
    <mergeCell ref="A159:E159"/>
    <mergeCell ref="I7:I10"/>
    <mergeCell ref="A7:A10"/>
    <mergeCell ref="B7:B10"/>
    <mergeCell ref="C7:C10"/>
    <mergeCell ref="D7:D10"/>
    <mergeCell ref="F7:F10"/>
    <mergeCell ref="H7:H10"/>
    <mergeCell ref="G7:G10"/>
    <mergeCell ref="H1:J1"/>
    <mergeCell ref="A2:J2"/>
    <mergeCell ref="A3:J3"/>
    <mergeCell ref="A4:J4"/>
    <mergeCell ref="A5:D6"/>
    <mergeCell ref="I6:J6"/>
  </mergeCells>
  <printOptions horizontalCentered="1"/>
  <pageMargins left="0.24" right="0.24" top="0.55118110236220474" bottom="0.43307086614173229" header="0.31496062992125984" footer="0.27559055118110237"/>
  <pageSetup paperSize="9" scale="62" orientation="portrait" r:id="rId1"/>
  <headerFooter alignWithMargins="0">
    <oddFooter>&amp;R&amp;P</oddFooter>
  </headerFooter>
  <rowBreaks count="2" manualBreakCount="2">
    <brk id="88" max="10" man="1"/>
    <brk id="17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L135"/>
  <sheetViews>
    <sheetView view="pageBreakPreview" zoomScaleNormal="120" zoomScaleSheetLayoutView="100" workbookViewId="0">
      <selection activeCell="I120" sqref="I120"/>
    </sheetView>
  </sheetViews>
  <sheetFormatPr defaultRowHeight="15.75"/>
  <cols>
    <col min="1" max="2" width="8.140625" style="71" customWidth="1"/>
    <col min="3" max="3" width="64.28515625" style="71" customWidth="1"/>
    <col min="4" max="4" width="13" style="72" bestFit="1" customWidth="1"/>
    <col min="5" max="6" width="13" style="72" hidden="1" customWidth="1"/>
    <col min="7" max="7" width="13" style="72" bestFit="1" customWidth="1"/>
    <col min="8" max="8" width="13" style="72" customWidth="1"/>
    <col min="9" max="9" width="9.28515625" style="72" customWidth="1"/>
    <col min="10" max="16384" width="9.140625" style="16"/>
  </cols>
  <sheetData>
    <row r="1" spans="1:9" ht="15.95" customHeight="1">
      <c r="A1" s="829" t="s">
        <v>44</v>
      </c>
      <c r="B1" s="829"/>
      <c r="C1" s="829"/>
      <c r="D1" s="829"/>
      <c r="E1" s="829"/>
      <c r="F1" s="829"/>
      <c r="G1" s="829"/>
      <c r="H1" s="829"/>
      <c r="I1" s="808"/>
    </row>
    <row r="2" spans="1:9" ht="15.95" customHeight="1" thickBot="1">
      <c r="A2" s="830" t="s">
        <v>45</v>
      </c>
      <c r="B2" s="830"/>
      <c r="C2" s="830"/>
      <c r="D2" s="17"/>
      <c r="E2" s="17"/>
      <c r="F2" s="17"/>
      <c r="G2" s="17"/>
      <c r="H2" s="17"/>
      <c r="I2" s="17"/>
    </row>
    <row r="3" spans="1:9" ht="60.75" thickBot="1">
      <c r="A3" s="18" t="s">
        <v>47</v>
      </c>
      <c r="B3" s="131" t="s">
        <v>395</v>
      </c>
      <c r="C3" s="19" t="s">
        <v>48</v>
      </c>
      <c r="D3" s="20" t="s">
        <v>607</v>
      </c>
      <c r="E3" s="20" t="s">
        <v>694</v>
      </c>
      <c r="F3" s="20" t="s">
        <v>653</v>
      </c>
      <c r="G3" s="20" t="s">
        <v>632</v>
      </c>
      <c r="H3" s="20" t="s">
        <v>695</v>
      </c>
      <c r="I3" s="20" t="s">
        <v>1145</v>
      </c>
    </row>
    <row r="4" spans="1:9" s="22" customFormat="1" ht="12" customHeight="1" thickBot="1">
      <c r="A4" s="11">
        <v>1</v>
      </c>
      <c r="B4" s="11">
        <v>2</v>
      </c>
      <c r="C4" s="11">
        <v>3</v>
      </c>
      <c r="D4" s="11">
        <v>4</v>
      </c>
      <c r="E4" s="11"/>
      <c r="F4" s="11">
        <v>5</v>
      </c>
      <c r="G4" s="11">
        <v>6</v>
      </c>
      <c r="H4" s="11">
        <v>7</v>
      </c>
      <c r="I4" s="21">
        <v>7</v>
      </c>
    </row>
    <row r="5" spans="1:9" s="25" customFormat="1" ht="12" customHeight="1" thickBot="1">
      <c r="A5" s="23" t="s">
        <v>49</v>
      </c>
      <c r="B5" s="150" t="s">
        <v>423</v>
      </c>
      <c r="C5" s="24" t="s">
        <v>50</v>
      </c>
      <c r="D5" s="12">
        <f>+D6+D7+D8+D9+D10+D11</f>
        <v>752656</v>
      </c>
      <c r="E5" s="12">
        <v>838345</v>
      </c>
      <c r="F5" s="12">
        <f t="shared" ref="F5:G5" si="0">+F6+F7+F8+F9+F10+F11</f>
        <v>19057</v>
      </c>
      <c r="G5" s="12">
        <f t="shared" si="0"/>
        <v>857402</v>
      </c>
      <c r="H5" s="12">
        <v>857402</v>
      </c>
      <c r="I5" s="12">
        <f>H5/G5*100</f>
        <v>100</v>
      </c>
    </row>
    <row r="6" spans="1:9" s="25" customFormat="1" ht="12" customHeight="1">
      <c r="A6" s="26" t="s">
        <v>51</v>
      </c>
      <c r="B6" s="151" t="s">
        <v>424</v>
      </c>
      <c r="C6" s="27" t="s">
        <v>52</v>
      </c>
      <c r="D6" s="28">
        <v>267182</v>
      </c>
      <c r="E6" s="28">
        <v>267182</v>
      </c>
      <c r="F6" s="28">
        <f>G6-E6</f>
        <v>1338</v>
      </c>
      <c r="G6" s="28">
        <v>268520</v>
      </c>
      <c r="H6" s="28">
        <v>268520</v>
      </c>
      <c r="I6" s="810">
        <f t="shared" ref="I6:I62" si="1">H6/G6*100</f>
        <v>100</v>
      </c>
    </row>
    <row r="7" spans="1:9" s="25" customFormat="1" ht="12" customHeight="1">
      <c r="A7" s="29" t="s">
        <v>53</v>
      </c>
      <c r="B7" s="152" t="s">
        <v>425</v>
      </c>
      <c r="C7" s="30" t="s">
        <v>54</v>
      </c>
      <c r="D7" s="31">
        <v>283250</v>
      </c>
      <c r="E7" s="31">
        <v>257530</v>
      </c>
      <c r="F7" s="31">
        <f t="shared" ref="F7:F11" si="2">G7-E7</f>
        <v>10802</v>
      </c>
      <c r="G7" s="31">
        <v>268332</v>
      </c>
      <c r="H7" s="31">
        <v>268332</v>
      </c>
      <c r="I7" s="811">
        <f t="shared" si="1"/>
        <v>100</v>
      </c>
    </row>
    <row r="8" spans="1:9" s="25" customFormat="1" ht="12" customHeight="1">
      <c r="A8" s="29" t="s">
        <v>55</v>
      </c>
      <c r="B8" s="152" t="s">
        <v>426</v>
      </c>
      <c r="C8" s="30" t="s">
        <v>56</v>
      </c>
      <c r="D8" s="31">
        <v>186483</v>
      </c>
      <c r="E8" s="31">
        <v>217436</v>
      </c>
      <c r="F8" s="31">
        <f t="shared" si="2"/>
        <v>6183</v>
      </c>
      <c r="G8" s="31">
        <v>223619</v>
      </c>
      <c r="H8" s="31">
        <v>223619</v>
      </c>
      <c r="I8" s="811">
        <f t="shared" si="1"/>
        <v>100</v>
      </c>
    </row>
    <row r="9" spans="1:9" s="25" customFormat="1" ht="12" customHeight="1">
      <c r="A9" s="29" t="s">
        <v>57</v>
      </c>
      <c r="B9" s="152" t="s">
        <v>427</v>
      </c>
      <c r="C9" s="30" t="s">
        <v>58</v>
      </c>
      <c r="D9" s="31">
        <v>15741</v>
      </c>
      <c r="E9" s="31">
        <v>16790</v>
      </c>
      <c r="F9" s="31">
        <f t="shared" si="2"/>
        <v>0</v>
      </c>
      <c r="G9" s="31">
        <v>16790</v>
      </c>
      <c r="H9" s="31">
        <v>16790</v>
      </c>
      <c r="I9" s="811">
        <f t="shared" si="1"/>
        <v>100</v>
      </c>
    </row>
    <row r="10" spans="1:9" s="25" customFormat="1" ht="12" customHeight="1">
      <c r="A10" s="29" t="s">
        <v>59</v>
      </c>
      <c r="B10" s="152" t="s">
        <v>428</v>
      </c>
      <c r="C10" s="30" t="s">
        <v>60</v>
      </c>
      <c r="D10" s="31">
        <v>0</v>
      </c>
      <c r="E10" s="31">
        <v>75845</v>
      </c>
      <c r="F10" s="31">
        <f t="shared" si="2"/>
        <v>734</v>
      </c>
      <c r="G10" s="31">
        <v>76579</v>
      </c>
      <c r="H10" s="31">
        <v>76579</v>
      </c>
      <c r="I10" s="811">
        <f t="shared" si="1"/>
        <v>100</v>
      </c>
    </row>
    <row r="11" spans="1:9" s="25" customFormat="1" ht="12" customHeight="1" thickBot="1">
      <c r="A11" s="32" t="s">
        <v>61</v>
      </c>
      <c r="B11" s="153" t="s">
        <v>429</v>
      </c>
      <c r="C11" s="33" t="s">
        <v>62</v>
      </c>
      <c r="D11" s="31">
        <v>0</v>
      </c>
      <c r="E11" s="31">
        <v>3562</v>
      </c>
      <c r="F11" s="31">
        <f t="shared" si="2"/>
        <v>0</v>
      </c>
      <c r="G11" s="31">
        <v>3562</v>
      </c>
      <c r="H11" s="31">
        <v>3562</v>
      </c>
      <c r="I11" s="811">
        <f t="shared" si="1"/>
        <v>100</v>
      </c>
    </row>
    <row r="12" spans="1:9" s="25" customFormat="1" ht="12" customHeight="1" thickBot="1">
      <c r="A12" s="23" t="s">
        <v>63</v>
      </c>
      <c r="B12" s="150"/>
      <c r="C12" s="34" t="s">
        <v>64</v>
      </c>
      <c r="D12" s="12">
        <f>+D13+D14+D15+D16+D17</f>
        <v>44547</v>
      </c>
      <c r="E12" s="12">
        <v>70880</v>
      </c>
      <c r="F12" s="12">
        <f t="shared" ref="F12:G12" si="3">+F13+F14+F15+F16+F17</f>
        <v>32314</v>
      </c>
      <c r="G12" s="12">
        <f t="shared" si="3"/>
        <v>103194</v>
      </c>
      <c r="H12" s="12">
        <v>93783</v>
      </c>
      <c r="I12" s="812">
        <f t="shared" si="1"/>
        <v>90.880283737426595</v>
      </c>
    </row>
    <row r="13" spans="1:9" s="25" customFormat="1" ht="12" customHeight="1">
      <c r="A13" s="26" t="s">
        <v>65</v>
      </c>
      <c r="B13" s="151" t="s">
        <v>430</v>
      </c>
      <c r="C13" s="27" t="s">
        <v>66</v>
      </c>
      <c r="D13" s="28"/>
      <c r="E13" s="28">
        <v>0</v>
      </c>
      <c r="F13" s="28">
        <f t="shared" ref="F13:F18" si="4">G13-E13</f>
        <v>0</v>
      </c>
      <c r="G13" s="28">
        <v>0</v>
      </c>
      <c r="H13" s="28">
        <v>0</v>
      </c>
      <c r="I13" s="810"/>
    </row>
    <row r="14" spans="1:9" s="25" customFormat="1" ht="12" customHeight="1">
      <c r="A14" s="29" t="s">
        <v>67</v>
      </c>
      <c r="B14" s="152" t="s">
        <v>431</v>
      </c>
      <c r="C14" s="30" t="s">
        <v>68</v>
      </c>
      <c r="D14" s="31"/>
      <c r="E14" s="31">
        <v>0</v>
      </c>
      <c r="F14" s="31">
        <f t="shared" si="4"/>
        <v>0</v>
      </c>
      <c r="G14" s="31">
        <v>0</v>
      </c>
      <c r="H14" s="31">
        <v>0</v>
      </c>
      <c r="I14" s="811"/>
    </row>
    <row r="15" spans="1:9" s="25" customFormat="1" ht="12" customHeight="1">
      <c r="A15" s="29" t="s">
        <v>69</v>
      </c>
      <c r="B15" s="152" t="s">
        <v>432</v>
      </c>
      <c r="C15" s="30" t="s">
        <v>70</v>
      </c>
      <c r="D15" s="31"/>
      <c r="E15" s="31">
        <v>0</v>
      </c>
      <c r="F15" s="31">
        <f t="shared" si="4"/>
        <v>0</v>
      </c>
      <c r="G15" s="31">
        <v>0</v>
      </c>
      <c r="H15" s="31">
        <v>0</v>
      </c>
      <c r="I15" s="811"/>
    </row>
    <row r="16" spans="1:9" s="25" customFormat="1" ht="12" customHeight="1">
      <c r="A16" s="29" t="s">
        <v>71</v>
      </c>
      <c r="B16" s="152" t="s">
        <v>433</v>
      </c>
      <c r="C16" s="30" t="s">
        <v>72</v>
      </c>
      <c r="D16" s="31"/>
      <c r="E16" s="31">
        <v>0</v>
      </c>
      <c r="F16" s="31">
        <f t="shared" si="4"/>
        <v>0</v>
      </c>
      <c r="G16" s="31">
        <v>0</v>
      </c>
      <c r="H16" s="31">
        <v>0</v>
      </c>
      <c r="I16" s="811"/>
    </row>
    <row r="17" spans="1:9" s="25" customFormat="1" ht="12" customHeight="1">
      <c r="A17" s="29" t="s">
        <v>73</v>
      </c>
      <c r="B17" s="152" t="s">
        <v>434</v>
      </c>
      <c r="C17" s="30" t="s">
        <v>74</v>
      </c>
      <c r="D17" s="31">
        <v>44547</v>
      </c>
      <c r="E17" s="31">
        <v>70880</v>
      </c>
      <c r="F17" s="31">
        <f t="shared" si="4"/>
        <v>32314</v>
      </c>
      <c r="G17" s="31">
        <v>103194</v>
      </c>
      <c r="H17" s="31">
        <v>93783</v>
      </c>
      <c r="I17" s="811">
        <f t="shared" si="1"/>
        <v>90.880283737426595</v>
      </c>
    </row>
    <row r="18" spans="1:9" s="25" customFormat="1" ht="12" customHeight="1" thickBot="1">
      <c r="A18" s="32" t="s">
        <v>75</v>
      </c>
      <c r="B18" s="153" t="s">
        <v>434</v>
      </c>
      <c r="C18" s="33" t="s">
        <v>76</v>
      </c>
      <c r="D18" s="35"/>
      <c r="E18" s="35">
        <v>0</v>
      </c>
      <c r="F18" s="35">
        <f t="shared" si="4"/>
        <v>0</v>
      </c>
      <c r="G18" s="35">
        <v>0</v>
      </c>
      <c r="H18" s="35">
        <v>7155</v>
      </c>
      <c r="I18" s="813"/>
    </row>
    <row r="19" spans="1:9" s="25" customFormat="1" ht="12" customHeight="1" thickBot="1">
      <c r="A19" s="23" t="s">
        <v>77</v>
      </c>
      <c r="B19" s="150" t="s">
        <v>435</v>
      </c>
      <c r="C19" s="24" t="s">
        <v>78</v>
      </c>
      <c r="D19" s="12">
        <f>+D20+D21+D22+D23+D24</f>
        <v>0</v>
      </c>
      <c r="E19" s="12">
        <f t="shared" ref="E19:G19" si="5">+E20+E21+E22+E23+E24</f>
        <v>0</v>
      </c>
      <c r="F19" s="12">
        <f t="shared" si="5"/>
        <v>2560</v>
      </c>
      <c r="G19" s="12">
        <f t="shared" si="5"/>
        <v>2560</v>
      </c>
      <c r="H19" s="12">
        <v>2560</v>
      </c>
      <c r="I19" s="812">
        <f t="shared" si="1"/>
        <v>100</v>
      </c>
    </row>
    <row r="20" spans="1:9" s="25" customFormat="1" ht="12" customHeight="1">
      <c r="A20" s="26" t="s">
        <v>79</v>
      </c>
      <c r="B20" s="151" t="s">
        <v>436</v>
      </c>
      <c r="C20" s="27" t="s">
        <v>80</v>
      </c>
      <c r="D20" s="28"/>
      <c r="E20" s="28">
        <v>0</v>
      </c>
      <c r="F20" s="28">
        <f t="shared" ref="F20:F25" si="6">G20-E20</f>
        <v>2560</v>
      </c>
      <c r="G20" s="28">
        <v>2560</v>
      </c>
      <c r="H20" s="28">
        <v>2560</v>
      </c>
      <c r="I20" s="810">
        <f t="shared" si="1"/>
        <v>100</v>
      </c>
    </row>
    <row r="21" spans="1:9" s="25" customFormat="1" ht="12" customHeight="1">
      <c r="A21" s="29" t="s">
        <v>81</v>
      </c>
      <c r="B21" s="152" t="s">
        <v>437</v>
      </c>
      <c r="C21" s="30" t="s">
        <v>82</v>
      </c>
      <c r="D21" s="31"/>
      <c r="E21" s="31">
        <v>0</v>
      </c>
      <c r="F21" s="31">
        <f t="shared" si="6"/>
        <v>0</v>
      </c>
      <c r="G21" s="31">
        <v>0</v>
      </c>
      <c r="H21" s="31">
        <v>0</v>
      </c>
      <c r="I21" s="811"/>
    </row>
    <row r="22" spans="1:9" s="25" customFormat="1" ht="12" customHeight="1">
      <c r="A22" s="29" t="s">
        <v>83</v>
      </c>
      <c r="B22" s="152" t="s">
        <v>438</v>
      </c>
      <c r="C22" s="30" t="s">
        <v>84</v>
      </c>
      <c r="D22" s="31"/>
      <c r="E22" s="31">
        <v>0</v>
      </c>
      <c r="F22" s="31">
        <f t="shared" si="6"/>
        <v>0</v>
      </c>
      <c r="G22" s="31">
        <v>0</v>
      </c>
      <c r="H22" s="31">
        <v>0</v>
      </c>
      <c r="I22" s="811"/>
    </row>
    <row r="23" spans="1:9" s="25" customFormat="1" ht="12" customHeight="1">
      <c r="A23" s="29" t="s">
        <v>85</v>
      </c>
      <c r="B23" s="152" t="s">
        <v>439</v>
      </c>
      <c r="C23" s="30" t="s">
        <v>86</v>
      </c>
      <c r="D23" s="31"/>
      <c r="E23" s="31">
        <v>0</v>
      </c>
      <c r="F23" s="31">
        <f t="shared" si="6"/>
        <v>0</v>
      </c>
      <c r="G23" s="31">
        <v>0</v>
      </c>
      <c r="H23" s="31">
        <v>0</v>
      </c>
      <c r="I23" s="811"/>
    </row>
    <row r="24" spans="1:9" s="25" customFormat="1" ht="12" customHeight="1">
      <c r="A24" s="29" t="s">
        <v>87</v>
      </c>
      <c r="B24" s="152" t="s">
        <v>440</v>
      </c>
      <c r="C24" s="30" t="s">
        <v>88</v>
      </c>
      <c r="D24" s="31"/>
      <c r="E24" s="31">
        <v>0</v>
      </c>
      <c r="F24" s="31">
        <f t="shared" si="6"/>
        <v>0</v>
      </c>
      <c r="G24" s="31">
        <v>0</v>
      </c>
      <c r="H24" s="31">
        <v>0</v>
      </c>
      <c r="I24" s="811"/>
    </row>
    <row r="25" spans="1:9" s="25" customFormat="1" ht="12" customHeight="1" thickBot="1">
      <c r="A25" s="32" t="s">
        <v>89</v>
      </c>
      <c r="B25" s="153" t="s">
        <v>440</v>
      </c>
      <c r="C25" s="33" t="s">
        <v>90</v>
      </c>
      <c r="D25" s="35"/>
      <c r="E25" s="35">
        <v>0</v>
      </c>
      <c r="F25" s="35">
        <f t="shared" si="6"/>
        <v>0</v>
      </c>
      <c r="G25" s="35">
        <v>0</v>
      </c>
      <c r="H25" s="35">
        <v>0</v>
      </c>
      <c r="I25" s="813"/>
    </row>
    <row r="26" spans="1:9" s="25" customFormat="1" ht="12" customHeight="1" thickBot="1">
      <c r="A26" s="23" t="s">
        <v>91</v>
      </c>
      <c r="B26" s="150" t="s">
        <v>441</v>
      </c>
      <c r="C26" s="24" t="s">
        <v>92</v>
      </c>
      <c r="D26" s="15">
        <f>+D27+D30+D31+D32</f>
        <v>220356</v>
      </c>
      <c r="E26" s="15">
        <v>169543</v>
      </c>
      <c r="F26" s="15">
        <f t="shared" ref="F26:G26" si="7">+F27+F30+F31+F32</f>
        <v>6409</v>
      </c>
      <c r="G26" s="15">
        <f t="shared" si="7"/>
        <v>175952</v>
      </c>
      <c r="H26" s="15">
        <v>319841</v>
      </c>
      <c r="I26" s="814">
        <f t="shared" si="1"/>
        <v>181.77741656815496</v>
      </c>
    </row>
    <row r="27" spans="1:9" s="25" customFormat="1" ht="12" customHeight="1">
      <c r="A27" s="26" t="s">
        <v>93</v>
      </c>
      <c r="B27" s="151"/>
      <c r="C27" s="27" t="s">
        <v>94</v>
      </c>
      <c r="D27" s="36">
        <f>SUM(D28:D29)</f>
        <v>172930</v>
      </c>
      <c r="E27" s="36">
        <v>121217</v>
      </c>
      <c r="F27" s="36">
        <f>G27-E27</f>
        <v>6409</v>
      </c>
      <c r="G27" s="36">
        <f t="shared" ref="G27" si="8">SUM(G28:G29)</f>
        <v>127626</v>
      </c>
      <c r="H27" s="36">
        <v>269140</v>
      </c>
      <c r="I27" s="815">
        <f t="shared" si="1"/>
        <v>210.88179524548289</v>
      </c>
    </row>
    <row r="28" spans="1:9" s="25" customFormat="1" ht="12" customHeight="1">
      <c r="A28" s="29" t="s">
        <v>95</v>
      </c>
      <c r="B28" s="152" t="s">
        <v>442</v>
      </c>
      <c r="C28" s="30" t="s">
        <v>96</v>
      </c>
      <c r="D28" s="31">
        <v>56300</v>
      </c>
      <c r="E28" s="31">
        <v>56300</v>
      </c>
      <c r="F28" s="31">
        <f t="shared" ref="F28:F32" si="9">G28-E28</f>
        <v>0</v>
      </c>
      <c r="G28" s="31">
        <v>56300</v>
      </c>
      <c r="H28" s="31">
        <v>55678</v>
      </c>
      <c r="I28" s="811">
        <f t="shared" si="1"/>
        <v>98.895204262877442</v>
      </c>
    </row>
    <row r="29" spans="1:9" s="25" customFormat="1" ht="12" customHeight="1">
      <c r="A29" s="29" t="s">
        <v>97</v>
      </c>
      <c r="B29" s="152" t="s">
        <v>443</v>
      </c>
      <c r="C29" s="30" t="s">
        <v>98</v>
      </c>
      <c r="D29" s="31">
        <v>116630</v>
      </c>
      <c r="E29" s="31">
        <v>64917</v>
      </c>
      <c r="F29" s="31">
        <f t="shared" si="9"/>
        <v>6409</v>
      </c>
      <c r="G29" s="31">
        <v>71326</v>
      </c>
      <c r="H29" s="31">
        <v>213462</v>
      </c>
      <c r="I29" s="811">
        <f t="shared" si="1"/>
        <v>299.27656114179962</v>
      </c>
    </row>
    <row r="30" spans="1:9" s="25" customFormat="1" ht="12" customHeight="1">
      <c r="A30" s="29" t="s">
        <v>99</v>
      </c>
      <c r="B30" s="152" t="s">
        <v>444</v>
      </c>
      <c r="C30" s="30" t="s">
        <v>100</v>
      </c>
      <c r="D30" s="31">
        <v>45000</v>
      </c>
      <c r="E30" s="31">
        <v>45000</v>
      </c>
      <c r="F30" s="31">
        <f t="shared" si="9"/>
        <v>0</v>
      </c>
      <c r="G30" s="31">
        <v>45000</v>
      </c>
      <c r="H30" s="31">
        <v>47336</v>
      </c>
      <c r="I30" s="811">
        <f t="shared" si="1"/>
        <v>105.1911111111111</v>
      </c>
    </row>
    <row r="31" spans="1:9" s="25" customFormat="1" ht="12" customHeight="1">
      <c r="A31" s="29" t="s">
        <v>101</v>
      </c>
      <c r="B31" s="152" t="s">
        <v>445</v>
      </c>
      <c r="C31" s="30" t="s">
        <v>102</v>
      </c>
      <c r="D31" s="31"/>
      <c r="E31" s="31">
        <v>900</v>
      </c>
      <c r="F31" s="31">
        <f t="shared" si="9"/>
        <v>0</v>
      </c>
      <c r="G31" s="31">
        <v>900</v>
      </c>
      <c r="H31" s="31">
        <v>1087</v>
      </c>
      <c r="I31" s="811">
        <f t="shared" si="1"/>
        <v>120.77777777777779</v>
      </c>
    </row>
    <row r="32" spans="1:9" s="25" customFormat="1" ht="12" customHeight="1" thickBot="1">
      <c r="A32" s="32" t="s">
        <v>103</v>
      </c>
      <c r="B32" s="153" t="s">
        <v>446</v>
      </c>
      <c r="C32" s="33" t="s">
        <v>104</v>
      </c>
      <c r="D32" s="35">
        <v>2426</v>
      </c>
      <c r="E32" s="35">
        <v>2426</v>
      </c>
      <c r="F32" s="35">
        <f t="shared" si="9"/>
        <v>0</v>
      </c>
      <c r="G32" s="35">
        <v>2426</v>
      </c>
      <c r="H32" s="35">
        <v>2278</v>
      </c>
      <c r="I32" s="813">
        <f t="shared" si="1"/>
        <v>93.899422918384161</v>
      </c>
    </row>
    <row r="33" spans="1:9" s="25" customFormat="1" ht="12" customHeight="1" thickBot="1">
      <c r="A33" s="23" t="s">
        <v>105</v>
      </c>
      <c r="B33" s="150" t="s">
        <v>447</v>
      </c>
      <c r="C33" s="24" t="s">
        <v>106</v>
      </c>
      <c r="D33" s="12">
        <f>SUM(D34:D43)</f>
        <v>214688</v>
      </c>
      <c r="E33" s="12">
        <v>214258</v>
      </c>
      <c r="F33" s="12">
        <f t="shared" ref="F33:G33" si="10">SUM(F34:F43)</f>
        <v>0</v>
      </c>
      <c r="G33" s="12">
        <f t="shared" si="10"/>
        <v>214258</v>
      </c>
      <c r="H33" s="12">
        <v>217568</v>
      </c>
      <c r="I33" s="812">
        <f t="shared" si="1"/>
        <v>101.54486646939671</v>
      </c>
    </row>
    <row r="34" spans="1:9" s="25" customFormat="1" ht="12" customHeight="1">
      <c r="A34" s="26" t="s">
        <v>107</v>
      </c>
      <c r="B34" s="151" t="s">
        <v>448</v>
      </c>
      <c r="C34" s="27" t="s">
        <v>108</v>
      </c>
      <c r="D34" s="28"/>
      <c r="E34" s="28">
        <v>88</v>
      </c>
      <c r="F34" s="28">
        <f t="shared" ref="F34:F43" si="11">G34-E34</f>
        <v>10</v>
      </c>
      <c r="G34" s="28">
        <v>98</v>
      </c>
      <c r="H34" s="28">
        <v>98</v>
      </c>
      <c r="I34" s="810">
        <f t="shared" si="1"/>
        <v>100</v>
      </c>
    </row>
    <row r="35" spans="1:9" s="25" customFormat="1" ht="12" customHeight="1">
      <c r="A35" s="29" t="s">
        <v>109</v>
      </c>
      <c r="B35" s="152" t="s">
        <v>449</v>
      </c>
      <c r="C35" s="30" t="s">
        <v>110</v>
      </c>
      <c r="D35" s="31"/>
      <c r="E35" s="31">
        <v>68123</v>
      </c>
      <c r="F35" s="31">
        <f t="shared" si="11"/>
        <v>-1010</v>
      </c>
      <c r="G35" s="31">
        <v>67113</v>
      </c>
      <c r="H35" s="31">
        <v>66031</v>
      </c>
      <c r="I35" s="811">
        <f t="shared" si="1"/>
        <v>98.387793721037653</v>
      </c>
    </row>
    <row r="36" spans="1:9" s="25" customFormat="1" ht="12" customHeight="1">
      <c r="A36" s="29" t="s">
        <v>111</v>
      </c>
      <c r="B36" s="152" t="s">
        <v>450</v>
      </c>
      <c r="C36" s="30" t="s">
        <v>112</v>
      </c>
      <c r="D36" s="31">
        <v>10206</v>
      </c>
      <c r="E36" s="31">
        <v>13849</v>
      </c>
      <c r="F36" s="31">
        <f t="shared" si="11"/>
        <v>4330</v>
      </c>
      <c r="G36" s="31">
        <v>18179</v>
      </c>
      <c r="H36" s="31">
        <v>15290</v>
      </c>
      <c r="I36" s="811">
        <f t="shared" si="1"/>
        <v>84.108036745695586</v>
      </c>
    </row>
    <row r="37" spans="1:9" s="25" customFormat="1" ht="12" customHeight="1">
      <c r="A37" s="29" t="s">
        <v>113</v>
      </c>
      <c r="B37" s="152" t="s">
        <v>451</v>
      </c>
      <c r="C37" s="30" t="s">
        <v>114</v>
      </c>
      <c r="D37" s="31">
        <v>53000</v>
      </c>
      <c r="E37" s="31">
        <v>56000</v>
      </c>
      <c r="F37" s="31">
        <f t="shared" si="11"/>
        <v>0</v>
      </c>
      <c r="G37" s="31">
        <v>56000</v>
      </c>
      <c r="H37" s="31">
        <v>53837</v>
      </c>
      <c r="I37" s="811">
        <f t="shared" si="1"/>
        <v>96.137500000000003</v>
      </c>
    </row>
    <row r="38" spans="1:9" s="25" customFormat="1" ht="12" customHeight="1">
      <c r="A38" s="29" t="s">
        <v>115</v>
      </c>
      <c r="B38" s="152" t="s">
        <v>452</v>
      </c>
      <c r="C38" s="30" t="s">
        <v>116</v>
      </c>
      <c r="D38" s="31">
        <v>250</v>
      </c>
      <c r="E38" s="31">
        <v>42029</v>
      </c>
      <c r="F38" s="31">
        <f t="shared" si="11"/>
        <v>-1330</v>
      </c>
      <c r="G38" s="31">
        <v>40699</v>
      </c>
      <c r="H38" s="31">
        <v>41397</v>
      </c>
      <c r="I38" s="811">
        <f t="shared" si="1"/>
        <v>101.71502985331335</v>
      </c>
    </row>
    <row r="39" spans="1:9" s="25" customFormat="1" ht="12" customHeight="1">
      <c r="A39" s="29" t="s">
        <v>117</v>
      </c>
      <c r="B39" s="152" t="s">
        <v>453</v>
      </c>
      <c r="C39" s="30" t="s">
        <v>118</v>
      </c>
      <c r="D39" s="31"/>
      <c r="E39" s="31">
        <v>20603</v>
      </c>
      <c r="F39" s="31">
        <f t="shared" si="11"/>
        <v>-51</v>
      </c>
      <c r="G39" s="31">
        <v>20552</v>
      </c>
      <c r="H39" s="31">
        <v>21555</v>
      </c>
      <c r="I39" s="811">
        <f t="shared" si="1"/>
        <v>104.88030362008564</v>
      </c>
    </row>
    <row r="40" spans="1:9" s="25" customFormat="1" ht="12" customHeight="1">
      <c r="A40" s="29" t="s">
        <v>119</v>
      </c>
      <c r="B40" s="152" t="s">
        <v>454</v>
      </c>
      <c r="C40" s="30" t="s">
        <v>120</v>
      </c>
      <c r="D40" s="31"/>
      <c r="E40" s="31">
        <v>7951</v>
      </c>
      <c r="F40" s="31">
        <f t="shared" si="11"/>
        <v>-1949</v>
      </c>
      <c r="G40" s="31">
        <v>6002</v>
      </c>
      <c r="H40" s="31">
        <v>9195</v>
      </c>
      <c r="I40" s="811">
        <f t="shared" si="1"/>
        <v>153.19893368877041</v>
      </c>
    </row>
    <row r="41" spans="1:9" s="25" customFormat="1" ht="12" customHeight="1">
      <c r="A41" s="29" t="s">
        <v>121</v>
      </c>
      <c r="B41" s="152" t="s">
        <v>455</v>
      </c>
      <c r="C41" s="30" t="s">
        <v>122</v>
      </c>
      <c r="D41" s="31"/>
      <c r="E41" s="31">
        <v>5615</v>
      </c>
      <c r="F41" s="31">
        <f t="shared" si="11"/>
        <v>0</v>
      </c>
      <c r="G41" s="31">
        <v>5615</v>
      </c>
      <c r="H41" s="31">
        <v>6988</v>
      </c>
      <c r="I41" s="811">
        <f t="shared" si="1"/>
        <v>124.45235975066787</v>
      </c>
    </row>
    <row r="42" spans="1:9" s="25" customFormat="1" ht="12" customHeight="1">
      <c r="A42" s="29" t="s">
        <v>123</v>
      </c>
      <c r="B42" s="152" t="s">
        <v>456</v>
      </c>
      <c r="C42" s="30" t="s">
        <v>124</v>
      </c>
      <c r="D42" s="37"/>
      <c r="E42" s="37">
        <v>0</v>
      </c>
      <c r="F42" s="37">
        <f t="shared" si="11"/>
        <v>0</v>
      </c>
      <c r="G42" s="37">
        <v>0</v>
      </c>
      <c r="H42" s="37">
        <v>16</v>
      </c>
      <c r="I42" s="816"/>
    </row>
    <row r="43" spans="1:9" s="25" customFormat="1" ht="12" customHeight="1" thickBot="1">
      <c r="A43" s="32" t="s">
        <v>125</v>
      </c>
      <c r="B43" s="152" t="s">
        <v>457</v>
      </c>
      <c r="C43" s="33" t="s">
        <v>126</v>
      </c>
      <c r="D43" s="38">
        <v>151232</v>
      </c>
      <c r="E43" s="38">
        <v>0</v>
      </c>
      <c r="F43" s="38">
        <f t="shared" si="11"/>
        <v>0</v>
      </c>
      <c r="G43" s="38">
        <v>0</v>
      </c>
      <c r="H43" s="38">
        <v>3161</v>
      </c>
      <c r="I43" s="817"/>
    </row>
    <row r="44" spans="1:9" s="25" customFormat="1" ht="12" customHeight="1" thickBot="1">
      <c r="A44" s="23" t="s">
        <v>127</v>
      </c>
      <c r="B44" s="150" t="s">
        <v>458</v>
      </c>
      <c r="C44" s="24" t="s">
        <v>128</v>
      </c>
      <c r="D44" s="12">
        <f>SUM(D45:D49)</f>
        <v>0</v>
      </c>
      <c r="E44" s="12">
        <v>0</v>
      </c>
      <c r="F44" s="12">
        <f t="shared" ref="F44:F65" si="12">G44-D44</f>
        <v>413</v>
      </c>
      <c r="G44" s="12">
        <f t="shared" ref="G44" si="13">SUM(G45:G49)</f>
        <v>413</v>
      </c>
      <c r="H44" s="12">
        <v>509</v>
      </c>
      <c r="I44" s="812">
        <f t="shared" si="1"/>
        <v>123.24455205811138</v>
      </c>
    </row>
    <row r="45" spans="1:9" s="25" customFormat="1" ht="12" customHeight="1">
      <c r="A45" s="26" t="s">
        <v>129</v>
      </c>
      <c r="B45" s="151" t="s">
        <v>459</v>
      </c>
      <c r="C45" s="27" t="s">
        <v>130</v>
      </c>
      <c r="D45" s="39"/>
      <c r="E45" s="39">
        <v>0</v>
      </c>
      <c r="F45" s="39">
        <f t="shared" ref="F45:F49" si="14">G45-E45</f>
        <v>0</v>
      </c>
      <c r="G45" s="39">
        <v>0</v>
      </c>
      <c r="H45" s="39">
        <v>0</v>
      </c>
      <c r="I45" s="818"/>
    </row>
    <row r="46" spans="1:9" s="25" customFormat="1" ht="12" customHeight="1">
      <c r="A46" s="29" t="s">
        <v>131</v>
      </c>
      <c r="B46" s="152" t="s">
        <v>460</v>
      </c>
      <c r="C46" s="30" t="s">
        <v>132</v>
      </c>
      <c r="D46" s="37"/>
      <c r="E46" s="37">
        <v>0</v>
      </c>
      <c r="F46" s="37">
        <f t="shared" si="14"/>
        <v>0</v>
      </c>
      <c r="G46" s="37">
        <v>0</v>
      </c>
      <c r="H46" s="37">
        <v>31</v>
      </c>
      <c r="I46" s="816"/>
    </row>
    <row r="47" spans="1:9" s="25" customFormat="1" ht="12" customHeight="1">
      <c r="A47" s="29" t="s">
        <v>133</v>
      </c>
      <c r="B47" s="152" t="s">
        <v>461</v>
      </c>
      <c r="C47" s="30" t="s">
        <v>134</v>
      </c>
      <c r="D47" s="37"/>
      <c r="E47" s="37">
        <v>0</v>
      </c>
      <c r="F47" s="37">
        <f t="shared" si="14"/>
        <v>413</v>
      </c>
      <c r="G47" s="37">
        <v>413</v>
      </c>
      <c r="H47" s="37">
        <v>478</v>
      </c>
      <c r="I47" s="816">
        <f t="shared" si="1"/>
        <v>115.73849878934625</v>
      </c>
    </row>
    <row r="48" spans="1:9" s="25" customFormat="1" ht="12" customHeight="1">
      <c r="A48" s="29" t="s">
        <v>135</v>
      </c>
      <c r="B48" s="152" t="s">
        <v>462</v>
      </c>
      <c r="C48" s="30" t="s">
        <v>136</v>
      </c>
      <c r="D48" s="37"/>
      <c r="E48" s="37">
        <v>0</v>
      </c>
      <c r="F48" s="37">
        <f t="shared" si="14"/>
        <v>0</v>
      </c>
      <c r="G48" s="37">
        <v>0</v>
      </c>
      <c r="H48" s="37">
        <v>0</v>
      </c>
      <c r="I48" s="816"/>
    </row>
    <row r="49" spans="1:9" s="25" customFormat="1" ht="12" customHeight="1" thickBot="1">
      <c r="A49" s="32" t="s">
        <v>137</v>
      </c>
      <c r="B49" s="152" t="s">
        <v>463</v>
      </c>
      <c r="C49" s="33" t="s">
        <v>138</v>
      </c>
      <c r="D49" s="38"/>
      <c r="E49" s="38">
        <v>0</v>
      </c>
      <c r="F49" s="38">
        <f t="shared" si="14"/>
        <v>0</v>
      </c>
      <c r="G49" s="38">
        <v>0</v>
      </c>
      <c r="H49" s="38">
        <v>0</v>
      </c>
      <c r="I49" s="817"/>
    </row>
    <row r="50" spans="1:9" s="25" customFormat="1" ht="12" customHeight="1" thickBot="1">
      <c r="A50" s="23" t="s">
        <v>139</v>
      </c>
      <c r="B50" s="150" t="s">
        <v>464</v>
      </c>
      <c r="C50" s="24" t="s">
        <v>140</v>
      </c>
      <c r="D50" s="12">
        <f>SUM(D51:D53)</f>
        <v>1535</v>
      </c>
      <c r="E50" s="12">
        <v>1738</v>
      </c>
      <c r="F50" s="12">
        <f t="shared" ref="F50:G50" si="15">SUM(F51:F53)</f>
        <v>-1535</v>
      </c>
      <c r="G50" s="12">
        <f t="shared" si="15"/>
        <v>203</v>
      </c>
      <c r="H50" s="12">
        <v>276</v>
      </c>
      <c r="I50" s="812">
        <f t="shared" si="1"/>
        <v>135.96059113300493</v>
      </c>
    </row>
    <row r="51" spans="1:9" s="25" customFormat="1" ht="12" customHeight="1">
      <c r="A51" s="26" t="s">
        <v>141</v>
      </c>
      <c r="B51" s="151" t="s">
        <v>465</v>
      </c>
      <c r="C51" s="27" t="s">
        <v>142</v>
      </c>
      <c r="D51" s="28"/>
      <c r="E51" s="28">
        <v>0</v>
      </c>
      <c r="F51" s="28">
        <f t="shared" ref="F51:F54" si="16">G51-E51</f>
        <v>0</v>
      </c>
      <c r="G51" s="28">
        <v>0</v>
      </c>
      <c r="H51" s="28">
        <v>0</v>
      </c>
      <c r="I51" s="810"/>
    </row>
    <row r="52" spans="1:9" s="25" customFormat="1" ht="12" customHeight="1">
      <c r="A52" s="29" t="s">
        <v>143</v>
      </c>
      <c r="B52" s="152" t="s">
        <v>466</v>
      </c>
      <c r="C52" s="30" t="s">
        <v>259</v>
      </c>
      <c r="D52" s="31"/>
      <c r="E52" s="31">
        <v>0</v>
      </c>
      <c r="F52" s="31">
        <f t="shared" si="16"/>
        <v>0</v>
      </c>
      <c r="G52" s="31">
        <v>0</v>
      </c>
      <c r="H52" s="31">
        <v>68</v>
      </c>
      <c r="I52" s="811"/>
    </row>
    <row r="53" spans="1:9" s="25" customFormat="1" ht="12" customHeight="1">
      <c r="A53" s="29" t="s">
        <v>145</v>
      </c>
      <c r="B53" s="152" t="s">
        <v>467</v>
      </c>
      <c r="C53" s="30" t="s">
        <v>146</v>
      </c>
      <c r="D53" s="31">
        <v>1535</v>
      </c>
      <c r="E53" s="31">
        <v>1738</v>
      </c>
      <c r="F53" s="31">
        <f t="shared" si="16"/>
        <v>-1535</v>
      </c>
      <c r="G53" s="31">
        <v>203</v>
      </c>
      <c r="H53" s="31">
        <v>208</v>
      </c>
      <c r="I53" s="811">
        <f t="shared" si="1"/>
        <v>102.46305418719213</v>
      </c>
    </row>
    <row r="54" spans="1:9" s="25" customFormat="1" ht="12" customHeight="1" thickBot="1">
      <c r="A54" s="32" t="s">
        <v>147</v>
      </c>
      <c r="B54" s="153" t="s">
        <v>467</v>
      </c>
      <c r="C54" s="33" t="s">
        <v>148</v>
      </c>
      <c r="D54" s="35"/>
      <c r="E54" s="35">
        <v>0</v>
      </c>
      <c r="F54" s="35">
        <f t="shared" si="16"/>
        <v>0</v>
      </c>
      <c r="G54" s="35">
        <v>0</v>
      </c>
      <c r="H54" s="35">
        <v>0</v>
      </c>
      <c r="I54" s="813"/>
    </row>
    <row r="55" spans="1:9" s="25" customFormat="1" ht="12" customHeight="1" thickBot="1">
      <c r="A55" s="23" t="s">
        <v>149</v>
      </c>
      <c r="B55" s="150" t="s">
        <v>468</v>
      </c>
      <c r="C55" s="34" t="s">
        <v>150</v>
      </c>
      <c r="D55" s="12">
        <f>SUM(D56:D58)</f>
        <v>0</v>
      </c>
      <c r="E55" s="12">
        <v>0</v>
      </c>
      <c r="F55" s="12">
        <f t="shared" ref="F55" si="17">SUM(F56:F58)</f>
        <v>0</v>
      </c>
      <c r="G55" s="12">
        <f t="shared" ref="G55" si="18">SUM(G56:G58)</f>
        <v>0</v>
      </c>
      <c r="H55" s="12">
        <v>6</v>
      </c>
      <c r="I55" s="812"/>
    </row>
    <row r="56" spans="1:9" s="25" customFormat="1" ht="12" customHeight="1">
      <c r="A56" s="26" t="s">
        <v>151</v>
      </c>
      <c r="B56" s="151" t="s">
        <v>469</v>
      </c>
      <c r="C56" s="27" t="s">
        <v>152</v>
      </c>
      <c r="D56" s="37"/>
      <c r="E56" s="37">
        <v>0</v>
      </c>
      <c r="F56" s="37">
        <f t="shared" ref="F56:F59" si="19">G56-E56</f>
        <v>0</v>
      </c>
      <c r="G56" s="37">
        <v>0</v>
      </c>
      <c r="H56" s="37">
        <v>0</v>
      </c>
      <c r="I56" s="816"/>
    </row>
    <row r="57" spans="1:9" s="25" customFormat="1" ht="12" customHeight="1">
      <c r="A57" s="29" t="s">
        <v>153</v>
      </c>
      <c r="B57" s="151" t="s">
        <v>470</v>
      </c>
      <c r="C57" s="30" t="s">
        <v>154</v>
      </c>
      <c r="D57" s="37"/>
      <c r="E57" s="37">
        <v>0</v>
      </c>
      <c r="F57" s="37">
        <f t="shared" si="19"/>
        <v>0</v>
      </c>
      <c r="G57" s="37">
        <v>0</v>
      </c>
      <c r="H57" s="37">
        <v>6</v>
      </c>
      <c r="I57" s="816"/>
    </row>
    <row r="58" spans="1:9" s="25" customFormat="1" ht="12" customHeight="1">
      <c r="A58" s="29" t="s">
        <v>155</v>
      </c>
      <c r="B58" s="151" t="s">
        <v>471</v>
      </c>
      <c r="C58" s="30" t="s">
        <v>156</v>
      </c>
      <c r="D58" s="37"/>
      <c r="E58" s="37">
        <v>0</v>
      </c>
      <c r="F58" s="37">
        <f t="shared" si="19"/>
        <v>0</v>
      </c>
      <c r="G58" s="37">
        <v>0</v>
      </c>
      <c r="H58" s="37">
        <v>0</v>
      </c>
      <c r="I58" s="816"/>
    </row>
    <row r="59" spans="1:9" s="25" customFormat="1" ht="12" customHeight="1" thickBot="1">
      <c r="A59" s="32" t="s">
        <v>157</v>
      </c>
      <c r="B59" s="153" t="s">
        <v>471</v>
      </c>
      <c r="C59" s="33" t="s">
        <v>158</v>
      </c>
      <c r="D59" s="37"/>
      <c r="E59" s="37">
        <v>0</v>
      </c>
      <c r="F59" s="37">
        <f t="shared" si="19"/>
        <v>0</v>
      </c>
      <c r="G59" s="37">
        <v>0</v>
      </c>
      <c r="H59" s="37">
        <v>0</v>
      </c>
      <c r="I59" s="816"/>
    </row>
    <row r="60" spans="1:9" s="25" customFormat="1" ht="12" customHeight="1" thickBot="1">
      <c r="A60" s="23" t="s">
        <v>159</v>
      </c>
      <c r="B60" s="150"/>
      <c r="C60" s="24" t="s">
        <v>160</v>
      </c>
      <c r="D60" s="15">
        <f>+D5+D12+D19+D26+D33+D44+D50+D55</f>
        <v>1233782</v>
      </c>
      <c r="E60" s="15">
        <v>1294764</v>
      </c>
      <c r="F60" s="15">
        <f t="shared" ref="F60:G60" si="20">+F5+F12+F19+F26+F33+F44+F50+F55</f>
        <v>59218</v>
      </c>
      <c r="G60" s="15">
        <f t="shared" si="20"/>
        <v>1353982</v>
      </c>
      <c r="H60" s="15">
        <v>1491945</v>
      </c>
      <c r="I60" s="814">
        <f t="shared" si="1"/>
        <v>110.18942644732353</v>
      </c>
    </row>
    <row r="61" spans="1:9" s="25" customFormat="1" ht="12" customHeight="1" thickBot="1">
      <c r="A61" s="40" t="s">
        <v>161</v>
      </c>
      <c r="B61" s="150" t="s">
        <v>473</v>
      </c>
      <c r="C61" s="34" t="s">
        <v>162</v>
      </c>
      <c r="D61" s="12">
        <f>SUM(D62:D64)</f>
        <v>84770</v>
      </c>
      <c r="E61" s="12">
        <v>84770</v>
      </c>
      <c r="F61" s="12">
        <f t="shared" ref="F61:G61" si="21">SUM(F62:F64)</f>
        <v>0</v>
      </c>
      <c r="G61" s="12">
        <f t="shared" si="21"/>
        <v>84770</v>
      </c>
      <c r="H61" s="12">
        <v>81714</v>
      </c>
      <c r="I61" s="812">
        <f t="shared" si="1"/>
        <v>96.394951044001417</v>
      </c>
    </row>
    <row r="62" spans="1:9" s="25" customFormat="1" ht="12" customHeight="1">
      <c r="A62" s="26" t="s">
        <v>163</v>
      </c>
      <c r="B62" s="151" t="s">
        <v>474</v>
      </c>
      <c r="C62" s="27" t="s">
        <v>164</v>
      </c>
      <c r="D62" s="37">
        <v>84770</v>
      </c>
      <c r="E62" s="37">
        <v>84770</v>
      </c>
      <c r="F62" s="37">
        <f t="shared" ref="F62:F64" si="22">G62-E62</f>
        <v>0</v>
      </c>
      <c r="G62" s="37">
        <v>84770</v>
      </c>
      <c r="H62" s="37">
        <v>81714</v>
      </c>
      <c r="I62" s="816">
        <f t="shared" si="1"/>
        <v>96.394951044001417</v>
      </c>
    </row>
    <row r="63" spans="1:9" s="25" customFormat="1" ht="12" customHeight="1">
      <c r="A63" s="29" t="s">
        <v>165</v>
      </c>
      <c r="B63" s="151" t="s">
        <v>475</v>
      </c>
      <c r="C63" s="30" t="s">
        <v>166</v>
      </c>
      <c r="D63" s="37"/>
      <c r="E63" s="37">
        <v>0</v>
      </c>
      <c r="F63" s="37">
        <f t="shared" si="22"/>
        <v>0</v>
      </c>
      <c r="G63" s="37">
        <v>0</v>
      </c>
      <c r="H63" s="37">
        <v>0</v>
      </c>
      <c r="I63" s="816"/>
    </row>
    <row r="64" spans="1:9" s="25" customFormat="1" ht="12" customHeight="1" thickBot="1">
      <c r="A64" s="32" t="s">
        <v>167</v>
      </c>
      <c r="B64" s="151" t="s">
        <v>476</v>
      </c>
      <c r="C64" s="41" t="s">
        <v>168</v>
      </c>
      <c r="D64" s="37"/>
      <c r="E64" s="37">
        <v>0</v>
      </c>
      <c r="F64" s="37">
        <f t="shared" si="22"/>
        <v>0</v>
      </c>
      <c r="G64" s="37">
        <v>0</v>
      </c>
      <c r="H64" s="37">
        <v>0</v>
      </c>
      <c r="I64" s="816"/>
    </row>
    <row r="65" spans="1:9" s="25" customFormat="1" ht="12" customHeight="1" thickBot="1">
      <c r="A65" s="40" t="s">
        <v>169</v>
      </c>
      <c r="B65" s="150" t="s">
        <v>477</v>
      </c>
      <c r="C65" s="34" t="s">
        <v>170</v>
      </c>
      <c r="D65" s="12">
        <f>SUM(D66:D69)</f>
        <v>0</v>
      </c>
      <c r="E65" s="12">
        <v>0</v>
      </c>
      <c r="F65" s="12">
        <f t="shared" si="12"/>
        <v>0</v>
      </c>
      <c r="G65" s="12">
        <v>0</v>
      </c>
      <c r="H65" s="12">
        <v>0</v>
      </c>
      <c r="I65" s="812"/>
    </row>
    <row r="66" spans="1:9" s="25" customFormat="1" ht="12" customHeight="1">
      <c r="A66" s="26" t="s">
        <v>171</v>
      </c>
      <c r="B66" s="151" t="s">
        <v>478</v>
      </c>
      <c r="C66" s="27" t="s">
        <v>172</v>
      </c>
      <c r="D66" s="37"/>
      <c r="E66" s="37">
        <v>0</v>
      </c>
      <c r="F66" s="37">
        <f t="shared" ref="F66:F69" si="23">G66-E66</f>
        <v>0</v>
      </c>
      <c r="G66" s="37">
        <v>0</v>
      </c>
      <c r="H66" s="37">
        <v>0</v>
      </c>
      <c r="I66" s="816"/>
    </row>
    <row r="67" spans="1:9" s="25" customFormat="1" ht="12" customHeight="1">
      <c r="A67" s="29" t="s">
        <v>173</v>
      </c>
      <c r="B67" s="151" t="s">
        <v>479</v>
      </c>
      <c r="C67" s="30" t="s">
        <v>174</v>
      </c>
      <c r="D67" s="37"/>
      <c r="E67" s="37">
        <v>0</v>
      </c>
      <c r="F67" s="37">
        <f t="shared" si="23"/>
        <v>0</v>
      </c>
      <c r="G67" s="37">
        <v>0</v>
      </c>
      <c r="H67" s="37">
        <v>0</v>
      </c>
      <c r="I67" s="816"/>
    </row>
    <row r="68" spans="1:9" s="25" customFormat="1" ht="12" customHeight="1">
      <c r="A68" s="29" t="s">
        <v>175</v>
      </c>
      <c r="B68" s="151" t="s">
        <v>480</v>
      </c>
      <c r="C68" s="30" t="s">
        <v>176</v>
      </c>
      <c r="D68" s="37"/>
      <c r="E68" s="37">
        <v>0</v>
      </c>
      <c r="F68" s="37">
        <f t="shared" si="23"/>
        <v>0</v>
      </c>
      <c r="G68" s="37">
        <v>0</v>
      </c>
      <c r="H68" s="37">
        <v>0</v>
      </c>
      <c r="I68" s="816"/>
    </row>
    <row r="69" spans="1:9" s="25" customFormat="1" ht="12" customHeight="1" thickBot="1">
      <c r="A69" s="32" t="s">
        <v>177</v>
      </c>
      <c r="B69" s="151" t="s">
        <v>481</v>
      </c>
      <c r="C69" s="33" t="s">
        <v>178</v>
      </c>
      <c r="D69" s="37"/>
      <c r="E69" s="37">
        <v>0</v>
      </c>
      <c r="F69" s="37">
        <f t="shared" si="23"/>
        <v>0</v>
      </c>
      <c r="G69" s="37">
        <v>0</v>
      </c>
      <c r="H69" s="37">
        <v>0</v>
      </c>
      <c r="I69" s="816"/>
    </row>
    <row r="70" spans="1:9" s="25" customFormat="1" ht="12" customHeight="1" thickBot="1">
      <c r="A70" s="40" t="s">
        <v>179</v>
      </c>
      <c r="B70" s="150" t="s">
        <v>482</v>
      </c>
      <c r="C70" s="34" t="s">
        <v>180</v>
      </c>
      <c r="D70" s="12">
        <f>SUM(D71:D72)</f>
        <v>806270</v>
      </c>
      <c r="E70" s="12">
        <v>811624</v>
      </c>
      <c r="F70" s="12">
        <f t="shared" ref="F70:G70" si="24">SUM(F71:F72)</f>
        <v>0</v>
      </c>
      <c r="G70" s="12">
        <f t="shared" si="24"/>
        <v>811624</v>
      </c>
      <c r="H70" s="12">
        <v>811624</v>
      </c>
      <c r="I70" s="812">
        <f t="shared" ref="I70:I84" si="25">H70/G70*100</f>
        <v>100</v>
      </c>
    </row>
    <row r="71" spans="1:9" s="25" customFormat="1" ht="12" customHeight="1">
      <c r="A71" s="26" t="s">
        <v>181</v>
      </c>
      <c r="B71" s="151" t="s">
        <v>483</v>
      </c>
      <c r="C71" s="27" t="s">
        <v>182</v>
      </c>
      <c r="D71" s="37">
        <v>806270</v>
      </c>
      <c r="E71" s="37">
        <v>811624</v>
      </c>
      <c r="F71" s="37">
        <f t="shared" ref="F71:F72" si="26">G71-E71</f>
        <v>0</v>
      </c>
      <c r="G71" s="37">
        <v>811624</v>
      </c>
      <c r="H71" s="37">
        <v>811624</v>
      </c>
      <c r="I71" s="816">
        <f t="shared" si="25"/>
        <v>100</v>
      </c>
    </row>
    <row r="72" spans="1:9" s="25" customFormat="1" ht="12" customHeight="1" thickBot="1">
      <c r="A72" s="32" t="s">
        <v>183</v>
      </c>
      <c r="B72" s="151" t="s">
        <v>484</v>
      </c>
      <c r="C72" s="33" t="s">
        <v>184</v>
      </c>
      <c r="D72" s="37"/>
      <c r="E72" s="37">
        <v>0</v>
      </c>
      <c r="F72" s="37">
        <f t="shared" si="26"/>
        <v>0</v>
      </c>
      <c r="G72" s="37">
        <v>0</v>
      </c>
      <c r="H72" s="37">
        <v>0</v>
      </c>
      <c r="I72" s="816"/>
    </row>
    <row r="73" spans="1:9" s="25" customFormat="1" ht="12" customHeight="1" thickBot="1">
      <c r="A73" s="40" t="s">
        <v>185</v>
      </c>
      <c r="B73" s="150"/>
      <c r="C73" s="34" t="s">
        <v>186</v>
      </c>
      <c r="D73" s="12">
        <f>SUM(D74:D76)</f>
        <v>0</v>
      </c>
      <c r="E73" s="12">
        <v>0</v>
      </c>
      <c r="F73" s="12">
        <f t="shared" ref="F73" si="27">SUM(F74:F76)</f>
        <v>0</v>
      </c>
      <c r="G73" s="12">
        <v>0</v>
      </c>
      <c r="H73" s="12">
        <v>0</v>
      </c>
      <c r="I73" s="812"/>
    </row>
    <row r="74" spans="1:9" s="25" customFormat="1" ht="12" customHeight="1">
      <c r="A74" s="26" t="s">
        <v>187</v>
      </c>
      <c r="B74" s="151" t="s">
        <v>485</v>
      </c>
      <c r="C74" s="27" t="s">
        <v>188</v>
      </c>
      <c r="D74" s="37"/>
      <c r="E74" s="37">
        <v>0</v>
      </c>
      <c r="F74" s="37">
        <f t="shared" ref="F74:F76" si="28">G74-E74</f>
        <v>0</v>
      </c>
      <c r="G74" s="37">
        <v>0</v>
      </c>
      <c r="H74" s="37">
        <v>0</v>
      </c>
      <c r="I74" s="816"/>
    </row>
    <row r="75" spans="1:9" s="25" customFormat="1" ht="12" customHeight="1">
      <c r="A75" s="29" t="s">
        <v>189</v>
      </c>
      <c r="B75" s="152" t="s">
        <v>486</v>
      </c>
      <c r="C75" s="30" t="s">
        <v>190</v>
      </c>
      <c r="D75" s="37"/>
      <c r="E75" s="37">
        <v>0</v>
      </c>
      <c r="F75" s="37">
        <f t="shared" si="28"/>
        <v>0</v>
      </c>
      <c r="G75" s="37">
        <v>0</v>
      </c>
      <c r="H75" s="37">
        <v>0</v>
      </c>
      <c r="I75" s="816"/>
    </row>
    <row r="76" spans="1:9" s="25" customFormat="1" ht="12" customHeight="1" thickBot="1">
      <c r="A76" s="32" t="s">
        <v>191</v>
      </c>
      <c r="B76" s="153" t="s">
        <v>487</v>
      </c>
      <c r="C76" s="33" t="s">
        <v>192</v>
      </c>
      <c r="D76" s="37"/>
      <c r="E76" s="37">
        <v>0</v>
      </c>
      <c r="F76" s="37">
        <f t="shared" si="28"/>
        <v>0</v>
      </c>
      <c r="G76" s="37">
        <v>0</v>
      </c>
      <c r="H76" s="37">
        <v>0</v>
      </c>
      <c r="I76" s="816"/>
    </row>
    <row r="77" spans="1:9" s="25" customFormat="1" ht="12" customHeight="1" thickBot="1">
      <c r="A77" s="40" t="s">
        <v>193</v>
      </c>
      <c r="B77" s="150" t="s">
        <v>488</v>
      </c>
      <c r="C77" s="34" t="s">
        <v>194</v>
      </c>
      <c r="D77" s="12">
        <f>SUM(D78:D81)</f>
        <v>0</v>
      </c>
      <c r="E77" s="12">
        <v>0</v>
      </c>
      <c r="F77" s="12">
        <f t="shared" ref="F77" si="29">G77-D77</f>
        <v>0</v>
      </c>
      <c r="G77" s="12">
        <v>0</v>
      </c>
      <c r="H77" s="12">
        <v>0</v>
      </c>
      <c r="I77" s="812"/>
    </row>
    <row r="78" spans="1:9" s="25" customFormat="1" ht="12" customHeight="1">
      <c r="A78" s="42" t="s">
        <v>195</v>
      </c>
      <c r="B78" s="151" t="s">
        <v>489</v>
      </c>
      <c r="C78" s="27" t="s">
        <v>196</v>
      </c>
      <c r="D78" s="37"/>
      <c r="E78" s="37">
        <v>0</v>
      </c>
      <c r="F78" s="37">
        <f t="shared" ref="F78:F82" si="30">G78-E78</f>
        <v>0</v>
      </c>
      <c r="G78" s="37">
        <v>0</v>
      </c>
      <c r="H78" s="37">
        <v>0</v>
      </c>
      <c r="I78" s="816"/>
    </row>
    <row r="79" spans="1:9" s="25" customFormat="1" ht="12" customHeight="1">
      <c r="A79" s="43" t="s">
        <v>197</v>
      </c>
      <c r="B79" s="151" t="s">
        <v>490</v>
      </c>
      <c r="C79" s="30" t="s">
        <v>198</v>
      </c>
      <c r="D79" s="37"/>
      <c r="E79" s="37">
        <v>0</v>
      </c>
      <c r="F79" s="37">
        <f t="shared" si="30"/>
        <v>0</v>
      </c>
      <c r="G79" s="37">
        <v>0</v>
      </c>
      <c r="H79" s="37">
        <v>0</v>
      </c>
      <c r="I79" s="816"/>
    </row>
    <row r="80" spans="1:9" s="25" customFormat="1" ht="12" customHeight="1">
      <c r="A80" s="43" t="s">
        <v>199</v>
      </c>
      <c r="B80" s="151" t="s">
        <v>491</v>
      </c>
      <c r="C80" s="30" t="s">
        <v>200</v>
      </c>
      <c r="D80" s="37"/>
      <c r="E80" s="37">
        <v>0</v>
      </c>
      <c r="F80" s="37">
        <f t="shared" si="30"/>
        <v>0</v>
      </c>
      <c r="G80" s="37">
        <v>0</v>
      </c>
      <c r="H80" s="37">
        <v>0</v>
      </c>
      <c r="I80" s="816"/>
    </row>
    <row r="81" spans="1:9" s="25" customFormat="1" ht="12" customHeight="1" thickBot="1">
      <c r="A81" s="44" t="s">
        <v>201</v>
      </c>
      <c r="B81" s="151" t="s">
        <v>492</v>
      </c>
      <c r="C81" s="33" t="s">
        <v>202</v>
      </c>
      <c r="D81" s="37"/>
      <c r="E81" s="37">
        <v>0</v>
      </c>
      <c r="F81" s="37">
        <f t="shared" si="30"/>
        <v>0</v>
      </c>
      <c r="G81" s="37">
        <v>0</v>
      </c>
      <c r="H81" s="37">
        <v>0</v>
      </c>
      <c r="I81" s="816"/>
    </row>
    <row r="82" spans="1:9" s="25" customFormat="1" ht="13.5" customHeight="1" thickBot="1">
      <c r="A82" s="40" t="s">
        <v>203</v>
      </c>
      <c r="B82" s="150" t="s">
        <v>493</v>
      </c>
      <c r="C82" s="34" t="s">
        <v>204</v>
      </c>
      <c r="D82" s="45"/>
      <c r="E82" s="45">
        <v>0</v>
      </c>
      <c r="F82" s="45">
        <f t="shared" si="30"/>
        <v>0</v>
      </c>
      <c r="G82" s="45">
        <v>0</v>
      </c>
      <c r="H82" s="45">
        <v>0</v>
      </c>
      <c r="I82" s="819"/>
    </row>
    <row r="83" spans="1:9" s="25" customFormat="1" ht="15.75" customHeight="1" thickBot="1">
      <c r="A83" s="40" t="s">
        <v>205</v>
      </c>
      <c r="B83" s="150" t="s">
        <v>472</v>
      </c>
      <c r="C83" s="46" t="s">
        <v>206</v>
      </c>
      <c r="D83" s="15">
        <f>+D61+D65+D70+D73+D77+D82</f>
        <v>891040</v>
      </c>
      <c r="E83" s="15">
        <v>896394</v>
      </c>
      <c r="F83" s="15">
        <f t="shared" ref="F83:G83" si="31">+F61+F65+F70+F73+F77+F82</f>
        <v>0</v>
      </c>
      <c r="G83" s="15">
        <f t="shared" si="31"/>
        <v>896394</v>
      </c>
      <c r="H83" s="15">
        <v>893338</v>
      </c>
      <c r="I83" s="814">
        <f t="shared" si="25"/>
        <v>99.659078485576657</v>
      </c>
    </row>
    <row r="84" spans="1:9" s="25" customFormat="1" ht="16.5" customHeight="1" thickBot="1">
      <c r="A84" s="47" t="s">
        <v>207</v>
      </c>
      <c r="B84" s="154"/>
      <c r="C84" s="48" t="s">
        <v>208</v>
      </c>
      <c r="D84" s="15">
        <f>+D60+D83</f>
        <v>2124822</v>
      </c>
      <c r="E84" s="15">
        <v>2191158</v>
      </c>
      <c r="F84" s="15">
        <f t="shared" ref="F84:G84" si="32">+F60+F83</f>
        <v>59218</v>
      </c>
      <c r="G84" s="15">
        <f t="shared" si="32"/>
        <v>2250376</v>
      </c>
      <c r="H84" s="15">
        <v>2385283</v>
      </c>
      <c r="I84" s="814">
        <f t="shared" si="25"/>
        <v>105.99486485813927</v>
      </c>
    </row>
    <row r="85" spans="1:9" s="25" customFormat="1">
      <c r="A85" s="73"/>
      <c r="B85" s="49"/>
      <c r="C85" s="74"/>
      <c r="D85" s="75"/>
      <c r="E85" s="75"/>
      <c r="F85" s="75"/>
      <c r="G85" s="75"/>
      <c r="H85" s="75"/>
      <c r="I85" s="50"/>
    </row>
    <row r="86" spans="1:9" ht="16.5" customHeight="1">
      <c r="A86" s="829" t="s">
        <v>209</v>
      </c>
      <c r="B86" s="829"/>
      <c r="C86" s="829"/>
      <c r="D86" s="829"/>
      <c r="E86" s="829"/>
      <c r="F86" s="829"/>
      <c r="G86" s="829"/>
      <c r="H86" s="829"/>
      <c r="I86" s="808"/>
    </row>
    <row r="87" spans="1:9" s="52" customFormat="1" ht="16.5" customHeight="1" thickBot="1">
      <c r="A87" s="831" t="s">
        <v>210</v>
      </c>
      <c r="B87" s="831"/>
      <c r="C87" s="831"/>
      <c r="D87" s="51"/>
      <c r="E87" s="51"/>
      <c r="F87" s="51"/>
      <c r="G87" s="51"/>
      <c r="H87" s="51"/>
      <c r="I87" s="399" t="s">
        <v>46</v>
      </c>
    </row>
    <row r="88" spans="1:9" ht="60.75" thickBot="1">
      <c r="A88" s="18" t="s">
        <v>47</v>
      </c>
      <c r="B88" s="131" t="s">
        <v>395</v>
      </c>
      <c r="C88" s="19" t="s">
        <v>211</v>
      </c>
      <c r="D88" s="20" t="s">
        <v>607</v>
      </c>
      <c r="E88" s="20" t="s">
        <v>694</v>
      </c>
      <c r="F88" s="20" t="s">
        <v>653</v>
      </c>
      <c r="G88" s="20" t="s">
        <v>632</v>
      </c>
      <c r="H88" s="20" t="s">
        <v>695</v>
      </c>
      <c r="I88" s="20" t="s">
        <v>1145</v>
      </c>
    </row>
    <row r="89" spans="1:9" s="22" customFormat="1" ht="12" customHeight="1" thickBot="1">
      <c r="A89" s="11">
        <v>1</v>
      </c>
      <c r="B89" s="11">
        <v>2</v>
      </c>
      <c r="C89" s="11">
        <v>3</v>
      </c>
      <c r="D89" s="11">
        <v>4</v>
      </c>
      <c r="E89" s="11"/>
      <c r="F89" s="11">
        <v>5</v>
      </c>
      <c r="G89" s="11">
        <v>6</v>
      </c>
      <c r="H89" s="11">
        <v>7</v>
      </c>
      <c r="I89" s="11">
        <v>7</v>
      </c>
    </row>
    <row r="90" spans="1:9" ht="12" customHeight="1" thickBot="1">
      <c r="A90" s="53" t="s">
        <v>49</v>
      </c>
      <c r="B90" s="155"/>
      <c r="C90" s="54" t="s">
        <v>212</v>
      </c>
      <c r="D90" s="55">
        <f>SUM(D91:D95)</f>
        <v>1352308</v>
      </c>
      <c r="E90" s="55">
        <v>1518428</v>
      </c>
      <c r="F90" s="55">
        <f t="shared" ref="F90:G90" si="33">SUM(F91:F95)</f>
        <v>30628</v>
      </c>
      <c r="G90" s="55">
        <f t="shared" si="33"/>
        <v>1549056</v>
      </c>
      <c r="H90" s="55">
        <v>1521073</v>
      </c>
      <c r="I90" s="820">
        <f t="shared" ref="I90:I128" si="34">H90/G90*100</f>
        <v>98.193544971905467</v>
      </c>
    </row>
    <row r="91" spans="1:9" ht="12" customHeight="1">
      <c r="A91" s="56" t="s">
        <v>51</v>
      </c>
      <c r="B91" s="156" t="s">
        <v>396</v>
      </c>
      <c r="C91" s="57" t="s">
        <v>213</v>
      </c>
      <c r="D91" s="58">
        <v>497818</v>
      </c>
      <c r="E91" s="58">
        <v>529194</v>
      </c>
      <c r="F91" s="58">
        <f t="shared" ref="F91:F95" si="35">G91-E91</f>
        <v>12139</v>
      </c>
      <c r="G91" s="58">
        <v>541333</v>
      </c>
      <c r="H91" s="58">
        <v>526476</v>
      </c>
      <c r="I91" s="821">
        <f t="shared" si="34"/>
        <v>97.25547860559027</v>
      </c>
    </row>
    <row r="92" spans="1:9" ht="12" customHeight="1">
      <c r="A92" s="29" t="s">
        <v>53</v>
      </c>
      <c r="B92" s="152" t="s">
        <v>397</v>
      </c>
      <c r="C92" s="2" t="s">
        <v>214</v>
      </c>
      <c r="D92" s="31">
        <v>140399</v>
      </c>
      <c r="E92" s="31">
        <v>150175</v>
      </c>
      <c r="F92" s="31">
        <f t="shared" si="35"/>
        <v>932</v>
      </c>
      <c r="G92" s="31">
        <v>151107</v>
      </c>
      <c r="H92" s="31">
        <v>144989</v>
      </c>
      <c r="I92" s="811">
        <f t="shared" si="34"/>
        <v>95.951213378599277</v>
      </c>
    </row>
    <row r="93" spans="1:9" ht="12" customHeight="1">
      <c r="A93" s="29" t="s">
        <v>55</v>
      </c>
      <c r="B93" s="152" t="s">
        <v>398</v>
      </c>
      <c r="C93" s="2" t="s">
        <v>215</v>
      </c>
      <c r="D93" s="35">
        <v>582618</v>
      </c>
      <c r="E93" s="35">
        <v>699097</v>
      </c>
      <c r="F93" s="35">
        <f t="shared" si="35"/>
        <v>15368</v>
      </c>
      <c r="G93" s="35">
        <v>714465</v>
      </c>
      <c r="H93" s="35">
        <v>696616</v>
      </c>
      <c r="I93" s="813">
        <f t="shared" si="34"/>
        <v>97.501767056468822</v>
      </c>
    </row>
    <row r="94" spans="1:9" ht="12" customHeight="1">
      <c r="A94" s="29" t="s">
        <v>57</v>
      </c>
      <c r="B94" s="152" t="s">
        <v>399</v>
      </c>
      <c r="C94" s="59" t="s">
        <v>216</v>
      </c>
      <c r="D94" s="35">
        <v>16175</v>
      </c>
      <c r="E94" s="35">
        <v>16935</v>
      </c>
      <c r="F94" s="35">
        <f t="shared" si="35"/>
        <v>-233</v>
      </c>
      <c r="G94" s="35">
        <v>16702</v>
      </c>
      <c r="H94" s="35">
        <v>17028</v>
      </c>
      <c r="I94" s="813">
        <f t="shared" si="34"/>
        <v>101.95186205244882</v>
      </c>
    </row>
    <row r="95" spans="1:9" ht="12" customHeight="1" thickBot="1">
      <c r="A95" s="29" t="s">
        <v>217</v>
      </c>
      <c r="B95" s="159" t="s">
        <v>400</v>
      </c>
      <c r="C95" s="60" t="s">
        <v>218</v>
      </c>
      <c r="D95" s="35">
        <v>115298</v>
      </c>
      <c r="E95" s="35">
        <v>123027</v>
      </c>
      <c r="F95" s="35">
        <f t="shared" si="35"/>
        <v>2422</v>
      </c>
      <c r="G95" s="35">
        <v>125449</v>
      </c>
      <c r="H95" s="35">
        <v>135964</v>
      </c>
      <c r="I95" s="813">
        <f t="shared" si="34"/>
        <v>108.38189224306292</v>
      </c>
    </row>
    <row r="96" spans="1:9" ht="12" customHeight="1" thickBot="1">
      <c r="A96" s="23" t="s">
        <v>63</v>
      </c>
      <c r="B96" s="150"/>
      <c r="C96" s="62" t="s">
        <v>219</v>
      </c>
      <c r="D96" s="12">
        <f>+D97+D99+D101</f>
        <v>743162</v>
      </c>
      <c r="E96" s="12">
        <v>640041</v>
      </c>
      <c r="F96" s="12">
        <f t="shared" ref="F96:G96" si="36">+F97+F99+F101</f>
        <v>-4381</v>
      </c>
      <c r="G96" s="12">
        <f t="shared" si="36"/>
        <v>635660</v>
      </c>
      <c r="H96" s="12">
        <v>614548</v>
      </c>
      <c r="I96" s="812">
        <f t="shared" si="34"/>
        <v>96.678727621684544</v>
      </c>
    </row>
    <row r="97" spans="1:9" ht="12" customHeight="1">
      <c r="A97" s="26" t="s">
        <v>65</v>
      </c>
      <c r="B97" s="151" t="s">
        <v>401</v>
      </c>
      <c r="C97" s="2" t="s">
        <v>220</v>
      </c>
      <c r="D97" s="28">
        <v>594587</v>
      </c>
      <c r="E97" s="28">
        <v>490935</v>
      </c>
      <c r="F97" s="28">
        <f t="shared" ref="F97:F101" si="37">G97-E97</f>
        <v>-4381</v>
      </c>
      <c r="G97" s="28">
        <v>486554</v>
      </c>
      <c r="H97" s="28">
        <v>468612</v>
      </c>
      <c r="I97" s="810">
        <f t="shared" si="34"/>
        <v>96.312433974440665</v>
      </c>
    </row>
    <row r="98" spans="1:9" ht="12" customHeight="1">
      <c r="A98" s="26" t="s">
        <v>67</v>
      </c>
      <c r="B98" s="160" t="s">
        <v>401</v>
      </c>
      <c r="C98" s="63" t="s">
        <v>221</v>
      </c>
      <c r="D98" s="28">
        <v>0</v>
      </c>
      <c r="E98" s="28">
        <v>0</v>
      </c>
      <c r="F98" s="28">
        <f t="shared" si="37"/>
        <v>0</v>
      </c>
      <c r="G98" s="28">
        <v>0</v>
      </c>
      <c r="H98" s="28">
        <v>0</v>
      </c>
      <c r="I98" s="810"/>
    </row>
    <row r="99" spans="1:9" ht="12" customHeight="1">
      <c r="A99" s="26" t="s">
        <v>69</v>
      </c>
      <c r="B99" s="160" t="s">
        <v>402</v>
      </c>
      <c r="C99" s="63" t="s">
        <v>222</v>
      </c>
      <c r="D99" s="31">
        <v>148575</v>
      </c>
      <c r="E99" s="31">
        <v>149106</v>
      </c>
      <c r="F99" s="31">
        <f t="shared" si="37"/>
        <v>0</v>
      </c>
      <c r="G99" s="31">
        <v>149106</v>
      </c>
      <c r="H99" s="31">
        <v>145936</v>
      </c>
      <c r="I99" s="811">
        <f t="shared" si="34"/>
        <v>97.873995680924978</v>
      </c>
    </row>
    <row r="100" spans="1:9" ht="12" customHeight="1">
      <c r="A100" s="26" t="s">
        <v>71</v>
      </c>
      <c r="B100" s="160" t="s">
        <v>402</v>
      </c>
      <c r="C100" s="63" t="s">
        <v>223</v>
      </c>
      <c r="D100" s="13">
        <v>0</v>
      </c>
      <c r="E100" s="13">
        <v>0</v>
      </c>
      <c r="F100" s="13">
        <f t="shared" si="37"/>
        <v>0</v>
      </c>
      <c r="G100" s="13">
        <v>0</v>
      </c>
      <c r="H100" s="13">
        <v>0</v>
      </c>
      <c r="I100" s="822"/>
    </row>
    <row r="101" spans="1:9" ht="12" customHeight="1" thickBot="1">
      <c r="A101" s="26" t="s">
        <v>73</v>
      </c>
      <c r="B101" s="157" t="s">
        <v>403</v>
      </c>
      <c r="C101" s="64" t="s">
        <v>224</v>
      </c>
      <c r="D101" s="13">
        <v>0</v>
      </c>
      <c r="E101" s="13">
        <v>0</v>
      </c>
      <c r="F101" s="13">
        <f t="shared" si="37"/>
        <v>0</v>
      </c>
      <c r="G101" s="13">
        <v>0</v>
      </c>
      <c r="H101" s="13">
        <v>0</v>
      </c>
      <c r="I101" s="822"/>
    </row>
    <row r="102" spans="1:9" ht="12" customHeight="1" thickBot="1">
      <c r="A102" s="23" t="s">
        <v>77</v>
      </c>
      <c r="B102" s="150" t="s">
        <v>404</v>
      </c>
      <c r="C102" s="5" t="s">
        <v>225</v>
      </c>
      <c r="D102" s="12">
        <f>+D103+D105+D104</f>
        <v>5000</v>
      </c>
      <c r="E102" s="12">
        <f t="shared" ref="E102:G102" si="38">+E103+E105+E104</f>
        <v>8337</v>
      </c>
      <c r="F102" s="12">
        <f t="shared" si="38"/>
        <v>32971</v>
      </c>
      <c r="G102" s="12">
        <f t="shared" si="38"/>
        <v>41308</v>
      </c>
      <c r="H102" s="12">
        <v>0</v>
      </c>
      <c r="I102" s="812">
        <f t="shared" si="34"/>
        <v>0</v>
      </c>
    </row>
    <row r="103" spans="1:9" ht="12" customHeight="1">
      <c r="A103" s="26" t="s">
        <v>79</v>
      </c>
      <c r="B103" s="151" t="s">
        <v>404</v>
      </c>
      <c r="C103" s="4" t="s">
        <v>226</v>
      </c>
      <c r="D103" s="28">
        <v>5000</v>
      </c>
      <c r="E103" s="28">
        <v>8337</v>
      </c>
      <c r="F103" s="28">
        <f t="shared" ref="F103:F105" si="39">G103-E103</f>
        <v>32971</v>
      </c>
      <c r="G103" s="28">
        <v>41308</v>
      </c>
      <c r="H103" s="28">
        <v>0</v>
      </c>
      <c r="I103" s="810">
        <f t="shared" si="34"/>
        <v>0</v>
      </c>
    </row>
    <row r="104" spans="1:9" ht="12" customHeight="1">
      <c r="A104" s="61"/>
      <c r="B104" s="157" t="s">
        <v>404</v>
      </c>
      <c r="C104" s="161" t="s">
        <v>358</v>
      </c>
      <c r="D104" s="148"/>
      <c r="E104" s="148">
        <v>0</v>
      </c>
      <c r="F104" s="148">
        <f t="shared" si="39"/>
        <v>0</v>
      </c>
      <c r="G104" s="148">
        <v>0</v>
      </c>
      <c r="H104" s="148">
        <v>0</v>
      </c>
      <c r="I104" s="813"/>
    </row>
    <row r="105" spans="1:9" ht="12" customHeight="1" thickBot="1">
      <c r="A105" s="32" t="s">
        <v>81</v>
      </c>
      <c r="B105" s="153" t="s">
        <v>404</v>
      </c>
      <c r="C105" s="63" t="s">
        <v>227</v>
      </c>
      <c r="D105" s="35"/>
      <c r="E105" s="35">
        <v>0</v>
      </c>
      <c r="F105" s="35">
        <f t="shared" si="39"/>
        <v>0</v>
      </c>
      <c r="G105" s="35">
        <v>0</v>
      </c>
      <c r="H105" s="35">
        <v>0</v>
      </c>
      <c r="I105" s="813"/>
    </row>
    <row r="106" spans="1:9" ht="12" customHeight="1" thickBot="1">
      <c r="A106" s="23" t="s">
        <v>228</v>
      </c>
      <c r="B106" s="150"/>
      <c r="C106" s="5" t="s">
        <v>229</v>
      </c>
      <c r="D106" s="12">
        <f>+D90+D96+D102</f>
        <v>2100470</v>
      </c>
      <c r="E106" s="12">
        <v>2166806</v>
      </c>
      <c r="F106" s="12">
        <f t="shared" ref="F106:G106" si="40">+F90+F96+F102</f>
        <v>59218</v>
      </c>
      <c r="G106" s="12">
        <f t="shared" si="40"/>
        <v>2226024</v>
      </c>
      <c r="H106" s="12">
        <v>2135621</v>
      </c>
      <c r="I106" s="812">
        <f t="shared" si="34"/>
        <v>95.938812878926726</v>
      </c>
    </row>
    <row r="107" spans="1:9" ht="12" customHeight="1" thickBot="1">
      <c r="A107" s="23" t="s">
        <v>105</v>
      </c>
      <c r="B107" s="150"/>
      <c r="C107" s="5" t="s">
        <v>230</v>
      </c>
      <c r="D107" s="12">
        <f>+D108+D109+D110</f>
        <v>0</v>
      </c>
      <c r="E107" s="12">
        <v>0</v>
      </c>
      <c r="F107" s="12">
        <f t="shared" ref="F107:F122" si="41">G107-D107</f>
        <v>0</v>
      </c>
      <c r="G107" s="12">
        <v>0</v>
      </c>
      <c r="H107" s="12">
        <v>0</v>
      </c>
      <c r="I107" s="812"/>
    </row>
    <row r="108" spans="1:9" ht="12" customHeight="1">
      <c r="A108" s="26" t="s">
        <v>107</v>
      </c>
      <c r="B108" s="151" t="s">
        <v>405</v>
      </c>
      <c r="C108" s="4" t="s">
        <v>231</v>
      </c>
      <c r="D108" s="13"/>
      <c r="E108" s="13">
        <v>0</v>
      </c>
      <c r="F108" s="13">
        <f t="shared" ref="F108:F110" si="42">G108-E108</f>
        <v>0</v>
      </c>
      <c r="G108" s="13">
        <v>0</v>
      </c>
      <c r="H108" s="13">
        <v>0</v>
      </c>
      <c r="I108" s="822"/>
    </row>
    <row r="109" spans="1:9" ht="12" customHeight="1">
      <c r="A109" s="26" t="s">
        <v>109</v>
      </c>
      <c r="B109" s="151" t="s">
        <v>406</v>
      </c>
      <c r="C109" s="4" t="s">
        <v>232</v>
      </c>
      <c r="D109" s="13"/>
      <c r="E109" s="13">
        <v>0</v>
      </c>
      <c r="F109" s="13">
        <f t="shared" si="42"/>
        <v>0</v>
      </c>
      <c r="G109" s="13">
        <v>0</v>
      </c>
      <c r="H109" s="13">
        <v>0</v>
      </c>
      <c r="I109" s="822"/>
    </row>
    <row r="110" spans="1:9" ht="12" customHeight="1" thickBot="1">
      <c r="A110" s="61" t="s">
        <v>111</v>
      </c>
      <c r="B110" s="157" t="s">
        <v>407</v>
      </c>
      <c r="C110" s="14" t="s">
        <v>233</v>
      </c>
      <c r="D110" s="13"/>
      <c r="E110" s="13">
        <v>0</v>
      </c>
      <c r="F110" s="13">
        <f t="shared" si="42"/>
        <v>0</v>
      </c>
      <c r="G110" s="13">
        <v>0</v>
      </c>
      <c r="H110" s="13">
        <v>0</v>
      </c>
      <c r="I110" s="822"/>
    </row>
    <row r="111" spans="1:9" ht="12" customHeight="1" thickBot="1">
      <c r="A111" s="23" t="s">
        <v>127</v>
      </c>
      <c r="B111" s="150" t="s">
        <v>408</v>
      </c>
      <c r="C111" s="5" t="s">
        <v>234</v>
      </c>
      <c r="D111" s="12">
        <f>+D112+D113+D114+D115</f>
        <v>0</v>
      </c>
      <c r="E111" s="12">
        <v>0</v>
      </c>
      <c r="F111" s="12">
        <f t="shared" si="41"/>
        <v>0</v>
      </c>
      <c r="G111" s="12">
        <v>0</v>
      </c>
      <c r="H111" s="12">
        <v>0</v>
      </c>
      <c r="I111" s="812"/>
    </row>
    <row r="112" spans="1:9" ht="12" customHeight="1">
      <c r="A112" s="26" t="s">
        <v>129</v>
      </c>
      <c r="B112" s="151" t="s">
        <v>409</v>
      </c>
      <c r="C112" s="4" t="s">
        <v>235</v>
      </c>
      <c r="D112" s="13"/>
      <c r="E112" s="13">
        <v>0</v>
      </c>
      <c r="F112" s="13">
        <f t="shared" ref="F112:F115" si="43">G112-E112</f>
        <v>0</v>
      </c>
      <c r="G112" s="13">
        <v>0</v>
      </c>
      <c r="H112" s="13">
        <v>0</v>
      </c>
      <c r="I112" s="822"/>
    </row>
    <row r="113" spans="1:12" ht="12" customHeight="1">
      <c r="A113" s="26" t="s">
        <v>131</v>
      </c>
      <c r="B113" s="151" t="s">
        <v>410</v>
      </c>
      <c r="C113" s="4" t="s">
        <v>236</v>
      </c>
      <c r="D113" s="13"/>
      <c r="E113" s="13">
        <v>0</v>
      </c>
      <c r="F113" s="13">
        <f t="shared" si="43"/>
        <v>0</v>
      </c>
      <c r="G113" s="13">
        <v>0</v>
      </c>
      <c r="H113" s="13">
        <v>0</v>
      </c>
      <c r="I113" s="822"/>
    </row>
    <row r="114" spans="1:12" ht="12" customHeight="1">
      <c r="A114" s="26" t="s">
        <v>133</v>
      </c>
      <c r="B114" s="151" t="s">
        <v>411</v>
      </c>
      <c r="C114" s="4" t="s">
        <v>237</v>
      </c>
      <c r="D114" s="13"/>
      <c r="E114" s="13">
        <v>0</v>
      </c>
      <c r="F114" s="13">
        <f t="shared" si="43"/>
        <v>0</v>
      </c>
      <c r="G114" s="13">
        <v>0</v>
      </c>
      <c r="H114" s="13">
        <v>0</v>
      </c>
      <c r="I114" s="822"/>
    </row>
    <row r="115" spans="1:12" ht="12" customHeight="1" thickBot="1">
      <c r="A115" s="61" t="s">
        <v>135</v>
      </c>
      <c r="B115" s="157" t="s">
        <v>412</v>
      </c>
      <c r="C115" s="14" t="s">
        <v>238</v>
      </c>
      <c r="D115" s="13"/>
      <c r="E115" s="13">
        <v>0</v>
      </c>
      <c r="F115" s="13">
        <f t="shared" si="43"/>
        <v>0</v>
      </c>
      <c r="G115" s="13">
        <v>0</v>
      </c>
      <c r="H115" s="13">
        <v>0</v>
      </c>
      <c r="I115" s="822"/>
    </row>
    <row r="116" spans="1:12" ht="12" customHeight="1" thickBot="1">
      <c r="A116" s="23" t="s">
        <v>239</v>
      </c>
      <c r="B116" s="150"/>
      <c r="C116" s="5" t="s">
        <v>240</v>
      </c>
      <c r="D116" s="15">
        <f>+D117+D118+D120+D121+D119</f>
        <v>24352</v>
      </c>
      <c r="E116" s="15">
        <v>24352</v>
      </c>
      <c r="F116" s="15">
        <f t="shared" ref="F116:G116" si="44">+F117+F118+F120+F121+F119</f>
        <v>0</v>
      </c>
      <c r="G116" s="15">
        <f t="shared" si="44"/>
        <v>24352</v>
      </c>
      <c r="H116" s="15">
        <v>24352</v>
      </c>
      <c r="I116" s="814">
        <f t="shared" si="34"/>
        <v>100</v>
      </c>
    </row>
    <row r="117" spans="1:12" ht="12" customHeight="1">
      <c r="A117" s="26" t="s">
        <v>141</v>
      </c>
      <c r="B117" s="151" t="s">
        <v>413</v>
      </c>
      <c r="C117" s="4" t="s">
        <v>241</v>
      </c>
      <c r="D117" s="13"/>
      <c r="E117" s="13">
        <v>0</v>
      </c>
      <c r="F117" s="13">
        <f t="shared" ref="F117:F121" si="45">G117-E117</f>
        <v>0</v>
      </c>
      <c r="G117" s="13">
        <v>0</v>
      </c>
      <c r="H117" s="13">
        <v>0</v>
      </c>
      <c r="I117" s="822"/>
    </row>
    <row r="118" spans="1:12" ht="12" customHeight="1">
      <c r="A118" s="26" t="s">
        <v>143</v>
      </c>
      <c r="B118" s="151" t="s">
        <v>414</v>
      </c>
      <c r="C118" s="4" t="s">
        <v>242</v>
      </c>
      <c r="D118" s="13">
        <v>24352</v>
      </c>
      <c r="E118" s="13">
        <v>24352</v>
      </c>
      <c r="F118" s="13">
        <f t="shared" si="45"/>
        <v>0</v>
      </c>
      <c r="G118" s="13">
        <v>24352</v>
      </c>
      <c r="H118" s="13">
        <v>24352</v>
      </c>
      <c r="I118" s="822">
        <f t="shared" si="34"/>
        <v>100</v>
      </c>
    </row>
    <row r="119" spans="1:12" ht="12" customHeight="1">
      <c r="A119" s="26" t="s">
        <v>145</v>
      </c>
      <c r="B119" s="151" t="s">
        <v>415</v>
      </c>
      <c r="C119" s="4" t="s">
        <v>257</v>
      </c>
      <c r="D119" s="13"/>
      <c r="E119" s="13">
        <v>0</v>
      </c>
      <c r="F119" s="13">
        <f t="shared" si="45"/>
        <v>0</v>
      </c>
      <c r="G119" s="13">
        <v>0</v>
      </c>
      <c r="H119" s="13">
        <v>0</v>
      </c>
      <c r="I119" s="822"/>
    </row>
    <row r="120" spans="1:12" ht="12" customHeight="1">
      <c r="A120" s="26" t="s">
        <v>147</v>
      </c>
      <c r="B120" s="151" t="s">
        <v>416</v>
      </c>
      <c r="C120" s="4" t="s">
        <v>243</v>
      </c>
      <c r="D120" s="13"/>
      <c r="E120" s="13">
        <v>0</v>
      </c>
      <c r="F120" s="13">
        <f t="shared" si="45"/>
        <v>0</v>
      </c>
      <c r="G120" s="13">
        <v>0</v>
      </c>
      <c r="H120" s="13">
        <v>0</v>
      </c>
      <c r="I120" s="822"/>
    </row>
    <row r="121" spans="1:12" ht="12" customHeight="1" thickBot="1">
      <c r="A121" s="61" t="s">
        <v>258</v>
      </c>
      <c r="B121" s="157" t="s">
        <v>417</v>
      </c>
      <c r="C121" s="14" t="s">
        <v>244</v>
      </c>
      <c r="D121" s="13"/>
      <c r="E121" s="13">
        <v>0</v>
      </c>
      <c r="F121" s="13">
        <f t="shared" si="45"/>
        <v>0</v>
      </c>
      <c r="G121" s="13">
        <v>0</v>
      </c>
      <c r="H121" s="13">
        <v>0</v>
      </c>
      <c r="I121" s="822"/>
    </row>
    <row r="122" spans="1:12" ht="12" customHeight="1" thickBot="1">
      <c r="A122" s="23" t="s">
        <v>149</v>
      </c>
      <c r="B122" s="150" t="s">
        <v>418</v>
      </c>
      <c r="C122" s="5" t="s">
        <v>245</v>
      </c>
      <c r="D122" s="65">
        <f>+D123+D124+D125+D126</f>
        <v>0</v>
      </c>
      <c r="E122" s="65">
        <v>0</v>
      </c>
      <c r="F122" s="65">
        <f t="shared" si="41"/>
        <v>0</v>
      </c>
      <c r="G122" s="65">
        <f t="shared" ref="G122" si="46">+G123+G124+G125+G126</f>
        <v>0</v>
      </c>
      <c r="H122" s="65">
        <v>0</v>
      </c>
      <c r="I122" s="823"/>
    </row>
    <row r="123" spans="1:12" ht="12" customHeight="1">
      <c r="A123" s="26" t="s">
        <v>151</v>
      </c>
      <c r="B123" s="151" t="s">
        <v>419</v>
      </c>
      <c r="C123" s="4" t="s">
        <v>246</v>
      </c>
      <c r="D123" s="13"/>
      <c r="E123" s="13">
        <v>0</v>
      </c>
      <c r="F123" s="13">
        <f t="shared" ref="F123:F126" si="47">G123-E123</f>
        <v>0</v>
      </c>
      <c r="G123" s="13">
        <v>0</v>
      </c>
      <c r="H123" s="13">
        <v>0</v>
      </c>
      <c r="I123" s="822"/>
    </row>
    <row r="124" spans="1:12" ht="12" customHeight="1">
      <c r="A124" s="26" t="s">
        <v>153</v>
      </c>
      <c r="B124" s="151" t="s">
        <v>420</v>
      </c>
      <c r="C124" s="4" t="s">
        <v>247</v>
      </c>
      <c r="D124" s="13"/>
      <c r="E124" s="13">
        <v>0</v>
      </c>
      <c r="F124" s="13">
        <f t="shared" si="47"/>
        <v>0</v>
      </c>
      <c r="G124" s="13">
        <v>0</v>
      </c>
      <c r="H124" s="13">
        <v>0</v>
      </c>
      <c r="I124" s="822"/>
    </row>
    <row r="125" spans="1:12" ht="12" customHeight="1">
      <c r="A125" s="26" t="s">
        <v>155</v>
      </c>
      <c r="B125" s="151" t="s">
        <v>421</v>
      </c>
      <c r="C125" s="4" t="s">
        <v>248</v>
      </c>
      <c r="D125" s="13"/>
      <c r="E125" s="13">
        <v>0</v>
      </c>
      <c r="F125" s="13">
        <f t="shared" si="47"/>
        <v>0</v>
      </c>
      <c r="G125" s="13">
        <v>0</v>
      </c>
      <c r="H125" s="13">
        <v>0</v>
      </c>
      <c r="I125" s="822"/>
    </row>
    <row r="126" spans="1:12" ht="12" customHeight="1" thickBot="1">
      <c r="A126" s="26" t="s">
        <v>157</v>
      </c>
      <c r="B126" s="151" t="s">
        <v>422</v>
      </c>
      <c r="C126" s="4" t="s">
        <v>249</v>
      </c>
      <c r="D126" s="13"/>
      <c r="E126" s="13">
        <v>0</v>
      </c>
      <c r="F126" s="13">
        <f t="shared" si="47"/>
        <v>0</v>
      </c>
      <c r="G126" s="13">
        <v>0</v>
      </c>
      <c r="H126" s="13">
        <v>0</v>
      </c>
      <c r="I126" s="822"/>
    </row>
    <row r="127" spans="1:12" ht="15" customHeight="1" thickBot="1">
      <c r="A127" s="23" t="s">
        <v>159</v>
      </c>
      <c r="B127" s="150"/>
      <c r="C127" s="5" t="s">
        <v>250</v>
      </c>
      <c r="D127" s="66">
        <f>+D107+D111+D116+D122</f>
        <v>24352</v>
      </c>
      <c r="E127" s="66">
        <v>24352</v>
      </c>
      <c r="F127" s="66">
        <f t="shared" ref="F127:G127" si="48">+F107+F111+F116+F122</f>
        <v>0</v>
      </c>
      <c r="G127" s="66">
        <f t="shared" si="48"/>
        <v>24352</v>
      </c>
      <c r="H127" s="66">
        <v>24352</v>
      </c>
      <c r="I127" s="824">
        <f t="shared" si="34"/>
        <v>100</v>
      </c>
      <c r="J127" s="68"/>
      <c r="K127" s="68"/>
      <c r="L127" s="68"/>
    </row>
    <row r="128" spans="1:12" s="25" customFormat="1" ht="12.95" customHeight="1" thickBot="1">
      <c r="A128" s="69" t="s">
        <v>251</v>
      </c>
      <c r="B128" s="158"/>
      <c r="C128" s="70" t="s">
        <v>252</v>
      </c>
      <c r="D128" s="66">
        <f>+D106+D127</f>
        <v>2124822</v>
      </c>
      <c r="E128" s="66">
        <v>2191158</v>
      </c>
      <c r="F128" s="66">
        <f t="shared" ref="F128:G128" si="49">+F106+F127</f>
        <v>59218</v>
      </c>
      <c r="G128" s="66">
        <f t="shared" si="49"/>
        <v>2250376</v>
      </c>
      <c r="H128" s="66">
        <v>2159973</v>
      </c>
      <c r="I128" s="824">
        <f t="shared" si="34"/>
        <v>95.98276021429308</v>
      </c>
    </row>
    <row r="129" spans="1:9" ht="7.5" customHeight="1"/>
    <row r="130" spans="1:9">
      <c r="A130" s="832" t="s">
        <v>253</v>
      </c>
      <c r="B130" s="832"/>
      <c r="C130" s="832"/>
      <c r="D130" s="832"/>
      <c r="E130" s="319"/>
      <c r="F130" s="306"/>
      <c r="G130" s="16"/>
      <c r="H130" s="16"/>
      <c r="I130" s="809"/>
    </row>
    <row r="131" spans="1:9" ht="15" customHeight="1" thickBot="1">
      <c r="A131" s="830" t="s">
        <v>254</v>
      </c>
      <c r="B131" s="830"/>
      <c r="C131" s="830"/>
      <c r="D131" s="17"/>
      <c r="E131" s="17"/>
      <c r="F131" s="17"/>
      <c r="G131" s="17"/>
      <c r="H131" s="17"/>
      <c r="I131" s="17"/>
    </row>
    <row r="132" spans="1:9" ht="13.5" customHeight="1" thickBot="1">
      <c r="A132" s="23">
        <v>1</v>
      </c>
      <c r="B132" s="150"/>
      <c r="C132" s="62" t="s">
        <v>255</v>
      </c>
      <c r="D132" s="12">
        <f>+D60-D106</f>
        <v>-866688</v>
      </c>
      <c r="E132" s="12">
        <f t="shared" ref="E132:I132" si="50">+E60-E106</f>
        <v>-872042</v>
      </c>
      <c r="F132" s="12">
        <f t="shared" si="50"/>
        <v>0</v>
      </c>
      <c r="G132" s="12">
        <f t="shared" si="50"/>
        <v>-872042</v>
      </c>
      <c r="H132" s="12">
        <f t="shared" si="50"/>
        <v>-643676</v>
      </c>
      <c r="I132" s="12">
        <f t="shared" si="50"/>
        <v>14.250613568396801</v>
      </c>
    </row>
    <row r="133" spans="1:9" ht="27.75" customHeight="1" thickBot="1">
      <c r="A133" s="23" t="s">
        <v>63</v>
      </c>
      <c r="B133" s="150"/>
      <c r="C133" s="62" t="s">
        <v>256</v>
      </c>
      <c r="D133" s="12">
        <f>+D83-D127</f>
        <v>866688</v>
      </c>
      <c r="E133" s="12">
        <f t="shared" ref="E133:I133" si="51">+E83-E127</f>
        <v>872042</v>
      </c>
      <c r="F133" s="12">
        <f t="shared" si="51"/>
        <v>0</v>
      </c>
      <c r="G133" s="12">
        <f t="shared" si="51"/>
        <v>872042</v>
      </c>
      <c r="H133" s="12">
        <f t="shared" si="51"/>
        <v>868986</v>
      </c>
      <c r="I133" s="12">
        <f t="shared" si="51"/>
        <v>-0.34092151442334284</v>
      </c>
    </row>
    <row r="135" spans="1:9">
      <c r="D135" s="149">
        <f>D128-D84</f>
        <v>0</v>
      </c>
      <c r="E135" s="149"/>
      <c r="F135" s="149"/>
      <c r="G135" s="149">
        <f t="shared" ref="G135" si="52">G128-G84</f>
        <v>0</v>
      </c>
      <c r="H135" s="149"/>
    </row>
  </sheetData>
  <mergeCells count="6">
    <mergeCell ref="A131:C131"/>
    <mergeCell ref="A2:C2"/>
    <mergeCell ref="A87:C87"/>
    <mergeCell ref="A130:D130"/>
    <mergeCell ref="A1:H1"/>
    <mergeCell ref="A86:H86"/>
  </mergeCells>
  <phoneticPr fontId="29" type="noConversion"/>
  <printOptions horizontalCentered="1"/>
  <pageMargins left="0.23622047244094491" right="0.23622047244094491" top="0.74803149606299213" bottom="0.51" header="0.31496062992125984" footer="0.31"/>
  <pageSetup paperSize="9" scale="70" orientation="portrait" r:id="rId1"/>
  <headerFooter alignWithMargins="0">
    <oddHeader xml:space="preserve">&amp;C&amp;"Times New Roman CE,Félkövér"&amp;12BONYHÁD VÁROS ÖNKORMÁNYZATA
 2015. ÉVI KÖLTSÉGVETÉS KÖTELEZŐ FELADATAINAK ÖSSZEVONT MÉRLEGE&amp;R&amp;"Times New Roman CE,Félkövér dőlt" 1.2. melléklet
ezer Ft </oddHeader>
  </headerFooter>
  <rowBreaks count="1" manualBreakCount="1">
    <brk id="85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X252"/>
  <sheetViews>
    <sheetView view="pageBreakPreview" topLeftCell="A232" zoomScale="85" zoomScaleSheetLayoutView="85" workbookViewId="0">
      <selection activeCell="J175" sqref="J175"/>
    </sheetView>
  </sheetViews>
  <sheetFormatPr defaultColWidth="5" defaultRowHeight="15.75"/>
  <cols>
    <col min="1" max="1" width="4.85546875" style="225" customWidth="1"/>
    <col min="2" max="2" width="4.140625" style="225" customWidth="1"/>
    <col min="3" max="3" width="5.28515625" style="225" customWidth="1"/>
    <col min="4" max="4" width="6" style="225" customWidth="1"/>
    <col min="5" max="5" width="52" style="162" customWidth="1"/>
    <col min="6" max="6" width="14.85546875" style="225" bestFit="1" customWidth="1"/>
    <col min="7" max="8" width="14.85546875" style="225" hidden="1" customWidth="1"/>
    <col min="9" max="10" width="16.28515625" style="225" customWidth="1"/>
    <col min="11" max="11" width="12" style="162" customWidth="1"/>
    <col min="12" max="12" width="10.85546875" style="162" bestFit="1" customWidth="1"/>
    <col min="13" max="13" width="13.7109375" style="756" bestFit="1" customWidth="1"/>
    <col min="14" max="14" width="17.5703125" style="756" customWidth="1"/>
    <col min="15" max="15" width="5" style="162"/>
    <col min="16" max="16" width="15.7109375" style="162" customWidth="1"/>
    <col min="17" max="17" width="14.140625" style="162" customWidth="1"/>
    <col min="18" max="21" width="5" style="162"/>
    <col min="22" max="23" width="8.140625" style="162" bestFit="1" customWidth="1"/>
    <col min="24" max="16384" width="5" style="162"/>
  </cols>
  <sheetData>
    <row r="1" spans="1:14">
      <c r="A1" s="951" t="s">
        <v>617</v>
      </c>
      <c r="B1" s="952"/>
      <c r="C1" s="952"/>
      <c r="D1" s="952"/>
      <c r="E1" s="952"/>
      <c r="F1" s="952"/>
      <c r="G1" s="952"/>
      <c r="H1" s="952"/>
      <c r="I1" s="952"/>
      <c r="J1" s="952"/>
    </row>
    <row r="2" spans="1:14">
      <c r="A2" s="953" t="s">
        <v>494</v>
      </c>
      <c r="B2" s="954"/>
      <c r="C2" s="954"/>
      <c r="D2" s="954"/>
      <c r="E2" s="954"/>
      <c r="F2" s="954"/>
      <c r="G2" s="954"/>
      <c r="H2" s="954"/>
      <c r="I2" s="954"/>
      <c r="J2" s="954"/>
    </row>
    <row r="3" spans="1:14" ht="16.5" thickBot="1">
      <c r="A3" s="955" t="s">
        <v>495</v>
      </c>
      <c r="B3" s="956"/>
      <c r="C3" s="956"/>
      <c r="D3" s="956"/>
      <c r="E3" s="956"/>
      <c r="F3" s="956"/>
      <c r="G3" s="956"/>
      <c r="H3" s="956"/>
      <c r="I3" s="956"/>
      <c r="J3" s="956"/>
    </row>
    <row r="4" spans="1:14" s="164" customFormat="1">
      <c r="A4" s="975" t="s">
        <v>496</v>
      </c>
      <c r="B4" s="975"/>
      <c r="C4" s="975"/>
      <c r="D4" s="975"/>
      <c r="E4" s="163"/>
      <c r="F4" s="163"/>
      <c r="G4" s="163"/>
      <c r="H4" s="163"/>
      <c r="I4" s="163"/>
      <c r="J4" s="163"/>
      <c r="M4" s="757"/>
      <c r="N4" s="757"/>
    </row>
    <row r="5" spans="1:14" ht="16.5" thickBot="1">
      <c r="A5" s="975"/>
      <c r="B5" s="975"/>
      <c r="C5" s="975"/>
      <c r="D5" s="975"/>
      <c r="I5" s="959" t="s">
        <v>497</v>
      </c>
      <c r="J5" s="959"/>
    </row>
    <row r="6" spans="1:14" ht="15.75" customHeight="1">
      <c r="A6" s="966" t="s">
        <v>498</v>
      </c>
      <c r="B6" s="968" t="s">
        <v>499</v>
      </c>
      <c r="C6" s="978" t="s">
        <v>500</v>
      </c>
      <c r="D6" s="966" t="s">
        <v>501</v>
      </c>
      <c r="E6" s="229" t="s">
        <v>502</v>
      </c>
      <c r="F6" s="964" t="s">
        <v>630</v>
      </c>
      <c r="G6" s="964" t="s">
        <v>693</v>
      </c>
      <c r="H6" s="964" t="s">
        <v>653</v>
      </c>
      <c r="I6" s="972" t="s">
        <v>632</v>
      </c>
      <c r="J6" s="964" t="s">
        <v>695</v>
      </c>
    </row>
    <row r="7" spans="1:14">
      <c r="A7" s="967"/>
      <c r="B7" s="969"/>
      <c r="C7" s="979"/>
      <c r="D7" s="981"/>
      <c r="E7" s="230" t="s">
        <v>503</v>
      </c>
      <c r="F7" s="965"/>
      <c r="G7" s="965"/>
      <c r="H7" s="965"/>
      <c r="I7" s="973"/>
      <c r="J7" s="965"/>
    </row>
    <row r="8" spans="1:14">
      <c r="A8" s="967"/>
      <c r="B8" s="969"/>
      <c r="C8" s="979"/>
      <c r="D8" s="981"/>
      <c r="E8" s="230" t="s">
        <v>504</v>
      </c>
      <c r="F8" s="965"/>
      <c r="G8" s="965"/>
      <c r="H8" s="965"/>
      <c r="I8" s="973"/>
      <c r="J8" s="965"/>
    </row>
    <row r="9" spans="1:14" ht="35.25" customHeight="1" thickBot="1">
      <c r="A9" s="976"/>
      <c r="B9" s="977"/>
      <c r="C9" s="980"/>
      <c r="D9" s="982"/>
      <c r="E9" s="380" t="s">
        <v>505</v>
      </c>
      <c r="F9" s="971"/>
      <c r="G9" s="971"/>
      <c r="H9" s="971"/>
      <c r="I9" s="974"/>
      <c r="J9" s="971"/>
    </row>
    <row r="10" spans="1:14">
      <c r="A10" s="165">
        <v>102</v>
      </c>
      <c r="B10" s="166"/>
      <c r="C10" s="167"/>
      <c r="D10" s="167"/>
      <c r="E10" s="168" t="s">
        <v>506</v>
      </c>
      <c r="F10" s="315"/>
      <c r="G10" s="391"/>
      <c r="H10" s="315"/>
      <c r="I10" s="391"/>
      <c r="J10" s="315"/>
    </row>
    <row r="11" spans="1:14">
      <c r="A11" s="323"/>
      <c r="B11" s="169"/>
      <c r="C11" s="167"/>
      <c r="D11" s="167"/>
      <c r="E11" s="168" t="s">
        <v>349</v>
      </c>
      <c r="F11" s="310"/>
      <c r="G11" s="308"/>
      <c r="H11" s="310"/>
      <c r="I11" s="308"/>
      <c r="J11" s="310"/>
    </row>
    <row r="12" spans="1:14">
      <c r="A12" s="323"/>
      <c r="B12" s="166"/>
      <c r="C12" s="167">
        <v>1</v>
      </c>
      <c r="D12" s="167"/>
      <c r="E12" s="170" t="s">
        <v>570</v>
      </c>
      <c r="F12" s="310"/>
      <c r="G12" s="308"/>
      <c r="H12" s="310"/>
      <c r="I12" s="308"/>
      <c r="J12" s="310"/>
    </row>
    <row r="13" spans="1:14">
      <c r="A13" s="323"/>
      <c r="B13" s="166"/>
      <c r="C13" s="167"/>
      <c r="D13" s="167">
        <v>1</v>
      </c>
      <c r="E13" s="170" t="s">
        <v>266</v>
      </c>
      <c r="F13" s="310">
        <v>45792</v>
      </c>
      <c r="G13" s="308">
        <v>47800</v>
      </c>
      <c r="H13" s="310">
        <f t="shared" ref="H13:H22" si="0">I13-G13</f>
        <v>353</v>
      </c>
      <c r="I13" s="308">
        <v>48153</v>
      </c>
      <c r="J13" s="310">
        <v>46872</v>
      </c>
    </row>
    <row r="14" spans="1:14">
      <c r="A14" s="323"/>
      <c r="B14" s="166"/>
      <c r="C14" s="167"/>
      <c r="D14" s="167">
        <v>2</v>
      </c>
      <c r="E14" s="170" t="s">
        <v>507</v>
      </c>
      <c r="F14" s="310">
        <v>12770</v>
      </c>
      <c r="G14" s="308">
        <v>13312</v>
      </c>
      <c r="H14" s="310">
        <f t="shared" si="0"/>
        <v>96</v>
      </c>
      <c r="I14" s="308">
        <v>13408</v>
      </c>
      <c r="J14" s="310">
        <v>12767</v>
      </c>
    </row>
    <row r="15" spans="1:14">
      <c r="A15" s="323"/>
      <c r="B15" s="166"/>
      <c r="C15" s="167"/>
      <c r="D15" s="167">
        <v>3</v>
      </c>
      <c r="E15" s="170" t="s">
        <v>508</v>
      </c>
      <c r="F15" s="310">
        <v>155727</v>
      </c>
      <c r="G15" s="308">
        <v>157838</v>
      </c>
      <c r="H15" s="310">
        <f t="shared" si="0"/>
        <v>-1</v>
      </c>
      <c r="I15" s="308">
        <v>157837</v>
      </c>
      <c r="J15" s="310">
        <v>155365</v>
      </c>
    </row>
    <row r="16" spans="1:14" hidden="1">
      <c r="A16" s="323"/>
      <c r="B16" s="166"/>
      <c r="C16" s="167"/>
      <c r="D16" s="167">
        <v>4</v>
      </c>
      <c r="E16" s="286" t="s">
        <v>216</v>
      </c>
      <c r="F16" s="310"/>
      <c r="G16" s="308">
        <v>0</v>
      </c>
      <c r="H16" s="310">
        <f t="shared" si="0"/>
        <v>0</v>
      </c>
      <c r="I16" s="308">
        <v>0</v>
      </c>
      <c r="J16" s="310">
        <v>0</v>
      </c>
    </row>
    <row r="17" spans="1:10">
      <c r="A17" s="323"/>
      <c r="B17" s="166"/>
      <c r="C17" s="167"/>
      <c r="D17" s="167">
        <v>5</v>
      </c>
      <c r="E17" s="286" t="s">
        <v>218</v>
      </c>
      <c r="F17" s="310">
        <v>3230</v>
      </c>
      <c r="G17" s="308">
        <v>0</v>
      </c>
      <c r="H17" s="310">
        <f t="shared" si="0"/>
        <v>0</v>
      </c>
      <c r="I17" s="308">
        <v>0</v>
      </c>
      <c r="J17" s="310">
        <v>0</v>
      </c>
    </row>
    <row r="18" spans="1:10">
      <c r="A18" s="323"/>
      <c r="B18" s="166"/>
      <c r="C18" s="167"/>
      <c r="D18" s="167">
        <v>6</v>
      </c>
      <c r="E18" s="286" t="s">
        <v>220</v>
      </c>
      <c r="F18" s="310">
        <v>1227</v>
      </c>
      <c r="G18" s="308">
        <v>2062</v>
      </c>
      <c r="H18" s="310">
        <f t="shared" si="0"/>
        <v>0</v>
      </c>
      <c r="I18" s="308">
        <v>2062</v>
      </c>
      <c r="J18" s="310">
        <v>2035</v>
      </c>
    </row>
    <row r="19" spans="1:10" hidden="1">
      <c r="A19" s="323"/>
      <c r="B19" s="166"/>
      <c r="C19" s="167"/>
      <c r="D19" s="167">
        <v>7</v>
      </c>
      <c r="E19" s="286" t="s">
        <v>222</v>
      </c>
      <c r="F19" s="310"/>
      <c r="G19" s="308">
        <v>0</v>
      </c>
      <c r="H19" s="310">
        <f t="shared" si="0"/>
        <v>0</v>
      </c>
      <c r="I19" s="308">
        <v>0</v>
      </c>
      <c r="J19" s="310">
        <v>0</v>
      </c>
    </row>
    <row r="20" spans="1:10" hidden="1">
      <c r="A20" s="323"/>
      <c r="B20" s="166"/>
      <c r="C20" s="167"/>
      <c r="D20" s="167">
        <v>8</v>
      </c>
      <c r="E20" s="286" t="s">
        <v>571</v>
      </c>
      <c r="F20" s="310"/>
      <c r="G20" s="308">
        <v>0</v>
      </c>
      <c r="H20" s="310">
        <f t="shared" si="0"/>
        <v>0</v>
      </c>
      <c r="I20" s="308">
        <v>0</v>
      </c>
      <c r="J20" s="310">
        <v>0</v>
      </c>
    </row>
    <row r="21" spans="1:10" hidden="1">
      <c r="A21" s="323"/>
      <c r="B21" s="166"/>
      <c r="C21" s="167"/>
      <c r="D21" s="167">
        <v>9</v>
      </c>
      <c r="E21" s="286" t="s">
        <v>394</v>
      </c>
      <c r="F21" s="310"/>
      <c r="G21" s="308">
        <v>0</v>
      </c>
      <c r="H21" s="310">
        <f t="shared" si="0"/>
        <v>0</v>
      </c>
      <c r="I21" s="308">
        <v>0</v>
      </c>
      <c r="J21" s="310">
        <v>0</v>
      </c>
    </row>
    <row r="22" spans="1:10" hidden="1">
      <c r="A22" s="323"/>
      <c r="B22" s="166"/>
      <c r="C22" s="167"/>
      <c r="D22" s="167">
        <v>10</v>
      </c>
      <c r="E22" s="170" t="s">
        <v>273</v>
      </c>
      <c r="F22" s="310"/>
      <c r="G22" s="308">
        <v>0</v>
      </c>
      <c r="H22" s="310">
        <f t="shared" si="0"/>
        <v>0</v>
      </c>
      <c r="I22" s="308">
        <v>0</v>
      </c>
      <c r="J22" s="310">
        <v>0</v>
      </c>
    </row>
    <row r="23" spans="1:10">
      <c r="A23" s="172"/>
      <c r="B23" s="173"/>
      <c r="C23" s="174"/>
      <c r="D23" s="174"/>
      <c r="E23" s="175" t="s">
        <v>509</v>
      </c>
      <c r="F23" s="368">
        <f>SUM(F13:F22)</f>
        <v>218746</v>
      </c>
      <c r="G23" s="368">
        <f t="shared" ref="G23:J23" si="1">SUM(G13:G22)</f>
        <v>221012</v>
      </c>
      <c r="H23" s="368">
        <f t="shared" si="1"/>
        <v>448</v>
      </c>
      <c r="I23" s="368">
        <f t="shared" si="1"/>
        <v>221460</v>
      </c>
      <c r="J23" s="368">
        <f t="shared" si="1"/>
        <v>217039</v>
      </c>
    </row>
    <row r="24" spans="1:10">
      <c r="A24" s="176"/>
      <c r="B24" s="169">
        <v>1</v>
      </c>
      <c r="C24" s="177"/>
      <c r="D24" s="177"/>
      <c r="E24" s="168" t="s">
        <v>510</v>
      </c>
      <c r="F24" s="310"/>
      <c r="G24" s="308">
        <v>0</v>
      </c>
      <c r="H24" s="310">
        <f t="shared" ref="H24:H35" si="2">I24-G24</f>
        <v>0</v>
      </c>
      <c r="I24" s="308">
        <v>0</v>
      </c>
      <c r="J24" s="310">
        <v>0</v>
      </c>
    </row>
    <row r="25" spans="1:10">
      <c r="A25" s="323"/>
      <c r="B25" s="166"/>
      <c r="C25" s="167">
        <v>1</v>
      </c>
      <c r="D25" s="167"/>
      <c r="E25" s="170" t="s">
        <v>570</v>
      </c>
      <c r="F25" s="310"/>
      <c r="G25" s="308">
        <v>0</v>
      </c>
      <c r="H25" s="310">
        <f t="shared" si="2"/>
        <v>0</v>
      </c>
      <c r="I25" s="308">
        <v>0</v>
      </c>
      <c r="J25" s="310">
        <v>0</v>
      </c>
    </row>
    <row r="26" spans="1:10">
      <c r="A26" s="323"/>
      <c r="B26" s="166"/>
      <c r="C26" s="167"/>
      <c r="D26" s="167">
        <v>1</v>
      </c>
      <c r="E26" s="170" t="s">
        <v>266</v>
      </c>
      <c r="F26" s="310">
        <v>224235</v>
      </c>
      <c r="G26" s="308">
        <v>228686</v>
      </c>
      <c r="H26" s="310">
        <f t="shared" si="2"/>
        <v>415</v>
      </c>
      <c r="I26" s="308">
        <v>229101</v>
      </c>
      <c r="J26" s="310">
        <v>226226</v>
      </c>
    </row>
    <row r="27" spans="1:10">
      <c r="A27" s="323"/>
      <c r="B27" s="166"/>
      <c r="C27" s="167"/>
      <c r="D27" s="167">
        <v>2</v>
      </c>
      <c r="E27" s="170" t="s">
        <v>511</v>
      </c>
      <c r="F27" s="310">
        <v>64579</v>
      </c>
      <c r="G27" s="308">
        <v>67079</v>
      </c>
      <c r="H27" s="310">
        <f t="shared" si="2"/>
        <v>112</v>
      </c>
      <c r="I27" s="308">
        <v>67191</v>
      </c>
      <c r="J27" s="310">
        <v>66752</v>
      </c>
    </row>
    <row r="28" spans="1:10">
      <c r="A28" s="323"/>
      <c r="B28" s="166"/>
      <c r="C28" s="167"/>
      <c r="D28" s="167">
        <v>3</v>
      </c>
      <c r="E28" s="170" t="s">
        <v>508</v>
      </c>
      <c r="F28" s="310">
        <v>94422</v>
      </c>
      <c r="G28" s="308">
        <v>96560</v>
      </c>
      <c r="H28" s="310">
        <f t="shared" si="2"/>
        <v>199</v>
      </c>
      <c r="I28" s="308">
        <v>96759</v>
      </c>
      <c r="J28" s="310">
        <v>94206</v>
      </c>
    </row>
    <row r="29" spans="1:10" hidden="1">
      <c r="A29" s="323"/>
      <c r="B29" s="166"/>
      <c r="C29" s="167"/>
      <c r="D29" s="167">
        <v>4</v>
      </c>
      <c r="E29" s="286" t="s">
        <v>216</v>
      </c>
      <c r="F29" s="310"/>
      <c r="G29" s="308">
        <v>0</v>
      </c>
      <c r="H29" s="310">
        <f t="shared" si="2"/>
        <v>0</v>
      </c>
      <c r="I29" s="308">
        <v>0</v>
      </c>
      <c r="J29" s="310">
        <v>0</v>
      </c>
    </row>
    <row r="30" spans="1:10">
      <c r="A30" s="323"/>
      <c r="B30" s="166"/>
      <c r="C30" s="167"/>
      <c r="D30" s="167">
        <v>5</v>
      </c>
      <c r="E30" s="286" t="s">
        <v>218</v>
      </c>
      <c r="F30" s="310">
        <v>1505</v>
      </c>
      <c r="G30" s="308">
        <v>0</v>
      </c>
      <c r="H30" s="310">
        <f t="shared" si="2"/>
        <v>0</v>
      </c>
      <c r="I30" s="308">
        <v>0</v>
      </c>
      <c r="J30" s="310">
        <v>0</v>
      </c>
    </row>
    <row r="31" spans="1:10">
      <c r="A31" s="323"/>
      <c r="B31" s="166"/>
      <c r="C31" s="167"/>
      <c r="D31" s="167">
        <v>6</v>
      </c>
      <c r="E31" s="286" t="s">
        <v>220</v>
      </c>
      <c r="F31" s="310">
        <v>2639</v>
      </c>
      <c r="G31" s="308">
        <v>2650</v>
      </c>
      <c r="H31" s="310">
        <f t="shared" si="2"/>
        <v>0</v>
      </c>
      <c r="I31" s="308">
        <v>2650</v>
      </c>
      <c r="J31" s="310">
        <v>2178</v>
      </c>
    </row>
    <row r="32" spans="1:10" hidden="1">
      <c r="A32" s="323"/>
      <c r="B32" s="166"/>
      <c r="C32" s="167"/>
      <c r="D32" s="167">
        <v>7</v>
      </c>
      <c r="E32" s="286" t="s">
        <v>222</v>
      </c>
      <c r="F32" s="310"/>
      <c r="G32" s="308">
        <v>0</v>
      </c>
      <c r="H32" s="310">
        <f t="shared" si="2"/>
        <v>0</v>
      </c>
      <c r="I32" s="308">
        <v>0</v>
      </c>
      <c r="J32" s="310">
        <v>0</v>
      </c>
    </row>
    <row r="33" spans="1:10" hidden="1">
      <c r="A33" s="323"/>
      <c r="B33" s="166"/>
      <c r="C33" s="167"/>
      <c r="D33" s="167">
        <v>8</v>
      </c>
      <c r="E33" s="286" t="s">
        <v>571</v>
      </c>
      <c r="F33" s="310"/>
      <c r="G33" s="308">
        <v>0</v>
      </c>
      <c r="H33" s="310">
        <f t="shared" si="2"/>
        <v>0</v>
      </c>
      <c r="I33" s="308">
        <v>0</v>
      </c>
      <c r="J33" s="310">
        <v>0</v>
      </c>
    </row>
    <row r="34" spans="1:10" hidden="1">
      <c r="A34" s="323"/>
      <c r="B34" s="166"/>
      <c r="C34" s="167"/>
      <c r="D34" s="167">
        <v>9</v>
      </c>
      <c r="E34" s="286" t="s">
        <v>394</v>
      </c>
      <c r="F34" s="310"/>
      <c r="G34" s="308">
        <v>0</v>
      </c>
      <c r="H34" s="310">
        <f t="shared" si="2"/>
        <v>0</v>
      </c>
      <c r="I34" s="308">
        <v>0</v>
      </c>
      <c r="J34" s="310">
        <v>0</v>
      </c>
    </row>
    <row r="35" spans="1:10" hidden="1">
      <c r="A35" s="323"/>
      <c r="B35" s="166"/>
      <c r="C35" s="167"/>
      <c r="D35" s="167">
        <v>10</v>
      </c>
      <c r="E35" s="170" t="s">
        <v>273</v>
      </c>
      <c r="F35" s="310"/>
      <c r="G35" s="308">
        <v>0</v>
      </c>
      <c r="H35" s="310">
        <f t="shared" si="2"/>
        <v>0</v>
      </c>
      <c r="I35" s="308">
        <v>0</v>
      </c>
      <c r="J35" s="310">
        <v>0</v>
      </c>
    </row>
    <row r="36" spans="1:10">
      <c r="A36" s="172"/>
      <c r="B36" s="173"/>
      <c r="C36" s="174"/>
      <c r="D36" s="174"/>
      <c r="E36" s="175" t="s">
        <v>512</v>
      </c>
      <c r="F36" s="368">
        <f>SUM(F26:F35,)</f>
        <v>387380</v>
      </c>
      <c r="G36" s="368">
        <f t="shared" ref="G36:J36" si="3">SUM(G26:G35,)</f>
        <v>394975</v>
      </c>
      <c r="H36" s="368">
        <f t="shared" si="3"/>
        <v>726</v>
      </c>
      <c r="I36" s="368">
        <f t="shared" si="3"/>
        <v>395701</v>
      </c>
      <c r="J36" s="368">
        <f t="shared" si="3"/>
        <v>389362</v>
      </c>
    </row>
    <row r="37" spans="1:10">
      <c r="A37" s="323"/>
      <c r="B37" s="169">
        <v>2</v>
      </c>
      <c r="C37" s="167"/>
      <c r="D37" s="167"/>
      <c r="E37" s="168" t="s">
        <v>351</v>
      </c>
      <c r="F37" s="310"/>
      <c r="G37" s="308">
        <v>0</v>
      </c>
      <c r="H37" s="310">
        <f t="shared" ref="H37:H48" si="4">I37-G37</f>
        <v>0</v>
      </c>
      <c r="I37" s="308">
        <v>0</v>
      </c>
      <c r="J37" s="310">
        <v>0</v>
      </c>
    </row>
    <row r="38" spans="1:10">
      <c r="A38" s="323"/>
      <c r="B38" s="166"/>
      <c r="C38" s="167">
        <v>1</v>
      </c>
      <c r="D38" s="167"/>
      <c r="E38" s="170" t="s">
        <v>570</v>
      </c>
      <c r="F38" s="310"/>
      <c r="G38" s="308">
        <v>0</v>
      </c>
      <c r="H38" s="310">
        <f t="shared" si="4"/>
        <v>0</v>
      </c>
      <c r="I38" s="308">
        <v>0</v>
      </c>
      <c r="J38" s="310">
        <v>0</v>
      </c>
    </row>
    <row r="39" spans="1:10">
      <c r="A39" s="323"/>
      <c r="B39" s="166"/>
      <c r="C39" s="167"/>
      <c r="D39" s="167">
        <v>1</v>
      </c>
      <c r="E39" s="170" t="s">
        <v>266</v>
      </c>
      <c r="F39" s="310">
        <v>26118</v>
      </c>
      <c r="G39" s="308">
        <v>26203</v>
      </c>
      <c r="H39" s="310">
        <f t="shared" si="4"/>
        <v>590</v>
      </c>
      <c r="I39" s="308">
        <v>26793</v>
      </c>
      <c r="J39" s="310">
        <v>25313</v>
      </c>
    </row>
    <row r="40" spans="1:10">
      <c r="A40" s="323"/>
      <c r="B40" s="166"/>
      <c r="C40" s="167"/>
      <c r="D40" s="167">
        <v>2</v>
      </c>
      <c r="E40" s="170" t="s">
        <v>511</v>
      </c>
      <c r="F40" s="310">
        <v>6947</v>
      </c>
      <c r="G40" s="308">
        <v>6959</v>
      </c>
      <c r="H40" s="310">
        <f t="shared" si="4"/>
        <v>150</v>
      </c>
      <c r="I40" s="308">
        <v>7109</v>
      </c>
      <c r="J40" s="310">
        <v>6948</v>
      </c>
    </row>
    <row r="41" spans="1:10">
      <c r="A41" s="323"/>
      <c r="B41" s="166"/>
      <c r="C41" s="167"/>
      <c r="D41" s="167">
        <v>3</v>
      </c>
      <c r="E41" s="170" t="s">
        <v>508</v>
      </c>
      <c r="F41" s="310">
        <v>22307</v>
      </c>
      <c r="G41" s="308">
        <v>20377</v>
      </c>
      <c r="H41" s="310">
        <f t="shared" si="4"/>
        <v>6761</v>
      </c>
      <c r="I41" s="308">
        <v>27138</v>
      </c>
      <c r="J41" s="310">
        <v>26154</v>
      </c>
    </row>
    <row r="42" spans="1:10" hidden="1">
      <c r="A42" s="323"/>
      <c r="B42" s="166"/>
      <c r="C42" s="167"/>
      <c r="D42" s="167">
        <v>4</v>
      </c>
      <c r="E42" s="286" t="s">
        <v>216</v>
      </c>
      <c r="F42" s="310"/>
      <c r="G42" s="308">
        <v>0</v>
      </c>
      <c r="H42" s="310">
        <f t="shared" si="4"/>
        <v>0</v>
      </c>
      <c r="I42" s="308">
        <v>0</v>
      </c>
      <c r="J42" s="310">
        <v>0</v>
      </c>
    </row>
    <row r="43" spans="1:10">
      <c r="A43" s="323"/>
      <c r="B43" s="166"/>
      <c r="C43" s="167"/>
      <c r="D43" s="167">
        <v>5</v>
      </c>
      <c r="E43" s="286" t="s">
        <v>218</v>
      </c>
      <c r="F43" s="310">
        <v>654</v>
      </c>
      <c r="G43" s="308">
        <v>0</v>
      </c>
      <c r="H43" s="310">
        <f t="shared" si="4"/>
        <v>0</v>
      </c>
      <c r="I43" s="308">
        <v>0</v>
      </c>
      <c r="J43" s="310">
        <v>0</v>
      </c>
    </row>
    <row r="44" spans="1:10">
      <c r="A44" s="323"/>
      <c r="B44" s="166"/>
      <c r="C44" s="167"/>
      <c r="D44" s="167">
        <v>6</v>
      </c>
      <c r="E44" s="286" t="s">
        <v>220</v>
      </c>
      <c r="F44" s="310">
        <v>192</v>
      </c>
      <c r="G44" s="308">
        <v>85</v>
      </c>
      <c r="H44" s="310">
        <f t="shared" si="4"/>
        <v>20273</v>
      </c>
      <c r="I44" s="308">
        <v>20358</v>
      </c>
      <c r="J44" s="310">
        <v>20358</v>
      </c>
    </row>
    <row r="45" spans="1:10">
      <c r="A45" s="323"/>
      <c r="B45" s="166"/>
      <c r="C45" s="167"/>
      <c r="D45" s="167">
        <v>7</v>
      </c>
      <c r="E45" s="286" t="s">
        <v>222</v>
      </c>
      <c r="F45" s="310"/>
      <c r="G45" s="308">
        <v>0</v>
      </c>
      <c r="H45" s="310">
        <f t="shared" si="4"/>
        <v>121131</v>
      </c>
      <c r="I45" s="308">
        <v>121131</v>
      </c>
      <c r="J45" s="310">
        <v>121131</v>
      </c>
    </row>
    <row r="46" spans="1:10" hidden="1">
      <c r="A46" s="323"/>
      <c r="B46" s="166"/>
      <c r="C46" s="167"/>
      <c r="D46" s="167">
        <v>8</v>
      </c>
      <c r="E46" s="286" t="s">
        <v>571</v>
      </c>
      <c r="F46" s="310"/>
      <c r="G46" s="308">
        <v>0</v>
      </c>
      <c r="H46" s="310">
        <f t="shared" si="4"/>
        <v>0</v>
      </c>
      <c r="I46" s="308">
        <v>0</v>
      </c>
      <c r="J46" s="310">
        <v>0</v>
      </c>
    </row>
    <row r="47" spans="1:10" hidden="1">
      <c r="A47" s="323"/>
      <c r="B47" s="166"/>
      <c r="C47" s="167"/>
      <c r="D47" s="167">
        <v>9</v>
      </c>
      <c r="E47" s="286" t="s">
        <v>394</v>
      </c>
      <c r="F47" s="310"/>
      <c r="G47" s="308">
        <v>0</v>
      </c>
      <c r="H47" s="310">
        <f t="shared" si="4"/>
        <v>0</v>
      </c>
      <c r="I47" s="308">
        <v>0</v>
      </c>
      <c r="J47" s="310">
        <v>0</v>
      </c>
    </row>
    <row r="48" spans="1:10" hidden="1">
      <c r="A48" s="178"/>
      <c r="B48" s="179"/>
      <c r="C48" s="179"/>
      <c r="D48" s="167">
        <v>10</v>
      </c>
      <c r="E48" s="180" t="s">
        <v>273</v>
      </c>
      <c r="F48" s="310"/>
      <c r="G48" s="308">
        <v>0</v>
      </c>
      <c r="H48" s="310">
        <f t="shared" si="4"/>
        <v>0</v>
      </c>
      <c r="I48" s="308">
        <v>0</v>
      </c>
      <c r="J48" s="310">
        <v>0</v>
      </c>
    </row>
    <row r="49" spans="1:10">
      <c r="A49" s="172"/>
      <c r="B49" s="173"/>
      <c r="C49" s="174"/>
      <c r="D49" s="174"/>
      <c r="E49" s="175" t="s">
        <v>513</v>
      </c>
      <c r="F49" s="368">
        <f>SUM(F39:F48)</f>
        <v>56218</v>
      </c>
      <c r="G49" s="368">
        <f t="shared" ref="G49:J49" si="5">SUM(G39:G48)</f>
        <v>53624</v>
      </c>
      <c r="H49" s="368">
        <f t="shared" si="5"/>
        <v>148905</v>
      </c>
      <c r="I49" s="368">
        <f t="shared" si="5"/>
        <v>202529</v>
      </c>
      <c r="J49" s="368">
        <f t="shared" si="5"/>
        <v>199904</v>
      </c>
    </row>
    <row r="50" spans="1:10">
      <c r="A50" s="323"/>
      <c r="B50" s="169">
        <v>4</v>
      </c>
      <c r="C50" s="167"/>
      <c r="D50" s="167"/>
      <c r="E50" s="168" t="s">
        <v>514</v>
      </c>
      <c r="F50" s="310"/>
      <c r="G50" s="308">
        <v>0</v>
      </c>
      <c r="H50" s="310">
        <f t="shared" ref="H50:H61" si="6">I50-G50</f>
        <v>0</v>
      </c>
      <c r="I50" s="308">
        <v>0</v>
      </c>
      <c r="J50" s="310">
        <v>0</v>
      </c>
    </row>
    <row r="51" spans="1:10">
      <c r="A51" s="323"/>
      <c r="B51" s="166"/>
      <c r="C51" s="167">
        <v>1</v>
      </c>
      <c r="D51" s="167"/>
      <c r="E51" s="170" t="s">
        <v>570</v>
      </c>
      <c r="F51" s="310"/>
      <c r="G51" s="308">
        <v>0</v>
      </c>
      <c r="H51" s="310">
        <f t="shared" si="6"/>
        <v>0</v>
      </c>
      <c r="I51" s="308">
        <v>0</v>
      </c>
      <c r="J51" s="310">
        <v>0</v>
      </c>
    </row>
    <row r="52" spans="1:10">
      <c r="A52" s="323"/>
      <c r="B52" s="166"/>
      <c r="C52" s="167"/>
      <c r="D52" s="167">
        <v>1</v>
      </c>
      <c r="E52" s="170" t="s">
        <v>515</v>
      </c>
      <c r="F52" s="310">
        <v>15765</v>
      </c>
      <c r="G52" s="308">
        <v>15931</v>
      </c>
      <c r="H52" s="310">
        <f t="shared" si="6"/>
        <v>25</v>
      </c>
      <c r="I52" s="308">
        <v>15956</v>
      </c>
      <c r="J52" s="310">
        <v>15947</v>
      </c>
    </row>
    <row r="53" spans="1:10">
      <c r="A53" s="323"/>
      <c r="B53" s="166"/>
      <c r="C53" s="167"/>
      <c r="D53" s="167">
        <v>2</v>
      </c>
      <c r="E53" s="170" t="s">
        <v>511</v>
      </c>
      <c r="F53" s="310">
        <v>4099</v>
      </c>
      <c r="G53" s="308">
        <v>4300</v>
      </c>
      <c r="H53" s="310">
        <f t="shared" si="6"/>
        <v>28</v>
      </c>
      <c r="I53" s="308">
        <v>4328</v>
      </c>
      <c r="J53" s="310">
        <v>4328</v>
      </c>
    </row>
    <row r="54" spans="1:10">
      <c r="A54" s="323"/>
      <c r="B54" s="166"/>
      <c r="C54" s="167"/>
      <c r="D54" s="167">
        <v>3</v>
      </c>
      <c r="E54" s="170" t="s">
        <v>516</v>
      </c>
      <c r="F54" s="310">
        <v>8519</v>
      </c>
      <c r="G54" s="308">
        <v>8527</v>
      </c>
      <c r="H54" s="310">
        <f t="shared" si="6"/>
        <v>-187</v>
      </c>
      <c r="I54" s="308">
        <v>8340</v>
      </c>
      <c r="J54" s="310">
        <v>7904</v>
      </c>
    </row>
    <row r="55" spans="1:10" hidden="1">
      <c r="A55" s="323"/>
      <c r="B55" s="166"/>
      <c r="C55" s="167"/>
      <c r="D55" s="167">
        <v>4</v>
      </c>
      <c r="E55" s="286" t="s">
        <v>216</v>
      </c>
      <c r="F55" s="310"/>
      <c r="G55" s="308">
        <v>0</v>
      </c>
      <c r="H55" s="310">
        <f t="shared" si="6"/>
        <v>0</v>
      </c>
      <c r="I55" s="308">
        <v>0</v>
      </c>
      <c r="J55" s="310">
        <v>0</v>
      </c>
    </row>
    <row r="56" spans="1:10">
      <c r="A56" s="323"/>
      <c r="B56" s="166"/>
      <c r="C56" s="167"/>
      <c r="D56" s="167">
        <v>5</v>
      </c>
      <c r="E56" s="286" t="s">
        <v>218</v>
      </c>
      <c r="F56" s="310">
        <v>401</v>
      </c>
      <c r="G56" s="308">
        <v>0</v>
      </c>
      <c r="H56" s="310">
        <f t="shared" si="6"/>
        <v>0</v>
      </c>
      <c r="I56" s="308">
        <v>0</v>
      </c>
      <c r="J56" s="310">
        <v>0</v>
      </c>
    </row>
    <row r="57" spans="1:10">
      <c r="A57" s="323"/>
      <c r="B57" s="166"/>
      <c r="C57" s="167"/>
      <c r="D57" s="167">
        <v>6</v>
      </c>
      <c r="E57" s="286" t="s">
        <v>220</v>
      </c>
      <c r="F57" s="310">
        <v>229</v>
      </c>
      <c r="G57" s="308">
        <v>3418</v>
      </c>
      <c r="H57" s="310">
        <f t="shared" si="6"/>
        <v>230</v>
      </c>
      <c r="I57" s="308">
        <v>3648</v>
      </c>
      <c r="J57" s="310">
        <v>3648</v>
      </c>
    </row>
    <row r="58" spans="1:10" hidden="1">
      <c r="A58" s="323"/>
      <c r="B58" s="166"/>
      <c r="C58" s="167"/>
      <c r="D58" s="167">
        <v>7</v>
      </c>
      <c r="E58" s="286" t="s">
        <v>222</v>
      </c>
      <c r="F58" s="310"/>
      <c r="G58" s="308">
        <v>0</v>
      </c>
      <c r="H58" s="310">
        <f t="shared" si="6"/>
        <v>0</v>
      </c>
      <c r="I58" s="308">
        <v>0</v>
      </c>
      <c r="J58" s="310">
        <v>0</v>
      </c>
    </row>
    <row r="59" spans="1:10" hidden="1">
      <c r="A59" s="323"/>
      <c r="B59" s="166"/>
      <c r="C59" s="167"/>
      <c r="D59" s="167">
        <v>8</v>
      </c>
      <c r="E59" s="286" t="s">
        <v>571</v>
      </c>
      <c r="F59" s="310"/>
      <c r="G59" s="308">
        <v>0</v>
      </c>
      <c r="H59" s="310">
        <f t="shared" si="6"/>
        <v>0</v>
      </c>
      <c r="I59" s="308">
        <v>0</v>
      </c>
      <c r="J59" s="310">
        <v>0</v>
      </c>
    </row>
    <row r="60" spans="1:10" hidden="1">
      <c r="A60" s="323"/>
      <c r="B60" s="166"/>
      <c r="C60" s="167"/>
      <c r="D60" s="167">
        <v>9</v>
      </c>
      <c r="E60" s="286" t="s">
        <v>394</v>
      </c>
      <c r="F60" s="310"/>
      <c r="G60" s="308">
        <v>0</v>
      </c>
      <c r="H60" s="310">
        <f t="shared" si="6"/>
        <v>0</v>
      </c>
      <c r="I60" s="308">
        <v>0</v>
      </c>
      <c r="J60" s="310">
        <v>0</v>
      </c>
    </row>
    <row r="61" spans="1:10" hidden="1">
      <c r="A61" s="323"/>
      <c r="B61" s="166"/>
      <c r="C61" s="167"/>
      <c r="D61" s="167">
        <v>10</v>
      </c>
      <c r="E61" s="170" t="s">
        <v>390</v>
      </c>
      <c r="F61" s="310"/>
      <c r="G61" s="308">
        <v>0</v>
      </c>
      <c r="H61" s="310">
        <f t="shared" si="6"/>
        <v>0</v>
      </c>
      <c r="I61" s="308">
        <v>0</v>
      </c>
      <c r="J61" s="310">
        <v>0</v>
      </c>
    </row>
    <row r="62" spans="1:10">
      <c r="A62" s="172"/>
      <c r="B62" s="173"/>
      <c r="C62" s="174"/>
      <c r="D62" s="174"/>
      <c r="E62" s="175" t="s">
        <v>517</v>
      </c>
      <c r="F62" s="368">
        <f>SUM(F52:F61)</f>
        <v>29013</v>
      </c>
      <c r="G62" s="368">
        <f t="shared" ref="G62:J62" si="7">SUM(G52:G61)</f>
        <v>32176</v>
      </c>
      <c r="H62" s="368">
        <f t="shared" si="7"/>
        <v>96</v>
      </c>
      <c r="I62" s="368">
        <f t="shared" si="7"/>
        <v>32272</v>
      </c>
      <c r="J62" s="368">
        <f t="shared" si="7"/>
        <v>31827</v>
      </c>
    </row>
    <row r="63" spans="1:10">
      <c r="A63" s="323"/>
      <c r="B63" s="169">
        <v>5</v>
      </c>
      <c r="C63" s="167"/>
      <c r="D63" s="167"/>
      <c r="E63" s="168" t="s">
        <v>352</v>
      </c>
      <c r="F63" s="310"/>
      <c r="G63" s="308">
        <v>0</v>
      </c>
      <c r="H63" s="310">
        <f t="shared" ref="H63:H74" si="8">I63-G63</f>
        <v>0</v>
      </c>
      <c r="I63" s="308">
        <v>0</v>
      </c>
      <c r="J63" s="310">
        <v>0</v>
      </c>
    </row>
    <row r="64" spans="1:10">
      <c r="A64" s="323"/>
      <c r="B64" s="166"/>
      <c r="C64" s="167">
        <v>1</v>
      </c>
      <c r="D64" s="167"/>
      <c r="E64" s="170" t="s">
        <v>570</v>
      </c>
      <c r="F64" s="310"/>
      <c r="G64" s="308">
        <v>0</v>
      </c>
      <c r="H64" s="310">
        <f t="shared" si="8"/>
        <v>0</v>
      </c>
      <c r="I64" s="308">
        <v>0</v>
      </c>
      <c r="J64" s="310">
        <v>0</v>
      </c>
    </row>
    <row r="65" spans="1:10">
      <c r="A65" s="323"/>
      <c r="B65" s="166"/>
      <c r="C65" s="167"/>
      <c r="D65" s="167">
        <v>1</v>
      </c>
      <c r="E65" s="170" t="s">
        <v>266</v>
      </c>
      <c r="F65" s="310">
        <v>7403</v>
      </c>
      <c r="G65" s="308">
        <v>7408</v>
      </c>
      <c r="H65" s="310">
        <f t="shared" si="8"/>
        <v>0</v>
      </c>
      <c r="I65" s="308">
        <v>7408</v>
      </c>
      <c r="J65" s="310">
        <v>7198</v>
      </c>
    </row>
    <row r="66" spans="1:10">
      <c r="A66" s="323"/>
      <c r="B66" s="166"/>
      <c r="C66" s="167"/>
      <c r="D66" s="167">
        <v>2</v>
      </c>
      <c r="E66" s="170" t="s">
        <v>511</v>
      </c>
      <c r="F66" s="310">
        <v>2030</v>
      </c>
      <c r="G66" s="308">
        <v>2033</v>
      </c>
      <c r="H66" s="310">
        <f t="shared" si="8"/>
        <v>0</v>
      </c>
      <c r="I66" s="308">
        <v>2033</v>
      </c>
      <c r="J66" s="310">
        <v>2007</v>
      </c>
    </row>
    <row r="67" spans="1:10">
      <c r="A67" s="323"/>
      <c r="B67" s="166"/>
      <c r="C67" s="167"/>
      <c r="D67" s="167">
        <v>3</v>
      </c>
      <c r="E67" s="170" t="s">
        <v>508</v>
      </c>
      <c r="F67" s="310">
        <v>2509</v>
      </c>
      <c r="G67" s="308">
        <v>3034</v>
      </c>
      <c r="H67" s="310">
        <f t="shared" si="8"/>
        <v>501</v>
      </c>
      <c r="I67" s="308">
        <v>3535</v>
      </c>
      <c r="J67" s="310">
        <v>3265</v>
      </c>
    </row>
    <row r="68" spans="1:10" hidden="1">
      <c r="A68" s="323"/>
      <c r="B68" s="166"/>
      <c r="C68" s="167"/>
      <c r="D68" s="167">
        <v>4</v>
      </c>
      <c r="E68" s="286" t="s">
        <v>216</v>
      </c>
      <c r="F68" s="310"/>
      <c r="G68" s="308">
        <v>0</v>
      </c>
      <c r="H68" s="310">
        <f t="shared" si="8"/>
        <v>0</v>
      </c>
      <c r="I68" s="308">
        <v>0</v>
      </c>
      <c r="J68" s="310">
        <v>0</v>
      </c>
    </row>
    <row r="69" spans="1:10">
      <c r="A69" s="323"/>
      <c r="B69" s="166"/>
      <c r="C69" s="167"/>
      <c r="D69" s="167">
        <v>5</v>
      </c>
      <c r="E69" s="286" t="s">
        <v>218</v>
      </c>
      <c r="F69" s="310">
        <v>282</v>
      </c>
      <c r="G69" s="308">
        <v>0</v>
      </c>
      <c r="H69" s="310">
        <f t="shared" si="8"/>
        <v>0</v>
      </c>
      <c r="I69" s="308">
        <v>0</v>
      </c>
      <c r="J69" s="310">
        <v>0</v>
      </c>
    </row>
    <row r="70" spans="1:10">
      <c r="A70" s="323"/>
      <c r="B70" s="166"/>
      <c r="C70" s="167"/>
      <c r="D70" s="167">
        <v>6</v>
      </c>
      <c r="E70" s="286" t="s">
        <v>220</v>
      </c>
      <c r="F70" s="310">
        <v>286</v>
      </c>
      <c r="G70" s="308">
        <v>307</v>
      </c>
      <c r="H70" s="310">
        <f t="shared" si="8"/>
        <v>0</v>
      </c>
      <c r="I70" s="308">
        <v>307</v>
      </c>
      <c r="J70" s="310">
        <v>199</v>
      </c>
    </row>
    <row r="71" spans="1:10" hidden="1">
      <c r="A71" s="323"/>
      <c r="B71" s="166"/>
      <c r="C71" s="167"/>
      <c r="D71" s="167">
        <v>7</v>
      </c>
      <c r="E71" s="286" t="s">
        <v>222</v>
      </c>
      <c r="F71" s="310"/>
      <c r="G71" s="308">
        <v>0</v>
      </c>
      <c r="H71" s="310">
        <f t="shared" si="8"/>
        <v>0</v>
      </c>
      <c r="I71" s="308">
        <v>0</v>
      </c>
      <c r="J71" s="310">
        <v>0</v>
      </c>
    </row>
    <row r="72" spans="1:10" hidden="1">
      <c r="A72" s="323"/>
      <c r="B72" s="166"/>
      <c r="C72" s="167"/>
      <c r="D72" s="167">
        <v>8</v>
      </c>
      <c r="E72" s="286" t="s">
        <v>571</v>
      </c>
      <c r="F72" s="310"/>
      <c r="G72" s="308">
        <v>0</v>
      </c>
      <c r="H72" s="310">
        <f t="shared" si="8"/>
        <v>0</v>
      </c>
      <c r="I72" s="308">
        <v>0</v>
      </c>
      <c r="J72" s="310">
        <v>0</v>
      </c>
    </row>
    <row r="73" spans="1:10" hidden="1">
      <c r="A73" s="323"/>
      <c r="B73" s="166"/>
      <c r="C73" s="167"/>
      <c r="D73" s="167">
        <v>9</v>
      </c>
      <c r="E73" s="286" t="s">
        <v>394</v>
      </c>
      <c r="F73" s="310"/>
      <c r="G73" s="308">
        <v>0</v>
      </c>
      <c r="H73" s="310">
        <f t="shared" si="8"/>
        <v>0</v>
      </c>
      <c r="I73" s="308">
        <v>0</v>
      </c>
      <c r="J73" s="310">
        <v>0</v>
      </c>
    </row>
    <row r="74" spans="1:10" hidden="1">
      <c r="A74" s="323"/>
      <c r="B74" s="166"/>
      <c r="C74" s="167"/>
      <c r="D74" s="167">
        <v>10</v>
      </c>
      <c r="E74" s="170" t="s">
        <v>390</v>
      </c>
      <c r="F74" s="310"/>
      <c r="G74" s="308">
        <v>0</v>
      </c>
      <c r="H74" s="310">
        <f t="shared" si="8"/>
        <v>0</v>
      </c>
      <c r="I74" s="308">
        <v>0</v>
      </c>
      <c r="J74" s="310">
        <v>0</v>
      </c>
    </row>
    <row r="75" spans="1:10" ht="16.5" thickBot="1">
      <c r="A75" s="172"/>
      <c r="B75" s="173"/>
      <c r="C75" s="174"/>
      <c r="D75" s="174"/>
      <c r="E75" s="175" t="s">
        <v>518</v>
      </c>
      <c r="F75" s="368">
        <f>SUM(F65:F74)</f>
        <v>12510</v>
      </c>
      <c r="G75" s="368">
        <f t="shared" ref="G75:J75" si="9">SUM(G65:G74)</f>
        <v>12782</v>
      </c>
      <c r="H75" s="368">
        <f t="shared" si="9"/>
        <v>501</v>
      </c>
      <c r="I75" s="368">
        <f t="shared" si="9"/>
        <v>13283</v>
      </c>
      <c r="J75" s="368">
        <f t="shared" si="9"/>
        <v>12669</v>
      </c>
    </row>
    <row r="76" spans="1:10" ht="16.5" thickBot="1">
      <c r="A76" s="184"/>
      <c r="B76" s="185"/>
      <c r="C76" s="185"/>
      <c r="D76" s="185"/>
      <c r="E76" s="186" t="s">
        <v>519</v>
      </c>
      <c r="F76" s="376">
        <f>F75+F62+F49+F36+F23</f>
        <v>703867</v>
      </c>
      <c r="G76" s="376">
        <f t="shared" ref="G76:I76" si="10">G75+G62+G49+G36+G23</f>
        <v>714569</v>
      </c>
      <c r="H76" s="376">
        <f t="shared" si="10"/>
        <v>150676</v>
      </c>
      <c r="I76" s="376">
        <f t="shared" si="10"/>
        <v>865245</v>
      </c>
      <c r="J76" s="376">
        <f t="shared" ref="J76" si="11">J75+J62+J49+J36+J23</f>
        <v>850801</v>
      </c>
    </row>
    <row r="77" spans="1:10">
      <c r="A77" s="165">
        <v>103</v>
      </c>
      <c r="B77" s="166"/>
      <c r="C77" s="179"/>
      <c r="D77" s="167"/>
      <c r="E77" s="168" t="s">
        <v>520</v>
      </c>
      <c r="F77" s="310"/>
      <c r="G77" s="308">
        <v>0</v>
      </c>
      <c r="H77" s="310">
        <f>I77-G77</f>
        <v>0</v>
      </c>
      <c r="I77" s="308">
        <v>0</v>
      </c>
      <c r="J77" s="310">
        <v>0</v>
      </c>
    </row>
    <row r="78" spans="1:10">
      <c r="A78" s="323"/>
      <c r="B78" s="166"/>
      <c r="C78" s="167"/>
      <c r="D78" s="167">
        <v>1</v>
      </c>
      <c r="E78" s="170" t="s">
        <v>266</v>
      </c>
      <c r="F78" s="310">
        <v>188970.65</v>
      </c>
      <c r="G78" s="308">
        <v>191360</v>
      </c>
      <c r="H78" s="310">
        <f>I78-G78</f>
        <v>420</v>
      </c>
      <c r="I78" s="308">
        <v>191780</v>
      </c>
      <c r="J78" s="310">
        <v>180551</v>
      </c>
    </row>
    <row r="79" spans="1:10">
      <c r="A79" s="323"/>
      <c r="B79" s="166"/>
      <c r="C79" s="167"/>
      <c r="D79" s="167">
        <v>2</v>
      </c>
      <c r="E79" s="170" t="s">
        <v>511</v>
      </c>
      <c r="F79" s="310">
        <v>54561.347523000004</v>
      </c>
      <c r="G79" s="308">
        <v>57006</v>
      </c>
      <c r="H79" s="310">
        <f>I79-G79</f>
        <v>113</v>
      </c>
      <c r="I79" s="308">
        <v>57119</v>
      </c>
      <c r="J79" s="310">
        <v>52441</v>
      </c>
    </row>
    <row r="80" spans="1:10" ht="16.5" thickBot="1">
      <c r="A80" s="323"/>
      <c r="B80" s="166"/>
      <c r="C80" s="179"/>
      <c r="D80" s="167">
        <v>3</v>
      </c>
      <c r="E80" s="180" t="s">
        <v>508</v>
      </c>
      <c r="F80" s="387">
        <v>23990</v>
      </c>
      <c r="G80" s="392">
        <v>20990</v>
      </c>
      <c r="H80" s="387">
        <f>I80-G80</f>
        <v>0</v>
      </c>
      <c r="I80" s="392">
        <v>20990</v>
      </c>
      <c r="J80" s="387">
        <v>18273</v>
      </c>
    </row>
    <row r="81" spans="1:14" ht="16.5" thickBot="1">
      <c r="A81" s="184"/>
      <c r="B81" s="185"/>
      <c r="C81" s="185"/>
      <c r="D81" s="185"/>
      <c r="E81" s="186" t="s">
        <v>521</v>
      </c>
      <c r="F81" s="376">
        <f>SUM(F78:F80)</f>
        <v>267521.997523</v>
      </c>
      <c r="G81" s="366">
        <v>269356</v>
      </c>
      <c r="H81" s="376">
        <f t="shared" ref="H81:J81" si="12">SUM(H78:H80)</f>
        <v>533</v>
      </c>
      <c r="I81" s="366">
        <f t="shared" si="12"/>
        <v>269889</v>
      </c>
      <c r="J81" s="376">
        <f t="shared" si="12"/>
        <v>251265</v>
      </c>
    </row>
    <row r="82" spans="1:14">
      <c r="A82" s="192">
        <v>310</v>
      </c>
      <c r="B82" s="193"/>
      <c r="C82" s="188"/>
      <c r="D82" s="188"/>
      <c r="E82" s="194" t="s">
        <v>220</v>
      </c>
      <c r="F82" s="195"/>
      <c r="G82" s="393">
        <v>0</v>
      </c>
      <c r="H82" s="195">
        <f t="shared" ref="H82:H87" si="13">I82-G82</f>
        <v>0</v>
      </c>
      <c r="I82" s="393">
        <v>0</v>
      </c>
      <c r="J82" s="195">
        <v>0</v>
      </c>
      <c r="K82" s="182"/>
    </row>
    <row r="83" spans="1:14">
      <c r="A83" s="323"/>
      <c r="B83" s="166"/>
      <c r="C83" s="167">
        <v>1</v>
      </c>
      <c r="D83" s="167"/>
      <c r="E83" s="196" t="s">
        <v>386</v>
      </c>
      <c r="F83" s="181">
        <v>3150</v>
      </c>
      <c r="G83" s="182">
        <v>3150</v>
      </c>
      <c r="H83" s="181">
        <f t="shared" si="13"/>
        <v>0</v>
      </c>
      <c r="I83" s="182">
        <v>3150</v>
      </c>
      <c r="J83" s="181">
        <v>2781</v>
      </c>
      <c r="K83" s="182"/>
    </row>
    <row r="84" spans="1:14">
      <c r="A84" s="323"/>
      <c r="B84" s="166"/>
      <c r="C84" s="167">
        <v>2</v>
      </c>
      <c r="D84" s="167"/>
      <c r="E84" s="196" t="s">
        <v>633</v>
      </c>
      <c r="F84" s="181">
        <v>0</v>
      </c>
      <c r="G84" s="182">
        <v>1000</v>
      </c>
      <c r="H84" s="181">
        <f t="shared" si="13"/>
        <v>0</v>
      </c>
      <c r="I84" s="182">
        <v>1000</v>
      </c>
      <c r="J84" s="181">
        <v>838</v>
      </c>
      <c r="K84" s="182"/>
    </row>
    <row r="85" spans="1:14" ht="16.5" thickBot="1">
      <c r="A85" s="323"/>
      <c r="B85" s="166"/>
      <c r="C85" s="167"/>
      <c r="D85" s="167"/>
      <c r="E85" s="196" t="s">
        <v>361</v>
      </c>
      <c r="F85" s="181">
        <v>850</v>
      </c>
      <c r="G85" s="182">
        <v>1120</v>
      </c>
      <c r="H85" s="181">
        <f t="shared" si="13"/>
        <v>0</v>
      </c>
      <c r="I85" s="182">
        <v>1120</v>
      </c>
      <c r="J85" s="181">
        <v>922</v>
      </c>
      <c r="K85" s="182"/>
    </row>
    <row r="86" spans="1:14" ht="16.5" hidden="1" thickBot="1">
      <c r="A86" s="323"/>
      <c r="B86" s="166"/>
      <c r="C86" s="167">
        <v>2</v>
      </c>
      <c r="D86" s="167"/>
      <c r="E86" s="170" t="s">
        <v>579</v>
      </c>
      <c r="F86" s="310"/>
      <c r="G86" s="308">
        <v>0</v>
      </c>
      <c r="H86" s="310">
        <f t="shared" si="13"/>
        <v>0</v>
      </c>
      <c r="I86" s="308">
        <v>0</v>
      </c>
      <c r="J86" s="310">
        <v>0</v>
      </c>
    </row>
    <row r="87" spans="1:14" ht="16.5" hidden="1" thickBot="1">
      <c r="A87" s="323"/>
      <c r="B87" s="166"/>
      <c r="C87" s="167"/>
      <c r="D87" s="167"/>
      <c r="E87" s="170" t="s">
        <v>361</v>
      </c>
      <c r="F87" s="310"/>
      <c r="G87" s="308">
        <v>0</v>
      </c>
      <c r="H87" s="310">
        <f t="shared" si="13"/>
        <v>0</v>
      </c>
      <c r="I87" s="308">
        <v>0</v>
      </c>
      <c r="J87" s="310">
        <v>0</v>
      </c>
    </row>
    <row r="88" spans="1:14" s="199" customFormat="1" ht="16.5" thickBot="1">
      <c r="A88" s="184"/>
      <c r="B88" s="185"/>
      <c r="C88" s="185"/>
      <c r="D88" s="185"/>
      <c r="E88" s="186" t="s">
        <v>587</v>
      </c>
      <c r="F88" s="197">
        <f>SUM(F83:F87)</f>
        <v>4000</v>
      </c>
      <c r="G88" s="367">
        <v>5270</v>
      </c>
      <c r="H88" s="197">
        <f t="shared" ref="H88:J88" si="14">SUM(H83:H87)</f>
        <v>0</v>
      </c>
      <c r="I88" s="367">
        <f t="shared" si="14"/>
        <v>5270</v>
      </c>
      <c r="J88" s="197">
        <f t="shared" si="14"/>
        <v>4541</v>
      </c>
      <c r="K88" s="198"/>
      <c r="L88" s="200"/>
      <c r="M88" s="758"/>
      <c r="N88" s="758"/>
    </row>
    <row r="89" spans="1:14">
      <c r="A89" s="165">
        <v>104</v>
      </c>
      <c r="B89" s="166"/>
      <c r="C89" s="179"/>
      <c r="D89" s="167"/>
      <c r="E89" s="168" t="s">
        <v>523</v>
      </c>
      <c r="F89" s="310"/>
      <c r="G89" s="308">
        <v>0</v>
      </c>
      <c r="H89" s="310">
        <f>I89-G89</f>
        <v>0</v>
      </c>
      <c r="I89" s="308">
        <v>0</v>
      </c>
      <c r="J89" s="310">
        <v>0</v>
      </c>
    </row>
    <row r="90" spans="1:14">
      <c r="A90" s="323"/>
      <c r="B90" s="166"/>
      <c r="C90" s="167"/>
      <c r="D90" s="167">
        <v>1</v>
      </c>
      <c r="E90" s="170" t="s">
        <v>266</v>
      </c>
      <c r="F90" s="310">
        <v>83684</v>
      </c>
      <c r="G90" s="308">
        <v>108321</v>
      </c>
      <c r="H90" s="310">
        <f>I90-G90</f>
        <v>12704</v>
      </c>
      <c r="I90" s="308">
        <v>121025</v>
      </c>
      <c r="J90" s="310">
        <v>112747</v>
      </c>
    </row>
    <row r="91" spans="1:14">
      <c r="A91" s="323"/>
      <c r="B91" s="166"/>
      <c r="C91" s="167"/>
      <c r="D91" s="167">
        <v>2</v>
      </c>
      <c r="E91" s="170" t="s">
        <v>511</v>
      </c>
      <c r="F91" s="310">
        <v>22076</v>
      </c>
      <c r="G91" s="308">
        <v>25876</v>
      </c>
      <c r="H91" s="310">
        <f>I91-G91</f>
        <v>1713</v>
      </c>
      <c r="I91" s="308">
        <v>27589</v>
      </c>
      <c r="J91" s="310">
        <v>23862</v>
      </c>
    </row>
    <row r="92" spans="1:14" ht="16.5" thickBot="1">
      <c r="A92" s="323"/>
      <c r="B92" s="166"/>
      <c r="C92" s="179"/>
      <c r="D92" s="167">
        <v>3</v>
      </c>
      <c r="E92" s="180" t="s">
        <v>508</v>
      </c>
      <c r="F92" s="387">
        <v>305347</v>
      </c>
      <c r="G92" s="392">
        <v>458193</v>
      </c>
      <c r="H92" s="387">
        <f>I92-G92</f>
        <v>11879</v>
      </c>
      <c r="I92" s="392">
        <v>470072</v>
      </c>
      <c r="J92" s="387">
        <v>457312</v>
      </c>
    </row>
    <row r="93" spans="1:14" ht="16.5" thickBot="1">
      <c r="A93" s="201"/>
      <c r="B93" s="185"/>
      <c r="C93" s="202"/>
      <c r="D93" s="202"/>
      <c r="E93" s="186" t="s">
        <v>524</v>
      </c>
      <c r="F93" s="376">
        <f>SUM(F90:F92)</f>
        <v>411107</v>
      </c>
      <c r="G93" s="376">
        <f t="shared" ref="G93:I93" si="15">SUM(G90:G92)</f>
        <v>592390</v>
      </c>
      <c r="H93" s="376">
        <f t="shared" si="15"/>
        <v>26296</v>
      </c>
      <c r="I93" s="376">
        <f t="shared" si="15"/>
        <v>618686</v>
      </c>
      <c r="J93" s="376">
        <f t="shared" ref="J93" si="16">SUM(J90:J92)</f>
        <v>593921</v>
      </c>
    </row>
    <row r="94" spans="1:14" s="211" customFormat="1">
      <c r="A94" s="208">
        <v>360</v>
      </c>
      <c r="B94" s="209"/>
      <c r="C94" s="209"/>
      <c r="D94" s="210"/>
      <c r="E94" s="381" t="s">
        <v>216</v>
      </c>
      <c r="F94" s="388"/>
      <c r="G94" s="394">
        <v>0</v>
      </c>
      <c r="H94" s="388">
        <f t="shared" ref="H94:H107" si="17">I94-G94</f>
        <v>0</v>
      </c>
      <c r="I94" s="394">
        <v>0</v>
      </c>
      <c r="J94" s="388">
        <v>0</v>
      </c>
      <c r="M94" s="759"/>
      <c r="N94" s="759"/>
    </row>
    <row r="95" spans="1:14" s="199" customFormat="1">
      <c r="A95" s="323"/>
      <c r="B95" s="167"/>
      <c r="C95" s="179">
        <v>1</v>
      </c>
      <c r="D95" s="212"/>
      <c r="E95" s="180" t="s">
        <v>562</v>
      </c>
      <c r="F95" s="312">
        <v>2680</v>
      </c>
      <c r="G95" s="317">
        <v>2680</v>
      </c>
      <c r="H95" s="312">
        <f t="shared" si="17"/>
        <v>-65</v>
      </c>
      <c r="I95" s="317">
        <v>2615</v>
      </c>
      <c r="J95" s="312">
        <v>2570</v>
      </c>
      <c r="M95" s="758"/>
      <c r="N95" s="758"/>
    </row>
    <row r="96" spans="1:14" s="199" customFormat="1">
      <c r="A96" s="323"/>
      <c r="B96" s="167"/>
      <c r="C96" s="179">
        <v>3</v>
      </c>
      <c r="D96" s="212"/>
      <c r="E96" s="180" t="s">
        <v>538</v>
      </c>
      <c r="F96" s="312">
        <v>4719</v>
      </c>
      <c r="G96" s="317">
        <v>4719</v>
      </c>
      <c r="H96" s="312">
        <f t="shared" si="17"/>
        <v>-145</v>
      </c>
      <c r="I96" s="317">
        <v>4574</v>
      </c>
      <c r="J96" s="312">
        <v>4574</v>
      </c>
      <c r="M96" s="758"/>
      <c r="N96" s="758"/>
    </row>
    <row r="97" spans="1:14" s="199" customFormat="1">
      <c r="A97" s="323"/>
      <c r="B97" s="167"/>
      <c r="C97" s="179">
        <v>4</v>
      </c>
      <c r="D97" s="212"/>
      <c r="E97" s="180" t="s">
        <v>539</v>
      </c>
      <c r="F97" s="312">
        <v>5348</v>
      </c>
      <c r="G97" s="317">
        <v>5348</v>
      </c>
      <c r="H97" s="312">
        <f t="shared" si="17"/>
        <v>0</v>
      </c>
      <c r="I97" s="317">
        <v>5348</v>
      </c>
      <c r="J97" s="312">
        <v>1532</v>
      </c>
      <c r="M97" s="758"/>
      <c r="N97" s="758"/>
    </row>
    <row r="98" spans="1:14" s="199" customFormat="1">
      <c r="A98" s="323"/>
      <c r="B98" s="167"/>
      <c r="C98" s="179">
        <v>5</v>
      </c>
      <c r="D98" s="212"/>
      <c r="E98" s="180" t="s">
        <v>606</v>
      </c>
      <c r="F98" s="312">
        <v>90</v>
      </c>
      <c r="G98" s="317">
        <v>90</v>
      </c>
      <c r="H98" s="312">
        <f t="shared" si="17"/>
        <v>10</v>
      </c>
      <c r="I98" s="317">
        <v>100</v>
      </c>
      <c r="J98" s="312">
        <v>100</v>
      </c>
      <c r="M98" s="758"/>
      <c r="N98" s="758"/>
    </row>
    <row r="99" spans="1:14" s="199" customFormat="1">
      <c r="A99" s="323"/>
      <c r="B99" s="167"/>
      <c r="C99" s="179">
        <v>6</v>
      </c>
      <c r="D99" s="212"/>
      <c r="E99" s="180" t="s">
        <v>540</v>
      </c>
      <c r="F99" s="312">
        <v>16786</v>
      </c>
      <c r="G99" s="317">
        <v>16786</v>
      </c>
      <c r="H99" s="312">
        <f t="shared" si="17"/>
        <v>-139</v>
      </c>
      <c r="I99" s="317">
        <v>16647</v>
      </c>
      <c r="J99" s="312">
        <v>9943</v>
      </c>
      <c r="M99" s="758"/>
      <c r="N99" s="758"/>
    </row>
    <row r="100" spans="1:14" s="199" customFormat="1">
      <c r="A100" s="323"/>
      <c r="B100" s="167"/>
      <c r="C100" s="179">
        <v>7</v>
      </c>
      <c r="D100" s="212"/>
      <c r="E100" s="180" t="s">
        <v>541</v>
      </c>
      <c r="F100" s="312">
        <v>3689</v>
      </c>
      <c r="G100" s="317">
        <v>8179</v>
      </c>
      <c r="H100" s="312">
        <f t="shared" si="17"/>
        <v>106</v>
      </c>
      <c r="I100" s="317">
        <v>8285</v>
      </c>
      <c r="J100" s="312">
        <v>8240</v>
      </c>
      <c r="M100" s="758"/>
      <c r="N100" s="758"/>
    </row>
    <row r="101" spans="1:14" s="199" customFormat="1">
      <c r="A101" s="402"/>
      <c r="B101" s="167"/>
      <c r="C101" s="179"/>
      <c r="D101" s="212"/>
      <c r="E101" s="403" t="s">
        <v>696</v>
      </c>
      <c r="F101" s="312">
        <v>0</v>
      </c>
      <c r="G101" s="317">
        <v>0</v>
      </c>
      <c r="H101" s="312">
        <f t="shared" si="17"/>
        <v>3033</v>
      </c>
      <c r="I101" s="317">
        <v>3033</v>
      </c>
      <c r="J101" s="312">
        <v>3081</v>
      </c>
      <c r="M101" s="758"/>
      <c r="N101" s="758"/>
    </row>
    <row r="102" spans="1:14" s="199" customFormat="1">
      <c r="A102" s="323"/>
      <c r="B102" s="167"/>
      <c r="C102" s="179">
        <v>8</v>
      </c>
      <c r="D102" s="212"/>
      <c r="E102" s="180" t="s">
        <v>542</v>
      </c>
      <c r="F102" s="312">
        <v>4876</v>
      </c>
      <c r="G102" s="317">
        <v>4876</v>
      </c>
      <c r="H102" s="312">
        <f t="shared" si="17"/>
        <v>0</v>
      </c>
      <c r="I102" s="317">
        <v>4876</v>
      </c>
      <c r="J102" s="312">
        <v>2925</v>
      </c>
      <c r="M102" s="758"/>
      <c r="N102" s="758"/>
    </row>
    <row r="103" spans="1:14" s="199" customFormat="1">
      <c r="A103" s="323"/>
      <c r="B103" s="167"/>
      <c r="C103" s="179">
        <v>9</v>
      </c>
      <c r="D103" s="212"/>
      <c r="E103" s="180" t="s">
        <v>543</v>
      </c>
      <c r="F103" s="312">
        <v>1000</v>
      </c>
      <c r="G103" s="317">
        <v>1000</v>
      </c>
      <c r="H103" s="312">
        <f t="shared" si="17"/>
        <v>0</v>
      </c>
      <c r="I103" s="317">
        <v>1000</v>
      </c>
      <c r="J103" s="312">
        <v>516</v>
      </c>
      <c r="M103" s="758"/>
      <c r="N103" s="758"/>
    </row>
    <row r="104" spans="1:14" s="199" customFormat="1">
      <c r="A104" s="323"/>
      <c r="B104" s="167"/>
      <c r="C104" s="179">
        <v>10</v>
      </c>
      <c r="D104" s="213"/>
      <c r="E104" s="170" t="s">
        <v>544</v>
      </c>
      <c r="F104" s="312">
        <v>1000</v>
      </c>
      <c r="G104" s="317">
        <v>1000</v>
      </c>
      <c r="H104" s="312">
        <f t="shared" si="17"/>
        <v>0</v>
      </c>
      <c r="I104" s="317">
        <v>1000</v>
      </c>
      <c r="J104" s="312">
        <v>1050</v>
      </c>
      <c r="M104" s="758"/>
      <c r="N104" s="758"/>
    </row>
    <row r="105" spans="1:14" s="199" customFormat="1">
      <c r="A105" s="323"/>
      <c r="B105" s="167"/>
      <c r="C105" s="179"/>
      <c r="D105" s="213"/>
      <c r="E105" s="170" t="s">
        <v>642</v>
      </c>
      <c r="F105" s="312">
        <v>0</v>
      </c>
      <c r="G105" s="317">
        <v>300</v>
      </c>
      <c r="H105" s="312">
        <f t="shared" si="17"/>
        <v>0</v>
      </c>
      <c r="I105" s="317">
        <v>300</v>
      </c>
      <c r="J105" s="312">
        <v>705</v>
      </c>
      <c r="K105" s="200"/>
      <c r="M105" s="758"/>
      <c r="N105" s="758"/>
    </row>
    <row r="106" spans="1:14" s="199" customFormat="1">
      <c r="A106" s="323"/>
      <c r="B106" s="167"/>
      <c r="C106" s="179">
        <v>11</v>
      </c>
      <c r="D106" s="213"/>
      <c r="E106" s="170" t="s">
        <v>627</v>
      </c>
      <c r="F106" s="312">
        <v>100</v>
      </c>
      <c r="G106" s="317">
        <v>100</v>
      </c>
      <c r="H106" s="312">
        <f t="shared" si="17"/>
        <v>0</v>
      </c>
      <c r="I106" s="317">
        <v>100</v>
      </c>
      <c r="J106" s="312">
        <v>75</v>
      </c>
      <c r="M106" s="758"/>
      <c r="N106" s="758"/>
    </row>
    <row r="107" spans="1:14" s="199" customFormat="1" ht="16.5" thickBot="1">
      <c r="A107" s="324"/>
      <c r="B107" s="325"/>
      <c r="C107" s="179">
        <v>12</v>
      </c>
      <c r="D107" s="325"/>
      <c r="E107" s="382" t="s">
        <v>545</v>
      </c>
      <c r="F107" s="318">
        <v>2000</v>
      </c>
      <c r="G107" s="395">
        <v>2000</v>
      </c>
      <c r="H107" s="318">
        <f t="shared" si="17"/>
        <v>0</v>
      </c>
      <c r="I107" s="395">
        <v>2000</v>
      </c>
      <c r="J107" s="318">
        <v>1693</v>
      </c>
      <c r="M107" s="758"/>
      <c r="N107" s="758"/>
    </row>
    <row r="108" spans="1:14" s="199" customFormat="1" ht="16.5" thickBot="1">
      <c r="A108" s="321"/>
      <c r="B108" s="185"/>
      <c r="C108" s="185"/>
      <c r="D108" s="185"/>
      <c r="E108" s="186" t="s">
        <v>573</v>
      </c>
      <c r="F108" s="376">
        <f>SUM(F95:F107)</f>
        <v>42288</v>
      </c>
      <c r="G108" s="376">
        <f t="shared" ref="G108:I108" si="18">SUM(G95:G107)</f>
        <v>47078</v>
      </c>
      <c r="H108" s="376">
        <f t="shared" si="18"/>
        <v>2800</v>
      </c>
      <c r="I108" s="376">
        <f t="shared" si="18"/>
        <v>49878</v>
      </c>
      <c r="J108" s="376">
        <f t="shared" ref="J108" si="19">SUM(J95:J107)</f>
        <v>37004</v>
      </c>
      <c r="M108" s="758"/>
      <c r="N108" s="758"/>
    </row>
    <row r="109" spans="1:14" ht="31.5">
      <c r="A109" s="187">
        <v>374</v>
      </c>
      <c r="B109" s="188"/>
      <c r="C109" s="188"/>
      <c r="D109" s="188"/>
      <c r="E109" s="287" t="s">
        <v>576</v>
      </c>
      <c r="F109" s="379"/>
      <c r="G109" s="362">
        <v>0</v>
      </c>
      <c r="H109" s="379">
        <f t="shared" ref="H109:H117" si="20">I109-G109</f>
        <v>0</v>
      </c>
      <c r="I109" s="362">
        <v>0</v>
      </c>
      <c r="J109" s="379">
        <v>0</v>
      </c>
    </row>
    <row r="110" spans="1:14">
      <c r="A110" s="178"/>
      <c r="B110" s="167">
        <v>1</v>
      </c>
      <c r="C110" s="167"/>
      <c r="D110" s="167"/>
      <c r="E110" s="189" t="s">
        <v>525</v>
      </c>
      <c r="F110" s="313"/>
      <c r="G110" s="224">
        <v>0</v>
      </c>
      <c r="H110" s="313">
        <f t="shared" si="20"/>
        <v>0</v>
      </c>
      <c r="I110" s="224">
        <v>0</v>
      </c>
      <c r="J110" s="313">
        <v>0</v>
      </c>
    </row>
    <row r="111" spans="1:14">
      <c r="A111" s="178"/>
      <c r="B111" s="190"/>
      <c r="C111" s="190">
        <v>1</v>
      </c>
      <c r="D111" s="190"/>
      <c r="E111" s="191" t="s">
        <v>522</v>
      </c>
      <c r="F111" s="312">
        <v>2816</v>
      </c>
      <c r="G111" s="317">
        <v>361</v>
      </c>
      <c r="H111" s="312">
        <f t="shared" si="20"/>
        <v>0</v>
      </c>
      <c r="I111" s="317">
        <v>361</v>
      </c>
      <c r="J111" s="312">
        <v>361</v>
      </c>
    </row>
    <row r="112" spans="1:14">
      <c r="A112" s="178"/>
      <c r="B112" s="190">
        <v>2</v>
      </c>
      <c r="C112" s="190"/>
      <c r="D112" s="190"/>
      <c r="E112" s="203" t="s">
        <v>577</v>
      </c>
      <c r="F112" s="312"/>
      <c r="G112" s="317">
        <v>0</v>
      </c>
      <c r="H112" s="312">
        <f t="shared" si="20"/>
        <v>0</v>
      </c>
      <c r="I112" s="317">
        <v>0</v>
      </c>
      <c r="J112" s="312">
        <v>0</v>
      </c>
    </row>
    <row r="113" spans="1:14">
      <c r="A113" s="178"/>
      <c r="B113" s="190"/>
      <c r="C113" s="190"/>
      <c r="D113" s="190"/>
      <c r="E113" s="191" t="s">
        <v>526</v>
      </c>
      <c r="F113" s="312">
        <v>600</v>
      </c>
      <c r="G113" s="317">
        <v>960</v>
      </c>
      <c r="H113" s="312">
        <f t="shared" si="20"/>
        <v>0</v>
      </c>
      <c r="I113" s="317">
        <v>960</v>
      </c>
      <c r="J113" s="312">
        <v>960</v>
      </c>
    </row>
    <row r="114" spans="1:14">
      <c r="A114" s="178"/>
      <c r="B114" s="190">
        <v>3</v>
      </c>
      <c r="C114" s="190"/>
      <c r="D114" s="190"/>
      <c r="E114" s="203" t="s">
        <v>584</v>
      </c>
      <c r="F114" s="312"/>
      <c r="G114" s="317">
        <v>0</v>
      </c>
      <c r="H114" s="312">
        <f t="shared" si="20"/>
        <v>0</v>
      </c>
      <c r="I114" s="317">
        <v>0</v>
      </c>
      <c r="J114" s="312">
        <v>0</v>
      </c>
    </row>
    <row r="115" spans="1:14">
      <c r="A115" s="178"/>
      <c r="B115" s="190"/>
      <c r="C115" s="190"/>
      <c r="D115" s="190"/>
      <c r="E115" s="191" t="s">
        <v>585</v>
      </c>
      <c r="F115" s="312">
        <v>112971</v>
      </c>
      <c r="G115" s="317">
        <v>123040</v>
      </c>
      <c r="H115" s="312">
        <f t="shared" si="20"/>
        <v>2009</v>
      </c>
      <c r="I115" s="317">
        <v>125049</v>
      </c>
      <c r="J115" s="312">
        <v>123994</v>
      </c>
    </row>
    <row r="116" spans="1:14">
      <c r="A116" s="178"/>
      <c r="B116" s="190">
        <v>4</v>
      </c>
      <c r="C116" s="190"/>
      <c r="D116" s="190"/>
      <c r="E116" s="203" t="s">
        <v>625</v>
      </c>
      <c r="F116" s="312"/>
      <c r="G116" s="317">
        <v>0</v>
      </c>
      <c r="H116" s="312">
        <f t="shared" si="20"/>
        <v>0</v>
      </c>
      <c r="I116" s="317">
        <v>0</v>
      </c>
      <c r="J116" s="312">
        <v>0</v>
      </c>
    </row>
    <row r="117" spans="1:14">
      <c r="A117" s="178"/>
      <c r="B117" s="190"/>
      <c r="C117" s="190"/>
      <c r="D117" s="190"/>
      <c r="E117" s="191" t="s">
        <v>626</v>
      </c>
      <c r="F117" s="312">
        <v>2000</v>
      </c>
      <c r="G117" s="317">
        <v>6917</v>
      </c>
      <c r="H117" s="312">
        <f t="shared" si="20"/>
        <v>0</v>
      </c>
      <c r="I117" s="317">
        <v>6917</v>
      </c>
      <c r="J117" s="312">
        <v>6464</v>
      </c>
    </row>
    <row r="118" spans="1:14">
      <c r="A118" s="178"/>
      <c r="B118" s="190">
        <v>5</v>
      </c>
      <c r="C118" s="190"/>
      <c r="D118" s="190"/>
      <c r="E118" s="203" t="s">
        <v>688</v>
      </c>
      <c r="F118" s="312"/>
      <c r="G118" s="317">
        <v>0</v>
      </c>
      <c r="H118" s="312"/>
      <c r="I118" s="317">
        <v>0</v>
      </c>
      <c r="J118" s="312">
        <v>0</v>
      </c>
    </row>
    <row r="119" spans="1:14">
      <c r="A119" s="178"/>
      <c r="B119" s="190"/>
      <c r="C119" s="190"/>
      <c r="D119" s="190"/>
      <c r="E119" s="191" t="s">
        <v>689</v>
      </c>
      <c r="F119" s="312"/>
      <c r="G119" s="317">
        <v>413</v>
      </c>
      <c r="H119" s="312"/>
      <c r="I119" s="317">
        <v>413</v>
      </c>
      <c r="J119" s="312">
        <v>413</v>
      </c>
    </row>
    <row r="120" spans="1:14">
      <c r="A120" s="178"/>
      <c r="B120" s="190">
        <v>6</v>
      </c>
      <c r="C120" s="190"/>
      <c r="D120" s="190"/>
      <c r="E120" s="203" t="s">
        <v>527</v>
      </c>
      <c r="F120" s="312"/>
      <c r="G120" s="317">
        <v>0</v>
      </c>
      <c r="H120" s="312">
        <f>I120-G120</f>
        <v>0</v>
      </c>
      <c r="I120" s="317">
        <v>0</v>
      </c>
      <c r="J120" s="312">
        <v>0</v>
      </c>
    </row>
    <row r="121" spans="1:14">
      <c r="A121" s="178"/>
      <c r="B121" s="190"/>
      <c r="C121" s="190">
        <v>1</v>
      </c>
      <c r="D121" s="190"/>
      <c r="E121" s="170" t="s">
        <v>528</v>
      </c>
      <c r="F121" s="312">
        <v>1294</v>
      </c>
      <c r="G121" s="317">
        <v>1294</v>
      </c>
      <c r="H121" s="312">
        <f>I121-G121</f>
        <v>0</v>
      </c>
      <c r="I121" s="317">
        <v>1294</v>
      </c>
      <c r="J121" s="312">
        <v>1294</v>
      </c>
    </row>
    <row r="122" spans="1:14" ht="16.5" thickBot="1">
      <c r="A122" s="178"/>
      <c r="B122" s="204"/>
      <c r="C122" s="204">
        <v>2</v>
      </c>
      <c r="D122" s="204"/>
      <c r="E122" s="180" t="s">
        <v>529</v>
      </c>
      <c r="F122" s="318">
        <v>1294</v>
      </c>
      <c r="G122" s="395">
        <v>1294</v>
      </c>
      <c r="H122" s="318">
        <f>I122-G122</f>
        <v>0</v>
      </c>
      <c r="I122" s="395">
        <v>1294</v>
      </c>
      <c r="J122" s="318">
        <v>1294</v>
      </c>
    </row>
    <row r="123" spans="1:14" ht="16.5" thickBot="1">
      <c r="A123" s="184"/>
      <c r="B123" s="185"/>
      <c r="C123" s="185"/>
      <c r="D123" s="185"/>
      <c r="E123" s="186" t="s">
        <v>530</v>
      </c>
      <c r="F123" s="376">
        <f>SUM(F111:F122)</f>
        <v>120975</v>
      </c>
      <c r="G123" s="376">
        <f t="shared" ref="G123:I123" si="21">SUM(G111:G122)</f>
        <v>134279</v>
      </c>
      <c r="H123" s="376">
        <f t="shared" si="21"/>
        <v>2009</v>
      </c>
      <c r="I123" s="376">
        <f t="shared" si="21"/>
        <v>136288</v>
      </c>
      <c r="J123" s="376">
        <f t="shared" ref="J123" si="22">SUM(J111:J122)</f>
        <v>134780</v>
      </c>
    </row>
    <row r="124" spans="1:14" s="199" customFormat="1" ht="31.5">
      <c r="A124" s="165">
        <v>376</v>
      </c>
      <c r="B124" s="166"/>
      <c r="C124" s="167"/>
      <c r="D124" s="167"/>
      <c r="E124" s="205" t="s">
        <v>580</v>
      </c>
      <c r="F124" s="310"/>
      <c r="G124" s="308">
        <v>0</v>
      </c>
      <c r="H124" s="310">
        <f>I124-G124</f>
        <v>0</v>
      </c>
      <c r="I124" s="308">
        <v>0</v>
      </c>
      <c r="J124" s="310">
        <v>0</v>
      </c>
      <c r="M124" s="758"/>
      <c r="N124" s="758"/>
    </row>
    <row r="125" spans="1:14" s="199" customFormat="1">
      <c r="A125" s="165"/>
      <c r="B125" s="166">
        <v>1</v>
      </c>
      <c r="C125" s="167"/>
      <c r="D125" s="167"/>
      <c r="E125" s="205" t="s">
        <v>582</v>
      </c>
      <c r="F125" s="310"/>
      <c r="G125" s="308">
        <v>0</v>
      </c>
      <c r="H125" s="310">
        <f>I125-G125</f>
        <v>0</v>
      </c>
      <c r="I125" s="308">
        <v>0</v>
      </c>
      <c r="J125" s="310">
        <v>0</v>
      </c>
      <c r="M125" s="758"/>
      <c r="N125" s="758"/>
    </row>
    <row r="126" spans="1:14" s="199" customFormat="1">
      <c r="A126" s="165"/>
      <c r="B126" s="166"/>
      <c r="C126" s="167">
        <v>1</v>
      </c>
      <c r="D126" s="167"/>
      <c r="E126" s="288" t="s">
        <v>583</v>
      </c>
      <c r="F126" s="310">
        <v>4500</v>
      </c>
      <c r="G126" s="308">
        <v>4500</v>
      </c>
      <c r="H126" s="310">
        <f>I126-G126</f>
        <v>0</v>
      </c>
      <c r="I126" s="308">
        <v>4500</v>
      </c>
      <c r="J126" s="310">
        <v>4500</v>
      </c>
      <c r="M126" s="758"/>
      <c r="N126" s="758"/>
    </row>
    <row r="127" spans="1:14" s="199" customFormat="1">
      <c r="A127" s="165"/>
      <c r="B127" s="166">
        <v>2</v>
      </c>
      <c r="C127" s="167"/>
      <c r="D127" s="167"/>
      <c r="E127" s="320" t="s">
        <v>664</v>
      </c>
      <c r="F127" s="310"/>
      <c r="G127" s="308">
        <v>0</v>
      </c>
      <c r="H127" s="310">
        <f t="shared" ref="H127:H129" si="23">I127-G127</f>
        <v>0</v>
      </c>
      <c r="I127" s="308">
        <v>0</v>
      </c>
      <c r="J127" s="310">
        <v>0</v>
      </c>
      <c r="M127" s="758"/>
      <c r="N127" s="758"/>
    </row>
    <row r="128" spans="1:14" s="199" customFormat="1">
      <c r="A128" s="165"/>
      <c r="B128" s="166"/>
      <c r="C128" s="167">
        <v>1</v>
      </c>
      <c r="D128" s="167"/>
      <c r="E128" s="288" t="s">
        <v>665</v>
      </c>
      <c r="F128" s="310">
        <v>0</v>
      </c>
      <c r="G128" s="308">
        <v>12500</v>
      </c>
      <c r="H128" s="310">
        <f t="shared" si="23"/>
        <v>0</v>
      </c>
      <c r="I128" s="308">
        <v>12500</v>
      </c>
      <c r="J128" s="310">
        <v>12500</v>
      </c>
      <c r="M128" s="758"/>
      <c r="N128" s="758"/>
    </row>
    <row r="129" spans="1:14" s="199" customFormat="1">
      <c r="A129" s="165"/>
      <c r="B129" s="166">
        <v>3</v>
      </c>
      <c r="C129" s="167"/>
      <c r="D129" s="167"/>
      <c r="E129" s="205" t="s">
        <v>608</v>
      </c>
      <c r="F129" s="310"/>
      <c r="G129" s="308">
        <v>0</v>
      </c>
      <c r="H129" s="310">
        <f t="shared" si="23"/>
        <v>0</v>
      </c>
      <c r="I129" s="308">
        <v>0</v>
      </c>
      <c r="J129" s="310">
        <v>0</v>
      </c>
      <c r="M129" s="758"/>
      <c r="N129" s="758"/>
    </row>
    <row r="130" spans="1:14" s="199" customFormat="1" ht="16.5" thickBot="1">
      <c r="A130" s="165"/>
      <c r="B130" s="166"/>
      <c r="C130" s="167">
        <v>1</v>
      </c>
      <c r="D130" s="167"/>
      <c r="E130" s="288" t="s">
        <v>634</v>
      </c>
      <c r="F130" s="310">
        <v>0</v>
      </c>
      <c r="G130" s="308">
        <v>0</v>
      </c>
      <c r="H130" s="310">
        <f>I130-G130</f>
        <v>60</v>
      </c>
      <c r="I130" s="308">
        <v>60</v>
      </c>
      <c r="J130" s="310">
        <v>60</v>
      </c>
      <c r="M130" s="758"/>
      <c r="N130" s="758"/>
    </row>
    <row r="131" spans="1:14" s="199" customFormat="1" ht="16.5" thickBot="1">
      <c r="A131" s="184"/>
      <c r="B131" s="185"/>
      <c r="C131" s="185"/>
      <c r="D131" s="185"/>
      <c r="E131" s="186" t="s">
        <v>621</v>
      </c>
      <c r="F131" s="376">
        <f>SUM(F126:F130)</f>
        <v>4500</v>
      </c>
      <c r="G131" s="376">
        <f t="shared" ref="G131:J131" si="24">SUM(G126:G130)</f>
        <v>17000</v>
      </c>
      <c r="H131" s="376">
        <f t="shared" si="24"/>
        <v>60</v>
      </c>
      <c r="I131" s="376">
        <f t="shared" si="24"/>
        <v>17060</v>
      </c>
      <c r="J131" s="376">
        <f t="shared" si="24"/>
        <v>17060</v>
      </c>
      <c r="M131" s="758"/>
      <c r="N131" s="758"/>
    </row>
    <row r="132" spans="1:14" ht="31.5">
      <c r="A132" s="165">
        <v>377</v>
      </c>
      <c r="B132" s="188"/>
      <c r="C132" s="188"/>
      <c r="D132" s="188"/>
      <c r="E132" s="206" t="s">
        <v>574</v>
      </c>
      <c r="F132" s="389"/>
      <c r="G132" s="396">
        <v>0</v>
      </c>
      <c r="H132" s="389">
        <f t="shared" ref="H132:H142" si="25">I132-G132</f>
        <v>0</v>
      </c>
      <c r="I132" s="396">
        <v>0</v>
      </c>
      <c r="J132" s="389">
        <v>0</v>
      </c>
    </row>
    <row r="133" spans="1:14">
      <c r="A133" s="178"/>
      <c r="B133" s="179"/>
      <c r="C133" s="179">
        <v>1</v>
      </c>
      <c r="D133" s="179"/>
      <c r="E133" s="207" t="s">
        <v>532</v>
      </c>
      <c r="F133" s="181">
        <v>24000</v>
      </c>
      <c r="G133" s="182">
        <v>29900</v>
      </c>
      <c r="H133" s="181">
        <f t="shared" si="25"/>
        <v>0</v>
      </c>
      <c r="I133" s="182">
        <v>29900</v>
      </c>
      <c r="J133" s="181">
        <v>30209</v>
      </c>
    </row>
    <row r="134" spans="1:14" s="199" customFormat="1">
      <c r="A134" s="178"/>
      <c r="B134" s="179"/>
      <c r="C134" s="179">
        <v>2</v>
      </c>
      <c r="D134" s="179"/>
      <c r="E134" s="207" t="s">
        <v>533</v>
      </c>
      <c r="F134" s="181">
        <v>2000</v>
      </c>
      <c r="G134" s="182">
        <v>2000</v>
      </c>
      <c r="H134" s="181">
        <f t="shared" si="25"/>
        <v>0</v>
      </c>
      <c r="I134" s="182">
        <v>2000</v>
      </c>
      <c r="J134" s="181">
        <v>1733</v>
      </c>
      <c r="M134" s="758"/>
      <c r="N134" s="758"/>
    </row>
    <row r="135" spans="1:14" s="199" customFormat="1">
      <c r="A135" s="178"/>
      <c r="B135" s="179"/>
      <c r="C135" s="179">
        <v>3</v>
      </c>
      <c r="D135" s="179"/>
      <c r="E135" s="207" t="s">
        <v>534</v>
      </c>
      <c r="F135" s="181">
        <v>6000</v>
      </c>
      <c r="G135" s="182">
        <v>8505</v>
      </c>
      <c r="H135" s="181">
        <f t="shared" si="25"/>
        <v>0</v>
      </c>
      <c r="I135" s="182">
        <v>8505</v>
      </c>
      <c r="J135" s="181">
        <v>8441</v>
      </c>
      <c r="M135" s="758"/>
      <c r="N135" s="758"/>
    </row>
    <row r="136" spans="1:14" s="199" customFormat="1">
      <c r="A136" s="178"/>
      <c r="B136" s="179"/>
      <c r="C136" s="179">
        <v>4</v>
      </c>
      <c r="D136" s="179"/>
      <c r="E136" s="207" t="s">
        <v>535</v>
      </c>
      <c r="F136" s="181">
        <v>1000</v>
      </c>
      <c r="G136" s="182">
        <v>1000</v>
      </c>
      <c r="H136" s="181">
        <f t="shared" si="25"/>
        <v>0</v>
      </c>
      <c r="I136" s="182">
        <v>1000</v>
      </c>
      <c r="J136" s="181">
        <v>1000</v>
      </c>
      <c r="M136" s="758"/>
      <c r="N136" s="758"/>
    </row>
    <row r="137" spans="1:14" s="199" customFormat="1">
      <c r="A137" s="178"/>
      <c r="B137" s="179"/>
      <c r="C137" s="179">
        <v>5</v>
      </c>
      <c r="D137" s="179"/>
      <c r="E137" s="207" t="s">
        <v>536</v>
      </c>
      <c r="F137" s="181">
        <v>1100</v>
      </c>
      <c r="G137" s="182">
        <v>1100</v>
      </c>
      <c r="H137" s="181">
        <f t="shared" si="25"/>
        <v>0</v>
      </c>
      <c r="I137" s="182">
        <v>1100</v>
      </c>
      <c r="J137" s="181">
        <v>1100</v>
      </c>
      <c r="M137" s="758"/>
      <c r="N137" s="758"/>
    </row>
    <row r="138" spans="1:14" s="199" customFormat="1">
      <c r="A138" s="178"/>
      <c r="B138" s="179"/>
      <c r="C138" s="179">
        <v>6</v>
      </c>
      <c r="D138" s="179"/>
      <c r="E138" s="207" t="s">
        <v>575</v>
      </c>
      <c r="F138" s="181">
        <v>2000</v>
      </c>
      <c r="G138" s="182">
        <v>2000</v>
      </c>
      <c r="H138" s="181">
        <f t="shared" si="25"/>
        <v>0</v>
      </c>
      <c r="I138" s="182">
        <v>2000</v>
      </c>
      <c r="J138" s="181">
        <v>2000</v>
      </c>
      <c r="M138" s="758"/>
      <c r="N138" s="758"/>
    </row>
    <row r="139" spans="1:14" s="199" customFormat="1">
      <c r="A139" s="178"/>
      <c r="B139" s="179"/>
      <c r="C139" s="179">
        <v>7</v>
      </c>
      <c r="D139" s="179"/>
      <c r="E139" s="180" t="s">
        <v>531</v>
      </c>
      <c r="F139" s="181">
        <v>6500</v>
      </c>
      <c r="G139" s="182">
        <v>6500</v>
      </c>
      <c r="H139" s="181">
        <f t="shared" si="25"/>
        <v>0</v>
      </c>
      <c r="I139" s="182">
        <v>6500</v>
      </c>
      <c r="J139" s="181">
        <v>6500</v>
      </c>
      <c r="M139" s="758"/>
      <c r="N139" s="758"/>
    </row>
    <row r="140" spans="1:14" s="199" customFormat="1">
      <c r="A140" s="178"/>
      <c r="B140" s="179"/>
      <c r="C140" s="179">
        <v>8</v>
      </c>
      <c r="D140" s="179"/>
      <c r="E140" s="180" t="s">
        <v>578</v>
      </c>
      <c r="F140" s="181">
        <v>34280</v>
      </c>
      <c r="G140" s="182">
        <v>34280</v>
      </c>
      <c r="H140" s="181">
        <f t="shared" si="25"/>
        <v>0</v>
      </c>
      <c r="I140" s="182">
        <v>34280</v>
      </c>
      <c r="J140" s="181">
        <v>34280</v>
      </c>
      <c r="M140" s="758"/>
      <c r="N140" s="758"/>
    </row>
    <row r="141" spans="1:14" s="199" customFormat="1">
      <c r="A141" s="178"/>
      <c r="B141" s="179"/>
      <c r="C141" s="179">
        <v>9</v>
      </c>
      <c r="D141" s="179"/>
      <c r="E141" s="180" t="s">
        <v>670</v>
      </c>
      <c r="F141" s="181">
        <v>0</v>
      </c>
      <c r="G141" s="182">
        <v>628</v>
      </c>
      <c r="H141" s="181">
        <f t="shared" si="25"/>
        <v>0</v>
      </c>
      <c r="I141" s="182">
        <v>628</v>
      </c>
      <c r="J141" s="181">
        <v>628</v>
      </c>
      <c r="M141" s="758"/>
      <c r="N141" s="758"/>
    </row>
    <row r="142" spans="1:14" s="199" customFormat="1" ht="16.5" thickBot="1">
      <c r="A142" s="178"/>
      <c r="B142" s="179"/>
      <c r="C142" s="179">
        <v>10</v>
      </c>
      <c r="D142" s="179"/>
      <c r="E142" s="180" t="s">
        <v>590</v>
      </c>
      <c r="F142" s="181">
        <v>200</v>
      </c>
      <c r="G142" s="182">
        <v>200</v>
      </c>
      <c r="H142" s="181">
        <f t="shared" si="25"/>
        <v>0</v>
      </c>
      <c r="I142" s="182">
        <v>200</v>
      </c>
      <c r="J142" s="181">
        <v>200</v>
      </c>
      <c r="M142" s="758"/>
      <c r="N142" s="758"/>
    </row>
    <row r="143" spans="1:14" s="199" customFormat="1" ht="16.5" thickBot="1">
      <c r="A143" s="184"/>
      <c r="B143" s="185"/>
      <c r="C143" s="185"/>
      <c r="D143" s="185"/>
      <c r="E143" s="186" t="s">
        <v>537</v>
      </c>
      <c r="F143" s="376">
        <f>SUM(F133:F142)</f>
        <v>77080</v>
      </c>
      <c r="G143" s="376">
        <f t="shared" ref="G143:I143" si="26">SUM(G133:G142)</f>
        <v>86113</v>
      </c>
      <c r="H143" s="376">
        <f t="shared" si="26"/>
        <v>0</v>
      </c>
      <c r="I143" s="376">
        <f t="shared" si="26"/>
        <v>86113</v>
      </c>
      <c r="J143" s="376">
        <f t="shared" ref="J143" si="27">SUM(J133:J142)</f>
        <v>86091</v>
      </c>
      <c r="M143" s="758"/>
      <c r="N143" s="758"/>
    </row>
    <row r="144" spans="1:14">
      <c r="A144" s="192">
        <v>380</v>
      </c>
      <c r="B144" s="193"/>
      <c r="C144" s="188"/>
      <c r="D144" s="188"/>
      <c r="E144" s="194" t="s">
        <v>220</v>
      </c>
      <c r="F144" s="195"/>
      <c r="G144" s="393">
        <v>0</v>
      </c>
      <c r="H144" s="195">
        <f>I144-G144</f>
        <v>0</v>
      </c>
      <c r="I144" s="393">
        <v>0</v>
      </c>
      <c r="J144" s="195">
        <v>0</v>
      </c>
    </row>
    <row r="145" spans="1:17">
      <c r="A145" s="323"/>
      <c r="B145" s="166"/>
      <c r="C145" s="167">
        <v>1</v>
      </c>
      <c r="D145" s="167"/>
      <c r="E145" s="217" t="s">
        <v>35</v>
      </c>
      <c r="F145" s="310">
        <v>413386</v>
      </c>
      <c r="G145" s="308">
        <v>402102</v>
      </c>
      <c r="H145" s="310">
        <f>I145-G145</f>
        <v>-11487</v>
      </c>
      <c r="I145" s="397">
        <v>390615</v>
      </c>
      <c r="J145" s="398">
        <v>388719</v>
      </c>
      <c r="M145" s="756">
        <f>SUM(I145,I147,I149,I151,I153,I155,I157,I159,I161,I163,I165,I167,I169,I171,I173,I175,I177,I179,I181,I183,I185,I189,I187)</f>
        <v>601024</v>
      </c>
      <c r="N145" s="756">
        <v>600923</v>
      </c>
      <c r="Q145" s="171">
        <f>N145-M145</f>
        <v>-101</v>
      </c>
    </row>
    <row r="146" spans="1:17">
      <c r="A146" s="323"/>
      <c r="B146" s="166"/>
      <c r="C146" s="167"/>
      <c r="D146" s="167"/>
      <c r="E146" s="170" t="s">
        <v>361</v>
      </c>
      <c r="F146" s="310">
        <v>111614</v>
      </c>
      <c r="G146" s="308">
        <v>10328</v>
      </c>
      <c r="H146" s="310">
        <f t="shared" ref="H146:H190" si="28">I146-G146</f>
        <v>4977</v>
      </c>
      <c r="I146" s="397">
        <v>15305</v>
      </c>
      <c r="J146" s="398">
        <v>1854</v>
      </c>
      <c r="M146" s="756">
        <f>SUM(I146,I148,I150,I152,I154,I156,I158,I160,I162,I164,I166,I168,I170,I172,I174,I176,I178,I180,I182,I184,I186,I190,I188)</f>
        <v>57902</v>
      </c>
      <c r="N146" s="756">
        <v>57875</v>
      </c>
      <c r="Q146" s="171">
        <f>N146-M146</f>
        <v>-27</v>
      </c>
    </row>
    <row r="147" spans="1:17">
      <c r="A147" s="323"/>
      <c r="B147" s="166"/>
      <c r="C147" s="167">
        <v>2</v>
      </c>
      <c r="D147" s="167"/>
      <c r="E147" s="217" t="s">
        <v>36</v>
      </c>
      <c r="F147" s="310">
        <v>3780</v>
      </c>
      <c r="G147" s="308">
        <v>3780</v>
      </c>
      <c r="H147" s="310">
        <f t="shared" si="28"/>
        <v>0</v>
      </c>
      <c r="I147" s="397">
        <v>3780</v>
      </c>
      <c r="J147" s="398">
        <v>3780</v>
      </c>
    </row>
    <row r="148" spans="1:17">
      <c r="A148" s="323"/>
      <c r="B148" s="166"/>
      <c r="C148" s="167"/>
      <c r="D148" s="167"/>
      <c r="E148" s="170" t="s">
        <v>361</v>
      </c>
      <c r="F148" s="310">
        <v>1020</v>
      </c>
      <c r="G148" s="308">
        <v>1020</v>
      </c>
      <c r="H148" s="310">
        <f t="shared" si="28"/>
        <v>0</v>
      </c>
      <c r="I148" s="397">
        <v>1020</v>
      </c>
      <c r="J148" s="398">
        <v>1020</v>
      </c>
    </row>
    <row r="149" spans="1:17">
      <c r="A149" s="323"/>
      <c r="B149" s="166"/>
      <c r="C149" s="167">
        <v>3</v>
      </c>
      <c r="D149" s="167"/>
      <c r="E149" s="170" t="s">
        <v>37</v>
      </c>
      <c r="F149" s="310">
        <v>8031</v>
      </c>
      <c r="G149" s="308">
        <v>8031</v>
      </c>
      <c r="H149" s="310">
        <f t="shared" si="28"/>
        <v>0</v>
      </c>
      <c r="I149" s="397">
        <v>8031</v>
      </c>
      <c r="J149" s="398">
        <v>7837</v>
      </c>
    </row>
    <row r="150" spans="1:17">
      <c r="A150" s="323"/>
      <c r="B150" s="166"/>
      <c r="C150" s="167"/>
      <c r="D150" s="167"/>
      <c r="E150" s="170" t="s">
        <v>361</v>
      </c>
      <c r="F150" s="310">
        <v>2169</v>
      </c>
      <c r="G150" s="308">
        <v>2169</v>
      </c>
      <c r="H150" s="310">
        <f t="shared" si="28"/>
        <v>0</v>
      </c>
      <c r="I150" s="397">
        <v>2169</v>
      </c>
      <c r="J150" s="398">
        <v>2116</v>
      </c>
    </row>
    <row r="151" spans="1:17">
      <c r="A151" s="323"/>
      <c r="B151" s="166"/>
      <c r="C151" s="167">
        <v>4</v>
      </c>
      <c r="D151" s="167"/>
      <c r="E151" s="170" t="s">
        <v>38</v>
      </c>
      <c r="F151" s="310">
        <v>10297</v>
      </c>
      <c r="G151" s="308">
        <v>10547</v>
      </c>
      <c r="H151" s="310">
        <f t="shared" si="28"/>
        <v>0</v>
      </c>
      <c r="I151" s="397">
        <v>10547</v>
      </c>
      <c r="J151" s="398">
        <v>10195</v>
      </c>
    </row>
    <row r="152" spans="1:17">
      <c r="A152" s="323"/>
      <c r="B152" s="166"/>
      <c r="C152" s="167"/>
      <c r="D152" s="167"/>
      <c r="E152" s="170" t="s">
        <v>361</v>
      </c>
      <c r="F152" s="310">
        <v>2780</v>
      </c>
      <c r="G152" s="308">
        <v>2847</v>
      </c>
      <c r="H152" s="310">
        <f t="shared" si="28"/>
        <v>0</v>
      </c>
      <c r="I152" s="397">
        <v>2847</v>
      </c>
      <c r="J152" s="398">
        <v>2753</v>
      </c>
    </row>
    <row r="153" spans="1:17">
      <c r="A153" s="323"/>
      <c r="B153" s="166"/>
      <c r="C153" s="167">
        <v>5</v>
      </c>
      <c r="D153" s="167"/>
      <c r="E153" s="170" t="s">
        <v>610</v>
      </c>
      <c r="F153" s="310">
        <v>13386</v>
      </c>
      <c r="G153" s="308">
        <v>13386</v>
      </c>
      <c r="H153" s="310">
        <f t="shared" si="28"/>
        <v>0</v>
      </c>
      <c r="I153" s="397">
        <v>13386</v>
      </c>
      <c r="J153" s="398">
        <v>13386</v>
      </c>
    </row>
    <row r="154" spans="1:17">
      <c r="A154" s="323"/>
      <c r="B154" s="166"/>
      <c r="C154" s="167"/>
      <c r="D154" s="167"/>
      <c r="E154" s="170" t="s">
        <v>361</v>
      </c>
      <c r="F154" s="310">
        <v>3614</v>
      </c>
      <c r="G154" s="308">
        <v>0</v>
      </c>
      <c r="H154" s="310">
        <f t="shared" si="28"/>
        <v>0</v>
      </c>
      <c r="I154" s="397">
        <v>0</v>
      </c>
      <c r="J154" s="398">
        <v>0</v>
      </c>
    </row>
    <row r="155" spans="1:17">
      <c r="A155" s="323"/>
      <c r="B155" s="166"/>
      <c r="C155" s="167">
        <v>6</v>
      </c>
      <c r="D155" s="167"/>
      <c r="E155" s="170" t="s">
        <v>611</v>
      </c>
      <c r="F155" s="310">
        <v>20000</v>
      </c>
      <c r="G155" s="308">
        <v>20000</v>
      </c>
      <c r="H155" s="310">
        <f t="shared" si="28"/>
        <v>0</v>
      </c>
      <c r="I155" s="397">
        <v>20000</v>
      </c>
      <c r="J155" s="398">
        <v>18030</v>
      </c>
    </row>
    <row r="156" spans="1:17">
      <c r="A156" s="323"/>
      <c r="B156" s="166"/>
      <c r="C156" s="167"/>
      <c r="D156" s="167"/>
      <c r="E156" s="170" t="s">
        <v>361</v>
      </c>
      <c r="F156" s="310">
        <v>0</v>
      </c>
      <c r="G156" s="308">
        <v>0</v>
      </c>
      <c r="H156" s="310">
        <f t="shared" si="28"/>
        <v>0</v>
      </c>
      <c r="I156" s="397">
        <v>0</v>
      </c>
      <c r="J156" s="398">
        <v>0</v>
      </c>
    </row>
    <row r="157" spans="1:17" ht="31.5">
      <c r="A157" s="323"/>
      <c r="B157" s="166"/>
      <c r="C157" s="167">
        <v>7</v>
      </c>
      <c r="D157" s="167"/>
      <c r="E157" s="170" t="s">
        <v>613</v>
      </c>
      <c r="F157" s="310">
        <v>8661</v>
      </c>
      <c r="G157" s="308">
        <v>8661</v>
      </c>
      <c r="H157" s="310">
        <f t="shared" si="28"/>
        <v>0</v>
      </c>
      <c r="I157" s="397">
        <v>8661</v>
      </c>
      <c r="J157" s="398">
        <v>8665</v>
      </c>
    </row>
    <row r="158" spans="1:17">
      <c r="A158" s="323"/>
      <c r="B158" s="166"/>
      <c r="C158" s="167"/>
      <c r="D158" s="167"/>
      <c r="E158" s="170" t="s">
        <v>361</v>
      </c>
      <c r="F158" s="310">
        <v>2339</v>
      </c>
      <c r="G158" s="308">
        <v>2339</v>
      </c>
      <c r="H158" s="310">
        <f t="shared" si="28"/>
        <v>0</v>
      </c>
      <c r="I158" s="397">
        <v>2339</v>
      </c>
      <c r="J158" s="398">
        <v>2339</v>
      </c>
    </row>
    <row r="159" spans="1:17">
      <c r="A159" s="323"/>
      <c r="B159" s="166"/>
      <c r="C159" s="167">
        <v>8</v>
      </c>
      <c r="D159" s="167"/>
      <c r="E159" s="170" t="s">
        <v>39</v>
      </c>
      <c r="F159" s="310">
        <v>7874</v>
      </c>
      <c r="G159" s="308">
        <v>7047</v>
      </c>
      <c r="H159" s="310">
        <f t="shared" si="28"/>
        <v>0</v>
      </c>
      <c r="I159" s="397">
        <v>7047</v>
      </c>
      <c r="J159" s="398">
        <v>6834</v>
      </c>
    </row>
    <row r="160" spans="1:17">
      <c r="A160" s="323"/>
      <c r="B160" s="166"/>
      <c r="C160" s="167"/>
      <c r="D160" s="167"/>
      <c r="E160" s="170" t="s">
        <v>361</v>
      </c>
      <c r="F160" s="310">
        <v>2126</v>
      </c>
      <c r="G160" s="308">
        <v>1903</v>
      </c>
      <c r="H160" s="310">
        <f t="shared" si="28"/>
        <v>0</v>
      </c>
      <c r="I160" s="397">
        <v>1903</v>
      </c>
      <c r="J160" s="398">
        <v>1845</v>
      </c>
    </row>
    <row r="161" spans="1:10">
      <c r="A161" s="323"/>
      <c r="B161" s="166"/>
      <c r="C161" s="167">
        <v>9</v>
      </c>
      <c r="D161" s="167"/>
      <c r="E161" s="170" t="s">
        <v>40</v>
      </c>
      <c r="F161" s="310">
        <v>2244</v>
      </c>
      <c r="G161" s="308">
        <v>2244</v>
      </c>
      <c r="H161" s="310">
        <f t="shared" si="28"/>
        <v>0</v>
      </c>
      <c r="I161" s="397">
        <v>2244</v>
      </c>
      <c r="J161" s="398">
        <v>2047</v>
      </c>
    </row>
    <row r="162" spans="1:10">
      <c r="A162" s="323"/>
      <c r="B162" s="166"/>
      <c r="C162" s="167"/>
      <c r="D162" s="167"/>
      <c r="E162" s="170" t="s">
        <v>361</v>
      </c>
      <c r="F162" s="310">
        <v>606</v>
      </c>
      <c r="G162" s="308">
        <v>606</v>
      </c>
      <c r="H162" s="310">
        <f t="shared" si="28"/>
        <v>0</v>
      </c>
      <c r="I162" s="397">
        <v>606</v>
      </c>
      <c r="J162" s="398">
        <v>553</v>
      </c>
    </row>
    <row r="163" spans="1:10" ht="33" customHeight="1">
      <c r="A163" s="323"/>
      <c r="B163" s="166"/>
      <c r="C163" s="167">
        <v>10</v>
      </c>
      <c r="D163" s="167"/>
      <c r="E163" s="170" t="s">
        <v>41</v>
      </c>
      <c r="F163" s="310">
        <v>3268</v>
      </c>
      <c r="G163" s="308">
        <v>3268</v>
      </c>
      <c r="H163" s="310">
        <f t="shared" si="28"/>
        <v>0</v>
      </c>
      <c r="I163" s="397">
        <v>3268</v>
      </c>
      <c r="J163" s="398">
        <v>2415</v>
      </c>
    </row>
    <row r="164" spans="1:10">
      <c r="A164" s="323"/>
      <c r="B164" s="166"/>
      <c r="C164" s="167"/>
      <c r="D164" s="167"/>
      <c r="E164" s="170" t="s">
        <v>361</v>
      </c>
      <c r="F164" s="310">
        <v>882</v>
      </c>
      <c r="G164" s="308">
        <v>882</v>
      </c>
      <c r="H164" s="310">
        <f t="shared" si="28"/>
        <v>0</v>
      </c>
      <c r="I164" s="397">
        <v>882</v>
      </c>
      <c r="J164" s="398">
        <v>0</v>
      </c>
    </row>
    <row r="165" spans="1:10">
      <c r="A165" s="323"/>
      <c r="B165" s="166"/>
      <c r="C165" s="167">
        <v>11</v>
      </c>
      <c r="D165" s="167"/>
      <c r="E165" s="170" t="s">
        <v>42</v>
      </c>
      <c r="F165" s="310">
        <v>3465</v>
      </c>
      <c r="G165" s="308">
        <v>3465</v>
      </c>
      <c r="H165" s="310">
        <f t="shared" si="28"/>
        <v>0</v>
      </c>
      <c r="I165" s="397">
        <v>3465</v>
      </c>
      <c r="J165" s="398">
        <v>2976</v>
      </c>
    </row>
    <row r="166" spans="1:10">
      <c r="A166" s="323"/>
      <c r="B166" s="166"/>
      <c r="C166" s="167"/>
      <c r="D166" s="167"/>
      <c r="E166" s="170" t="s">
        <v>361</v>
      </c>
      <c r="F166" s="310">
        <v>935</v>
      </c>
      <c r="G166" s="308">
        <v>935</v>
      </c>
      <c r="H166" s="310">
        <f t="shared" si="28"/>
        <v>0</v>
      </c>
      <c r="I166" s="397">
        <v>935</v>
      </c>
      <c r="J166" s="398">
        <v>0</v>
      </c>
    </row>
    <row r="167" spans="1:10">
      <c r="A167" s="323"/>
      <c r="B167" s="166"/>
      <c r="C167" s="167">
        <v>12</v>
      </c>
      <c r="D167" s="167"/>
      <c r="E167" s="170" t="s">
        <v>615</v>
      </c>
      <c r="F167" s="310">
        <v>3646</v>
      </c>
      <c r="G167" s="308">
        <v>3646</v>
      </c>
      <c r="H167" s="310">
        <f t="shared" si="28"/>
        <v>0</v>
      </c>
      <c r="I167" s="397">
        <v>3646</v>
      </c>
      <c r="J167" s="398">
        <v>3646</v>
      </c>
    </row>
    <row r="168" spans="1:10">
      <c r="A168" s="323"/>
      <c r="B168" s="166"/>
      <c r="C168" s="167"/>
      <c r="D168" s="167"/>
      <c r="E168" s="170" t="s">
        <v>361</v>
      </c>
      <c r="F168" s="310">
        <v>0</v>
      </c>
      <c r="G168" s="308">
        <v>0</v>
      </c>
      <c r="H168" s="310">
        <f t="shared" si="28"/>
        <v>0</v>
      </c>
      <c r="I168" s="397">
        <v>0</v>
      </c>
      <c r="J168" s="398">
        <v>0</v>
      </c>
    </row>
    <row r="169" spans="1:10">
      <c r="A169" s="323"/>
      <c r="B169" s="166"/>
      <c r="C169" s="167">
        <v>13</v>
      </c>
      <c r="D169" s="167"/>
      <c r="E169" s="170" t="s">
        <v>618</v>
      </c>
      <c r="F169" s="310">
        <v>2500</v>
      </c>
      <c r="G169" s="308">
        <v>2500</v>
      </c>
      <c r="H169" s="310">
        <f t="shared" si="28"/>
        <v>0</v>
      </c>
      <c r="I169" s="397">
        <v>2500</v>
      </c>
      <c r="J169" s="398">
        <v>2500</v>
      </c>
    </row>
    <row r="170" spans="1:10">
      <c r="A170" s="323"/>
      <c r="B170" s="166"/>
      <c r="C170" s="167"/>
      <c r="D170" s="167"/>
      <c r="E170" s="170" t="s">
        <v>361</v>
      </c>
      <c r="F170" s="310">
        <v>0</v>
      </c>
      <c r="G170" s="308">
        <v>0</v>
      </c>
      <c r="H170" s="310">
        <f t="shared" si="28"/>
        <v>0</v>
      </c>
      <c r="I170" s="397">
        <v>0</v>
      </c>
      <c r="J170" s="398">
        <v>0</v>
      </c>
    </row>
    <row r="171" spans="1:10">
      <c r="A171" s="323"/>
      <c r="B171" s="166"/>
      <c r="C171" s="167">
        <v>14</v>
      </c>
      <c r="D171" s="167"/>
      <c r="E171" s="170" t="s">
        <v>635</v>
      </c>
      <c r="F171" s="310"/>
      <c r="G171" s="308">
        <v>800</v>
      </c>
      <c r="H171" s="310">
        <f t="shared" si="28"/>
        <v>0</v>
      </c>
      <c r="I171" s="397">
        <v>800</v>
      </c>
      <c r="J171" s="398">
        <v>800</v>
      </c>
    </row>
    <row r="172" spans="1:10">
      <c r="A172" s="323"/>
      <c r="B172" s="166"/>
      <c r="C172" s="167"/>
      <c r="D172" s="167"/>
      <c r="E172" s="170" t="s">
        <v>361</v>
      </c>
      <c r="F172" s="310">
        <v>0</v>
      </c>
      <c r="G172" s="308">
        <v>0</v>
      </c>
      <c r="H172" s="310">
        <f t="shared" si="28"/>
        <v>0</v>
      </c>
      <c r="I172" s="397">
        <v>0</v>
      </c>
      <c r="J172" s="398">
        <v>0</v>
      </c>
    </row>
    <row r="173" spans="1:10">
      <c r="A173" s="323"/>
      <c r="B173" s="166"/>
      <c r="C173" s="167">
        <v>15</v>
      </c>
      <c r="D173" s="167"/>
      <c r="E173" s="170" t="s">
        <v>43</v>
      </c>
      <c r="F173" s="310">
        <v>551</v>
      </c>
      <c r="G173" s="308">
        <v>551</v>
      </c>
      <c r="H173" s="310">
        <f t="shared" si="28"/>
        <v>0</v>
      </c>
      <c r="I173" s="397">
        <v>551</v>
      </c>
      <c r="J173" s="398">
        <v>513</v>
      </c>
    </row>
    <row r="174" spans="1:10">
      <c r="A174" s="323"/>
      <c r="B174" s="166"/>
      <c r="C174" s="167"/>
      <c r="D174" s="167"/>
      <c r="E174" s="170" t="s">
        <v>361</v>
      </c>
      <c r="F174" s="310">
        <v>149</v>
      </c>
      <c r="G174" s="308">
        <v>149</v>
      </c>
      <c r="H174" s="310">
        <f t="shared" si="28"/>
        <v>0</v>
      </c>
      <c r="I174" s="397">
        <v>149</v>
      </c>
      <c r="J174" s="398">
        <v>138</v>
      </c>
    </row>
    <row r="175" spans="1:10">
      <c r="A175" s="323"/>
      <c r="B175" s="166"/>
      <c r="C175" s="167">
        <v>16</v>
      </c>
      <c r="D175" s="167"/>
      <c r="E175" s="170" t="s">
        <v>640</v>
      </c>
      <c r="F175" s="310">
        <v>0</v>
      </c>
      <c r="G175" s="308">
        <v>11812</v>
      </c>
      <c r="H175" s="310">
        <f t="shared" si="28"/>
        <v>0</v>
      </c>
      <c r="I175" s="397">
        <v>11812</v>
      </c>
      <c r="J175" s="398">
        <v>19966</v>
      </c>
    </row>
    <row r="176" spans="1:10">
      <c r="A176" s="323"/>
      <c r="B176" s="166"/>
      <c r="C176" s="167"/>
      <c r="D176" s="167"/>
      <c r="E176" s="170" t="s">
        <v>361</v>
      </c>
      <c r="F176" s="310">
        <v>0</v>
      </c>
      <c r="G176" s="308">
        <v>0</v>
      </c>
      <c r="H176" s="310">
        <f t="shared" si="28"/>
        <v>0</v>
      </c>
      <c r="I176" s="397">
        <v>0</v>
      </c>
      <c r="J176" s="398">
        <v>0</v>
      </c>
    </row>
    <row r="177" spans="1:24">
      <c r="A177" s="323"/>
      <c r="B177" s="166"/>
      <c r="C177" s="167">
        <v>17</v>
      </c>
      <c r="D177" s="167"/>
      <c r="E177" s="170" t="s">
        <v>641</v>
      </c>
      <c r="F177" s="310">
        <v>0</v>
      </c>
      <c r="G177" s="308">
        <v>0</v>
      </c>
      <c r="H177" s="310">
        <f t="shared" si="28"/>
        <v>475</v>
      </c>
      <c r="I177" s="397">
        <v>475</v>
      </c>
      <c r="J177" s="398">
        <v>475</v>
      </c>
    </row>
    <row r="178" spans="1:24">
      <c r="A178" s="323"/>
      <c r="B178" s="166"/>
      <c r="C178" s="167"/>
      <c r="D178" s="167"/>
      <c r="E178" s="170" t="s">
        <v>361</v>
      </c>
      <c r="F178" s="310">
        <v>0</v>
      </c>
      <c r="G178" s="308">
        <v>0</v>
      </c>
      <c r="H178" s="310">
        <f t="shared" si="28"/>
        <v>0</v>
      </c>
      <c r="I178" s="397">
        <v>0</v>
      </c>
      <c r="J178" s="398">
        <v>0</v>
      </c>
      <c r="M178" s="756" t="s">
        <v>1010</v>
      </c>
      <c r="P178" s="756" t="s">
        <v>1002</v>
      </c>
    </row>
    <row r="179" spans="1:24">
      <c r="A179" s="323"/>
      <c r="B179" s="166"/>
      <c r="C179" s="167">
        <v>18</v>
      </c>
      <c r="D179" s="167"/>
      <c r="E179" s="170" t="s">
        <v>662</v>
      </c>
      <c r="F179" s="310">
        <v>0</v>
      </c>
      <c r="G179" s="308">
        <v>1710</v>
      </c>
      <c r="H179" s="310">
        <f t="shared" si="28"/>
        <v>0</v>
      </c>
      <c r="I179" s="397">
        <v>1710</v>
      </c>
      <c r="J179" s="398">
        <v>1729</v>
      </c>
      <c r="M179" s="756">
        <v>447</v>
      </c>
      <c r="N179" s="756">
        <v>466</v>
      </c>
      <c r="P179" s="162">
        <v>1263</v>
      </c>
      <c r="Q179" s="162">
        <v>1263</v>
      </c>
      <c r="V179" s="760">
        <f>SUM(P179,M179)</f>
        <v>1710</v>
      </c>
      <c r="W179" s="760">
        <f t="shared" ref="W179:X179" si="29">SUM(Q179,N179)</f>
        <v>1729</v>
      </c>
      <c r="X179" s="760">
        <f t="shared" si="29"/>
        <v>0</v>
      </c>
    </row>
    <row r="180" spans="1:24">
      <c r="A180" s="323"/>
      <c r="B180" s="166"/>
      <c r="C180" s="167"/>
      <c r="D180" s="167"/>
      <c r="E180" s="170" t="s">
        <v>361</v>
      </c>
      <c r="F180" s="310">
        <v>0</v>
      </c>
      <c r="G180" s="308">
        <v>461</v>
      </c>
      <c r="H180" s="310">
        <f t="shared" si="28"/>
        <v>0</v>
      </c>
      <c r="I180" s="397">
        <v>461</v>
      </c>
      <c r="J180" s="398">
        <v>467</v>
      </c>
      <c r="V180" s="760">
        <f t="shared" ref="V180:V181" si="30">SUM(P180,M180)</f>
        <v>0</v>
      </c>
      <c r="W180" s="760">
        <f t="shared" ref="W180:W181" si="31">SUM(Q180,N180)</f>
        <v>0</v>
      </c>
    </row>
    <row r="181" spans="1:24">
      <c r="A181" s="323"/>
      <c r="B181" s="166"/>
      <c r="C181" s="167">
        <v>19</v>
      </c>
      <c r="D181" s="167"/>
      <c r="E181" s="170" t="s">
        <v>671</v>
      </c>
      <c r="F181" s="310">
        <v>0</v>
      </c>
      <c r="G181" s="308">
        <v>3761</v>
      </c>
      <c r="H181" s="310">
        <f t="shared" si="28"/>
        <v>0</v>
      </c>
      <c r="I181" s="397">
        <v>3761</v>
      </c>
      <c r="J181" s="398">
        <v>0</v>
      </c>
      <c r="M181" s="756">
        <v>790</v>
      </c>
      <c r="N181" s="756">
        <v>0</v>
      </c>
      <c r="P181" s="162">
        <v>2971</v>
      </c>
      <c r="Q181" s="162">
        <v>0</v>
      </c>
      <c r="V181" s="760">
        <f t="shared" si="30"/>
        <v>3761</v>
      </c>
      <c r="W181" s="760">
        <f t="shared" si="31"/>
        <v>0</v>
      </c>
    </row>
    <row r="182" spans="1:24">
      <c r="A182" s="323"/>
      <c r="B182" s="166"/>
      <c r="C182" s="167"/>
      <c r="D182" s="167"/>
      <c r="E182" s="170" t="s">
        <v>361</v>
      </c>
      <c r="F182" s="310">
        <v>0</v>
      </c>
      <c r="G182" s="308">
        <v>1012</v>
      </c>
      <c r="H182" s="310">
        <f t="shared" si="28"/>
        <v>0</v>
      </c>
      <c r="I182" s="397">
        <v>1012</v>
      </c>
      <c r="J182" s="398">
        <v>0</v>
      </c>
    </row>
    <row r="183" spans="1:24">
      <c r="A183" s="323"/>
      <c r="B183" s="166"/>
      <c r="C183" s="167">
        <v>20</v>
      </c>
      <c r="D183" s="167"/>
      <c r="E183" s="170" t="s">
        <v>663</v>
      </c>
      <c r="F183" s="310">
        <v>0</v>
      </c>
      <c r="G183" s="308">
        <v>102513</v>
      </c>
      <c r="H183" s="310">
        <f t="shared" si="28"/>
        <v>-1439</v>
      </c>
      <c r="I183" s="397">
        <v>101074</v>
      </c>
      <c r="J183" s="398">
        <v>98818</v>
      </c>
    </row>
    <row r="184" spans="1:24">
      <c r="A184" s="323"/>
      <c r="B184" s="166"/>
      <c r="C184" s="167"/>
      <c r="D184" s="167"/>
      <c r="E184" s="170" t="s">
        <v>361</v>
      </c>
      <c r="F184" s="310">
        <v>0</v>
      </c>
      <c r="G184" s="308">
        <v>27679</v>
      </c>
      <c r="H184" s="310">
        <f t="shared" si="28"/>
        <v>-390</v>
      </c>
      <c r="I184" s="397">
        <v>27289</v>
      </c>
      <c r="J184" s="398">
        <v>26681</v>
      </c>
      <c r="L184" s="171">
        <f>SUM(I181,I185,I187,I189)</f>
        <v>7412</v>
      </c>
    </row>
    <row r="185" spans="1:24">
      <c r="A185" s="323"/>
      <c r="B185" s="166"/>
      <c r="C185" s="167">
        <v>21</v>
      </c>
      <c r="D185" s="167"/>
      <c r="E185" s="170" t="s">
        <v>690</v>
      </c>
      <c r="F185" s="310"/>
      <c r="G185" s="308">
        <v>1575</v>
      </c>
      <c r="H185" s="310">
        <f t="shared" si="28"/>
        <v>0</v>
      </c>
      <c r="I185" s="397">
        <v>1575</v>
      </c>
      <c r="J185" s="398">
        <v>0</v>
      </c>
      <c r="P185" s="162">
        <v>1575</v>
      </c>
      <c r="Q185" s="162">
        <v>0</v>
      </c>
    </row>
    <row r="186" spans="1:24">
      <c r="A186" s="323"/>
      <c r="B186" s="166"/>
      <c r="C186" s="167"/>
      <c r="D186" s="167"/>
      <c r="E186" s="170" t="s">
        <v>361</v>
      </c>
      <c r="F186" s="310"/>
      <c r="G186" s="308">
        <v>425</v>
      </c>
      <c r="H186" s="310">
        <f t="shared" si="28"/>
        <v>0</v>
      </c>
      <c r="I186" s="397">
        <v>425</v>
      </c>
      <c r="J186" s="398">
        <v>0</v>
      </c>
    </row>
    <row r="187" spans="1:24">
      <c r="A187" s="402"/>
      <c r="B187" s="166"/>
      <c r="C187" s="167">
        <v>22</v>
      </c>
      <c r="D187" s="167"/>
      <c r="E187" s="170" t="s">
        <v>697</v>
      </c>
      <c r="F187" s="310">
        <v>0</v>
      </c>
      <c r="G187" s="308">
        <v>0</v>
      </c>
      <c r="H187" s="310">
        <f t="shared" si="28"/>
        <v>1575</v>
      </c>
      <c r="I187" s="397">
        <v>1575</v>
      </c>
      <c r="J187" s="398">
        <v>1576</v>
      </c>
      <c r="P187" s="162">
        <v>1575</v>
      </c>
      <c r="Q187" s="162">
        <v>1576</v>
      </c>
    </row>
    <row r="188" spans="1:24">
      <c r="A188" s="402"/>
      <c r="B188" s="166"/>
      <c r="C188" s="167"/>
      <c r="D188" s="167"/>
      <c r="E188" s="170" t="s">
        <v>361</v>
      </c>
      <c r="F188" s="310">
        <v>0</v>
      </c>
      <c r="G188" s="308">
        <v>0</v>
      </c>
      <c r="H188" s="310">
        <f t="shared" si="28"/>
        <v>425</v>
      </c>
      <c r="I188" s="397">
        <v>425</v>
      </c>
      <c r="J188" s="398">
        <v>425</v>
      </c>
    </row>
    <row r="189" spans="1:24">
      <c r="A189" s="323"/>
      <c r="B189" s="166"/>
      <c r="C189" s="167">
        <v>23</v>
      </c>
      <c r="D189" s="167"/>
      <c r="E189" s="170" t="s">
        <v>579</v>
      </c>
      <c r="F189" s="310">
        <v>400</v>
      </c>
      <c r="G189" s="308">
        <v>501</v>
      </c>
      <c r="H189" s="310">
        <f t="shared" si="28"/>
        <v>0</v>
      </c>
      <c r="I189" s="397">
        <v>501</v>
      </c>
      <c r="J189" s="398">
        <v>2309</v>
      </c>
      <c r="M189" s="756">
        <v>501</v>
      </c>
    </row>
    <row r="190" spans="1:24" ht="16.5" thickBot="1">
      <c r="A190" s="323"/>
      <c r="B190" s="166"/>
      <c r="C190" s="167"/>
      <c r="D190" s="167"/>
      <c r="E190" s="170" t="s">
        <v>361</v>
      </c>
      <c r="F190" s="310">
        <v>108</v>
      </c>
      <c r="G190" s="308">
        <v>135</v>
      </c>
      <c r="H190" s="310">
        <f t="shared" si="28"/>
        <v>0</v>
      </c>
      <c r="I190" s="397">
        <v>135</v>
      </c>
      <c r="J190" s="398">
        <v>624</v>
      </c>
    </row>
    <row r="191" spans="1:24" s="199" customFormat="1" ht="16.5" thickBot="1">
      <c r="A191" s="184"/>
      <c r="B191" s="185"/>
      <c r="C191" s="185"/>
      <c r="D191" s="185"/>
      <c r="E191" s="186" t="s">
        <v>619</v>
      </c>
      <c r="F191" s="197">
        <f>SUM(F145:F190)</f>
        <v>629831</v>
      </c>
      <c r="G191" s="197">
        <f t="shared" ref="G191:I191" si="32">SUM(G145:G190)</f>
        <v>664790</v>
      </c>
      <c r="H191" s="197">
        <f t="shared" si="32"/>
        <v>-5864</v>
      </c>
      <c r="I191" s="197">
        <f t="shared" si="32"/>
        <v>658926</v>
      </c>
      <c r="J191" s="197">
        <f>SUM(J145:J190)</f>
        <v>638031</v>
      </c>
      <c r="M191" s="758">
        <f>SUM(M179:M190)</f>
        <v>1738</v>
      </c>
      <c r="N191" s="758">
        <f t="shared" ref="N191:S191" si="33">SUM(N179:N190)</f>
        <v>466</v>
      </c>
      <c r="O191" s="758">
        <f t="shared" si="33"/>
        <v>0</v>
      </c>
      <c r="P191" s="758">
        <f t="shared" si="33"/>
        <v>7384</v>
      </c>
      <c r="Q191" s="758">
        <f t="shared" si="33"/>
        <v>2839</v>
      </c>
      <c r="R191" s="758">
        <f t="shared" si="33"/>
        <v>0</v>
      </c>
      <c r="S191" s="758">
        <f t="shared" si="33"/>
        <v>0</v>
      </c>
    </row>
    <row r="192" spans="1:24">
      <c r="A192" s="192">
        <v>381</v>
      </c>
      <c r="B192" s="193"/>
      <c r="C192" s="188"/>
      <c r="D192" s="188"/>
      <c r="E192" s="218" t="s">
        <v>222</v>
      </c>
      <c r="F192" s="195"/>
      <c r="G192" s="393">
        <v>0</v>
      </c>
      <c r="H192" s="195">
        <f>I192-G192</f>
        <v>0</v>
      </c>
      <c r="I192" s="393">
        <v>0</v>
      </c>
      <c r="J192" s="195">
        <v>0</v>
      </c>
    </row>
    <row r="193" spans="1:10">
      <c r="A193" s="323"/>
      <c r="B193" s="166"/>
      <c r="C193" s="219">
        <v>1</v>
      </c>
      <c r="D193" s="167"/>
      <c r="E193" s="220" t="s">
        <v>548</v>
      </c>
      <c r="F193" s="181">
        <v>11811</v>
      </c>
      <c r="G193" s="182">
        <v>10483</v>
      </c>
      <c r="H193" s="181">
        <f>I193-G193</f>
        <v>0</v>
      </c>
      <c r="I193" s="182">
        <v>10483</v>
      </c>
      <c r="J193" s="181">
        <v>9626</v>
      </c>
    </row>
    <row r="194" spans="1:10">
      <c r="A194" s="323"/>
      <c r="B194" s="166"/>
      <c r="C194" s="167"/>
      <c r="D194" s="167"/>
      <c r="E194" s="170" t="s">
        <v>361</v>
      </c>
      <c r="F194" s="310">
        <v>3189</v>
      </c>
      <c r="G194" s="308">
        <v>2874</v>
      </c>
      <c r="H194" s="181">
        <f t="shared" ref="H194:H224" si="34">I194-G194</f>
        <v>0</v>
      </c>
      <c r="I194" s="308">
        <v>2874</v>
      </c>
      <c r="J194" s="310">
        <v>2425</v>
      </c>
    </row>
    <row r="195" spans="1:10">
      <c r="A195" s="323"/>
      <c r="B195" s="166"/>
      <c r="C195" s="167">
        <v>3</v>
      </c>
      <c r="D195" s="167"/>
      <c r="E195" s="170" t="s">
        <v>380</v>
      </c>
      <c r="F195" s="310">
        <v>17317</v>
      </c>
      <c r="G195" s="308">
        <v>10510</v>
      </c>
      <c r="H195" s="181">
        <f t="shared" si="34"/>
        <v>0</v>
      </c>
      <c r="I195" s="182">
        <v>10510</v>
      </c>
      <c r="J195" s="310">
        <v>10407</v>
      </c>
    </row>
    <row r="196" spans="1:10">
      <c r="A196" s="323"/>
      <c r="B196" s="166"/>
      <c r="C196" s="167"/>
      <c r="D196" s="167"/>
      <c r="E196" s="170" t="s">
        <v>361</v>
      </c>
      <c r="F196" s="310">
        <v>4676</v>
      </c>
      <c r="G196" s="308">
        <v>2838</v>
      </c>
      <c r="H196" s="181">
        <f t="shared" si="34"/>
        <v>0</v>
      </c>
      <c r="I196" s="182">
        <v>2838</v>
      </c>
      <c r="J196" s="310">
        <v>2810</v>
      </c>
    </row>
    <row r="197" spans="1:10">
      <c r="A197" s="323"/>
      <c r="B197" s="166"/>
      <c r="C197" s="167">
        <v>4</v>
      </c>
      <c r="D197" s="167"/>
      <c r="E197" s="383" t="s">
        <v>30</v>
      </c>
      <c r="F197" s="310">
        <v>4724</v>
      </c>
      <c r="G197" s="308">
        <v>2992</v>
      </c>
      <c r="H197" s="181">
        <f t="shared" si="34"/>
        <v>0</v>
      </c>
      <c r="I197" s="182">
        <v>2992</v>
      </c>
      <c r="J197" s="310">
        <v>2764</v>
      </c>
    </row>
    <row r="198" spans="1:10">
      <c r="A198" s="323"/>
      <c r="B198" s="166"/>
      <c r="C198" s="167"/>
      <c r="D198" s="167"/>
      <c r="E198" s="170" t="s">
        <v>361</v>
      </c>
      <c r="F198" s="310">
        <v>1276</v>
      </c>
      <c r="G198" s="308">
        <v>808</v>
      </c>
      <c r="H198" s="181">
        <f t="shared" si="34"/>
        <v>0</v>
      </c>
      <c r="I198" s="182">
        <v>808</v>
      </c>
      <c r="J198" s="310">
        <v>746</v>
      </c>
    </row>
    <row r="199" spans="1:10">
      <c r="A199" s="323"/>
      <c r="B199" s="166"/>
      <c r="C199" s="167">
        <v>5</v>
      </c>
      <c r="D199" s="167"/>
      <c r="E199" s="384" t="s">
        <v>581</v>
      </c>
      <c r="F199" s="310">
        <v>44803</v>
      </c>
      <c r="G199" s="308">
        <v>44803</v>
      </c>
      <c r="H199" s="181">
        <f t="shared" si="34"/>
        <v>0</v>
      </c>
      <c r="I199" s="182">
        <v>44803</v>
      </c>
      <c r="J199" s="310">
        <v>44809</v>
      </c>
    </row>
    <row r="200" spans="1:10">
      <c r="A200" s="323"/>
      <c r="B200" s="166"/>
      <c r="C200" s="167"/>
      <c r="D200" s="167"/>
      <c r="E200" s="170" t="s">
        <v>361</v>
      </c>
      <c r="F200" s="310">
        <v>12097</v>
      </c>
      <c r="G200" s="308">
        <v>12097</v>
      </c>
      <c r="H200" s="181">
        <f t="shared" si="34"/>
        <v>0</v>
      </c>
      <c r="I200" s="182">
        <v>12097</v>
      </c>
      <c r="J200" s="310">
        <v>12098</v>
      </c>
    </row>
    <row r="201" spans="1:10">
      <c r="A201" s="323"/>
      <c r="B201" s="166"/>
      <c r="C201" s="167">
        <v>6</v>
      </c>
      <c r="D201" s="167"/>
      <c r="E201" s="170" t="s">
        <v>31</v>
      </c>
      <c r="F201" s="310">
        <v>21102</v>
      </c>
      <c r="G201" s="308">
        <v>21102</v>
      </c>
      <c r="H201" s="181">
        <f t="shared" si="34"/>
        <v>0</v>
      </c>
      <c r="I201" s="182">
        <v>21102</v>
      </c>
      <c r="J201" s="310">
        <v>21259</v>
      </c>
    </row>
    <row r="202" spans="1:10">
      <c r="A202" s="323"/>
      <c r="B202" s="166"/>
      <c r="C202" s="167"/>
      <c r="D202" s="167"/>
      <c r="E202" s="170" t="s">
        <v>361</v>
      </c>
      <c r="F202" s="310">
        <v>5698</v>
      </c>
      <c r="G202" s="308">
        <v>5698</v>
      </c>
      <c r="H202" s="181">
        <f t="shared" si="34"/>
        <v>0</v>
      </c>
      <c r="I202" s="182">
        <v>5698</v>
      </c>
      <c r="J202" s="310">
        <v>5740</v>
      </c>
    </row>
    <row r="203" spans="1:10">
      <c r="A203" s="323"/>
      <c r="B203" s="166"/>
      <c r="C203" s="167">
        <v>7</v>
      </c>
      <c r="D203" s="167"/>
      <c r="E203" s="170" t="s">
        <v>32</v>
      </c>
      <c r="F203" s="310">
        <v>15000</v>
      </c>
      <c r="G203" s="308">
        <v>15000</v>
      </c>
      <c r="H203" s="181">
        <f t="shared" si="34"/>
        <v>0</v>
      </c>
      <c r="I203" s="182">
        <v>15000</v>
      </c>
      <c r="J203" s="310">
        <v>15000</v>
      </c>
    </row>
    <row r="204" spans="1:10">
      <c r="A204" s="323"/>
      <c r="B204" s="166"/>
      <c r="C204" s="167"/>
      <c r="D204" s="167"/>
      <c r="E204" s="170" t="s">
        <v>361</v>
      </c>
      <c r="F204" s="310">
        <v>4050</v>
      </c>
      <c r="G204" s="308">
        <v>4050</v>
      </c>
      <c r="H204" s="181">
        <f t="shared" si="34"/>
        <v>0</v>
      </c>
      <c r="I204" s="182">
        <v>4050</v>
      </c>
      <c r="J204" s="310">
        <v>4050</v>
      </c>
    </row>
    <row r="205" spans="1:10">
      <c r="A205" s="323"/>
      <c r="B205" s="166"/>
      <c r="C205" s="167">
        <v>8</v>
      </c>
      <c r="D205" s="167"/>
      <c r="E205" s="170" t="s">
        <v>33</v>
      </c>
      <c r="F205" s="310">
        <v>4569</v>
      </c>
      <c r="G205" s="308">
        <v>4569</v>
      </c>
      <c r="H205" s="181">
        <f t="shared" si="34"/>
        <v>0</v>
      </c>
      <c r="I205" s="182">
        <v>4569</v>
      </c>
      <c r="J205" s="310">
        <v>4569</v>
      </c>
    </row>
    <row r="206" spans="1:10">
      <c r="A206" s="323"/>
      <c r="B206" s="166"/>
      <c r="C206" s="167"/>
      <c r="D206" s="167"/>
      <c r="E206" s="170" t="s">
        <v>361</v>
      </c>
      <c r="F206" s="310">
        <v>1234</v>
      </c>
      <c r="G206" s="308">
        <v>1234</v>
      </c>
      <c r="H206" s="181">
        <f t="shared" si="34"/>
        <v>0</v>
      </c>
      <c r="I206" s="182">
        <v>1234</v>
      </c>
      <c r="J206" s="310">
        <v>1234</v>
      </c>
    </row>
    <row r="207" spans="1:10">
      <c r="A207" s="323"/>
      <c r="B207" s="166"/>
      <c r="C207" s="167">
        <v>9</v>
      </c>
      <c r="D207" s="167"/>
      <c r="E207" s="170" t="s">
        <v>34</v>
      </c>
      <c r="F207" s="310">
        <v>4016</v>
      </c>
      <c r="G207" s="308">
        <v>4016</v>
      </c>
      <c r="H207" s="181">
        <f t="shared" si="34"/>
        <v>0</v>
      </c>
      <c r="I207" s="182">
        <v>4016</v>
      </c>
      <c r="J207" s="310">
        <v>3985</v>
      </c>
    </row>
    <row r="208" spans="1:10">
      <c r="A208" s="323"/>
      <c r="B208" s="166"/>
      <c r="C208" s="167"/>
      <c r="D208" s="167"/>
      <c r="E208" s="170" t="s">
        <v>361</v>
      </c>
      <c r="F208" s="310">
        <v>1084</v>
      </c>
      <c r="G208" s="308">
        <v>1084</v>
      </c>
      <c r="H208" s="181">
        <f t="shared" si="34"/>
        <v>0</v>
      </c>
      <c r="I208" s="182">
        <v>1084</v>
      </c>
      <c r="J208" s="310">
        <v>1076</v>
      </c>
    </row>
    <row r="209" spans="1:14">
      <c r="A209" s="323"/>
      <c r="B209" s="166"/>
      <c r="C209" s="167">
        <v>10</v>
      </c>
      <c r="D209" s="167"/>
      <c r="E209" s="170" t="s">
        <v>612</v>
      </c>
      <c r="F209" s="310">
        <v>5118</v>
      </c>
      <c r="G209" s="308">
        <v>5118</v>
      </c>
      <c r="H209" s="181">
        <f t="shared" si="34"/>
        <v>0</v>
      </c>
      <c r="I209" s="182">
        <v>5118</v>
      </c>
      <c r="J209" s="310">
        <v>4869</v>
      </c>
    </row>
    <row r="210" spans="1:14">
      <c r="A210" s="323"/>
      <c r="B210" s="166"/>
      <c r="C210" s="167"/>
      <c r="D210" s="167"/>
      <c r="E210" s="170" t="s">
        <v>361</v>
      </c>
      <c r="F210" s="310">
        <v>1382</v>
      </c>
      <c r="G210" s="308">
        <v>1382</v>
      </c>
      <c r="H210" s="181">
        <f t="shared" si="34"/>
        <v>0</v>
      </c>
      <c r="I210" s="182">
        <v>1382</v>
      </c>
      <c r="J210" s="310">
        <v>1315</v>
      </c>
    </row>
    <row r="211" spans="1:14">
      <c r="A211" s="323"/>
      <c r="B211" s="166"/>
      <c r="C211" s="167">
        <v>11</v>
      </c>
      <c r="D211" s="167"/>
      <c r="E211" s="170" t="s">
        <v>614</v>
      </c>
      <c r="F211" s="310">
        <v>4033</v>
      </c>
      <c r="G211" s="308">
        <v>0</v>
      </c>
      <c r="H211" s="181">
        <f t="shared" si="34"/>
        <v>0</v>
      </c>
      <c r="I211" s="182">
        <v>0</v>
      </c>
      <c r="J211" s="310">
        <v>0</v>
      </c>
    </row>
    <row r="212" spans="1:14">
      <c r="A212" s="323"/>
      <c r="B212" s="166"/>
      <c r="C212" s="167"/>
      <c r="D212" s="167"/>
      <c r="E212" s="170" t="s">
        <v>361</v>
      </c>
      <c r="F212" s="310">
        <v>1089</v>
      </c>
      <c r="G212" s="308">
        <v>0</v>
      </c>
      <c r="H212" s="181">
        <f t="shared" si="34"/>
        <v>0</v>
      </c>
      <c r="I212" s="182">
        <v>0</v>
      </c>
      <c r="J212" s="310">
        <v>0</v>
      </c>
    </row>
    <row r="213" spans="1:14">
      <c r="A213" s="323"/>
      <c r="B213" s="166"/>
      <c r="C213" s="167">
        <v>12</v>
      </c>
      <c r="D213" s="167"/>
      <c r="E213" s="170" t="s">
        <v>636</v>
      </c>
      <c r="F213" s="310">
        <v>0</v>
      </c>
      <c r="G213" s="308">
        <v>1574</v>
      </c>
      <c r="H213" s="181">
        <f t="shared" si="34"/>
        <v>0</v>
      </c>
      <c r="I213" s="182">
        <v>1574</v>
      </c>
      <c r="J213" s="310">
        <v>1574</v>
      </c>
    </row>
    <row r="214" spans="1:14">
      <c r="A214" s="323"/>
      <c r="B214" s="166"/>
      <c r="C214" s="167"/>
      <c r="D214" s="167"/>
      <c r="E214" s="170" t="s">
        <v>361</v>
      </c>
      <c r="F214" s="310">
        <v>0</v>
      </c>
      <c r="G214" s="308">
        <v>425</v>
      </c>
      <c r="H214" s="181">
        <f t="shared" si="34"/>
        <v>0</v>
      </c>
      <c r="I214" s="182">
        <v>425</v>
      </c>
      <c r="J214" s="310">
        <v>425</v>
      </c>
    </row>
    <row r="215" spans="1:14">
      <c r="A215" s="323"/>
      <c r="B215" s="166"/>
      <c r="C215" s="167">
        <v>13</v>
      </c>
      <c r="D215" s="167"/>
      <c r="E215" s="170" t="s">
        <v>659</v>
      </c>
      <c r="F215" s="310">
        <v>0</v>
      </c>
      <c r="G215" s="308">
        <v>20446</v>
      </c>
      <c r="H215" s="181">
        <f t="shared" si="34"/>
        <v>0</v>
      </c>
      <c r="I215" s="182">
        <v>20446</v>
      </c>
      <c r="J215" s="310">
        <v>20446</v>
      </c>
    </row>
    <row r="216" spans="1:14">
      <c r="A216" s="323"/>
      <c r="B216" s="166"/>
      <c r="C216" s="167"/>
      <c r="D216" s="167"/>
      <c r="E216" s="170" t="s">
        <v>361</v>
      </c>
      <c r="F216" s="310">
        <v>0</v>
      </c>
      <c r="G216" s="308">
        <v>5521</v>
      </c>
      <c r="H216" s="181">
        <f t="shared" si="34"/>
        <v>0</v>
      </c>
      <c r="I216" s="182">
        <v>5521</v>
      </c>
      <c r="J216" s="310">
        <v>5521</v>
      </c>
    </row>
    <row r="217" spans="1:14">
      <c r="A217" s="323"/>
      <c r="B217" s="166"/>
      <c r="C217" s="167">
        <v>14</v>
      </c>
      <c r="D217" s="167"/>
      <c r="E217" s="170" t="s">
        <v>669</v>
      </c>
      <c r="F217" s="310">
        <v>0</v>
      </c>
      <c r="G217" s="308">
        <v>73351</v>
      </c>
      <c r="H217" s="181">
        <f t="shared" si="34"/>
        <v>0</v>
      </c>
      <c r="I217" s="182">
        <v>73351</v>
      </c>
      <c r="J217" s="310">
        <v>73351</v>
      </c>
    </row>
    <row r="218" spans="1:14">
      <c r="A218" s="323"/>
      <c r="B218" s="166"/>
      <c r="C218" s="167"/>
      <c r="D218" s="167"/>
      <c r="E218" s="170" t="s">
        <v>361</v>
      </c>
      <c r="F218" s="310">
        <v>0</v>
      </c>
      <c r="G218" s="308">
        <v>19805</v>
      </c>
      <c r="H218" s="181">
        <f t="shared" si="34"/>
        <v>0</v>
      </c>
      <c r="I218" s="182">
        <v>19805</v>
      </c>
      <c r="J218" s="310">
        <v>19805</v>
      </c>
    </row>
    <row r="219" spans="1:14">
      <c r="A219" s="323"/>
      <c r="B219" s="166"/>
      <c r="C219" s="167">
        <v>15</v>
      </c>
      <c r="D219" s="167"/>
      <c r="E219" s="170" t="s">
        <v>660</v>
      </c>
      <c r="F219" s="310">
        <v>0</v>
      </c>
      <c r="G219" s="308">
        <v>2543</v>
      </c>
      <c r="H219" s="181">
        <f t="shared" si="34"/>
        <v>0</v>
      </c>
      <c r="I219" s="182">
        <v>2543</v>
      </c>
      <c r="J219" s="310">
        <v>0</v>
      </c>
    </row>
    <row r="220" spans="1:14">
      <c r="A220" s="323"/>
      <c r="B220" s="166"/>
      <c r="C220" s="167"/>
      <c r="D220" s="167"/>
      <c r="E220" s="170" t="s">
        <v>361</v>
      </c>
      <c r="F220" s="310">
        <v>0</v>
      </c>
      <c r="G220" s="308">
        <v>686</v>
      </c>
      <c r="H220" s="181">
        <f t="shared" si="34"/>
        <v>0</v>
      </c>
      <c r="I220" s="182">
        <v>686</v>
      </c>
      <c r="J220" s="310">
        <v>0</v>
      </c>
    </row>
    <row r="221" spans="1:14">
      <c r="A221" s="323"/>
      <c r="B221" s="166"/>
      <c r="C221" s="167">
        <v>16</v>
      </c>
      <c r="D221" s="167"/>
      <c r="E221" s="170" t="s">
        <v>661</v>
      </c>
      <c r="F221" s="310">
        <v>0</v>
      </c>
      <c r="G221" s="308">
        <v>35377</v>
      </c>
      <c r="H221" s="181">
        <f t="shared" si="34"/>
        <v>0</v>
      </c>
      <c r="I221" s="182">
        <v>35377</v>
      </c>
      <c r="J221" s="310">
        <v>35377</v>
      </c>
    </row>
    <row r="222" spans="1:14">
      <c r="A222" s="323"/>
      <c r="B222" s="166"/>
      <c r="C222" s="167"/>
      <c r="D222" s="167"/>
      <c r="E222" s="170" t="s">
        <v>361</v>
      </c>
      <c r="F222" s="310">
        <v>0</v>
      </c>
      <c r="G222" s="308">
        <v>9552</v>
      </c>
      <c r="H222" s="181">
        <f t="shared" si="34"/>
        <v>0</v>
      </c>
      <c r="I222" s="182">
        <v>9552</v>
      </c>
      <c r="J222" s="310">
        <v>9552</v>
      </c>
    </row>
    <row r="223" spans="1:14">
      <c r="A223" s="323"/>
      <c r="B223" s="166"/>
      <c r="C223" s="167">
        <v>17</v>
      </c>
      <c r="D223" s="167"/>
      <c r="E223" s="170" t="s">
        <v>383</v>
      </c>
      <c r="F223" s="310">
        <v>7874</v>
      </c>
      <c r="G223" s="308">
        <v>12552</v>
      </c>
      <c r="H223" s="181">
        <f t="shared" si="34"/>
        <v>0</v>
      </c>
      <c r="I223" s="182">
        <v>12552</v>
      </c>
      <c r="J223" s="310">
        <v>12552</v>
      </c>
      <c r="M223" s="756">
        <f>SUM(I223,I221,I219,I217,I215,I213,I211,I209,I207,I205,I203,I201,I199,I197,I195,I193)</f>
        <v>264436</v>
      </c>
      <c r="N223" s="756">
        <f>SUM(J223,J221,J219,J217,J215,J213,J211,J209,J207,J205,J203,J201,J199,J197,J195,J193)</f>
        <v>260588</v>
      </c>
    </row>
    <row r="224" spans="1:14" ht="16.5" thickBot="1">
      <c r="A224" s="323"/>
      <c r="B224" s="166"/>
      <c r="C224" s="167"/>
      <c r="D224" s="167"/>
      <c r="E224" s="170" t="s">
        <v>361</v>
      </c>
      <c r="F224" s="310">
        <v>2126</v>
      </c>
      <c r="G224" s="308">
        <v>3389</v>
      </c>
      <c r="H224" s="181">
        <f t="shared" si="34"/>
        <v>0</v>
      </c>
      <c r="I224" s="182">
        <v>3389</v>
      </c>
      <c r="J224" s="310">
        <v>3389</v>
      </c>
      <c r="M224" s="756">
        <f>SUM(I224,I222,I220,I218,I216,I214,I212,I210,I208,I206,I204,I202,I200,I198,I196,I194)</f>
        <v>71443</v>
      </c>
      <c r="N224" s="756">
        <f>SUM(J224,J222,J220,J218,J216,J214,J212,J210,J208,J206,J204,J202,J200,J198,J196,J194)</f>
        <v>70186</v>
      </c>
    </row>
    <row r="225" spans="1:14" ht="16.5" thickBot="1">
      <c r="A225" s="184"/>
      <c r="B225" s="185"/>
      <c r="C225" s="185"/>
      <c r="D225" s="185"/>
      <c r="E225" s="186" t="s">
        <v>620</v>
      </c>
      <c r="F225" s="376">
        <f t="shared" ref="F225:J225" si="35">SUM(F193:F224)</f>
        <v>178268</v>
      </c>
      <c r="G225" s="376">
        <f t="shared" si="35"/>
        <v>335879</v>
      </c>
      <c r="H225" s="376">
        <f t="shared" si="35"/>
        <v>0</v>
      </c>
      <c r="I225" s="376">
        <f t="shared" si="35"/>
        <v>335879</v>
      </c>
      <c r="J225" s="376">
        <f t="shared" si="35"/>
        <v>330774</v>
      </c>
      <c r="N225" s="756">
        <f>SUM(N223:N224)</f>
        <v>330774</v>
      </c>
    </row>
    <row r="226" spans="1:14" s="199" customFormat="1" ht="31.5">
      <c r="A226" s="165">
        <v>387</v>
      </c>
      <c r="B226" s="166"/>
      <c r="C226" s="167"/>
      <c r="D226" s="167"/>
      <c r="E226" s="205" t="s">
        <v>1012</v>
      </c>
      <c r="F226" s="310"/>
      <c r="G226" s="308">
        <v>0</v>
      </c>
      <c r="H226" s="310">
        <f>I226-G226</f>
        <v>0</v>
      </c>
      <c r="I226" s="308">
        <v>0</v>
      </c>
      <c r="J226" s="310">
        <v>0</v>
      </c>
      <c r="M226" s="758"/>
      <c r="N226" s="758"/>
    </row>
    <row r="227" spans="1:14" s="199" customFormat="1">
      <c r="A227" s="165"/>
      <c r="B227" s="166">
        <v>1</v>
      </c>
      <c r="C227" s="167"/>
      <c r="D227" s="167"/>
      <c r="E227" s="205" t="s">
        <v>666</v>
      </c>
      <c r="F227" s="310"/>
      <c r="G227" s="308">
        <v>0</v>
      </c>
      <c r="H227" s="310">
        <f>I227-G227</f>
        <v>0</v>
      </c>
      <c r="I227" s="308">
        <v>0</v>
      </c>
      <c r="J227" s="310">
        <v>0</v>
      </c>
      <c r="M227" s="758"/>
      <c r="N227" s="758"/>
    </row>
    <row r="228" spans="1:14" s="199" customFormat="1" ht="16.5" thickBot="1">
      <c r="A228" s="165"/>
      <c r="B228" s="166"/>
      <c r="C228" s="167">
        <v>1</v>
      </c>
      <c r="D228" s="167"/>
      <c r="E228" s="288" t="s">
        <v>667</v>
      </c>
      <c r="F228" s="310">
        <v>0</v>
      </c>
      <c r="G228" s="308">
        <v>25000</v>
      </c>
      <c r="H228" s="310">
        <f>I228-G228</f>
        <v>0</v>
      </c>
      <c r="I228" s="308">
        <v>25000</v>
      </c>
      <c r="J228" s="310">
        <v>25000</v>
      </c>
      <c r="M228" s="758"/>
      <c r="N228" s="758"/>
    </row>
    <row r="229" spans="1:14" s="199" customFormat="1" ht="16.5" thickBot="1">
      <c r="A229" s="184"/>
      <c r="B229" s="185"/>
      <c r="C229" s="185"/>
      <c r="D229" s="185"/>
      <c r="E229" s="186" t="s">
        <v>668</v>
      </c>
      <c r="F229" s="376">
        <f t="shared" ref="F229:J229" si="36">SUM(F228:F228)</f>
        <v>0</v>
      </c>
      <c r="G229" s="376">
        <f t="shared" si="36"/>
        <v>25000</v>
      </c>
      <c r="H229" s="376">
        <f t="shared" si="36"/>
        <v>0</v>
      </c>
      <c r="I229" s="376">
        <f t="shared" si="36"/>
        <v>25000</v>
      </c>
      <c r="J229" s="376">
        <f t="shared" si="36"/>
        <v>25000</v>
      </c>
      <c r="M229" s="758"/>
      <c r="N229" s="758"/>
    </row>
    <row r="230" spans="1:14">
      <c r="A230" s="165">
        <v>388</v>
      </c>
      <c r="B230" s="169"/>
      <c r="C230" s="221"/>
      <c r="D230" s="221"/>
      <c r="E230" s="222" t="s">
        <v>273</v>
      </c>
      <c r="F230" s="312"/>
      <c r="G230" s="317">
        <v>0</v>
      </c>
      <c r="H230" s="312">
        <f>I230-G230</f>
        <v>0</v>
      </c>
      <c r="I230" s="317">
        <v>0</v>
      </c>
      <c r="J230" s="312">
        <v>0</v>
      </c>
    </row>
    <row r="231" spans="1:14">
      <c r="A231" s="165"/>
      <c r="B231" s="169">
        <v>1</v>
      </c>
      <c r="C231" s="221"/>
      <c r="D231" s="221"/>
      <c r="E231" s="222" t="s">
        <v>226</v>
      </c>
      <c r="F231" s="312">
        <v>5000</v>
      </c>
      <c r="G231" s="317">
        <v>8337</v>
      </c>
      <c r="H231" s="312">
        <f>I231-G231</f>
        <v>37657</v>
      </c>
      <c r="I231" s="317">
        <v>45994</v>
      </c>
      <c r="J231" s="312">
        <v>0</v>
      </c>
    </row>
    <row r="232" spans="1:14" ht="16.5" thickBot="1">
      <c r="A232" s="165"/>
      <c r="B232" s="169">
        <v>2</v>
      </c>
      <c r="C232" s="221"/>
      <c r="D232" s="221"/>
      <c r="E232" s="222" t="s">
        <v>549</v>
      </c>
      <c r="F232" s="312">
        <v>30000</v>
      </c>
      <c r="G232" s="317">
        <v>895</v>
      </c>
      <c r="H232" s="312">
        <f>I232-G232</f>
        <v>0</v>
      </c>
      <c r="I232" s="317">
        <v>895</v>
      </c>
      <c r="J232" s="312">
        <v>0</v>
      </c>
    </row>
    <row r="233" spans="1:14" ht="16.5" thickBot="1">
      <c r="A233" s="321"/>
      <c r="B233" s="322"/>
      <c r="C233" s="322"/>
      <c r="D233" s="322"/>
      <c r="E233" s="223" t="s">
        <v>588</v>
      </c>
      <c r="F233" s="390">
        <f>SUM(F230:F232)</f>
        <v>35000</v>
      </c>
      <c r="G233" s="390">
        <f t="shared" ref="G233:I233" si="37">SUM(G230:G232)</f>
        <v>9232</v>
      </c>
      <c r="H233" s="390">
        <f t="shared" si="37"/>
        <v>37657</v>
      </c>
      <c r="I233" s="390">
        <f t="shared" si="37"/>
        <v>46889</v>
      </c>
      <c r="J233" s="390">
        <f t="shared" ref="J233" si="38">SUM(J230:J232)</f>
        <v>0</v>
      </c>
    </row>
    <row r="234" spans="1:14" s="199" customFormat="1" ht="31.5">
      <c r="A234" s="192">
        <v>389</v>
      </c>
      <c r="B234" s="188"/>
      <c r="C234" s="188"/>
      <c r="D234" s="193"/>
      <c r="E234" s="214" t="s">
        <v>572</v>
      </c>
      <c r="F234" s="379"/>
      <c r="G234" s="362">
        <v>0</v>
      </c>
      <c r="H234" s="379">
        <f>I234-G234</f>
        <v>0</v>
      </c>
      <c r="I234" s="362">
        <v>0</v>
      </c>
      <c r="J234" s="379">
        <v>0</v>
      </c>
      <c r="M234" s="758"/>
      <c r="N234" s="758"/>
    </row>
    <row r="235" spans="1:14" s="199" customFormat="1">
      <c r="A235" s="215"/>
      <c r="B235" s="216">
        <v>1</v>
      </c>
      <c r="C235" s="216"/>
      <c r="D235" s="216"/>
      <c r="E235" s="191" t="s">
        <v>546</v>
      </c>
      <c r="F235" s="312"/>
      <c r="G235" s="317">
        <v>0</v>
      </c>
      <c r="H235" s="312">
        <f>I235-G235</f>
        <v>0</v>
      </c>
      <c r="I235" s="317">
        <v>0</v>
      </c>
      <c r="J235" s="312">
        <v>0</v>
      </c>
      <c r="M235" s="758"/>
      <c r="N235" s="758"/>
    </row>
    <row r="236" spans="1:14" s="199" customFormat="1">
      <c r="A236" s="215"/>
      <c r="B236" s="216"/>
      <c r="C236" s="216">
        <v>1</v>
      </c>
      <c r="D236" s="216"/>
      <c r="E236" s="191" t="s">
        <v>547</v>
      </c>
      <c r="F236" s="312">
        <v>2848</v>
      </c>
      <c r="G236" s="317">
        <v>2848</v>
      </c>
      <c r="H236" s="312">
        <f>I236-G236</f>
        <v>0</v>
      </c>
      <c r="I236" s="317">
        <v>2848</v>
      </c>
      <c r="J236" s="312">
        <v>2848</v>
      </c>
      <c r="M236" s="758"/>
      <c r="N236" s="758"/>
    </row>
    <row r="237" spans="1:14" s="199" customFormat="1">
      <c r="A237" s="215"/>
      <c r="B237" s="216">
        <v>2</v>
      </c>
      <c r="C237" s="216"/>
      <c r="D237" s="216"/>
      <c r="E237" s="191"/>
      <c r="F237" s="312"/>
      <c r="G237" s="317">
        <v>0</v>
      </c>
      <c r="H237" s="312">
        <f t="shared" ref="H237:H241" si="39">I237-G237</f>
        <v>0</v>
      </c>
      <c r="I237" s="317">
        <v>0</v>
      </c>
      <c r="J237" s="312">
        <v>0</v>
      </c>
      <c r="M237" s="758"/>
      <c r="N237" s="758"/>
    </row>
    <row r="238" spans="1:14" s="199" customFormat="1">
      <c r="A238" s="215"/>
      <c r="B238" s="216"/>
      <c r="C238" s="216"/>
      <c r="D238" s="216"/>
      <c r="E238" s="191" t="s">
        <v>658</v>
      </c>
      <c r="F238" s="312">
        <v>0</v>
      </c>
      <c r="G238" s="317">
        <v>300</v>
      </c>
      <c r="H238" s="312">
        <f t="shared" si="39"/>
        <v>0</v>
      </c>
      <c r="I238" s="317">
        <v>300</v>
      </c>
      <c r="J238" s="312">
        <v>300</v>
      </c>
      <c r="M238" s="758"/>
      <c r="N238" s="758"/>
    </row>
    <row r="239" spans="1:14" s="199" customFormat="1">
      <c r="A239" s="215"/>
      <c r="B239" s="216">
        <v>3</v>
      </c>
      <c r="C239" s="216"/>
      <c r="D239" s="216"/>
      <c r="E239" s="191" t="s">
        <v>637</v>
      </c>
      <c r="F239" s="312"/>
      <c r="G239" s="317">
        <v>0</v>
      </c>
      <c r="H239" s="312">
        <f t="shared" si="39"/>
        <v>0</v>
      </c>
      <c r="I239" s="317">
        <v>0</v>
      </c>
      <c r="J239" s="312">
        <v>0</v>
      </c>
      <c r="M239" s="758"/>
      <c r="N239" s="758"/>
    </row>
    <row r="240" spans="1:14" s="199" customFormat="1">
      <c r="A240" s="215"/>
      <c r="B240" s="216"/>
      <c r="C240" s="216"/>
      <c r="D240" s="216"/>
      <c r="E240" s="191" t="s">
        <v>691</v>
      </c>
      <c r="F240" s="312"/>
      <c r="G240" s="317">
        <v>1182</v>
      </c>
      <c r="H240" s="312"/>
      <c r="I240" s="317">
        <v>1182</v>
      </c>
      <c r="J240" s="312">
        <v>1182</v>
      </c>
      <c r="M240" s="758"/>
      <c r="N240" s="758"/>
    </row>
    <row r="241" spans="1:14" s="199" customFormat="1" ht="16.5" thickBot="1">
      <c r="A241" s="215"/>
      <c r="B241" s="216"/>
      <c r="C241" s="216">
        <v>1</v>
      </c>
      <c r="D241" s="216"/>
      <c r="E241" s="191" t="s">
        <v>638</v>
      </c>
      <c r="F241" s="312">
        <v>0</v>
      </c>
      <c r="G241" s="317">
        <v>200</v>
      </c>
      <c r="H241" s="312">
        <f t="shared" si="39"/>
        <v>0</v>
      </c>
      <c r="I241" s="317">
        <v>200</v>
      </c>
      <c r="J241" s="312">
        <v>200</v>
      </c>
      <c r="M241" s="758"/>
      <c r="N241" s="758"/>
    </row>
    <row r="242" spans="1:14" s="199" customFormat="1" ht="16.5" thickBot="1">
      <c r="A242" s="184"/>
      <c r="B242" s="185"/>
      <c r="C242" s="185"/>
      <c r="D242" s="185"/>
      <c r="E242" s="186" t="s">
        <v>586</v>
      </c>
      <c r="F242" s="376">
        <f>SUM(F235:F241)</f>
        <v>2848</v>
      </c>
      <c r="G242" s="376">
        <f t="shared" ref="G242:I242" si="40">SUM(G235:G241)</f>
        <v>4530</v>
      </c>
      <c r="H242" s="376">
        <f t="shared" si="40"/>
        <v>0</v>
      </c>
      <c r="I242" s="376">
        <f t="shared" si="40"/>
        <v>4530</v>
      </c>
      <c r="J242" s="376">
        <f t="shared" ref="J242" si="41">SUM(J235:J241)</f>
        <v>4530</v>
      </c>
      <c r="M242" s="758"/>
      <c r="N242" s="758"/>
    </row>
    <row r="243" spans="1:14" s="199" customFormat="1">
      <c r="A243" s="192">
        <v>391</v>
      </c>
      <c r="B243" s="188"/>
      <c r="C243" s="188"/>
      <c r="D243" s="193"/>
      <c r="E243" s="214" t="s">
        <v>622</v>
      </c>
      <c r="F243" s="379"/>
      <c r="G243" s="362">
        <v>0</v>
      </c>
      <c r="H243" s="379">
        <f>I243-G243</f>
        <v>0</v>
      </c>
      <c r="I243" s="362">
        <v>0</v>
      </c>
      <c r="J243" s="379">
        <v>0</v>
      </c>
      <c r="M243" s="758"/>
      <c r="N243" s="758"/>
    </row>
    <row r="244" spans="1:14" s="199" customFormat="1">
      <c r="A244" s="215"/>
      <c r="B244" s="216">
        <v>1</v>
      </c>
      <c r="C244" s="216"/>
      <c r="D244" s="216"/>
      <c r="E244" s="191" t="s">
        <v>623</v>
      </c>
      <c r="F244" s="312">
        <v>9199</v>
      </c>
      <c r="G244" s="317">
        <v>9199</v>
      </c>
      <c r="H244" s="312">
        <f>I244-G244</f>
        <v>0</v>
      </c>
      <c r="I244" s="317">
        <v>9199</v>
      </c>
      <c r="J244" s="312">
        <v>9199</v>
      </c>
      <c r="M244" s="758"/>
      <c r="N244" s="758"/>
    </row>
    <row r="245" spans="1:14" s="199" customFormat="1">
      <c r="A245" s="215"/>
      <c r="B245" s="216">
        <v>2</v>
      </c>
      <c r="C245" s="216"/>
      <c r="D245" s="216"/>
      <c r="E245" s="385" t="s">
        <v>242</v>
      </c>
      <c r="F245" s="312">
        <v>24352</v>
      </c>
      <c r="G245" s="317">
        <v>24352</v>
      </c>
      <c r="H245" s="312">
        <f>I245-G245</f>
        <v>0</v>
      </c>
      <c r="I245" s="317">
        <v>24352</v>
      </c>
      <c r="J245" s="312">
        <v>24352</v>
      </c>
      <c r="M245" s="758"/>
      <c r="N245" s="758"/>
    </row>
    <row r="246" spans="1:14" s="199" customFormat="1" ht="16.5" thickBot="1">
      <c r="A246" s="215"/>
      <c r="B246" s="216">
        <v>10</v>
      </c>
      <c r="C246" s="216"/>
      <c r="D246" s="216"/>
      <c r="E246" s="386" t="s">
        <v>639</v>
      </c>
      <c r="F246" s="312">
        <v>0</v>
      </c>
      <c r="G246" s="317">
        <v>1180000</v>
      </c>
      <c r="H246" s="312">
        <f>I246-G246</f>
        <v>0</v>
      </c>
      <c r="I246" s="317">
        <v>1180000</v>
      </c>
      <c r="J246" s="312">
        <v>1180000</v>
      </c>
      <c r="M246" s="758"/>
      <c r="N246" s="758"/>
    </row>
    <row r="247" spans="1:14" s="199" customFormat="1" ht="16.5" thickBot="1">
      <c r="A247" s="184"/>
      <c r="B247" s="185"/>
      <c r="C247" s="185"/>
      <c r="D247" s="185"/>
      <c r="E247" s="186" t="s">
        <v>624</v>
      </c>
      <c r="F247" s="376">
        <f>SUM(F244:F246)</f>
        <v>33551</v>
      </c>
      <c r="G247" s="376">
        <f t="shared" ref="G247:I247" si="42">SUM(G244:G246)</f>
        <v>1213551</v>
      </c>
      <c r="H247" s="376">
        <f t="shared" si="42"/>
        <v>0</v>
      </c>
      <c r="I247" s="376">
        <f t="shared" si="42"/>
        <v>1213551</v>
      </c>
      <c r="J247" s="376">
        <f t="shared" ref="J247" si="43">SUM(J244:J246)</f>
        <v>1213551</v>
      </c>
      <c r="M247" s="758"/>
      <c r="N247" s="758"/>
    </row>
    <row r="248" spans="1:14" ht="16.5" thickBot="1">
      <c r="A248" s="169"/>
      <c r="B248" s="166"/>
      <c r="C248" s="166"/>
      <c r="D248" s="166"/>
      <c r="E248" s="168"/>
      <c r="F248" s="313"/>
      <c r="G248" s="224">
        <v>0</v>
      </c>
      <c r="H248" s="313">
        <f>I248-G248</f>
        <v>0</v>
      </c>
      <c r="I248" s="224">
        <v>0</v>
      </c>
      <c r="J248" s="313">
        <v>0</v>
      </c>
    </row>
    <row r="249" spans="1:14" ht="16.5" thickBot="1">
      <c r="A249" s="184"/>
      <c r="B249" s="185"/>
      <c r="C249" s="185"/>
      <c r="D249" s="185"/>
      <c r="E249" s="186" t="s">
        <v>550</v>
      </c>
      <c r="F249" s="376">
        <f>SUM(F242,F233,F225,F191,F143,F131,F123,F108,F93,F88,F81,F76,F247,F229)</f>
        <v>2510836.997523</v>
      </c>
      <c r="G249" s="376">
        <f>SUM(G242,G233,G225,G191,G143,G131,G123,G108,G93,G88,G81,G76,G247,G229)</f>
        <v>4119037</v>
      </c>
      <c r="H249" s="376">
        <f>SUM(H242,H233,H225,H191,H143,H131,H123,H108,H93,H88,H81,H76,H247,H229)</f>
        <v>214167</v>
      </c>
      <c r="I249" s="376">
        <f>SUM(I242,I233,I225,I191,I143,I131,I123,I108,I93,I88,I81,I76,I247,I229)</f>
        <v>4333204</v>
      </c>
      <c r="J249" s="376">
        <f>SUM(J242,J233,J225,J191,J143,J131,J123,J108,J93,J88,J81,J76,J247,J229)</f>
        <v>4187349</v>
      </c>
      <c r="L249" s="171"/>
    </row>
    <row r="251" spans="1:14">
      <c r="F251" s="226"/>
      <c r="G251" s="226"/>
      <c r="H251" s="226"/>
      <c r="I251" s="226"/>
      <c r="J251" s="226"/>
    </row>
    <row r="252" spans="1:14">
      <c r="F252" s="226"/>
      <c r="G252" s="226"/>
      <c r="H252" s="226"/>
      <c r="I252" s="226">
        <f>'1.1.sz.mell.'!G128-'14B.m'!I249</f>
        <v>0</v>
      </c>
      <c r="J252" s="226">
        <f>'1.1.sz.mell.'!H128-'14B.m'!J249</f>
        <v>0</v>
      </c>
    </row>
  </sheetData>
  <mergeCells count="14">
    <mergeCell ref="J6:J9"/>
    <mergeCell ref="G6:G9"/>
    <mergeCell ref="H6:H9"/>
    <mergeCell ref="I6:I9"/>
    <mergeCell ref="A1:J1"/>
    <mergeCell ref="A2:J2"/>
    <mergeCell ref="A3:J3"/>
    <mergeCell ref="A4:D5"/>
    <mergeCell ref="I5:J5"/>
    <mergeCell ref="A6:A9"/>
    <mergeCell ref="B6:B9"/>
    <mergeCell ref="C6:C9"/>
    <mergeCell ref="D6:D9"/>
    <mergeCell ref="F6:F9"/>
  </mergeCells>
  <printOptions horizontalCentered="1"/>
  <pageMargins left="0.24" right="0.24" top="0.70866141732283472" bottom="0.35433070866141736" header="0.31496062992125984" footer="0.19685039370078741"/>
  <pageSetup paperSize="9" scale="56" orientation="portrait" r:id="rId1"/>
  <headerFooter alignWithMargins="0">
    <oddFooter>&amp;R&amp;P</oddFooter>
  </headerFooter>
  <rowBreaks count="4" manualBreakCount="4">
    <brk id="108" max="10" man="1"/>
    <brk id="191" max="10" man="1"/>
    <brk id="249" max="10" man="1"/>
    <brk id="297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L133"/>
  <sheetViews>
    <sheetView view="pageBreakPreview" topLeftCell="A28" zoomScaleNormal="120" zoomScaleSheetLayoutView="100" workbookViewId="0">
      <selection activeCell="I118" sqref="I118"/>
    </sheetView>
  </sheetViews>
  <sheetFormatPr defaultRowHeight="15.75"/>
  <cols>
    <col min="1" max="2" width="8.140625" style="71" customWidth="1"/>
    <col min="3" max="3" width="65.42578125" style="71" customWidth="1"/>
    <col min="4" max="4" width="13" style="72" bestFit="1" customWidth="1"/>
    <col min="5" max="6" width="13" style="72" hidden="1" customWidth="1"/>
    <col min="7" max="7" width="13" style="72" bestFit="1" customWidth="1"/>
    <col min="8" max="8" width="13" style="72" customWidth="1"/>
    <col min="9" max="9" width="9.28515625" style="72" customWidth="1"/>
    <col min="10" max="16384" width="9.140625" style="16"/>
  </cols>
  <sheetData>
    <row r="1" spans="1:9" ht="15.95" customHeight="1">
      <c r="A1" s="829" t="s">
        <v>44</v>
      </c>
      <c r="B1" s="829"/>
      <c r="C1" s="829"/>
      <c r="D1" s="829"/>
      <c r="E1" s="829"/>
      <c r="F1" s="829"/>
      <c r="G1" s="829"/>
      <c r="H1" s="829"/>
      <c r="I1" s="808"/>
    </row>
    <row r="2" spans="1:9" ht="15.95" customHeight="1" thickBot="1">
      <c r="A2" s="830" t="s">
        <v>45</v>
      </c>
      <c r="B2" s="830"/>
      <c r="C2" s="830"/>
      <c r="D2" s="17"/>
      <c r="E2" s="17"/>
      <c r="F2" s="17"/>
      <c r="G2" s="17"/>
      <c r="H2" s="17"/>
      <c r="I2" s="17"/>
    </row>
    <row r="3" spans="1:9" ht="60.75" thickBot="1">
      <c r="A3" s="18" t="s">
        <v>47</v>
      </c>
      <c r="B3" s="131" t="s">
        <v>395</v>
      </c>
      <c r="C3" s="19" t="s">
        <v>48</v>
      </c>
      <c r="D3" s="20" t="s">
        <v>607</v>
      </c>
      <c r="E3" s="20" t="s">
        <v>694</v>
      </c>
      <c r="F3" s="20" t="s">
        <v>653</v>
      </c>
      <c r="G3" s="20" t="s">
        <v>632</v>
      </c>
      <c r="H3" s="20" t="s">
        <v>695</v>
      </c>
      <c r="I3" s="20" t="s">
        <v>1145</v>
      </c>
    </row>
    <row r="4" spans="1:9" s="22" customFormat="1" ht="12" customHeight="1" thickBot="1">
      <c r="A4" s="11">
        <v>1</v>
      </c>
      <c r="B4" s="11">
        <v>2</v>
      </c>
      <c r="C4" s="11">
        <v>3</v>
      </c>
      <c r="D4" s="11">
        <v>4</v>
      </c>
      <c r="E4" s="11"/>
      <c r="F4" s="11">
        <v>5</v>
      </c>
      <c r="G4" s="11">
        <v>6</v>
      </c>
      <c r="H4" s="11">
        <v>7</v>
      </c>
      <c r="I4" s="21">
        <v>7</v>
      </c>
    </row>
    <row r="5" spans="1:9" s="25" customFormat="1" ht="12" customHeight="1" thickBot="1">
      <c r="A5" s="23" t="s">
        <v>49</v>
      </c>
      <c r="B5" s="150" t="s">
        <v>423</v>
      </c>
      <c r="C5" s="24" t="s">
        <v>50</v>
      </c>
      <c r="D5" s="12">
        <f>+D6+D7+D8+D9+D10+D11</f>
        <v>0</v>
      </c>
      <c r="E5" s="12">
        <f t="shared" ref="E5:H5" si="0">+E6+E7+E8+E9+E10+E11</f>
        <v>1658</v>
      </c>
      <c r="F5" s="12">
        <f t="shared" si="0"/>
        <v>32</v>
      </c>
      <c r="G5" s="12">
        <f t="shared" si="0"/>
        <v>1690</v>
      </c>
      <c r="H5" s="12">
        <f t="shared" si="0"/>
        <v>1690</v>
      </c>
      <c r="I5" s="12">
        <f>H5/G5*100</f>
        <v>100</v>
      </c>
    </row>
    <row r="6" spans="1:9" s="25" customFormat="1" ht="12" customHeight="1">
      <c r="A6" s="26" t="s">
        <v>51</v>
      </c>
      <c r="B6" s="151" t="s">
        <v>424</v>
      </c>
      <c r="C6" s="27" t="s">
        <v>52</v>
      </c>
      <c r="D6" s="28"/>
      <c r="E6" s="28">
        <v>0</v>
      </c>
      <c r="F6" s="28">
        <f>G6-E6</f>
        <v>0</v>
      </c>
      <c r="G6" s="28">
        <v>0</v>
      </c>
      <c r="H6" s="28"/>
      <c r="I6" s="810"/>
    </row>
    <row r="7" spans="1:9" s="25" customFormat="1" ht="12" customHeight="1">
      <c r="A7" s="29" t="s">
        <v>53</v>
      </c>
      <c r="B7" s="152" t="s">
        <v>425</v>
      </c>
      <c r="C7" s="30" t="s">
        <v>54</v>
      </c>
      <c r="D7" s="31"/>
      <c r="E7" s="31">
        <v>0</v>
      </c>
      <c r="F7" s="31">
        <f t="shared" ref="F7:F11" si="1">G7-E7</f>
        <v>0</v>
      </c>
      <c r="G7" s="31">
        <v>0</v>
      </c>
      <c r="H7" s="31"/>
      <c r="I7" s="811"/>
    </row>
    <row r="8" spans="1:9" s="25" customFormat="1" ht="12" customHeight="1">
      <c r="A8" s="29" t="s">
        <v>55</v>
      </c>
      <c r="B8" s="152" t="s">
        <v>426</v>
      </c>
      <c r="C8" s="30" t="s">
        <v>56</v>
      </c>
      <c r="D8" s="31"/>
      <c r="E8" s="31">
        <v>0</v>
      </c>
      <c r="F8" s="31">
        <f t="shared" si="1"/>
        <v>0</v>
      </c>
      <c r="G8" s="31">
        <v>0</v>
      </c>
      <c r="H8" s="31"/>
      <c r="I8" s="811"/>
    </row>
    <row r="9" spans="1:9" s="25" customFormat="1" ht="12" customHeight="1">
      <c r="A9" s="29" t="s">
        <v>57</v>
      </c>
      <c r="B9" s="152" t="s">
        <v>427</v>
      </c>
      <c r="C9" s="30" t="s">
        <v>58</v>
      </c>
      <c r="D9" s="31"/>
      <c r="E9" s="31">
        <v>0</v>
      </c>
      <c r="F9" s="31">
        <f t="shared" si="1"/>
        <v>0</v>
      </c>
      <c r="G9" s="31">
        <v>0</v>
      </c>
      <c r="H9" s="31"/>
      <c r="I9" s="811"/>
    </row>
    <row r="10" spans="1:9" s="25" customFormat="1" ht="12" customHeight="1">
      <c r="A10" s="29" t="s">
        <v>59</v>
      </c>
      <c r="B10" s="152" t="s">
        <v>428</v>
      </c>
      <c r="C10" s="30" t="s">
        <v>60</v>
      </c>
      <c r="D10" s="31"/>
      <c r="E10" s="31">
        <v>1658</v>
      </c>
      <c r="F10" s="31">
        <f t="shared" si="1"/>
        <v>32</v>
      </c>
      <c r="G10" s="31">
        <v>1690</v>
      </c>
      <c r="H10" s="31">
        <v>1690</v>
      </c>
      <c r="I10" s="811">
        <f t="shared" ref="I10:I62" si="2">H10/G10*100</f>
        <v>100</v>
      </c>
    </row>
    <row r="11" spans="1:9" s="25" customFormat="1" ht="12" customHeight="1" thickBot="1">
      <c r="A11" s="32" t="s">
        <v>61</v>
      </c>
      <c r="B11" s="153" t="s">
        <v>429</v>
      </c>
      <c r="C11" s="33" t="s">
        <v>62</v>
      </c>
      <c r="D11" s="31"/>
      <c r="E11" s="31">
        <v>0</v>
      </c>
      <c r="F11" s="31">
        <f t="shared" si="1"/>
        <v>0</v>
      </c>
      <c r="G11" s="31">
        <v>0</v>
      </c>
      <c r="H11" s="31"/>
      <c r="I11" s="811"/>
    </row>
    <row r="12" spans="1:9" s="25" customFormat="1" ht="12" customHeight="1" thickBot="1">
      <c r="A12" s="23" t="s">
        <v>63</v>
      </c>
      <c r="B12" s="150"/>
      <c r="C12" s="34" t="s">
        <v>64</v>
      </c>
      <c r="D12" s="12">
        <f>+D13+D14+D15+D16+D17</f>
        <v>16081</v>
      </c>
      <c r="E12" s="12">
        <f t="shared" ref="E12:H12" si="3">+E13+E14+E15+E16+E17</f>
        <v>18078</v>
      </c>
      <c r="F12" s="12">
        <f t="shared" si="3"/>
        <v>5982</v>
      </c>
      <c r="G12" s="12">
        <f t="shared" si="3"/>
        <v>24060</v>
      </c>
      <c r="H12" s="12">
        <f t="shared" si="3"/>
        <v>31215</v>
      </c>
      <c r="I12" s="812">
        <f t="shared" si="2"/>
        <v>129.73815461346635</v>
      </c>
    </row>
    <row r="13" spans="1:9" s="25" customFormat="1" ht="12" customHeight="1">
      <c r="A13" s="26" t="s">
        <v>65</v>
      </c>
      <c r="B13" s="151" t="s">
        <v>430</v>
      </c>
      <c r="C13" s="27" t="s">
        <v>66</v>
      </c>
      <c r="D13" s="28"/>
      <c r="E13" s="28">
        <v>0</v>
      </c>
      <c r="F13" s="28">
        <f t="shared" ref="F13:F18" si="4">G13-E13</f>
        <v>0</v>
      </c>
      <c r="G13" s="28">
        <v>0</v>
      </c>
      <c r="H13" s="28"/>
      <c r="I13" s="810"/>
    </row>
    <row r="14" spans="1:9" s="25" customFormat="1" ht="12" customHeight="1">
      <c r="A14" s="29" t="s">
        <v>67</v>
      </c>
      <c r="B14" s="152" t="s">
        <v>431</v>
      </c>
      <c r="C14" s="30" t="s">
        <v>68</v>
      </c>
      <c r="D14" s="31"/>
      <c r="E14" s="31">
        <v>0</v>
      </c>
      <c r="F14" s="31">
        <f t="shared" si="4"/>
        <v>0</v>
      </c>
      <c r="G14" s="31">
        <v>0</v>
      </c>
      <c r="H14" s="31"/>
      <c r="I14" s="811"/>
    </row>
    <row r="15" spans="1:9" s="25" customFormat="1" ht="12" customHeight="1">
      <c r="A15" s="29" t="s">
        <v>69</v>
      </c>
      <c r="B15" s="152" t="s">
        <v>432</v>
      </c>
      <c r="C15" s="30" t="s">
        <v>70</v>
      </c>
      <c r="D15" s="31"/>
      <c r="E15" s="31">
        <v>0</v>
      </c>
      <c r="F15" s="31">
        <f t="shared" si="4"/>
        <v>0</v>
      </c>
      <c r="G15" s="31">
        <v>0</v>
      </c>
      <c r="H15" s="31"/>
      <c r="I15" s="811"/>
    </row>
    <row r="16" spans="1:9" s="25" customFormat="1" ht="12" customHeight="1">
      <c r="A16" s="29" t="s">
        <v>71</v>
      </c>
      <c r="B16" s="152" t="s">
        <v>433</v>
      </c>
      <c r="C16" s="30" t="s">
        <v>72</v>
      </c>
      <c r="D16" s="31"/>
      <c r="E16" s="31">
        <v>0</v>
      </c>
      <c r="F16" s="31">
        <f t="shared" si="4"/>
        <v>0</v>
      </c>
      <c r="G16" s="31">
        <v>0</v>
      </c>
      <c r="H16" s="31"/>
      <c r="I16" s="811"/>
    </row>
    <row r="17" spans="1:9" s="25" customFormat="1" ht="12" customHeight="1">
      <c r="A17" s="29" t="s">
        <v>73</v>
      </c>
      <c r="B17" s="152" t="s">
        <v>434</v>
      </c>
      <c r="C17" s="30" t="s">
        <v>74</v>
      </c>
      <c r="D17" s="31">
        <v>16081</v>
      </c>
      <c r="E17" s="31">
        <v>18078</v>
      </c>
      <c r="F17" s="31">
        <f t="shared" si="4"/>
        <v>5982</v>
      </c>
      <c r="G17" s="31">
        <v>24060</v>
      </c>
      <c r="H17" s="31">
        <v>31215</v>
      </c>
      <c r="I17" s="811">
        <f t="shared" si="2"/>
        <v>129.73815461346635</v>
      </c>
    </row>
    <row r="18" spans="1:9" s="25" customFormat="1" ht="12" customHeight="1" thickBot="1">
      <c r="A18" s="32" t="s">
        <v>75</v>
      </c>
      <c r="B18" s="153" t="s">
        <v>434</v>
      </c>
      <c r="C18" s="33" t="s">
        <v>76</v>
      </c>
      <c r="D18" s="35">
        <v>6631</v>
      </c>
      <c r="E18" s="35">
        <v>6631</v>
      </c>
      <c r="F18" s="35">
        <f t="shared" si="4"/>
        <v>2235</v>
      </c>
      <c r="G18" s="35">
        <v>8866</v>
      </c>
      <c r="H18" s="35">
        <v>8866</v>
      </c>
      <c r="I18" s="813">
        <f t="shared" si="2"/>
        <v>100</v>
      </c>
    </row>
    <row r="19" spans="1:9" s="25" customFormat="1" ht="12" customHeight="1" thickBot="1">
      <c r="A19" s="23" t="s">
        <v>77</v>
      </c>
      <c r="B19" s="150" t="s">
        <v>435</v>
      </c>
      <c r="C19" s="24" t="s">
        <v>78</v>
      </c>
      <c r="D19" s="12">
        <f>+D20+D21+D22+D23+D24</f>
        <v>0</v>
      </c>
      <c r="E19" s="12">
        <v>278155</v>
      </c>
      <c r="F19" s="12">
        <f t="shared" ref="F19:H19" si="5">+F20+F21+F22+F23+F24</f>
        <v>145562</v>
      </c>
      <c r="G19" s="12">
        <f t="shared" si="5"/>
        <v>423717</v>
      </c>
      <c r="H19" s="12">
        <f t="shared" si="5"/>
        <v>423717</v>
      </c>
      <c r="I19" s="812">
        <f t="shared" si="2"/>
        <v>100</v>
      </c>
    </row>
    <row r="20" spans="1:9" s="25" customFormat="1" ht="12" customHeight="1">
      <c r="A20" s="26" t="s">
        <v>79</v>
      </c>
      <c r="B20" s="151" t="s">
        <v>436</v>
      </c>
      <c r="C20" s="27" t="s">
        <v>80</v>
      </c>
      <c r="D20" s="28"/>
      <c r="E20" s="28">
        <v>12500</v>
      </c>
      <c r="F20" s="28">
        <f t="shared" ref="F20:F25" si="6">G20-E20</f>
        <v>0</v>
      </c>
      <c r="G20" s="28">
        <v>12500</v>
      </c>
      <c r="H20" s="28">
        <v>12500</v>
      </c>
      <c r="I20" s="810">
        <f t="shared" si="2"/>
        <v>100</v>
      </c>
    </row>
    <row r="21" spans="1:9" s="25" customFormat="1" ht="12" customHeight="1">
      <c r="A21" s="29" t="s">
        <v>81</v>
      </c>
      <c r="B21" s="152" t="s">
        <v>437</v>
      </c>
      <c r="C21" s="30" t="s">
        <v>82</v>
      </c>
      <c r="D21" s="31"/>
      <c r="E21" s="31">
        <v>0</v>
      </c>
      <c r="F21" s="31">
        <f t="shared" si="6"/>
        <v>0</v>
      </c>
      <c r="G21" s="31"/>
      <c r="H21" s="31"/>
      <c r="I21" s="811"/>
    </row>
    <row r="22" spans="1:9" s="25" customFormat="1" ht="12" customHeight="1">
      <c r="A22" s="29" t="s">
        <v>83</v>
      </c>
      <c r="B22" s="152" t="s">
        <v>438</v>
      </c>
      <c r="C22" s="30" t="s">
        <v>84</v>
      </c>
      <c r="D22" s="31"/>
      <c r="E22" s="31">
        <v>0</v>
      </c>
      <c r="F22" s="31">
        <f t="shared" si="6"/>
        <v>0</v>
      </c>
      <c r="G22" s="31"/>
      <c r="H22" s="31"/>
      <c r="I22" s="811"/>
    </row>
    <row r="23" spans="1:9" s="25" customFormat="1" ht="12" customHeight="1">
      <c r="A23" s="29" t="s">
        <v>85</v>
      </c>
      <c r="B23" s="152" t="s">
        <v>439</v>
      </c>
      <c r="C23" s="30" t="s">
        <v>86</v>
      </c>
      <c r="D23" s="31"/>
      <c r="E23" s="31">
        <v>0</v>
      </c>
      <c r="F23" s="31">
        <f t="shared" si="6"/>
        <v>0</v>
      </c>
      <c r="G23" s="31"/>
      <c r="H23" s="31"/>
      <c r="I23" s="811"/>
    </row>
    <row r="24" spans="1:9" s="25" customFormat="1" ht="12" customHeight="1">
      <c r="A24" s="29" t="s">
        <v>87</v>
      </c>
      <c r="B24" s="152" t="s">
        <v>440</v>
      </c>
      <c r="C24" s="30" t="s">
        <v>88</v>
      </c>
      <c r="D24" s="31"/>
      <c r="E24" s="31">
        <v>265655</v>
      </c>
      <c r="F24" s="31">
        <f t="shared" si="6"/>
        <v>145562</v>
      </c>
      <c r="G24" s="31">
        <v>411217</v>
      </c>
      <c r="H24" s="31">
        <v>411217</v>
      </c>
      <c r="I24" s="811">
        <f t="shared" si="2"/>
        <v>100</v>
      </c>
    </row>
    <row r="25" spans="1:9" s="25" customFormat="1" ht="12" customHeight="1" thickBot="1">
      <c r="A25" s="32" t="s">
        <v>89</v>
      </c>
      <c r="B25" s="153" t="s">
        <v>440</v>
      </c>
      <c r="C25" s="33" t="s">
        <v>90</v>
      </c>
      <c r="D25" s="35"/>
      <c r="E25" s="35">
        <v>265655</v>
      </c>
      <c r="F25" s="35">
        <f t="shared" si="6"/>
        <v>145562</v>
      </c>
      <c r="G25" s="35">
        <v>411217</v>
      </c>
      <c r="H25" s="35">
        <v>411217</v>
      </c>
      <c r="I25" s="813">
        <f t="shared" si="2"/>
        <v>100</v>
      </c>
    </row>
    <row r="26" spans="1:9" s="25" customFormat="1" ht="12" customHeight="1" thickBot="1">
      <c r="A26" s="23" t="s">
        <v>91</v>
      </c>
      <c r="B26" s="150" t="s">
        <v>441</v>
      </c>
      <c r="C26" s="24" t="s">
        <v>92</v>
      </c>
      <c r="D26" s="15">
        <f>+D27+D30+D31+D32</f>
        <v>174708</v>
      </c>
      <c r="E26" s="15">
        <v>225511</v>
      </c>
      <c r="F26" s="15">
        <f t="shared" ref="F26:H26" si="7">+F27+F30+F31+F32</f>
        <v>-6409</v>
      </c>
      <c r="G26" s="15">
        <f t="shared" si="7"/>
        <v>219102</v>
      </c>
      <c r="H26" s="15">
        <f t="shared" si="7"/>
        <v>183228</v>
      </c>
      <c r="I26" s="814">
        <f t="shared" si="2"/>
        <v>83.626803954322654</v>
      </c>
    </row>
    <row r="27" spans="1:9" s="25" customFormat="1" ht="12" customHeight="1">
      <c r="A27" s="26" t="s">
        <v>93</v>
      </c>
      <c r="B27" s="151"/>
      <c r="C27" s="27" t="s">
        <v>94</v>
      </c>
      <c r="D27" s="36">
        <f>+D28+D29</f>
        <v>174708</v>
      </c>
      <c r="E27" s="36">
        <v>225511</v>
      </c>
      <c r="F27" s="36">
        <f>G27-E27</f>
        <v>-6409</v>
      </c>
      <c r="G27" s="36">
        <f t="shared" ref="G27:H27" si="8">+G28+G29</f>
        <v>219102</v>
      </c>
      <c r="H27" s="36">
        <f t="shared" si="8"/>
        <v>183228</v>
      </c>
      <c r="I27" s="815">
        <f t="shared" si="2"/>
        <v>83.626803954322654</v>
      </c>
    </row>
    <row r="28" spans="1:9" s="25" customFormat="1" ht="12" customHeight="1">
      <c r="A28" s="29" t="s">
        <v>95</v>
      </c>
      <c r="B28" s="152" t="s">
        <v>442</v>
      </c>
      <c r="C28" s="30" t="s">
        <v>96</v>
      </c>
      <c r="D28" s="31"/>
      <c r="E28" s="31">
        <v>0</v>
      </c>
      <c r="F28" s="31">
        <f t="shared" ref="F28:F32" si="9">G28-E28</f>
        <v>0</v>
      </c>
      <c r="G28" s="31">
        <v>0</v>
      </c>
      <c r="H28" s="31"/>
      <c r="I28" s="811"/>
    </row>
    <row r="29" spans="1:9" s="25" customFormat="1" ht="12" customHeight="1">
      <c r="A29" s="29" t="s">
        <v>97</v>
      </c>
      <c r="B29" s="152" t="s">
        <v>443</v>
      </c>
      <c r="C29" s="30" t="s">
        <v>98</v>
      </c>
      <c r="D29" s="31">
        <v>174708</v>
      </c>
      <c r="E29" s="31">
        <v>225511</v>
      </c>
      <c r="F29" s="31">
        <f t="shared" si="9"/>
        <v>-6409</v>
      </c>
      <c r="G29" s="31">
        <v>219102</v>
      </c>
      <c r="H29" s="31">
        <v>183228</v>
      </c>
      <c r="I29" s="811">
        <f t="shared" si="2"/>
        <v>83.626803954322654</v>
      </c>
    </row>
    <row r="30" spans="1:9" s="25" customFormat="1" ht="12" customHeight="1">
      <c r="A30" s="29" t="s">
        <v>99</v>
      </c>
      <c r="B30" s="152" t="s">
        <v>444</v>
      </c>
      <c r="C30" s="30" t="s">
        <v>100</v>
      </c>
      <c r="D30" s="31"/>
      <c r="E30" s="31">
        <v>0</v>
      </c>
      <c r="F30" s="31">
        <f t="shared" si="9"/>
        <v>0</v>
      </c>
      <c r="G30" s="31">
        <v>0</v>
      </c>
      <c r="H30" s="31"/>
      <c r="I30" s="811"/>
    </row>
    <row r="31" spans="1:9" s="25" customFormat="1" ht="12" customHeight="1">
      <c r="A31" s="29" t="s">
        <v>101</v>
      </c>
      <c r="B31" s="152" t="s">
        <v>445</v>
      </c>
      <c r="C31" s="30" t="s">
        <v>102</v>
      </c>
      <c r="D31" s="31"/>
      <c r="E31" s="31">
        <v>0</v>
      </c>
      <c r="F31" s="31">
        <f t="shared" si="9"/>
        <v>0</v>
      </c>
      <c r="G31" s="31">
        <v>0</v>
      </c>
      <c r="H31" s="31"/>
      <c r="I31" s="811"/>
    </row>
    <row r="32" spans="1:9" s="25" customFormat="1" ht="12" customHeight="1" thickBot="1">
      <c r="A32" s="32" t="s">
        <v>103</v>
      </c>
      <c r="B32" s="153" t="s">
        <v>446</v>
      </c>
      <c r="C32" s="33" t="s">
        <v>104</v>
      </c>
      <c r="D32" s="35"/>
      <c r="E32" s="35">
        <v>0</v>
      </c>
      <c r="F32" s="35">
        <f t="shared" si="9"/>
        <v>0</v>
      </c>
      <c r="G32" s="35">
        <v>0</v>
      </c>
      <c r="H32" s="35"/>
      <c r="I32" s="813"/>
    </row>
    <row r="33" spans="1:9" s="25" customFormat="1" ht="12" customHeight="1" thickBot="1">
      <c r="A33" s="23" t="s">
        <v>105</v>
      </c>
      <c r="B33" s="150" t="s">
        <v>447</v>
      </c>
      <c r="C33" s="24" t="s">
        <v>106</v>
      </c>
      <c r="D33" s="12">
        <f>SUM(D34:D43)</f>
        <v>12000</v>
      </c>
      <c r="E33" s="12">
        <v>15000</v>
      </c>
      <c r="F33" s="12">
        <f t="shared" ref="F33:F65" si="10">G33-D33</f>
        <v>3001</v>
      </c>
      <c r="G33" s="12">
        <f t="shared" ref="G33:H33" si="11">SUM(G34:G43)</f>
        <v>15001</v>
      </c>
      <c r="H33" s="12">
        <f t="shared" si="11"/>
        <v>14843</v>
      </c>
      <c r="I33" s="812">
        <f t="shared" si="2"/>
        <v>98.946736884207724</v>
      </c>
    </row>
    <row r="34" spans="1:9" s="25" customFormat="1" ht="12" customHeight="1">
      <c r="A34" s="26" t="s">
        <v>107</v>
      </c>
      <c r="B34" s="151" t="s">
        <v>448</v>
      </c>
      <c r="C34" s="27" t="s">
        <v>108</v>
      </c>
      <c r="D34" s="28"/>
      <c r="E34" s="28">
        <v>300</v>
      </c>
      <c r="F34" s="28">
        <f t="shared" ref="F34:F43" si="12">G34-E34</f>
        <v>0</v>
      </c>
      <c r="G34" s="28">
        <v>300</v>
      </c>
      <c r="H34" s="28">
        <v>368</v>
      </c>
      <c r="I34" s="810">
        <f t="shared" si="2"/>
        <v>122.66666666666666</v>
      </c>
    </row>
    <row r="35" spans="1:9" s="25" customFormat="1" ht="12" customHeight="1">
      <c r="A35" s="29" t="s">
        <v>109</v>
      </c>
      <c r="B35" s="152" t="s">
        <v>449</v>
      </c>
      <c r="C35" s="30" t="s">
        <v>110</v>
      </c>
      <c r="D35" s="31"/>
      <c r="E35" s="31">
        <v>4850</v>
      </c>
      <c r="F35" s="31">
        <f t="shared" si="12"/>
        <v>0</v>
      </c>
      <c r="G35" s="31">
        <v>4850</v>
      </c>
      <c r="H35" s="31">
        <v>10577</v>
      </c>
      <c r="I35" s="811">
        <f t="shared" si="2"/>
        <v>218.08247422680412</v>
      </c>
    </row>
    <row r="36" spans="1:9" s="25" customFormat="1" ht="12" customHeight="1">
      <c r="A36" s="29" t="s">
        <v>111</v>
      </c>
      <c r="B36" s="152" t="s">
        <v>450</v>
      </c>
      <c r="C36" s="30" t="s">
        <v>112</v>
      </c>
      <c r="D36" s="31"/>
      <c r="E36" s="31">
        <v>6440</v>
      </c>
      <c r="F36" s="31">
        <f t="shared" si="12"/>
        <v>0</v>
      </c>
      <c r="G36" s="31">
        <v>6440</v>
      </c>
      <c r="H36" s="31">
        <v>90</v>
      </c>
      <c r="I36" s="811">
        <f t="shared" si="2"/>
        <v>1.3975155279503106</v>
      </c>
    </row>
    <row r="37" spans="1:9" s="25" customFormat="1" ht="12" customHeight="1">
      <c r="A37" s="29" t="s">
        <v>113</v>
      </c>
      <c r="B37" s="152" t="s">
        <v>451</v>
      </c>
      <c r="C37" s="30" t="s">
        <v>114</v>
      </c>
      <c r="D37" s="31">
        <v>2000</v>
      </c>
      <c r="E37" s="31">
        <v>2000</v>
      </c>
      <c r="F37" s="31">
        <f t="shared" si="12"/>
        <v>0</v>
      </c>
      <c r="G37" s="31">
        <v>2000</v>
      </c>
      <c r="H37" s="31">
        <v>1438</v>
      </c>
      <c r="I37" s="811">
        <f t="shared" si="2"/>
        <v>71.899999999999991</v>
      </c>
    </row>
    <row r="38" spans="1:9" s="25" customFormat="1" ht="12" customHeight="1">
      <c r="A38" s="29" t="s">
        <v>115</v>
      </c>
      <c r="B38" s="152" t="s">
        <v>452</v>
      </c>
      <c r="C38" s="30" t="s">
        <v>116</v>
      </c>
      <c r="D38" s="31"/>
      <c r="E38" s="31">
        <v>0</v>
      </c>
      <c r="F38" s="31">
        <f t="shared" si="12"/>
        <v>0</v>
      </c>
      <c r="G38" s="31">
        <v>0</v>
      </c>
      <c r="H38" s="31"/>
      <c r="I38" s="811"/>
    </row>
    <row r="39" spans="1:9" s="25" customFormat="1" ht="12" customHeight="1">
      <c r="A39" s="29" t="s">
        <v>117</v>
      </c>
      <c r="B39" s="152" t="s">
        <v>453</v>
      </c>
      <c r="C39" s="30" t="s">
        <v>118</v>
      </c>
      <c r="D39" s="31"/>
      <c r="E39" s="31">
        <v>1410</v>
      </c>
      <c r="F39" s="31">
        <f t="shared" si="12"/>
        <v>0</v>
      </c>
      <c r="G39" s="31">
        <v>1410</v>
      </c>
      <c r="H39" s="31">
        <v>2362</v>
      </c>
      <c r="I39" s="811">
        <f t="shared" si="2"/>
        <v>167.51773049645391</v>
      </c>
    </row>
    <row r="40" spans="1:9" s="25" customFormat="1" ht="12" customHeight="1">
      <c r="A40" s="29" t="s">
        <v>119</v>
      </c>
      <c r="B40" s="152" t="s">
        <v>454</v>
      </c>
      <c r="C40" s="30" t="s">
        <v>120</v>
      </c>
      <c r="D40" s="31"/>
      <c r="E40" s="31">
        <v>0</v>
      </c>
      <c r="F40" s="31">
        <f t="shared" si="12"/>
        <v>0</v>
      </c>
      <c r="G40" s="31">
        <v>0</v>
      </c>
      <c r="H40" s="31"/>
      <c r="I40" s="811"/>
    </row>
    <row r="41" spans="1:9" s="25" customFormat="1" ht="12" customHeight="1">
      <c r="A41" s="29" t="s">
        <v>121</v>
      </c>
      <c r="B41" s="152" t="s">
        <v>455</v>
      </c>
      <c r="C41" s="30" t="s">
        <v>122</v>
      </c>
      <c r="D41" s="31"/>
      <c r="E41" s="31">
        <v>0</v>
      </c>
      <c r="F41" s="31">
        <f t="shared" si="12"/>
        <v>1</v>
      </c>
      <c r="G41" s="31">
        <v>1</v>
      </c>
      <c r="H41" s="31">
        <v>8</v>
      </c>
      <c r="I41" s="811">
        <f t="shared" si="2"/>
        <v>800</v>
      </c>
    </row>
    <row r="42" spans="1:9" s="25" customFormat="1" ht="12" customHeight="1">
      <c r="A42" s="29" t="s">
        <v>123</v>
      </c>
      <c r="B42" s="152" t="s">
        <v>456</v>
      </c>
      <c r="C42" s="30" t="s">
        <v>124</v>
      </c>
      <c r="D42" s="37"/>
      <c r="E42" s="37">
        <v>0</v>
      </c>
      <c r="F42" s="37">
        <f t="shared" si="12"/>
        <v>0</v>
      </c>
      <c r="G42" s="37">
        <v>0</v>
      </c>
      <c r="H42" s="37"/>
      <c r="I42" s="816"/>
    </row>
    <row r="43" spans="1:9" s="25" customFormat="1" ht="12" customHeight="1" thickBot="1">
      <c r="A43" s="32" t="s">
        <v>125</v>
      </c>
      <c r="B43" s="152" t="s">
        <v>457</v>
      </c>
      <c r="C43" s="33" t="s">
        <v>126</v>
      </c>
      <c r="D43" s="38">
        <v>10000</v>
      </c>
      <c r="E43" s="38">
        <v>0</v>
      </c>
      <c r="F43" s="38">
        <f t="shared" si="12"/>
        <v>0</v>
      </c>
      <c r="G43" s="38">
        <v>0</v>
      </c>
      <c r="H43" s="38"/>
      <c r="I43" s="817"/>
    </row>
    <row r="44" spans="1:9" s="25" customFormat="1" ht="12" customHeight="1" thickBot="1">
      <c r="A44" s="23" t="s">
        <v>127</v>
      </c>
      <c r="B44" s="150" t="s">
        <v>458</v>
      </c>
      <c r="C44" s="24" t="s">
        <v>128</v>
      </c>
      <c r="D44" s="12">
        <f>SUM(D45:D49)</f>
        <v>20000</v>
      </c>
      <c r="E44" s="12">
        <v>20413</v>
      </c>
      <c r="F44" s="12">
        <f t="shared" si="10"/>
        <v>0</v>
      </c>
      <c r="G44" s="12">
        <f t="shared" ref="G44:H44" si="13">SUM(G45:G49)</f>
        <v>20000</v>
      </c>
      <c r="H44" s="12">
        <f t="shared" si="13"/>
        <v>3058</v>
      </c>
      <c r="I44" s="812">
        <f t="shared" si="2"/>
        <v>15.290000000000001</v>
      </c>
    </row>
    <row r="45" spans="1:9" s="25" customFormat="1" ht="12" customHeight="1">
      <c r="A45" s="26" t="s">
        <v>129</v>
      </c>
      <c r="B45" s="151" t="s">
        <v>459</v>
      </c>
      <c r="C45" s="27" t="s">
        <v>130</v>
      </c>
      <c r="D45" s="39"/>
      <c r="E45" s="39">
        <v>0</v>
      </c>
      <c r="F45" s="39">
        <f t="shared" ref="F45:F49" si="14">G45-E45</f>
        <v>0</v>
      </c>
      <c r="G45" s="39">
        <v>0</v>
      </c>
      <c r="H45" s="39"/>
      <c r="I45" s="818"/>
    </row>
    <row r="46" spans="1:9" s="25" customFormat="1" ht="12" customHeight="1">
      <c r="A46" s="29" t="s">
        <v>131</v>
      </c>
      <c r="B46" s="152" t="s">
        <v>460</v>
      </c>
      <c r="C46" s="30" t="s">
        <v>132</v>
      </c>
      <c r="D46" s="37">
        <v>20000</v>
      </c>
      <c r="E46" s="37">
        <v>20000</v>
      </c>
      <c r="F46" s="37">
        <f t="shared" si="14"/>
        <v>0</v>
      </c>
      <c r="G46" s="37">
        <v>20000</v>
      </c>
      <c r="H46" s="37">
        <v>3058</v>
      </c>
      <c r="I46" s="816">
        <f t="shared" si="2"/>
        <v>15.290000000000001</v>
      </c>
    </row>
    <row r="47" spans="1:9" s="25" customFormat="1" ht="12" customHeight="1">
      <c r="A47" s="29" t="s">
        <v>133</v>
      </c>
      <c r="B47" s="152" t="s">
        <v>461</v>
      </c>
      <c r="C47" s="30" t="s">
        <v>134</v>
      </c>
      <c r="D47" s="37"/>
      <c r="E47" s="37">
        <v>413</v>
      </c>
      <c r="F47" s="37">
        <f t="shared" si="14"/>
        <v>-413</v>
      </c>
      <c r="G47" s="37">
        <v>0</v>
      </c>
      <c r="H47" s="37"/>
      <c r="I47" s="816"/>
    </row>
    <row r="48" spans="1:9" s="25" customFormat="1" ht="12" customHeight="1">
      <c r="A48" s="29" t="s">
        <v>135</v>
      </c>
      <c r="B48" s="152" t="s">
        <v>462</v>
      </c>
      <c r="C48" s="30" t="s">
        <v>136</v>
      </c>
      <c r="D48" s="37"/>
      <c r="E48" s="37">
        <v>0</v>
      </c>
      <c r="F48" s="37">
        <f t="shared" si="14"/>
        <v>0</v>
      </c>
      <c r="G48" s="37">
        <v>0</v>
      </c>
      <c r="H48" s="37"/>
      <c r="I48" s="816"/>
    </row>
    <row r="49" spans="1:9" s="25" customFormat="1" ht="12" customHeight="1" thickBot="1">
      <c r="A49" s="32" t="s">
        <v>137</v>
      </c>
      <c r="B49" s="152" t="s">
        <v>463</v>
      </c>
      <c r="C49" s="33" t="s">
        <v>138</v>
      </c>
      <c r="D49" s="38"/>
      <c r="E49" s="38">
        <v>0</v>
      </c>
      <c r="F49" s="38">
        <f t="shared" si="14"/>
        <v>0</v>
      </c>
      <c r="G49" s="38">
        <v>0</v>
      </c>
      <c r="H49" s="38"/>
      <c r="I49" s="817"/>
    </row>
    <row r="50" spans="1:9" s="25" customFormat="1" ht="12" customHeight="1" thickBot="1">
      <c r="A50" s="23" t="s">
        <v>139</v>
      </c>
      <c r="B50" s="150" t="s">
        <v>464</v>
      </c>
      <c r="C50" s="24" t="s">
        <v>140</v>
      </c>
      <c r="D50" s="12">
        <f>SUM(D51:D53)</f>
        <v>1500</v>
      </c>
      <c r="E50" s="12">
        <f t="shared" ref="E50:H50" si="15">SUM(E51:E53)</f>
        <v>1500</v>
      </c>
      <c r="F50" s="12">
        <f t="shared" si="15"/>
        <v>10059</v>
      </c>
      <c r="G50" s="12">
        <f t="shared" si="15"/>
        <v>11559</v>
      </c>
      <c r="H50" s="12">
        <f t="shared" si="15"/>
        <v>12034</v>
      </c>
      <c r="I50" s="812">
        <f t="shared" si="2"/>
        <v>104.10935202007094</v>
      </c>
    </row>
    <row r="51" spans="1:9" s="25" customFormat="1" ht="12" customHeight="1">
      <c r="A51" s="26" t="s">
        <v>141</v>
      </c>
      <c r="B51" s="151" t="s">
        <v>465</v>
      </c>
      <c r="C51" s="27" t="s">
        <v>142</v>
      </c>
      <c r="D51" s="28"/>
      <c r="E51" s="28">
        <v>0</v>
      </c>
      <c r="F51" s="28">
        <f t="shared" ref="F51:F54" si="16">G51-E51</f>
        <v>0</v>
      </c>
      <c r="G51" s="28">
        <v>0</v>
      </c>
      <c r="H51" s="28"/>
      <c r="I51" s="810"/>
    </row>
    <row r="52" spans="1:9" s="25" customFormat="1" ht="12" customHeight="1">
      <c r="A52" s="29" t="s">
        <v>143</v>
      </c>
      <c r="B52" s="152" t="s">
        <v>466</v>
      </c>
      <c r="C52" s="30" t="s">
        <v>144</v>
      </c>
      <c r="D52" s="31"/>
      <c r="E52" s="31">
        <v>0</v>
      </c>
      <c r="F52" s="31">
        <f t="shared" si="16"/>
        <v>9060</v>
      </c>
      <c r="G52" s="31">
        <v>9060</v>
      </c>
      <c r="H52" s="31">
        <v>9535</v>
      </c>
      <c r="I52" s="811">
        <f t="shared" si="2"/>
        <v>105.24282560706402</v>
      </c>
    </row>
    <row r="53" spans="1:9" s="25" customFormat="1" ht="12" customHeight="1">
      <c r="A53" s="29" t="s">
        <v>145</v>
      </c>
      <c r="B53" s="152" t="s">
        <v>467</v>
      </c>
      <c r="C53" s="30" t="s">
        <v>146</v>
      </c>
      <c r="D53" s="31">
        <v>1500</v>
      </c>
      <c r="E53" s="31">
        <v>1500</v>
      </c>
      <c r="F53" s="31">
        <f t="shared" si="16"/>
        <v>999</v>
      </c>
      <c r="G53" s="31">
        <v>2499</v>
      </c>
      <c r="H53" s="31">
        <v>2499</v>
      </c>
      <c r="I53" s="811">
        <f t="shared" si="2"/>
        <v>100</v>
      </c>
    </row>
    <row r="54" spans="1:9" s="25" customFormat="1" ht="12" customHeight="1" thickBot="1">
      <c r="A54" s="32" t="s">
        <v>147</v>
      </c>
      <c r="B54" s="153" t="s">
        <v>467</v>
      </c>
      <c r="C54" s="33" t="s">
        <v>148</v>
      </c>
      <c r="D54" s="35"/>
      <c r="E54" s="35">
        <v>0</v>
      </c>
      <c r="F54" s="35">
        <f t="shared" si="16"/>
        <v>0</v>
      </c>
      <c r="G54" s="35">
        <v>0</v>
      </c>
      <c r="H54" s="35"/>
      <c r="I54" s="813"/>
    </row>
    <row r="55" spans="1:9" s="25" customFormat="1" ht="12" customHeight="1" thickBot="1">
      <c r="A55" s="23" t="s">
        <v>149</v>
      </c>
      <c r="B55" s="150" t="s">
        <v>468</v>
      </c>
      <c r="C55" s="34" t="s">
        <v>150</v>
      </c>
      <c r="D55" s="12">
        <f>SUM(D56:D58)</f>
        <v>0</v>
      </c>
      <c r="E55" s="12">
        <v>25000</v>
      </c>
      <c r="F55" s="12">
        <f t="shared" ref="F55:H55" si="17">SUM(F56:F58)</f>
        <v>0</v>
      </c>
      <c r="G55" s="12">
        <f t="shared" si="17"/>
        <v>25000</v>
      </c>
      <c r="H55" s="12">
        <f t="shared" si="17"/>
        <v>25000</v>
      </c>
      <c r="I55" s="812">
        <f t="shared" si="2"/>
        <v>100</v>
      </c>
    </row>
    <row r="56" spans="1:9" s="25" customFormat="1" ht="12" customHeight="1">
      <c r="A56" s="26" t="s">
        <v>151</v>
      </c>
      <c r="B56" s="151" t="s">
        <v>469</v>
      </c>
      <c r="C56" s="27" t="s">
        <v>152</v>
      </c>
      <c r="D56" s="37"/>
      <c r="E56" s="37">
        <v>0</v>
      </c>
      <c r="F56" s="37">
        <f t="shared" ref="F56:F59" si="18">G56-E56</f>
        <v>0</v>
      </c>
      <c r="G56" s="37">
        <v>0</v>
      </c>
      <c r="H56" s="37"/>
      <c r="I56" s="816"/>
    </row>
    <row r="57" spans="1:9" s="25" customFormat="1" ht="12" customHeight="1">
      <c r="A57" s="29" t="s">
        <v>153</v>
      </c>
      <c r="B57" s="151" t="s">
        <v>470</v>
      </c>
      <c r="C57" s="30" t="s">
        <v>154</v>
      </c>
      <c r="D57" s="37"/>
      <c r="E57" s="37">
        <v>25000</v>
      </c>
      <c r="F57" s="37">
        <f t="shared" si="18"/>
        <v>0</v>
      </c>
      <c r="G57" s="37">
        <v>25000</v>
      </c>
      <c r="H57" s="37">
        <v>25000</v>
      </c>
      <c r="I57" s="816">
        <f t="shared" si="2"/>
        <v>100</v>
      </c>
    </row>
    <row r="58" spans="1:9" s="25" customFormat="1" ht="12" customHeight="1">
      <c r="A58" s="29" t="s">
        <v>155</v>
      </c>
      <c r="B58" s="151" t="s">
        <v>471</v>
      </c>
      <c r="C58" s="30" t="s">
        <v>156</v>
      </c>
      <c r="D58" s="37"/>
      <c r="E58" s="37">
        <v>0</v>
      </c>
      <c r="F58" s="37">
        <f t="shared" si="18"/>
        <v>0</v>
      </c>
      <c r="G58" s="37">
        <v>0</v>
      </c>
      <c r="H58" s="37"/>
      <c r="I58" s="816"/>
    </row>
    <row r="59" spans="1:9" s="25" customFormat="1" ht="12" customHeight="1" thickBot="1">
      <c r="A59" s="32" t="s">
        <v>157</v>
      </c>
      <c r="B59" s="153" t="s">
        <v>471</v>
      </c>
      <c r="C59" s="33" t="s">
        <v>158</v>
      </c>
      <c r="D59" s="37"/>
      <c r="E59" s="37">
        <v>0</v>
      </c>
      <c r="F59" s="37">
        <f t="shared" si="18"/>
        <v>0</v>
      </c>
      <c r="G59" s="37">
        <v>0</v>
      </c>
      <c r="H59" s="37"/>
      <c r="I59" s="816"/>
    </row>
    <row r="60" spans="1:9" s="25" customFormat="1" ht="12" customHeight="1" thickBot="1">
      <c r="A60" s="23" t="s">
        <v>159</v>
      </c>
      <c r="B60" s="150"/>
      <c r="C60" s="24" t="s">
        <v>160</v>
      </c>
      <c r="D60" s="15">
        <f>+D5+D12+D19+D26+D33+D44+D50+D55</f>
        <v>224289</v>
      </c>
      <c r="E60" s="15">
        <v>585315</v>
      </c>
      <c r="F60" s="15">
        <f t="shared" ref="F60:H60" si="19">+F5+F12+F19+F26+F33+F44+F50+F55</f>
        <v>158227</v>
      </c>
      <c r="G60" s="15">
        <f t="shared" si="19"/>
        <v>740129</v>
      </c>
      <c r="H60" s="15">
        <f t="shared" si="19"/>
        <v>694785</v>
      </c>
      <c r="I60" s="814">
        <f t="shared" si="2"/>
        <v>93.873500430330395</v>
      </c>
    </row>
    <row r="61" spans="1:9" s="25" customFormat="1" ht="12" customHeight="1" thickBot="1">
      <c r="A61" s="40" t="s">
        <v>161</v>
      </c>
      <c r="B61" s="150" t="s">
        <v>473</v>
      </c>
      <c r="C61" s="34" t="s">
        <v>162</v>
      </c>
      <c r="D61" s="12">
        <f>SUM(D62:D64)</f>
        <v>22810</v>
      </c>
      <c r="E61" s="12">
        <v>22810</v>
      </c>
      <c r="F61" s="12">
        <f t="shared" si="10"/>
        <v>0</v>
      </c>
      <c r="G61" s="12">
        <f t="shared" ref="G61:H61" si="20">SUM(G62:G64)</f>
        <v>22810</v>
      </c>
      <c r="H61" s="12">
        <f t="shared" si="20"/>
        <v>23993</v>
      </c>
      <c r="I61" s="812">
        <f t="shared" si="2"/>
        <v>105.18632178868916</v>
      </c>
    </row>
    <row r="62" spans="1:9" s="25" customFormat="1" ht="12" customHeight="1">
      <c r="A62" s="26" t="s">
        <v>163</v>
      </c>
      <c r="B62" s="151" t="s">
        <v>474</v>
      </c>
      <c r="C62" s="27" t="s">
        <v>164</v>
      </c>
      <c r="D62" s="37">
        <v>22810</v>
      </c>
      <c r="E62" s="37">
        <v>22810</v>
      </c>
      <c r="F62" s="37">
        <f t="shared" ref="F62:F64" si="21">G62-E62</f>
        <v>0</v>
      </c>
      <c r="G62" s="37">
        <v>22810</v>
      </c>
      <c r="H62" s="37">
        <v>23993</v>
      </c>
      <c r="I62" s="816">
        <f t="shared" si="2"/>
        <v>105.18632178868916</v>
      </c>
    </row>
    <row r="63" spans="1:9" s="25" customFormat="1" ht="12" customHeight="1">
      <c r="A63" s="29" t="s">
        <v>165</v>
      </c>
      <c r="B63" s="151" t="s">
        <v>475</v>
      </c>
      <c r="C63" s="30" t="s">
        <v>166</v>
      </c>
      <c r="D63" s="37"/>
      <c r="E63" s="37">
        <v>0</v>
      </c>
      <c r="F63" s="37">
        <f t="shared" si="21"/>
        <v>0</v>
      </c>
      <c r="G63" s="37">
        <v>0</v>
      </c>
      <c r="H63" s="37"/>
      <c r="I63" s="816"/>
    </row>
    <row r="64" spans="1:9" s="25" customFormat="1" ht="12" customHeight="1" thickBot="1">
      <c r="A64" s="32" t="s">
        <v>167</v>
      </c>
      <c r="B64" s="151" t="s">
        <v>476</v>
      </c>
      <c r="C64" s="41" t="s">
        <v>168</v>
      </c>
      <c r="D64" s="37"/>
      <c r="E64" s="37">
        <v>0</v>
      </c>
      <c r="F64" s="37">
        <f t="shared" si="21"/>
        <v>0</v>
      </c>
      <c r="G64" s="37">
        <v>0</v>
      </c>
      <c r="H64" s="37"/>
      <c r="I64" s="816"/>
    </row>
    <row r="65" spans="1:9" s="25" customFormat="1" ht="12" customHeight="1" thickBot="1">
      <c r="A65" s="40" t="s">
        <v>169</v>
      </c>
      <c r="B65" s="150" t="s">
        <v>477</v>
      </c>
      <c r="C65" s="34" t="s">
        <v>170</v>
      </c>
      <c r="D65" s="12">
        <f>SUM(D66:D69)</f>
        <v>0</v>
      </c>
      <c r="E65" s="12">
        <v>0</v>
      </c>
      <c r="F65" s="12">
        <f t="shared" si="10"/>
        <v>0</v>
      </c>
      <c r="G65" s="12">
        <v>0</v>
      </c>
      <c r="H65" s="12"/>
      <c r="I65" s="812"/>
    </row>
    <row r="66" spans="1:9" s="25" customFormat="1" ht="12" customHeight="1">
      <c r="A66" s="26" t="s">
        <v>171</v>
      </c>
      <c r="B66" s="151" t="s">
        <v>478</v>
      </c>
      <c r="C66" s="27" t="s">
        <v>172</v>
      </c>
      <c r="D66" s="37"/>
      <c r="E66" s="37">
        <v>0</v>
      </c>
      <c r="F66" s="37">
        <f t="shared" ref="F66:F69" si="22">G66-E66</f>
        <v>0</v>
      </c>
      <c r="G66" s="37">
        <v>0</v>
      </c>
      <c r="H66" s="37"/>
      <c r="I66" s="816"/>
    </row>
    <row r="67" spans="1:9" s="25" customFormat="1" ht="12" customHeight="1">
      <c r="A67" s="29" t="s">
        <v>173</v>
      </c>
      <c r="B67" s="151" t="s">
        <v>479</v>
      </c>
      <c r="C67" s="30" t="s">
        <v>174</v>
      </c>
      <c r="D67" s="37"/>
      <c r="E67" s="37">
        <v>0</v>
      </c>
      <c r="F67" s="37">
        <f t="shared" si="22"/>
        <v>0</v>
      </c>
      <c r="G67" s="37">
        <v>0</v>
      </c>
      <c r="H67" s="37"/>
      <c r="I67" s="816"/>
    </row>
    <row r="68" spans="1:9" s="25" customFormat="1" ht="12" customHeight="1">
      <c r="A68" s="29" t="s">
        <v>175</v>
      </c>
      <c r="B68" s="151" t="s">
        <v>480</v>
      </c>
      <c r="C68" s="30" t="s">
        <v>176</v>
      </c>
      <c r="D68" s="37"/>
      <c r="E68" s="37">
        <v>0</v>
      </c>
      <c r="F68" s="37">
        <f t="shared" si="22"/>
        <v>0</v>
      </c>
      <c r="G68" s="37">
        <v>0</v>
      </c>
      <c r="H68" s="37"/>
      <c r="I68" s="816"/>
    </row>
    <row r="69" spans="1:9" s="25" customFormat="1" ht="12" customHeight="1" thickBot="1">
      <c r="A69" s="32" t="s">
        <v>177</v>
      </c>
      <c r="B69" s="151" t="s">
        <v>481</v>
      </c>
      <c r="C69" s="33" t="s">
        <v>178</v>
      </c>
      <c r="D69" s="37"/>
      <c r="E69" s="37">
        <v>0</v>
      </c>
      <c r="F69" s="37">
        <f t="shared" si="22"/>
        <v>0</v>
      </c>
      <c r="G69" s="37">
        <v>0</v>
      </c>
      <c r="H69" s="37"/>
      <c r="I69" s="816"/>
    </row>
    <row r="70" spans="1:9" s="25" customFormat="1" ht="12" customHeight="1" thickBot="1">
      <c r="A70" s="40" t="s">
        <v>179</v>
      </c>
      <c r="B70" s="150" t="s">
        <v>482</v>
      </c>
      <c r="C70" s="34" t="s">
        <v>180</v>
      </c>
      <c r="D70" s="12">
        <f>SUM(D71:D72)</f>
        <v>59354</v>
      </c>
      <c r="E70" s="12">
        <v>59349</v>
      </c>
      <c r="F70" s="12">
        <f t="shared" ref="F70:H70" si="23">SUM(F71:F72)</f>
        <v>0</v>
      </c>
      <c r="G70" s="12">
        <f t="shared" si="23"/>
        <v>59349</v>
      </c>
      <c r="H70" s="12">
        <f t="shared" si="23"/>
        <v>59349</v>
      </c>
      <c r="I70" s="812">
        <f t="shared" ref="I70:I84" si="24">H70/G70*100</f>
        <v>100</v>
      </c>
    </row>
    <row r="71" spans="1:9" s="25" customFormat="1" ht="12" customHeight="1">
      <c r="A71" s="26" t="s">
        <v>181</v>
      </c>
      <c r="B71" s="151" t="s">
        <v>483</v>
      </c>
      <c r="C71" s="27" t="s">
        <v>182</v>
      </c>
      <c r="D71" s="37">
        <v>59354</v>
      </c>
      <c r="E71" s="37">
        <v>59349</v>
      </c>
      <c r="F71" s="37">
        <f t="shared" ref="F71:F72" si="25">G71-E71</f>
        <v>0</v>
      </c>
      <c r="G71" s="408">
        <v>59349</v>
      </c>
      <c r="H71" s="408">
        <v>59349</v>
      </c>
      <c r="I71" s="816">
        <f t="shared" si="24"/>
        <v>100</v>
      </c>
    </row>
    <row r="72" spans="1:9" s="25" customFormat="1" ht="12" customHeight="1" thickBot="1">
      <c r="A72" s="32" t="s">
        <v>183</v>
      </c>
      <c r="B72" s="151" t="s">
        <v>484</v>
      </c>
      <c r="C72" s="33" t="s">
        <v>184</v>
      </c>
      <c r="D72" s="37"/>
      <c r="E72" s="37">
        <v>0</v>
      </c>
      <c r="F72" s="37">
        <f t="shared" si="25"/>
        <v>0</v>
      </c>
      <c r="G72" s="37">
        <v>0</v>
      </c>
      <c r="H72" s="37"/>
      <c r="I72" s="816"/>
    </row>
    <row r="73" spans="1:9" s="25" customFormat="1" ht="12" customHeight="1" thickBot="1">
      <c r="A73" s="40" t="s">
        <v>185</v>
      </c>
      <c r="B73" s="150"/>
      <c r="C73" s="34" t="s">
        <v>186</v>
      </c>
      <c r="D73" s="12">
        <f>SUM(D74:D76)</f>
        <v>0</v>
      </c>
      <c r="E73" s="12">
        <v>1180000</v>
      </c>
      <c r="F73" s="12">
        <f t="shared" ref="F73:H73" si="26">SUM(F74:F76)</f>
        <v>0</v>
      </c>
      <c r="G73" s="12">
        <f t="shared" si="26"/>
        <v>1180000</v>
      </c>
      <c r="H73" s="12">
        <f t="shared" si="26"/>
        <v>1180000</v>
      </c>
      <c r="I73" s="812">
        <f t="shared" si="24"/>
        <v>100</v>
      </c>
    </row>
    <row r="74" spans="1:9" s="25" customFormat="1" ht="12" customHeight="1">
      <c r="A74" s="26" t="s">
        <v>187</v>
      </c>
      <c r="B74" s="151" t="s">
        <v>485</v>
      </c>
      <c r="C74" s="27" t="s">
        <v>188</v>
      </c>
      <c r="D74" s="37"/>
      <c r="E74" s="37">
        <v>0</v>
      </c>
      <c r="F74" s="37">
        <f t="shared" ref="F74:F76" si="27">G74-E74</f>
        <v>0</v>
      </c>
      <c r="G74" s="37">
        <v>0</v>
      </c>
      <c r="H74" s="37"/>
      <c r="I74" s="816"/>
    </row>
    <row r="75" spans="1:9" s="25" customFormat="1" ht="12" customHeight="1">
      <c r="A75" s="29" t="s">
        <v>189</v>
      </c>
      <c r="B75" s="152" t="s">
        <v>486</v>
      </c>
      <c r="C75" s="30" t="s">
        <v>190</v>
      </c>
      <c r="D75" s="37"/>
      <c r="E75" s="37">
        <v>0</v>
      </c>
      <c r="F75" s="37">
        <f t="shared" si="27"/>
        <v>0</v>
      </c>
      <c r="G75" s="37">
        <v>0</v>
      </c>
      <c r="H75" s="37"/>
      <c r="I75" s="816"/>
    </row>
    <row r="76" spans="1:9" s="25" customFormat="1" ht="12" customHeight="1" thickBot="1">
      <c r="A76" s="32" t="s">
        <v>191</v>
      </c>
      <c r="B76" s="153" t="s">
        <v>487</v>
      </c>
      <c r="C76" s="33" t="s">
        <v>192</v>
      </c>
      <c r="D76" s="37"/>
      <c r="E76" s="37">
        <v>1180000</v>
      </c>
      <c r="F76" s="37">
        <f t="shared" si="27"/>
        <v>0</v>
      </c>
      <c r="G76" s="37">
        <v>1180000</v>
      </c>
      <c r="H76" s="37">
        <v>1180000</v>
      </c>
      <c r="I76" s="816">
        <f t="shared" si="24"/>
        <v>100</v>
      </c>
    </row>
    <row r="77" spans="1:9" s="25" customFormat="1" ht="12" customHeight="1" thickBot="1">
      <c r="A77" s="40" t="s">
        <v>193</v>
      </c>
      <c r="B77" s="150" t="s">
        <v>488</v>
      </c>
      <c r="C77" s="34" t="s">
        <v>194</v>
      </c>
      <c r="D77" s="12">
        <f>SUM(D78:D81)</f>
        <v>0</v>
      </c>
      <c r="E77" s="12">
        <v>0</v>
      </c>
      <c r="F77" s="12">
        <f t="shared" ref="F77" si="28">G77-D77</f>
        <v>0</v>
      </c>
      <c r="G77" s="12">
        <v>0</v>
      </c>
      <c r="H77" s="12"/>
      <c r="I77" s="812"/>
    </row>
    <row r="78" spans="1:9" s="25" customFormat="1" ht="12" customHeight="1">
      <c r="A78" s="42" t="s">
        <v>195</v>
      </c>
      <c r="B78" s="151" t="s">
        <v>489</v>
      </c>
      <c r="C78" s="27" t="s">
        <v>196</v>
      </c>
      <c r="D78" s="37"/>
      <c r="E78" s="37">
        <v>0</v>
      </c>
      <c r="F78" s="37">
        <f t="shared" ref="F78:F82" si="29">G78-E78</f>
        <v>0</v>
      </c>
      <c r="G78" s="37">
        <v>0</v>
      </c>
      <c r="H78" s="37"/>
      <c r="I78" s="816"/>
    </row>
    <row r="79" spans="1:9" s="25" customFormat="1" ht="12" customHeight="1">
      <c r="A79" s="43" t="s">
        <v>197</v>
      </c>
      <c r="B79" s="151" t="s">
        <v>490</v>
      </c>
      <c r="C79" s="30" t="s">
        <v>198</v>
      </c>
      <c r="D79" s="37"/>
      <c r="E79" s="37">
        <v>0</v>
      </c>
      <c r="F79" s="37">
        <f t="shared" si="29"/>
        <v>0</v>
      </c>
      <c r="G79" s="37">
        <v>0</v>
      </c>
      <c r="H79" s="37"/>
      <c r="I79" s="816"/>
    </row>
    <row r="80" spans="1:9" s="25" customFormat="1" ht="12" customHeight="1">
      <c r="A80" s="43" t="s">
        <v>199</v>
      </c>
      <c r="B80" s="151" t="s">
        <v>491</v>
      </c>
      <c r="C80" s="30" t="s">
        <v>200</v>
      </c>
      <c r="D80" s="37"/>
      <c r="E80" s="37">
        <v>0</v>
      </c>
      <c r="F80" s="37">
        <f t="shared" si="29"/>
        <v>0</v>
      </c>
      <c r="G80" s="37">
        <v>0</v>
      </c>
      <c r="H80" s="37"/>
      <c r="I80" s="816"/>
    </row>
    <row r="81" spans="1:9" s="25" customFormat="1" ht="12" customHeight="1" thickBot="1">
      <c r="A81" s="44" t="s">
        <v>201</v>
      </c>
      <c r="B81" s="151" t="s">
        <v>492</v>
      </c>
      <c r="C81" s="33" t="s">
        <v>202</v>
      </c>
      <c r="D81" s="37"/>
      <c r="E81" s="37">
        <v>0</v>
      </c>
      <c r="F81" s="37">
        <f t="shared" si="29"/>
        <v>0</v>
      </c>
      <c r="G81" s="37">
        <v>0</v>
      </c>
      <c r="H81" s="37"/>
      <c r="I81" s="816"/>
    </row>
    <row r="82" spans="1:9" s="25" customFormat="1" ht="13.5" customHeight="1" thickBot="1">
      <c r="A82" s="40" t="s">
        <v>203</v>
      </c>
      <c r="B82" s="150" t="s">
        <v>493</v>
      </c>
      <c r="C82" s="34" t="s">
        <v>204</v>
      </c>
      <c r="D82" s="45"/>
      <c r="E82" s="45">
        <v>0</v>
      </c>
      <c r="F82" s="45">
        <f t="shared" si="29"/>
        <v>0</v>
      </c>
      <c r="G82" s="45">
        <v>0</v>
      </c>
      <c r="H82" s="45"/>
      <c r="I82" s="819"/>
    </row>
    <row r="83" spans="1:9" s="25" customFormat="1" ht="15.75" customHeight="1" thickBot="1">
      <c r="A83" s="40" t="s">
        <v>205</v>
      </c>
      <c r="B83" s="150" t="s">
        <v>472</v>
      </c>
      <c r="C83" s="46" t="s">
        <v>206</v>
      </c>
      <c r="D83" s="15">
        <f>+D61+D65+D70+D73+D77+D82</f>
        <v>82164</v>
      </c>
      <c r="E83" s="15">
        <v>1262159</v>
      </c>
      <c r="F83" s="15">
        <f t="shared" ref="F83:H83" si="30">+F61+F65+F70+F73+F77+F82</f>
        <v>0</v>
      </c>
      <c r="G83" s="15">
        <f t="shared" si="30"/>
        <v>1262159</v>
      </c>
      <c r="H83" s="15">
        <f t="shared" si="30"/>
        <v>1263342</v>
      </c>
      <c r="I83" s="814">
        <f t="shared" si="24"/>
        <v>100.09372828621434</v>
      </c>
    </row>
    <row r="84" spans="1:9" s="25" customFormat="1" ht="16.5" customHeight="1" thickBot="1">
      <c r="A84" s="47" t="s">
        <v>207</v>
      </c>
      <c r="B84" s="154"/>
      <c r="C84" s="48" t="s">
        <v>208</v>
      </c>
      <c r="D84" s="15">
        <f>+D60+D83</f>
        <v>306453</v>
      </c>
      <c r="E84" s="15">
        <v>1847474</v>
      </c>
      <c r="F84" s="15">
        <f t="shared" ref="F84:H84" si="31">+F60+F83</f>
        <v>158227</v>
      </c>
      <c r="G84" s="15">
        <f t="shared" si="31"/>
        <v>2002288</v>
      </c>
      <c r="H84" s="15">
        <f t="shared" si="31"/>
        <v>1958127</v>
      </c>
      <c r="I84" s="814">
        <f t="shared" si="24"/>
        <v>97.794473122747576</v>
      </c>
    </row>
    <row r="85" spans="1:9" s="25" customFormat="1">
      <c r="A85" s="73"/>
      <c r="B85" s="49"/>
      <c r="C85" s="74"/>
      <c r="D85" s="75"/>
      <c r="E85" s="75"/>
      <c r="F85" s="75"/>
      <c r="G85" s="75"/>
      <c r="H85" s="75"/>
      <c r="I85" s="50"/>
    </row>
    <row r="86" spans="1:9" ht="16.5" customHeight="1">
      <c r="A86" s="829" t="s">
        <v>209</v>
      </c>
      <c r="B86" s="829"/>
      <c r="C86" s="829"/>
      <c r="D86" s="829"/>
      <c r="E86" s="829"/>
      <c r="F86" s="829"/>
      <c r="G86" s="829"/>
      <c r="H86" s="829"/>
      <c r="I86" s="808"/>
    </row>
    <row r="87" spans="1:9" s="52" customFormat="1" ht="16.5" customHeight="1" thickBot="1">
      <c r="A87" s="831" t="s">
        <v>210</v>
      </c>
      <c r="B87" s="831"/>
      <c r="C87" s="831"/>
      <c r="D87" s="51"/>
      <c r="E87" s="51"/>
      <c r="F87" s="51"/>
      <c r="G87" s="51"/>
      <c r="H87" s="51"/>
      <c r="I87" s="399" t="s">
        <v>46</v>
      </c>
    </row>
    <row r="88" spans="1:9" ht="60.75" thickBot="1">
      <c r="A88" s="18" t="s">
        <v>47</v>
      </c>
      <c r="B88" s="131" t="s">
        <v>395</v>
      </c>
      <c r="C88" s="19" t="s">
        <v>211</v>
      </c>
      <c r="D88" s="20" t="s">
        <v>607</v>
      </c>
      <c r="E88" s="20" t="s">
        <v>694</v>
      </c>
      <c r="F88" s="20" t="s">
        <v>653</v>
      </c>
      <c r="G88" s="20" t="s">
        <v>632</v>
      </c>
      <c r="H88" s="20" t="s">
        <v>695</v>
      </c>
      <c r="I88" s="20" t="s">
        <v>1145</v>
      </c>
    </row>
    <row r="89" spans="1:9" s="22" customFormat="1" ht="12" customHeight="1" thickBot="1">
      <c r="A89" s="11">
        <v>1</v>
      </c>
      <c r="B89" s="11">
        <v>2</v>
      </c>
      <c r="C89" s="11">
        <v>3</v>
      </c>
      <c r="D89" s="11">
        <v>4</v>
      </c>
      <c r="E89" s="11"/>
      <c r="F89" s="11">
        <v>5</v>
      </c>
      <c r="G89" s="11">
        <v>6</v>
      </c>
      <c r="H89" s="11">
        <v>7</v>
      </c>
      <c r="I89" s="11">
        <v>7</v>
      </c>
    </row>
    <row r="90" spans="1:9" ht="12" customHeight="1" thickBot="1">
      <c r="A90" s="53" t="s">
        <v>49</v>
      </c>
      <c r="B90" s="155"/>
      <c r="C90" s="54" t="s">
        <v>212</v>
      </c>
      <c r="D90" s="55">
        <f>SUM(D91:D95)</f>
        <v>190895.73976150001</v>
      </c>
      <c r="E90" s="55">
        <v>253430</v>
      </c>
      <c r="F90" s="55">
        <f t="shared" ref="F90:H90" si="32">SUM(F91:F95)</f>
        <v>9977</v>
      </c>
      <c r="G90" s="55">
        <f t="shared" si="32"/>
        <v>263407</v>
      </c>
      <c r="H90" s="55">
        <f t="shared" si="32"/>
        <v>230339</v>
      </c>
      <c r="I90" s="820">
        <f t="shared" ref="I90:I128" si="33">H90/G90*100</f>
        <v>87.446043575151762</v>
      </c>
    </row>
    <row r="91" spans="1:9" ht="12" customHeight="1">
      <c r="A91" s="56" t="s">
        <v>51</v>
      </c>
      <c r="B91" s="156" t="s">
        <v>396</v>
      </c>
      <c r="C91" s="57" t="s">
        <v>213</v>
      </c>
      <c r="D91" s="58">
        <v>33384.455000000002</v>
      </c>
      <c r="E91" s="58">
        <v>36383</v>
      </c>
      <c r="F91" s="58">
        <f t="shared" ref="F91:F95" si="34">G91-E91</f>
        <v>963</v>
      </c>
      <c r="G91" s="58">
        <v>37346</v>
      </c>
      <c r="H91" s="58">
        <v>34098</v>
      </c>
      <c r="I91" s="821">
        <f t="shared" si="33"/>
        <v>91.302950784555236</v>
      </c>
    </row>
    <row r="92" spans="1:9" ht="12" customHeight="1">
      <c r="A92" s="29" t="s">
        <v>53</v>
      </c>
      <c r="B92" s="152" t="s">
        <v>397</v>
      </c>
      <c r="C92" s="2" t="s">
        <v>214</v>
      </c>
      <c r="D92" s="31">
        <v>9536.2847614999991</v>
      </c>
      <c r="E92" s="31">
        <v>10330</v>
      </c>
      <c r="F92" s="31">
        <f t="shared" si="34"/>
        <v>7</v>
      </c>
      <c r="G92" s="31">
        <v>10337</v>
      </c>
      <c r="H92" s="31">
        <v>8991</v>
      </c>
      <c r="I92" s="811">
        <f t="shared" si="33"/>
        <v>86.978813969236725</v>
      </c>
    </row>
    <row r="93" spans="1:9" ht="12" customHeight="1">
      <c r="A93" s="29" t="s">
        <v>55</v>
      </c>
      <c r="B93" s="152" t="s">
        <v>398</v>
      </c>
      <c r="C93" s="2" t="s">
        <v>215</v>
      </c>
      <c r="D93" s="35">
        <v>28533</v>
      </c>
      <c r="E93" s="35">
        <v>62209</v>
      </c>
      <c r="F93" s="35">
        <f t="shared" si="34"/>
        <v>6327</v>
      </c>
      <c r="G93" s="35">
        <v>68536</v>
      </c>
      <c r="H93" s="35">
        <v>65307</v>
      </c>
      <c r="I93" s="813">
        <f t="shared" si="33"/>
        <v>95.288607447181036</v>
      </c>
    </row>
    <row r="94" spans="1:9" ht="12" customHeight="1">
      <c r="A94" s="29" t="s">
        <v>57</v>
      </c>
      <c r="B94" s="152" t="s">
        <v>399</v>
      </c>
      <c r="C94" s="59" t="s">
        <v>216</v>
      </c>
      <c r="D94" s="35">
        <v>26113</v>
      </c>
      <c r="E94" s="35">
        <v>30143</v>
      </c>
      <c r="F94" s="35">
        <f t="shared" si="34"/>
        <v>3033</v>
      </c>
      <c r="G94" s="35">
        <v>33176</v>
      </c>
      <c r="H94" s="35">
        <v>19976</v>
      </c>
      <c r="I94" s="813">
        <f t="shared" si="33"/>
        <v>60.212201591511935</v>
      </c>
    </row>
    <row r="95" spans="1:9" ht="12" customHeight="1" thickBot="1">
      <c r="A95" s="29" t="s">
        <v>217</v>
      </c>
      <c r="B95" s="159" t="s">
        <v>400</v>
      </c>
      <c r="C95" s="60" t="s">
        <v>218</v>
      </c>
      <c r="D95" s="35">
        <v>93329</v>
      </c>
      <c r="E95" s="35">
        <v>114365</v>
      </c>
      <c r="F95" s="35">
        <f t="shared" si="34"/>
        <v>-353</v>
      </c>
      <c r="G95" s="35">
        <v>114012</v>
      </c>
      <c r="H95" s="35">
        <v>101967</v>
      </c>
      <c r="I95" s="813">
        <f t="shared" si="33"/>
        <v>89.435322597621308</v>
      </c>
    </row>
    <row r="96" spans="1:9" ht="12" customHeight="1" thickBot="1">
      <c r="A96" s="23" t="s">
        <v>63</v>
      </c>
      <c r="B96" s="150"/>
      <c r="C96" s="62" t="s">
        <v>219</v>
      </c>
      <c r="D96" s="12">
        <f>+D97+D99+D101</f>
        <v>76358</v>
      </c>
      <c r="E96" s="12">
        <v>403950</v>
      </c>
      <c r="F96" s="12">
        <f t="shared" ref="F96:H96" si="35">+F97+F99+F101</f>
        <v>140151</v>
      </c>
      <c r="G96" s="12">
        <f t="shared" si="35"/>
        <v>544101</v>
      </c>
      <c r="H96" s="12">
        <f t="shared" si="35"/>
        <v>537877</v>
      </c>
      <c r="I96" s="812">
        <f t="shared" si="33"/>
        <v>98.856094732411819</v>
      </c>
    </row>
    <row r="97" spans="1:9" ht="12" customHeight="1">
      <c r="A97" s="26" t="s">
        <v>65</v>
      </c>
      <c r="B97" s="151" t="s">
        <v>401</v>
      </c>
      <c r="C97" s="2" t="s">
        <v>220</v>
      </c>
      <c r="D97" s="28">
        <v>43817</v>
      </c>
      <c r="E97" s="28">
        <v>187647</v>
      </c>
      <c r="F97" s="28">
        <f t="shared" ref="F97:F101" si="36">G97-E97</f>
        <v>19020</v>
      </c>
      <c r="G97" s="28">
        <v>206667</v>
      </c>
      <c r="H97" s="28">
        <v>202378</v>
      </c>
      <c r="I97" s="810">
        <f t="shared" si="33"/>
        <v>97.924680766643917</v>
      </c>
    </row>
    <row r="98" spans="1:9" ht="12" customHeight="1">
      <c r="A98" s="26" t="s">
        <v>67</v>
      </c>
      <c r="B98" s="160" t="s">
        <v>401</v>
      </c>
      <c r="C98" s="63" t="s">
        <v>221</v>
      </c>
      <c r="D98" s="28">
        <v>0</v>
      </c>
      <c r="E98" s="28">
        <v>131009</v>
      </c>
      <c r="F98" s="28">
        <f t="shared" si="36"/>
        <v>20273</v>
      </c>
      <c r="G98" s="28">
        <v>151282</v>
      </c>
      <c r="H98" s="28">
        <v>0</v>
      </c>
      <c r="I98" s="810">
        <f t="shared" si="33"/>
        <v>0</v>
      </c>
    </row>
    <row r="99" spans="1:9" ht="12" customHeight="1">
      <c r="A99" s="26" t="s">
        <v>69</v>
      </c>
      <c r="B99" s="160" t="s">
        <v>402</v>
      </c>
      <c r="C99" s="63" t="s">
        <v>222</v>
      </c>
      <c r="D99" s="31">
        <v>29693</v>
      </c>
      <c r="E99" s="31">
        <v>186773</v>
      </c>
      <c r="F99" s="31">
        <f t="shared" si="36"/>
        <v>121131</v>
      </c>
      <c r="G99" s="31">
        <v>307904</v>
      </c>
      <c r="H99" s="31">
        <v>305969</v>
      </c>
      <c r="I99" s="811">
        <f t="shared" si="33"/>
        <v>99.371557368530446</v>
      </c>
    </row>
    <row r="100" spans="1:9" ht="12" customHeight="1">
      <c r="A100" s="26" t="s">
        <v>71</v>
      </c>
      <c r="B100" s="160" t="s">
        <v>402</v>
      </c>
      <c r="C100" s="63" t="s">
        <v>223</v>
      </c>
      <c r="D100" s="13">
        <v>0</v>
      </c>
      <c r="E100" s="13">
        <v>138085</v>
      </c>
      <c r="F100" s="13">
        <f t="shared" si="36"/>
        <v>121131</v>
      </c>
      <c r="G100" s="13">
        <v>259216</v>
      </c>
      <c r="H100" s="13">
        <v>0</v>
      </c>
      <c r="I100" s="822">
        <f t="shared" si="33"/>
        <v>0</v>
      </c>
    </row>
    <row r="101" spans="1:9" ht="12" customHeight="1" thickBot="1">
      <c r="A101" s="26" t="s">
        <v>73</v>
      </c>
      <c r="B101" s="157" t="s">
        <v>403</v>
      </c>
      <c r="C101" s="64" t="s">
        <v>224</v>
      </c>
      <c r="D101" s="13">
        <v>2848</v>
      </c>
      <c r="E101" s="13">
        <v>29530</v>
      </c>
      <c r="F101" s="13">
        <f t="shared" si="36"/>
        <v>0</v>
      </c>
      <c r="G101" s="13">
        <v>29530</v>
      </c>
      <c r="H101" s="13">
        <v>29530</v>
      </c>
      <c r="I101" s="822">
        <f t="shared" si="33"/>
        <v>100</v>
      </c>
    </row>
    <row r="102" spans="1:9" ht="12" customHeight="1" thickBot="1">
      <c r="A102" s="23" t="s">
        <v>77</v>
      </c>
      <c r="B102" s="150" t="s">
        <v>404</v>
      </c>
      <c r="C102" s="5" t="s">
        <v>225</v>
      </c>
      <c r="D102" s="12">
        <f>SUM(D103:D105)</f>
        <v>30000</v>
      </c>
      <c r="E102" s="12">
        <f t="shared" ref="E102:H102" si="37">SUM(E103:E105)</f>
        <v>895</v>
      </c>
      <c r="F102" s="12">
        <f t="shared" si="37"/>
        <v>4686</v>
      </c>
      <c r="G102" s="12">
        <f t="shared" si="37"/>
        <v>5581</v>
      </c>
      <c r="H102" s="12">
        <f t="shared" si="37"/>
        <v>0</v>
      </c>
      <c r="I102" s="812">
        <f t="shared" si="33"/>
        <v>0</v>
      </c>
    </row>
    <row r="103" spans="1:9" ht="12" customHeight="1">
      <c r="A103" s="26" t="s">
        <v>79</v>
      </c>
      <c r="B103" s="151" t="s">
        <v>404</v>
      </c>
      <c r="C103" s="4" t="s">
        <v>226</v>
      </c>
      <c r="D103" s="28"/>
      <c r="E103" s="28">
        <v>0</v>
      </c>
      <c r="F103" s="28">
        <f t="shared" ref="F103:F105" si="38">G103-E103</f>
        <v>4686</v>
      </c>
      <c r="G103" s="28">
        <v>4686</v>
      </c>
      <c r="H103" s="28"/>
      <c r="I103" s="810">
        <f t="shared" si="33"/>
        <v>0</v>
      </c>
    </row>
    <row r="104" spans="1:9" ht="12" customHeight="1">
      <c r="A104" s="61"/>
      <c r="B104" s="157" t="s">
        <v>404</v>
      </c>
      <c r="C104" s="161" t="s">
        <v>358</v>
      </c>
      <c r="D104" s="148"/>
      <c r="E104" s="148">
        <v>0</v>
      </c>
      <c r="F104" s="148">
        <f t="shared" si="38"/>
        <v>0</v>
      </c>
      <c r="G104" s="148">
        <v>0</v>
      </c>
      <c r="H104" s="148"/>
      <c r="I104" s="813"/>
    </row>
    <row r="105" spans="1:9" ht="12" customHeight="1" thickBot="1">
      <c r="A105" s="32" t="s">
        <v>81</v>
      </c>
      <c r="B105" s="153" t="s">
        <v>404</v>
      </c>
      <c r="C105" s="63" t="s">
        <v>227</v>
      </c>
      <c r="D105" s="35">
        <v>30000</v>
      </c>
      <c r="E105" s="35">
        <v>895</v>
      </c>
      <c r="F105" s="35">
        <f t="shared" si="38"/>
        <v>0</v>
      </c>
      <c r="G105" s="35">
        <v>895</v>
      </c>
      <c r="H105" s="35"/>
      <c r="I105" s="813">
        <f t="shared" si="33"/>
        <v>0</v>
      </c>
    </row>
    <row r="106" spans="1:9" ht="12" customHeight="1" thickBot="1">
      <c r="A106" s="23" t="s">
        <v>228</v>
      </c>
      <c r="B106" s="150"/>
      <c r="C106" s="5" t="s">
        <v>229</v>
      </c>
      <c r="D106" s="12">
        <f>+D90+D96+D102</f>
        <v>297253.73976150004</v>
      </c>
      <c r="E106" s="12">
        <f t="shared" ref="E106:G106" si="39">+E90+E96+E102</f>
        <v>658275</v>
      </c>
      <c r="F106" s="12">
        <f t="shared" si="39"/>
        <v>154814</v>
      </c>
      <c r="G106" s="12">
        <f t="shared" si="39"/>
        <v>813089</v>
      </c>
      <c r="H106" s="12">
        <f t="shared" ref="H106" si="40">+H90+H96+H102</f>
        <v>768216</v>
      </c>
      <c r="I106" s="812">
        <f t="shared" si="33"/>
        <v>94.481169958024282</v>
      </c>
    </row>
    <row r="107" spans="1:9" ht="12" customHeight="1" thickBot="1">
      <c r="A107" s="23" t="s">
        <v>105</v>
      </c>
      <c r="B107" s="150"/>
      <c r="C107" s="5" t="s">
        <v>230</v>
      </c>
      <c r="D107" s="12">
        <f>+D108+D109+D110</f>
        <v>9199</v>
      </c>
      <c r="E107" s="12">
        <f t="shared" ref="E107:G107" si="41">+E108+E109+E110</f>
        <v>9199</v>
      </c>
      <c r="F107" s="12">
        <f t="shared" si="41"/>
        <v>0</v>
      </c>
      <c r="G107" s="12">
        <f t="shared" si="41"/>
        <v>9199</v>
      </c>
      <c r="H107" s="12">
        <f t="shared" ref="H107" si="42">+H108+H109+H110</f>
        <v>9199</v>
      </c>
      <c r="I107" s="812">
        <f t="shared" si="33"/>
        <v>100</v>
      </c>
    </row>
    <row r="108" spans="1:9" ht="12" customHeight="1">
      <c r="A108" s="26" t="s">
        <v>107</v>
      </c>
      <c r="B108" s="151" t="s">
        <v>405</v>
      </c>
      <c r="C108" s="4" t="s">
        <v>231</v>
      </c>
      <c r="D108" s="13">
        <v>9199</v>
      </c>
      <c r="E108" s="13">
        <v>9199</v>
      </c>
      <c r="F108" s="13">
        <f t="shared" ref="F108:F110" si="43">G108-E108</f>
        <v>0</v>
      </c>
      <c r="G108" s="13">
        <v>9199</v>
      </c>
      <c r="H108" s="13">
        <v>9199</v>
      </c>
      <c r="I108" s="822">
        <f t="shared" si="33"/>
        <v>100</v>
      </c>
    </row>
    <row r="109" spans="1:9" ht="12" customHeight="1">
      <c r="A109" s="26" t="s">
        <v>109</v>
      </c>
      <c r="B109" s="151" t="s">
        <v>406</v>
      </c>
      <c r="C109" s="4" t="s">
        <v>232</v>
      </c>
      <c r="D109" s="13"/>
      <c r="E109" s="13">
        <v>0</v>
      </c>
      <c r="F109" s="13">
        <f t="shared" si="43"/>
        <v>0</v>
      </c>
      <c r="G109" s="13">
        <v>0</v>
      </c>
      <c r="H109" s="13"/>
      <c r="I109" s="822"/>
    </row>
    <row r="110" spans="1:9" ht="12" customHeight="1" thickBot="1">
      <c r="A110" s="61" t="s">
        <v>111</v>
      </c>
      <c r="B110" s="157" t="s">
        <v>407</v>
      </c>
      <c r="C110" s="14" t="s">
        <v>233</v>
      </c>
      <c r="D110" s="13"/>
      <c r="E110" s="13">
        <v>0</v>
      </c>
      <c r="F110" s="13">
        <f t="shared" si="43"/>
        <v>0</v>
      </c>
      <c r="G110" s="13">
        <v>0</v>
      </c>
      <c r="H110" s="13"/>
      <c r="I110" s="822"/>
    </row>
    <row r="111" spans="1:9" ht="12" customHeight="1" thickBot="1">
      <c r="A111" s="23" t="s">
        <v>127</v>
      </c>
      <c r="B111" s="150" t="s">
        <v>408</v>
      </c>
      <c r="C111" s="5" t="s">
        <v>234</v>
      </c>
      <c r="D111" s="12">
        <f>+D112+D113+D114+D115</f>
        <v>0</v>
      </c>
      <c r="E111" s="12">
        <v>0</v>
      </c>
      <c r="F111" s="12">
        <f t="shared" ref="F111:F122" si="44">G111-D111</f>
        <v>0</v>
      </c>
      <c r="G111" s="12">
        <v>0</v>
      </c>
      <c r="H111" s="12"/>
      <c r="I111" s="812"/>
    </row>
    <row r="112" spans="1:9" ht="12" customHeight="1">
      <c r="A112" s="26" t="s">
        <v>129</v>
      </c>
      <c r="B112" s="151" t="s">
        <v>409</v>
      </c>
      <c r="C112" s="4" t="s">
        <v>235</v>
      </c>
      <c r="D112" s="13"/>
      <c r="E112" s="13">
        <v>0</v>
      </c>
      <c r="F112" s="13">
        <f t="shared" ref="F112:F115" si="45">G112-E112</f>
        <v>0</v>
      </c>
      <c r="G112" s="13">
        <v>0</v>
      </c>
      <c r="H112" s="13"/>
      <c r="I112" s="822"/>
    </row>
    <row r="113" spans="1:12" ht="12" customHeight="1">
      <c r="A113" s="26" t="s">
        <v>131</v>
      </c>
      <c r="B113" s="151" t="s">
        <v>410</v>
      </c>
      <c r="C113" s="4" t="s">
        <v>236</v>
      </c>
      <c r="D113" s="13"/>
      <c r="E113" s="13">
        <v>0</v>
      </c>
      <c r="F113" s="13">
        <f t="shared" si="45"/>
        <v>0</v>
      </c>
      <c r="G113" s="13">
        <v>0</v>
      </c>
      <c r="H113" s="13"/>
      <c r="I113" s="822"/>
    </row>
    <row r="114" spans="1:12" ht="12" customHeight="1">
      <c r="A114" s="26" t="s">
        <v>133</v>
      </c>
      <c r="B114" s="151" t="s">
        <v>411</v>
      </c>
      <c r="C114" s="4" t="s">
        <v>237</v>
      </c>
      <c r="D114" s="13"/>
      <c r="E114" s="13">
        <v>0</v>
      </c>
      <c r="F114" s="13">
        <f t="shared" si="45"/>
        <v>0</v>
      </c>
      <c r="G114" s="13">
        <v>0</v>
      </c>
      <c r="H114" s="13"/>
      <c r="I114" s="822"/>
    </row>
    <row r="115" spans="1:12" ht="12" customHeight="1" thickBot="1">
      <c r="A115" s="61" t="s">
        <v>135</v>
      </c>
      <c r="B115" s="157" t="s">
        <v>412</v>
      </c>
      <c r="C115" s="14" t="s">
        <v>238</v>
      </c>
      <c r="D115" s="13"/>
      <c r="E115" s="13">
        <v>0</v>
      </c>
      <c r="F115" s="13">
        <f t="shared" si="45"/>
        <v>0</v>
      </c>
      <c r="G115" s="13">
        <v>0</v>
      </c>
      <c r="H115" s="13"/>
      <c r="I115" s="822"/>
    </row>
    <row r="116" spans="1:12" ht="12" customHeight="1" thickBot="1">
      <c r="A116" s="23" t="s">
        <v>239</v>
      </c>
      <c r="B116" s="150"/>
      <c r="C116" s="5" t="s">
        <v>240</v>
      </c>
      <c r="D116" s="15">
        <f>+D117+D118+D120+D121+D119</f>
        <v>0</v>
      </c>
      <c r="E116" s="15">
        <f t="shared" ref="E116:G116" si="46">+E117+E118+E120+E121+E119</f>
        <v>1180000</v>
      </c>
      <c r="F116" s="15">
        <f t="shared" si="46"/>
        <v>0</v>
      </c>
      <c r="G116" s="15">
        <f t="shared" si="46"/>
        <v>1180000</v>
      </c>
      <c r="H116" s="15">
        <f t="shared" ref="H116" si="47">+H117+H118+H120+H121+H119</f>
        <v>1180000</v>
      </c>
      <c r="I116" s="814">
        <f t="shared" si="33"/>
        <v>100</v>
      </c>
    </row>
    <row r="117" spans="1:12" ht="12" customHeight="1">
      <c r="A117" s="26" t="s">
        <v>141</v>
      </c>
      <c r="B117" s="151" t="s">
        <v>413</v>
      </c>
      <c r="C117" s="4" t="s">
        <v>241</v>
      </c>
      <c r="D117" s="13"/>
      <c r="E117" s="13">
        <v>0</v>
      </c>
      <c r="F117" s="13">
        <f t="shared" ref="F117:F121" si="48">G117-E117</f>
        <v>0</v>
      </c>
      <c r="G117" s="13">
        <v>0</v>
      </c>
      <c r="H117" s="13"/>
      <c r="I117" s="822"/>
    </row>
    <row r="118" spans="1:12" ht="12" customHeight="1">
      <c r="A118" s="26" t="s">
        <v>143</v>
      </c>
      <c r="B118" s="151" t="s">
        <v>414</v>
      </c>
      <c r="C118" s="4" t="s">
        <v>242</v>
      </c>
      <c r="D118" s="13"/>
      <c r="E118" s="13">
        <v>0</v>
      </c>
      <c r="F118" s="13">
        <f t="shared" si="48"/>
        <v>0</v>
      </c>
      <c r="G118" s="13">
        <v>0</v>
      </c>
      <c r="H118" s="13"/>
      <c r="I118" s="822"/>
    </row>
    <row r="119" spans="1:12" ht="12" customHeight="1">
      <c r="A119" s="26" t="s">
        <v>145</v>
      </c>
      <c r="B119" s="151" t="s">
        <v>415</v>
      </c>
      <c r="C119" s="4" t="s">
        <v>257</v>
      </c>
      <c r="D119" s="13"/>
      <c r="E119" s="13">
        <v>0</v>
      </c>
      <c r="F119" s="13">
        <f t="shared" si="48"/>
        <v>0</v>
      </c>
      <c r="G119" s="13">
        <v>0</v>
      </c>
      <c r="H119" s="13"/>
      <c r="I119" s="822"/>
    </row>
    <row r="120" spans="1:12" ht="12" customHeight="1">
      <c r="A120" s="26" t="s">
        <v>147</v>
      </c>
      <c r="B120" s="151" t="s">
        <v>416</v>
      </c>
      <c r="C120" s="4" t="s">
        <v>243</v>
      </c>
      <c r="D120" s="13"/>
      <c r="E120" s="13">
        <v>1180000</v>
      </c>
      <c r="F120" s="13">
        <f t="shared" si="48"/>
        <v>0</v>
      </c>
      <c r="G120" s="13">
        <v>1180000</v>
      </c>
      <c r="H120" s="13">
        <v>1180000</v>
      </c>
      <c r="I120" s="822">
        <f t="shared" si="33"/>
        <v>100</v>
      </c>
    </row>
    <row r="121" spans="1:12" ht="12" customHeight="1" thickBot="1">
      <c r="A121" s="61" t="s">
        <v>258</v>
      </c>
      <c r="B121" s="157" t="s">
        <v>417</v>
      </c>
      <c r="C121" s="14" t="s">
        <v>244</v>
      </c>
      <c r="D121" s="13"/>
      <c r="E121" s="13">
        <v>0</v>
      </c>
      <c r="F121" s="13">
        <f t="shared" si="48"/>
        <v>0</v>
      </c>
      <c r="G121" s="13">
        <v>0</v>
      </c>
      <c r="H121" s="13"/>
      <c r="I121" s="822"/>
    </row>
    <row r="122" spans="1:12" ht="12" customHeight="1" thickBot="1">
      <c r="A122" s="23" t="s">
        <v>149</v>
      </c>
      <c r="B122" s="150" t="s">
        <v>418</v>
      </c>
      <c r="C122" s="5" t="s">
        <v>245</v>
      </c>
      <c r="D122" s="65">
        <f>+D123+D124+D125+D126</f>
        <v>0</v>
      </c>
      <c r="E122" s="65">
        <v>0</v>
      </c>
      <c r="F122" s="65">
        <f t="shared" si="44"/>
        <v>0</v>
      </c>
      <c r="G122" s="65">
        <v>0</v>
      </c>
      <c r="H122" s="65"/>
      <c r="I122" s="823"/>
    </row>
    <row r="123" spans="1:12" ht="12" customHeight="1">
      <c r="A123" s="26" t="s">
        <v>151</v>
      </c>
      <c r="B123" s="151" t="s">
        <v>419</v>
      </c>
      <c r="C123" s="4" t="s">
        <v>246</v>
      </c>
      <c r="D123" s="13"/>
      <c r="E123" s="13">
        <v>0</v>
      </c>
      <c r="F123" s="13">
        <f t="shared" ref="F123:F126" si="49">G123-E123</f>
        <v>0</v>
      </c>
      <c r="G123" s="13">
        <v>0</v>
      </c>
      <c r="H123" s="13"/>
      <c r="I123" s="822"/>
    </row>
    <row r="124" spans="1:12" ht="12" customHeight="1">
      <c r="A124" s="26" t="s">
        <v>153</v>
      </c>
      <c r="B124" s="151" t="s">
        <v>420</v>
      </c>
      <c r="C124" s="4" t="s">
        <v>247</v>
      </c>
      <c r="D124" s="13"/>
      <c r="E124" s="13">
        <v>0</v>
      </c>
      <c r="F124" s="13">
        <f t="shared" si="49"/>
        <v>0</v>
      </c>
      <c r="G124" s="13">
        <v>0</v>
      </c>
      <c r="H124" s="13"/>
      <c r="I124" s="822"/>
    </row>
    <row r="125" spans="1:12" ht="12" customHeight="1">
      <c r="A125" s="26" t="s">
        <v>155</v>
      </c>
      <c r="B125" s="151" t="s">
        <v>421</v>
      </c>
      <c r="C125" s="4" t="s">
        <v>248</v>
      </c>
      <c r="D125" s="13"/>
      <c r="E125" s="13">
        <v>0</v>
      </c>
      <c r="F125" s="13">
        <f t="shared" si="49"/>
        <v>0</v>
      </c>
      <c r="G125" s="13">
        <v>0</v>
      </c>
      <c r="H125" s="13"/>
      <c r="I125" s="822"/>
    </row>
    <row r="126" spans="1:12" ht="12" customHeight="1" thickBot="1">
      <c r="A126" s="26" t="s">
        <v>157</v>
      </c>
      <c r="B126" s="151" t="s">
        <v>422</v>
      </c>
      <c r="C126" s="4" t="s">
        <v>249</v>
      </c>
      <c r="D126" s="13"/>
      <c r="E126" s="13">
        <v>0</v>
      </c>
      <c r="F126" s="13">
        <f t="shared" si="49"/>
        <v>0</v>
      </c>
      <c r="G126" s="13">
        <v>0</v>
      </c>
      <c r="H126" s="13"/>
      <c r="I126" s="822"/>
    </row>
    <row r="127" spans="1:12" ht="15" customHeight="1" thickBot="1">
      <c r="A127" s="23" t="s">
        <v>159</v>
      </c>
      <c r="B127" s="150"/>
      <c r="C127" s="5" t="s">
        <v>250</v>
      </c>
      <c r="D127" s="66">
        <f>+D107+D111+D116+D122</f>
        <v>9199</v>
      </c>
      <c r="E127" s="66">
        <f t="shared" ref="E127:G127" si="50">+E107+E111+E116+E122</f>
        <v>1189199</v>
      </c>
      <c r="F127" s="66">
        <f t="shared" si="50"/>
        <v>0</v>
      </c>
      <c r="G127" s="66">
        <f t="shared" si="50"/>
        <v>1189199</v>
      </c>
      <c r="H127" s="66">
        <f t="shared" ref="H127" si="51">+H107+H111+H116+H122</f>
        <v>1189199</v>
      </c>
      <c r="I127" s="824">
        <f t="shared" si="33"/>
        <v>100</v>
      </c>
      <c r="J127" s="68"/>
      <c r="K127" s="68"/>
      <c r="L127" s="68"/>
    </row>
    <row r="128" spans="1:12" s="25" customFormat="1" ht="12.95" customHeight="1" thickBot="1">
      <c r="A128" s="69" t="s">
        <v>251</v>
      </c>
      <c r="B128" s="158"/>
      <c r="C128" s="70" t="s">
        <v>252</v>
      </c>
      <c r="D128" s="66">
        <f>+D106+D127</f>
        <v>306452.73976150004</v>
      </c>
      <c r="E128" s="66">
        <f t="shared" ref="E128:G128" si="52">+E106+E127</f>
        <v>1847474</v>
      </c>
      <c r="F128" s="66">
        <f t="shared" si="52"/>
        <v>154814</v>
      </c>
      <c r="G128" s="66">
        <f t="shared" si="52"/>
        <v>2002288</v>
      </c>
      <c r="H128" s="66">
        <f t="shared" ref="H128" si="53">+H106+H127</f>
        <v>1957415</v>
      </c>
      <c r="I128" s="824">
        <f t="shared" si="33"/>
        <v>97.758913802609811</v>
      </c>
    </row>
    <row r="129" spans="1:9" ht="7.5" customHeight="1"/>
    <row r="130" spans="1:9">
      <c r="A130" s="832" t="s">
        <v>253</v>
      </c>
      <c r="B130" s="832"/>
      <c r="C130" s="832"/>
      <c r="D130" s="832"/>
      <c r="E130" s="319"/>
      <c r="F130" s="306"/>
      <c r="G130" s="16"/>
      <c r="H130" s="16"/>
      <c r="I130" s="809"/>
    </row>
    <row r="131" spans="1:9" ht="15" customHeight="1" thickBot="1">
      <c r="A131" s="830" t="s">
        <v>254</v>
      </c>
      <c r="B131" s="830"/>
      <c r="C131" s="830"/>
      <c r="D131" s="17"/>
      <c r="E131" s="17"/>
      <c r="F131" s="17"/>
      <c r="G131" s="17"/>
      <c r="H131" s="17"/>
      <c r="I131" s="17"/>
    </row>
    <row r="132" spans="1:9" ht="13.5" customHeight="1" thickBot="1">
      <c r="A132" s="23">
        <v>1</v>
      </c>
      <c r="B132" s="150"/>
      <c r="C132" s="62" t="s">
        <v>255</v>
      </c>
      <c r="D132" s="12">
        <f>+D60-D106</f>
        <v>-72964.739761500037</v>
      </c>
      <c r="E132" s="12">
        <f t="shared" ref="E132:I132" si="54">+E60-E106</f>
        <v>-72960</v>
      </c>
      <c r="F132" s="12">
        <f t="shared" si="54"/>
        <v>3413</v>
      </c>
      <c r="G132" s="12">
        <f t="shared" si="54"/>
        <v>-72960</v>
      </c>
      <c r="H132" s="12">
        <f t="shared" si="54"/>
        <v>-73431</v>
      </c>
      <c r="I132" s="12">
        <f t="shared" si="54"/>
        <v>-0.60766952769388638</v>
      </c>
    </row>
    <row r="133" spans="1:9" ht="27.75" customHeight="1" thickBot="1">
      <c r="A133" s="23" t="s">
        <v>63</v>
      </c>
      <c r="B133" s="150"/>
      <c r="C133" s="62" t="s">
        <v>256</v>
      </c>
      <c r="D133" s="12">
        <f>+D83-D127</f>
        <v>72965</v>
      </c>
      <c r="E133" s="12">
        <f t="shared" ref="E133:I133" si="55">+E83-E127</f>
        <v>72960</v>
      </c>
      <c r="F133" s="12">
        <f t="shared" si="55"/>
        <v>0</v>
      </c>
      <c r="G133" s="12">
        <f t="shared" si="55"/>
        <v>72960</v>
      </c>
      <c r="H133" s="12">
        <f t="shared" si="55"/>
        <v>74143</v>
      </c>
      <c r="I133" s="12">
        <f t="shared" si="55"/>
        <v>9.372828621434337E-2</v>
      </c>
    </row>
  </sheetData>
  <mergeCells count="6">
    <mergeCell ref="A131:C131"/>
    <mergeCell ref="A2:C2"/>
    <mergeCell ref="A87:C87"/>
    <mergeCell ref="A130:D130"/>
    <mergeCell ref="A1:H1"/>
    <mergeCell ref="A86:H86"/>
  </mergeCells>
  <phoneticPr fontId="2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0" fitToHeight="2" orientation="portrait" r:id="rId1"/>
  <headerFooter alignWithMargins="0">
    <oddHeader xml:space="preserve">&amp;C&amp;"Times New Roman CE,Félkövér"&amp;12BONYHÁD VÁROS ÖNKORMÁNYZATA
2015. ÉVI KÖLTSÉGVETÉS ÖNKÉNT VÁLLALT FELADATAINAK ÖSSZEVONT MÉRLEGE&amp;R&amp;"Times New Roman CE,Félkövér dőlt" 1.3.melléklet </oddHeader>
  </headerFooter>
  <rowBreaks count="1" manualBreakCount="1">
    <brk id="85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L133"/>
  <sheetViews>
    <sheetView view="pageBreakPreview" topLeftCell="A55" zoomScaleNormal="120" zoomScaleSheetLayoutView="100" workbookViewId="0">
      <selection activeCell="H84" sqref="H84"/>
    </sheetView>
  </sheetViews>
  <sheetFormatPr defaultRowHeight="15.75"/>
  <cols>
    <col min="1" max="2" width="8.140625" style="71" customWidth="1"/>
    <col min="3" max="3" width="59" style="71" customWidth="1"/>
    <col min="4" max="4" width="10.42578125" style="72" customWidth="1"/>
    <col min="5" max="6" width="10.42578125" style="72" hidden="1" customWidth="1"/>
    <col min="7" max="8" width="10.42578125" style="72" customWidth="1"/>
    <col min="9" max="9" width="9.28515625" style="72" customWidth="1"/>
    <col min="10" max="16384" width="9.140625" style="16"/>
  </cols>
  <sheetData>
    <row r="1" spans="1:9" ht="15.95" customHeight="1">
      <c r="A1" s="829" t="s">
        <v>44</v>
      </c>
      <c r="B1" s="829"/>
      <c r="C1" s="829"/>
      <c r="D1" s="829"/>
      <c r="E1" s="829"/>
      <c r="F1" s="829"/>
      <c r="G1" s="829"/>
      <c r="H1" s="405"/>
      <c r="I1" s="808"/>
    </row>
    <row r="2" spans="1:9" ht="15.95" customHeight="1" thickBot="1">
      <c r="A2" s="830" t="s">
        <v>45</v>
      </c>
      <c r="B2" s="830"/>
      <c r="C2" s="830"/>
      <c r="D2" s="17"/>
      <c r="E2" s="17"/>
      <c r="F2" s="17"/>
      <c r="G2" s="51"/>
      <c r="H2" s="51" t="s">
        <v>46</v>
      </c>
      <c r="I2" s="17"/>
    </row>
    <row r="3" spans="1:9" ht="60.75" thickBot="1">
      <c r="A3" s="18" t="s">
        <v>47</v>
      </c>
      <c r="B3" s="131" t="s">
        <v>395</v>
      </c>
      <c r="C3" s="19" t="s">
        <v>48</v>
      </c>
      <c r="D3" s="20" t="s">
        <v>607</v>
      </c>
      <c r="E3" s="20" t="s">
        <v>694</v>
      </c>
      <c r="F3" s="20" t="s">
        <v>653</v>
      </c>
      <c r="G3" s="20" t="s">
        <v>632</v>
      </c>
      <c r="H3" s="20" t="s">
        <v>695</v>
      </c>
      <c r="I3" s="20" t="s">
        <v>1145</v>
      </c>
    </row>
    <row r="4" spans="1:9" s="22" customFormat="1" ht="12" customHeight="1" thickBot="1">
      <c r="A4" s="11">
        <v>1</v>
      </c>
      <c r="B4" s="11">
        <v>2</v>
      </c>
      <c r="C4" s="11">
        <v>3</v>
      </c>
      <c r="D4" s="11">
        <v>4</v>
      </c>
      <c r="E4" s="11"/>
      <c r="F4" s="11">
        <v>5</v>
      </c>
      <c r="G4" s="11">
        <v>6</v>
      </c>
      <c r="H4" s="11">
        <v>6</v>
      </c>
      <c r="I4" s="21">
        <v>7</v>
      </c>
    </row>
    <row r="5" spans="1:9" s="25" customFormat="1" ht="12" customHeight="1" thickBot="1">
      <c r="A5" s="23" t="s">
        <v>49</v>
      </c>
      <c r="B5" s="150" t="s">
        <v>423</v>
      </c>
      <c r="C5" s="24" t="s">
        <v>50</v>
      </c>
      <c r="D5" s="12">
        <f>+D6+D7+D8+D9+D10+D11</f>
        <v>0</v>
      </c>
      <c r="E5" s="12">
        <v>833</v>
      </c>
      <c r="F5" s="12">
        <f t="shared" ref="F5:G5" si="0">+F6+F7+F8+F9+F10+F11</f>
        <v>135</v>
      </c>
      <c r="G5" s="12">
        <f t="shared" si="0"/>
        <v>968</v>
      </c>
      <c r="H5" s="12">
        <f t="shared" ref="H5" si="1">+H6+H7+H8+H9+H10+H11</f>
        <v>968</v>
      </c>
      <c r="I5" s="12">
        <f>H5/G5*100</f>
        <v>100</v>
      </c>
    </row>
    <row r="6" spans="1:9" s="25" customFormat="1" ht="12" customHeight="1">
      <c r="A6" s="26" t="s">
        <v>51</v>
      </c>
      <c r="B6" s="151" t="s">
        <v>424</v>
      </c>
      <c r="C6" s="27" t="s">
        <v>52</v>
      </c>
      <c r="D6" s="28"/>
      <c r="E6" s="28">
        <v>0</v>
      </c>
      <c r="F6" s="28">
        <f>G6-E6</f>
        <v>0</v>
      </c>
      <c r="G6" s="28"/>
      <c r="H6" s="28"/>
      <c r="I6" s="810"/>
    </row>
    <row r="7" spans="1:9" s="25" customFormat="1" ht="12" customHeight="1">
      <c r="A7" s="29" t="s">
        <v>53</v>
      </c>
      <c r="B7" s="152" t="s">
        <v>425</v>
      </c>
      <c r="C7" s="30" t="s">
        <v>54</v>
      </c>
      <c r="D7" s="31"/>
      <c r="E7" s="31">
        <v>0</v>
      </c>
      <c r="F7" s="31">
        <f t="shared" ref="F7:F11" si="2">G7-E7</f>
        <v>0</v>
      </c>
      <c r="G7" s="31"/>
      <c r="H7" s="31"/>
      <c r="I7" s="811"/>
    </row>
    <row r="8" spans="1:9" s="25" customFormat="1" ht="12" customHeight="1">
      <c r="A8" s="29" t="s">
        <v>55</v>
      </c>
      <c r="B8" s="152" t="s">
        <v>426</v>
      </c>
      <c r="C8" s="30" t="s">
        <v>56</v>
      </c>
      <c r="D8" s="31"/>
      <c r="E8" s="31">
        <v>0</v>
      </c>
      <c r="F8" s="31">
        <f t="shared" si="2"/>
        <v>0</v>
      </c>
      <c r="G8" s="31"/>
      <c r="H8" s="31"/>
      <c r="I8" s="811"/>
    </row>
    <row r="9" spans="1:9" s="25" customFormat="1" ht="12" customHeight="1">
      <c r="A9" s="29" t="s">
        <v>57</v>
      </c>
      <c r="B9" s="152" t="s">
        <v>427</v>
      </c>
      <c r="C9" s="30" t="s">
        <v>58</v>
      </c>
      <c r="D9" s="31"/>
      <c r="E9" s="31">
        <v>0</v>
      </c>
      <c r="F9" s="31">
        <f t="shared" si="2"/>
        <v>0</v>
      </c>
      <c r="G9" s="31"/>
      <c r="H9" s="31"/>
      <c r="I9" s="811"/>
    </row>
    <row r="10" spans="1:9" s="25" customFormat="1" ht="12" customHeight="1">
      <c r="A10" s="29" t="s">
        <v>59</v>
      </c>
      <c r="B10" s="152" t="s">
        <v>428</v>
      </c>
      <c r="C10" s="30" t="s">
        <v>60</v>
      </c>
      <c r="D10" s="31"/>
      <c r="E10" s="31">
        <v>833</v>
      </c>
      <c r="F10" s="31">
        <f t="shared" si="2"/>
        <v>135</v>
      </c>
      <c r="G10" s="31">
        <v>968</v>
      </c>
      <c r="H10" s="31">
        <v>968</v>
      </c>
      <c r="I10" s="811">
        <f t="shared" ref="I10:I60" si="3">H10/G10*100</f>
        <v>100</v>
      </c>
    </row>
    <row r="11" spans="1:9" s="25" customFormat="1" ht="12" customHeight="1" thickBot="1">
      <c r="A11" s="32" t="s">
        <v>61</v>
      </c>
      <c r="B11" s="153" t="s">
        <v>429</v>
      </c>
      <c r="C11" s="33" t="s">
        <v>62</v>
      </c>
      <c r="D11" s="31"/>
      <c r="E11" s="31">
        <v>0</v>
      </c>
      <c r="F11" s="31">
        <f t="shared" si="2"/>
        <v>0</v>
      </c>
      <c r="G11" s="31"/>
      <c r="H11" s="31"/>
      <c r="I11" s="811"/>
    </row>
    <row r="12" spans="1:9" s="25" customFormat="1" ht="12" customHeight="1" thickBot="1">
      <c r="A12" s="23" t="s">
        <v>63</v>
      </c>
      <c r="B12" s="150"/>
      <c r="C12" s="34" t="s">
        <v>64</v>
      </c>
      <c r="D12" s="12">
        <f>+D13+D14+D15+D16+D17</f>
        <v>0</v>
      </c>
      <c r="E12" s="12">
        <v>0</v>
      </c>
      <c r="F12" s="12">
        <f t="shared" ref="F12:F65" si="4">G12-D12</f>
        <v>0</v>
      </c>
      <c r="G12" s="12">
        <f t="shared" ref="G12:H12" si="5">+G13+G14+G15+G16+G17</f>
        <v>0</v>
      </c>
      <c r="H12" s="12">
        <f t="shared" si="5"/>
        <v>0</v>
      </c>
      <c r="I12" s="812"/>
    </row>
    <row r="13" spans="1:9" s="25" customFormat="1" ht="12" customHeight="1">
      <c r="A13" s="26" t="s">
        <v>65</v>
      </c>
      <c r="B13" s="151" t="s">
        <v>430</v>
      </c>
      <c r="C13" s="27" t="s">
        <v>66</v>
      </c>
      <c r="D13" s="28"/>
      <c r="E13" s="28">
        <v>0</v>
      </c>
      <c r="F13" s="28">
        <f t="shared" ref="F13:F18" si="6">G13-E13</f>
        <v>0</v>
      </c>
      <c r="G13" s="28"/>
      <c r="H13" s="28"/>
      <c r="I13" s="810"/>
    </row>
    <row r="14" spans="1:9" s="25" customFormat="1" ht="12" customHeight="1">
      <c r="A14" s="29" t="s">
        <v>67</v>
      </c>
      <c r="B14" s="152" t="s">
        <v>431</v>
      </c>
      <c r="C14" s="30" t="s">
        <v>68</v>
      </c>
      <c r="D14" s="31"/>
      <c r="E14" s="31">
        <v>0</v>
      </c>
      <c r="F14" s="31">
        <f t="shared" si="6"/>
        <v>0</v>
      </c>
      <c r="G14" s="31"/>
      <c r="H14" s="31"/>
      <c r="I14" s="811"/>
    </row>
    <row r="15" spans="1:9" s="25" customFormat="1" ht="12" customHeight="1">
      <c r="A15" s="29" t="s">
        <v>69</v>
      </c>
      <c r="B15" s="152" t="s">
        <v>432</v>
      </c>
      <c r="C15" s="30" t="s">
        <v>70</v>
      </c>
      <c r="D15" s="31"/>
      <c r="E15" s="31">
        <v>0</v>
      </c>
      <c r="F15" s="31">
        <f t="shared" si="6"/>
        <v>0</v>
      </c>
      <c r="G15" s="31"/>
      <c r="H15" s="31"/>
      <c r="I15" s="811"/>
    </row>
    <row r="16" spans="1:9" s="25" customFormat="1" ht="12" customHeight="1">
      <c r="A16" s="29" t="s">
        <v>71</v>
      </c>
      <c r="B16" s="152" t="s">
        <v>433</v>
      </c>
      <c r="C16" s="30" t="s">
        <v>72</v>
      </c>
      <c r="D16" s="31"/>
      <c r="E16" s="31">
        <v>0</v>
      </c>
      <c r="F16" s="31">
        <f t="shared" si="6"/>
        <v>0</v>
      </c>
      <c r="G16" s="31"/>
      <c r="H16" s="31"/>
      <c r="I16" s="811"/>
    </row>
    <row r="17" spans="1:9" s="25" customFormat="1" ht="12" customHeight="1">
      <c r="A17" s="29" t="s">
        <v>73</v>
      </c>
      <c r="B17" s="152" t="s">
        <v>434</v>
      </c>
      <c r="C17" s="30" t="s">
        <v>74</v>
      </c>
      <c r="D17" s="31"/>
      <c r="E17" s="31">
        <v>0</v>
      </c>
      <c r="F17" s="31">
        <f t="shared" si="6"/>
        <v>0</v>
      </c>
      <c r="G17" s="31"/>
      <c r="H17" s="31"/>
      <c r="I17" s="811"/>
    </row>
    <row r="18" spans="1:9" s="25" customFormat="1" ht="12" customHeight="1" thickBot="1">
      <c r="A18" s="32" t="s">
        <v>75</v>
      </c>
      <c r="B18" s="153" t="s">
        <v>434</v>
      </c>
      <c r="C18" s="33" t="s">
        <v>76</v>
      </c>
      <c r="D18" s="35"/>
      <c r="E18" s="35">
        <v>0</v>
      </c>
      <c r="F18" s="35">
        <f t="shared" si="6"/>
        <v>0</v>
      </c>
      <c r="G18" s="35"/>
      <c r="H18" s="35"/>
      <c r="I18" s="813"/>
    </row>
    <row r="19" spans="1:9" s="25" customFormat="1" ht="12" customHeight="1" thickBot="1">
      <c r="A19" s="23" t="s">
        <v>77</v>
      </c>
      <c r="B19" s="150" t="s">
        <v>435</v>
      </c>
      <c r="C19" s="24" t="s">
        <v>78</v>
      </c>
      <c r="D19" s="12">
        <f>+D20+D21+D22+D23+D24</f>
        <v>0</v>
      </c>
      <c r="E19" s="12">
        <v>0</v>
      </c>
      <c r="F19" s="12">
        <f t="shared" si="4"/>
        <v>0</v>
      </c>
      <c r="G19" s="12">
        <f t="shared" ref="G19:H19" si="7">+G20+G21+G22+G23+G24</f>
        <v>0</v>
      </c>
      <c r="H19" s="12">
        <f t="shared" si="7"/>
        <v>0</v>
      </c>
      <c r="I19" s="812"/>
    </row>
    <row r="20" spans="1:9" s="25" customFormat="1" ht="12" customHeight="1">
      <c r="A20" s="26" t="s">
        <v>79</v>
      </c>
      <c r="B20" s="151" t="s">
        <v>436</v>
      </c>
      <c r="C20" s="27" t="s">
        <v>80</v>
      </c>
      <c r="D20" s="28"/>
      <c r="E20" s="28">
        <v>0</v>
      </c>
      <c r="F20" s="28">
        <f t="shared" ref="F20:F25" si="8">G20-E20</f>
        <v>0</v>
      </c>
      <c r="G20" s="28"/>
      <c r="H20" s="28"/>
      <c r="I20" s="810"/>
    </row>
    <row r="21" spans="1:9" s="25" customFormat="1" ht="12" customHeight="1">
      <c r="A21" s="29" t="s">
        <v>81</v>
      </c>
      <c r="B21" s="152" t="s">
        <v>437</v>
      </c>
      <c r="C21" s="30" t="s">
        <v>82</v>
      </c>
      <c r="D21" s="31"/>
      <c r="E21" s="31">
        <v>0</v>
      </c>
      <c r="F21" s="31">
        <f t="shared" si="8"/>
        <v>0</v>
      </c>
      <c r="G21" s="31"/>
      <c r="H21" s="31"/>
      <c r="I21" s="811"/>
    </row>
    <row r="22" spans="1:9" s="25" customFormat="1" ht="12" customHeight="1">
      <c r="A22" s="29" t="s">
        <v>83</v>
      </c>
      <c r="B22" s="152" t="s">
        <v>438</v>
      </c>
      <c r="C22" s="30" t="s">
        <v>84</v>
      </c>
      <c r="D22" s="31"/>
      <c r="E22" s="31">
        <v>0</v>
      </c>
      <c r="F22" s="31">
        <f t="shared" si="8"/>
        <v>0</v>
      </c>
      <c r="G22" s="31"/>
      <c r="H22" s="31"/>
      <c r="I22" s="811"/>
    </row>
    <row r="23" spans="1:9" s="25" customFormat="1" ht="12" customHeight="1">
      <c r="A23" s="29" t="s">
        <v>85</v>
      </c>
      <c r="B23" s="152" t="s">
        <v>439</v>
      </c>
      <c r="C23" s="30" t="s">
        <v>86</v>
      </c>
      <c r="D23" s="31"/>
      <c r="E23" s="31">
        <v>0</v>
      </c>
      <c r="F23" s="31">
        <f t="shared" si="8"/>
        <v>0</v>
      </c>
      <c r="G23" s="31"/>
      <c r="H23" s="31"/>
      <c r="I23" s="811"/>
    </row>
    <row r="24" spans="1:9" s="25" customFormat="1" ht="12" customHeight="1">
      <c r="A24" s="29" t="s">
        <v>87</v>
      </c>
      <c r="B24" s="152" t="s">
        <v>440</v>
      </c>
      <c r="C24" s="30" t="s">
        <v>88</v>
      </c>
      <c r="D24" s="31"/>
      <c r="E24" s="31">
        <v>0</v>
      </c>
      <c r="F24" s="31">
        <f t="shared" si="8"/>
        <v>0</v>
      </c>
      <c r="G24" s="31"/>
      <c r="H24" s="31"/>
      <c r="I24" s="811"/>
    </row>
    <row r="25" spans="1:9" s="25" customFormat="1" ht="12" customHeight="1" thickBot="1">
      <c r="A25" s="32" t="s">
        <v>89</v>
      </c>
      <c r="B25" s="153" t="s">
        <v>440</v>
      </c>
      <c r="C25" s="33" t="s">
        <v>90</v>
      </c>
      <c r="D25" s="35"/>
      <c r="E25" s="35">
        <v>0</v>
      </c>
      <c r="F25" s="35">
        <f t="shared" si="8"/>
        <v>0</v>
      </c>
      <c r="G25" s="35"/>
      <c r="H25" s="35"/>
      <c r="I25" s="813"/>
    </row>
    <row r="26" spans="1:9" s="25" customFormat="1" ht="12" customHeight="1" thickBot="1">
      <c r="A26" s="23" t="s">
        <v>91</v>
      </c>
      <c r="B26" s="150" t="s">
        <v>441</v>
      </c>
      <c r="C26" s="24" t="s">
        <v>92</v>
      </c>
      <c r="D26" s="15">
        <f>+D27+D30+D31+D32</f>
        <v>79562</v>
      </c>
      <c r="E26" s="15">
        <v>79572</v>
      </c>
      <c r="F26" s="15">
        <f>G26-E26</f>
        <v>0</v>
      </c>
      <c r="G26" s="15">
        <f t="shared" ref="G26:H26" si="9">+G27+G30+G31+G32</f>
        <v>79572</v>
      </c>
      <c r="H26" s="15">
        <f t="shared" si="9"/>
        <v>68993</v>
      </c>
      <c r="I26" s="814">
        <f t="shared" si="3"/>
        <v>86.705122404866032</v>
      </c>
    </row>
    <row r="27" spans="1:9" s="25" customFormat="1" ht="12" customHeight="1">
      <c r="A27" s="26" t="s">
        <v>93</v>
      </c>
      <c r="B27" s="151"/>
      <c r="C27" s="27" t="s">
        <v>94</v>
      </c>
      <c r="D27" s="36">
        <f>+D28+D29</f>
        <v>79562</v>
      </c>
      <c r="E27" s="36">
        <v>79572</v>
      </c>
      <c r="F27" s="36">
        <f t="shared" ref="F27:F32" si="10">G27-E27</f>
        <v>0</v>
      </c>
      <c r="G27" s="36">
        <f t="shared" ref="G27:H27" si="11">+G28+G29</f>
        <v>79572</v>
      </c>
      <c r="H27" s="36">
        <f t="shared" si="11"/>
        <v>68993</v>
      </c>
      <c r="I27" s="815">
        <f t="shared" si="3"/>
        <v>86.705122404866032</v>
      </c>
    </row>
    <row r="28" spans="1:9" s="25" customFormat="1" ht="12" customHeight="1">
      <c r="A28" s="29" t="s">
        <v>95</v>
      </c>
      <c r="B28" s="152" t="s">
        <v>442</v>
      </c>
      <c r="C28" s="30" t="s">
        <v>96</v>
      </c>
      <c r="D28" s="31"/>
      <c r="E28" s="31">
        <v>0</v>
      </c>
      <c r="F28" s="31">
        <f t="shared" si="10"/>
        <v>0</v>
      </c>
      <c r="G28" s="31"/>
      <c r="H28" s="31"/>
      <c r="I28" s="811"/>
    </row>
    <row r="29" spans="1:9" s="25" customFormat="1" ht="12" customHeight="1">
      <c r="A29" s="29" t="s">
        <v>97</v>
      </c>
      <c r="B29" s="152" t="s">
        <v>443</v>
      </c>
      <c r="C29" s="30" t="s">
        <v>98</v>
      </c>
      <c r="D29" s="31">
        <v>79562</v>
      </c>
      <c r="E29" s="31">
        <v>79572</v>
      </c>
      <c r="F29" s="31">
        <f t="shared" si="10"/>
        <v>0</v>
      </c>
      <c r="G29" s="31">
        <v>79572</v>
      </c>
      <c r="H29" s="31">
        <v>68993</v>
      </c>
      <c r="I29" s="811">
        <f t="shared" si="3"/>
        <v>86.705122404866032</v>
      </c>
    </row>
    <row r="30" spans="1:9" s="25" customFormat="1" ht="12" customHeight="1">
      <c r="A30" s="29" t="s">
        <v>99</v>
      </c>
      <c r="B30" s="152" t="s">
        <v>444</v>
      </c>
      <c r="C30" s="30" t="s">
        <v>100</v>
      </c>
      <c r="D30" s="31"/>
      <c r="E30" s="31">
        <v>0</v>
      </c>
      <c r="F30" s="31">
        <f t="shared" si="10"/>
        <v>0</v>
      </c>
      <c r="G30" s="31"/>
      <c r="H30" s="31"/>
      <c r="I30" s="811"/>
    </row>
    <row r="31" spans="1:9" s="25" customFormat="1" ht="12" customHeight="1">
      <c r="A31" s="29" t="s">
        <v>101</v>
      </c>
      <c r="B31" s="152" t="s">
        <v>445</v>
      </c>
      <c r="C31" s="30" t="s">
        <v>102</v>
      </c>
      <c r="D31" s="31"/>
      <c r="E31" s="31">
        <v>0</v>
      </c>
      <c r="F31" s="31">
        <f t="shared" si="10"/>
        <v>0</v>
      </c>
      <c r="G31" s="31"/>
      <c r="H31" s="31"/>
      <c r="I31" s="811"/>
    </row>
    <row r="32" spans="1:9" s="25" customFormat="1" ht="12" customHeight="1" thickBot="1">
      <c r="A32" s="32" t="s">
        <v>103</v>
      </c>
      <c r="B32" s="153" t="s">
        <v>446</v>
      </c>
      <c r="C32" s="33" t="s">
        <v>104</v>
      </c>
      <c r="D32" s="35"/>
      <c r="E32" s="35">
        <v>0</v>
      </c>
      <c r="F32" s="35">
        <f t="shared" si="10"/>
        <v>0</v>
      </c>
      <c r="G32" s="35"/>
      <c r="H32" s="35"/>
      <c r="I32" s="813"/>
    </row>
    <row r="33" spans="1:9" s="25" customFormat="1" ht="12" customHeight="1" thickBot="1">
      <c r="A33" s="23" t="s">
        <v>105</v>
      </c>
      <c r="B33" s="150" t="s">
        <v>447</v>
      </c>
      <c r="C33" s="24" t="s">
        <v>106</v>
      </c>
      <c r="D33" s="12">
        <f>SUM(D34:D43)</f>
        <v>0</v>
      </c>
      <c r="E33" s="12">
        <v>0</v>
      </c>
      <c r="F33" s="12">
        <f t="shared" si="4"/>
        <v>0</v>
      </c>
      <c r="G33" s="12">
        <f t="shared" ref="G33:H33" si="12">SUM(G34:G43)</f>
        <v>0</v>
      </c>
      <c r="H33" s="12">
        <f t="shared" si="12"/>
        <v>0</v>
      </c>
      <c r="I33" s="812"/>
    </row>
    <row r="34" spans="1:9" s="25" customFormat="1" ht="12" customHeight="1">
      <c r="A34" s="26" t="s">
        <v>107</v>
      </c>
      <c r="B34" s="151" t="s">
        <v>448</v>
      </c>
      <c r="C34" s="27" t="s">
        <v>108</v>
      </c>
      <c r="D34" s="28"/>
      <c r="E34" s="28">
        <v>0</v>
      </c>
      <c r="F34" s="28">
        <f t="shared" ref="F34:F43" si="13">G34-E34</f>
        <v>0</v>
      </c>
      <c r="G34" s="28"/>
      <c r="H34" s="28"/>
      <c r="I34" s="810"/>
    </row>
    <row r="35" spans="1:9" s="25" customFormat="1" ht="12" customHeight="1">
      <c r="A35" s="29" t="s">
        <v>109</v>
      </c>
      <c r="B35" s="152" t="s">
        <v>449</v>
      </c>
      <c r="C35" s="30" t="s">
        <v>110</v>
      </c>
      <c r="D35" s="31"/>
      <c r="E35" s="31">
        <v>0</v>
      </c>
      <c r="F35" s="31">
        <f t="shared" si="13"/>
        <v>0</v>
      </c>
      <c r="G35" s="31"/>
      <c r="H35" s="31"/>
      <c r="I35" s="811"/>
    </row>
    <row r="36" spans="1:9" s="25" customFormat="1" ht="12" customHeight="1">
      <c r="A36" s="29" t="s">
        <v>111</v>
      </c>
      <c r="B36" s="152" t="s">
        <v>450</v>
      </c>
      <c r="C36" s="30" t="s">
        <v>112</v>
      </c>
      <c r="D36" s="31"/>
      <c r="E36" s="31">
        <v>0</v>
      </c>
      <c r="F36" s="31">
        <f t="shared" si="13"/>
        <v>0</v>
      </c>
      <c r="G36" s="31"/>
      <c r="H36" s="31"/>
      <c r="I36" s="811"/>
    </row>
    <row r="37" spans="1:9" s="25" customFormat="1" ht="12" customHeight="1">
      <c r="A37" s="29" t="s">
        <v>113</v>
      </c>
      <c r="B37" s="152" t="s">
        <v>451</v>
      </c>
      <c r="C37" s="30" t="s">
        <v>114</v>
      </c>
      <c r="D37" s="31"/>
      <c r="E37" s="31">
        <v>0</v>
      </c>
      <c r="F37" s="31">
        <f t="shared" si="13"/>
        <v>0</v>
      </c>
      <c r="G37" s="31"/>
      <c r="H37" s="31"/>
      <c r="I37" s="811"/>
    </row>
    <row r="38" spans="1:9" s="25" customFormat="1" ht="12" customHeight="1">
      <c r="A38" s="29" t="s">
        <v>115</v>
      </c>
      <c r="B38" s="152" t="s">
        <v>452</v>
      </c>
      <c r="C38" s="30" t="s">
        <v>116</v>
      </c>
      <c r="D38" s="31"/>
      <c r="E38" s="31">
        <v>0</v>
      </c>
      <c r="F38" s="31">
        <f t="shared" si="13"/>
        <v>0</v>
      </c>
      <c r="G38" s="31"/>
      <c r="H38" s="31"/>
      <c r="I38" s="811"/>
    </row>
    <row r="39" spans="1:9" s="25" customFormat="1" ht="12" customHeight="1">
      <c r="A39" s="29" t="s">
        <v>117</v>
      </c>
      <c r="B39" s="152" t="s">
        <v>453</v>
      </c>
      <c r="C39" s="30" t="s">
        <v>118</v>
      </c>
      <c r="D39" s="31"/>
      <c r="E39" s="31">
        <v>0</v>
      </c>
      <c r="F39" s="31">
        <f t="shared" si="13"/>
        <v>0</v>
      </c>
      <c r="G39" s="31"/>
      <c r="H39" s="31"/>
      <c r="I39" s="811"/>
    </row>
    <row r="40" spans="1:9" s="25" customFormat="1" ht="12" customHeight="1">
      <c r="A40" s="29" t="s">
        <v>119</v>
      </c>
      <c r="B40" s="152" t="s">
        <v>454</v>
      </c>
      <c r="C40" s="30" t="s">
        <v>120</v>
      </c>
      <c r="D40" s="31"/>
      <c r="E40" s="31">
        <v>0</v>
      </c>
      <c r="F40" s="31">
        <f t="shared" si="13"/>
        <v>0</v>
      </c>
      <c r="G40" s="31"/>
      <c r="H40" s="31"/>
      <c r="I40" s="811"/>
    </row>
    <row r="41" spans="1:9" s="25" customFormat="1" ht="12" customHeight="1">
      <c r="A41" s="29" t="s">
        <v>121</v>
      </c>
      <c r="B41" s="152" t="s">
        <v>455</v>
      </c>
      <c r="C41" s="30" t="s">
        <v>122</v>
      </c>
      <c r="D41" s="31"/>
      <c r="E41" s="31">
        <v>0</v>
      </c>
      <c r="F41" s="31">
        <f t="shared" si="13"/>
        <v>0</v>
      </c>
      <c r="G41" s="31"/>
      <c r="H41" s="31"/>
      <c r="I41" s="811"/>
    </row>
    <row r="42" spans="1:9" s="25" customFormat="1" ht="12" customHeight="1">
      <c r="A42" s="29" t="s">
        <v>123</v>
      </c>
      <c r="B42" s="152" t="s">
        <v>456</v>
      </c>
      <c r="C42" s="30" t="s">
        <v>124</v>
      </c>
      <c r="D42" s="37"/>
      <c r="E42" s="37">
        <v>0</v>
      </c>
      <c r="F42" s="37">
        <f t="shared" si="13"/>
        <v>0</v>
      </c>
      <c r="G42" s="37"/>
      <c r="H42" s="37"/>
      <c r="I42" s="816"/>
    </row>
    <row r="43" spans="1:9" s="25" customFormat="1" ht="12" customHeight="1" thickBot="1">
      <c r="A43" s="32" t="s">
        <v>125</v>
      </c>
      <c r="B43" s="152" t="s">
        <v>457</v>
      </c>
      <c r="C43" s="33" t="s">
        <v>126</v>
      </c>
      <c r="D43" s="38"/>
      <c r="E43" s="38">
        <v>0</v>
      </c>
      <c r="F43" s="38">
        <f t="shared" si="13"/>
        <v>0</v>
      </c>
      <c r="G43" s="38"/>
      <c r="H43" s="38"/>
      <c r="I43" s="817"/>
    </row>
    <row r="44" spans="1:9" s="25" customFormat="1" ht="12" customHeight="1" thickBot="1">
      <c r="A44" s="23" t="s">
        <v>127</v>
      </c>
      <c r="B44" s="150" t="s">
        <v>458</v>
      </c>
      <c r="C44" s="24" t="s">
        <v>128</v>
      </c>
      <c r="D44" s="12">
        <f>SUM(D45:D49)</f>
        <v>0</v>
      </c>
      <c r="E44" s="12">
        <v>0</v>
      </c>
      <c r="F44" s="12">
        <f t="shared" si="4"/>
        <v>0</v>
      </c>
      <c r="G44" s="12">
        <f t="shared" ref="G44:H44" si="14">SUM(G45:G49)</f>
        <v>0</v>
      </c>
      <c r="H44" s="12">
        <f t="shared" si="14"/>
        <v>0</v>
      </c>
      <c r="I44" s="812"/>
    </row>
    <row r="45" spans="1:9" s="25" customFormat="1" ht="12" customHeight="1">
      <c r="A45" s="26" t="s">
        <v>129</v>
      </c>
      <c r="B45" s="151" t="s">
        <v>459</v>
      </c>
      <c r="C45" s="27" t="s">
        <v>130</v>
      </c>
      <c r="D45" s="39"/>
      <c r="E45" s="39">
        <v>0</v>
      </c>
      <c r="F45" s="39">
        <f t="shared" ref="F45:F49" si="15">G45-E45</f>
        <v>0</v>
      </c>
      <c r="G45" s="39"/>
      <c r="H45" s="39"/>
      <c r="I45" s="818"/>
    </row>
    <row r="46" spans="1:9" s="25" customFormat="1" ht="12" customHeight="1">
      <c r="A46" s="29" t="s">
        <v>131</v>
      </c>
      <c r="B46" s="152" t="s">
        <v>460</v>
      </c>
      <c r="C46" s="30" t="s">
        <v>132</v>
      </c>
      <c r="D46" s="37"/>
      <c r="E46" s="37">
        <v>0</v>
      </c>
      <c r="F46" s="37">
        <f t="shared" si="15"/>
        <v>0</v>
      </c>
      <c r="G46" s="37"/>
      <c r="H46" s="37"/>
      <c r="I46" s="816"/>
    </row>
    <row r="47" spans="1:9" s="25" customFormat="1" ht="12" customHeight="1">
      <c r="A47" s="29" t="s">
        <v>133</v>
      </c>
      <c r="B47" s="152" t="s">
        <v>461</v>
      </c>
      <c r="C47" s="30" t="s">
        <v>134</v>
      </c>
      <c r="D47" s="37"/>
      <c r="E47" s="37">
        <v>0</v>
      </c>
      <c r="F47" s="37">
        <f t="shared" si="15"/>
        <v>0</v>
      </c>
      <c r="G47" s="37"/>
      <c r="H47" s="37"/>
      <c r="I47" s="816"/>
    </row>
    <row r="48" spans="1:9" s="25" customFormat="1" ht="12" customHeight="1">
      <c r="A48" s="29" t="s">
        <v>135</v>
      </c>
      <c r="B48" s="152" t="s">
        <v>462</v>
      </c>
      <c r="C48" s="30" t="s">
        <v>136</v>
      </c>
      <c r="D48" s="37"/>
      <c r="E48" s="37">
        <v>0</v>
      </c>
      <c r="F48" s="37">
        <f t="shared" si="15"/>
        <v>0</v>
      </c>
      <c r="G48" s="37"/>
      <c r="H48" s="37"/>
      <c r="I48" s="816"/>
    </row>
    <row r="49" spans="1:9" s="25" customFormat="1" ht="12" customHeight="1" thickBot="1">
      <c r="A49" s="32" t="s">
        <v>137</v>
      </c>
      <c r="B49" s="152" t="s">
        <v>463</v>
      </c>
      <c r="C49" s="33" t="s">
        <v>138</v>
      </c>
      <c r="D49" s="38"/>
      <c r="E49" s="38">
        <v>0</v>
      </c>
      <c r="F49" s="38">
        <f t="shared" si="15"/>
        <v>0</v>
      </c>
      <c r="G49" s="38"/>
      <c r="H49" s="38"/>
      <c r="I49" s="817"/>
    </row>
    <row r="50" spans="1:9" s="25" customFormat="1" ht="12" customHeight="1" thickBot="1">
      <c r="A50" s="23" t="s">
        <v>139</v>
      </c>
      <c r="B50" s="150" t="s">
        <v>464</v>
      </c>
      <c r="C50" s="24" t="s">
        <v>140</v>
      </c>
      <c r="D50" s="12">
        <f>SUM(D51:D53)</f>
        <v>0</v>
      </c>
      <c r="E50" s="12">
        <v>0</v>
      </c>
      <c r="F50" s="12">
        <f t="shared" si="4"/>
        <v>0</v>
      </c>
      <c r="G50" s="12">
        <f t="shared" ref="G50:H50" si="16">SUM(G51:G53)</f>
        <v>0</v>
      </c>
      <c r="H50" s="12">
        <f t="shared" si="16"/>
        <v>0</v>
      </c>
      <c r="I50" s="812"/>
    </row>
    <row r="51" spans="1:9" s="25" customFormat="1" ht="12" customHeight="1">
      <c r="A51" s="26" t="s">
        <v>141</v>
      </c>
      <c r="B51" s="151" t="s">
        <v>465</v>
      </c>
      <c r="C51" s="27" t="s">
        <v>142</v>
      </c>
      <c r="D51" s="28"/>
      <c r="E51" s="28">
        <v>0</v>
      </c>
      <c r="F51" s="28">
        <f t="shared" ref="F51:F54" si="17">G51-E51</f>
        <v>0</v>
      </c>
      <c r="G51" s="28"/>
      <c r="H51" s="28"/>
      <c r="I51" s="810"/>
    </row>
    <row r="52" spans="1:9" s="25" customFormat="1" ht="12" customHeight="1">
      <c r="A52" s="29" t="s">
        <v>143</v>
      </c>
      <c r="B52" s="152" t="s">
        <v>466</v>
      </c>
      <c r="C52" s="30" t="s">
        <v>144</v>
      </c>
      <c r="D52" s="31"/>
      <c r="E52" s="31">
        <v>0</v>
      </c>
      <c r="F52" s="31">
        <f t="shared" si="17"/>
        <v>0</v>
      </c>
      <c r="G52" s="31"/>
      <c r="H52" s="31"/>
      <c r="I52" s="811"/>
    </row>
    <row r="53" spans="1:9" s="25" customFormat="1" ht="12" customHeight="1">
      <c r="A53" s="29" t="s">
        <v>145</v>
      </c>
      <c r="B53" s="152" t="s">
        <v>467</v>
      </c>
      <c r="C53" s="30" t="s">
        <v>146</v>
      </c>
      <c r="D53" s="31"/>
      <c r="E53" s="31">
        <v>0</v>
      </c>
      <c r="F53" s="31">
        <f t="shared" si="17"/>
        <v>0</v>
      </c>
      <c r="G53" s="31"/>
      <c r="H53" s="31"/>
      <c r="I53" s="811"/>
    </row>
    <row r="54" spans="1:9" s="25" customFormat="1" ht="12" customHeight="1" thickBot="1">
      <c r="A54" s="32" t="s">
        <v>147</v>
      </c>
      <c r="B54" s="153" t="s">
        <v>467</v>
      </c>
      <c r="C54" s="33" t="s">
        <v>148</v>
      </c>
      <c r="D54" s="35"/>
      <c r="E54" s="35">
        <v>0</v>
      </c>
      <c r="F54" s="35">
        <f t="shared" si="17"/>
        <v>0</v>
      </c>
      <c r="G54" s="35"/>
      <c r="H54" s="35"/>
      <c r="I54" s="813"/>
    </row>
    <row r="55" spans="1:9" s="25" customFormat="1" ht="12" customHeight="1" thickBot="1">
      <c r="A55" s="23" t="s">
        <v>149</v>
      </c>
      <c r="B55" s="150" t="s">
        <v>468</v>
      </c>
      <c r="C55" s="34" t="s">
        <v>150</v>
      </c>
      <c r="D55" s="12">
        <f>SUM(D56:D58)</f>
        <v>0</v>
      </c>
      <c r="E55" s="12">
        <v>0</v>
      </c>
      <c r="F55" s="12">
        <f t="shared" ref="F55" si="18">SUM(F56:F58)</f>
        <v>0</v>
      </c>
      <c r="G55" s="12">
        <f t="shared" ref="G55:H55" si="19">SUM(G56:G58)</f>
        <v>0</v>
      </c>
      <c r="H55" s="12">
        <f t="shared" si="19"/>
        <v>0</v>
      </c>
      <c r="I55" s="812"/>
    </row>
    <row r="56" spans="1:9" s="25" customFormat="1" ht="12" customHeight="1">
      <c r="A56" s="26" t="s">
        <v>151</v>
      </c>
      <c r="B56" s="151" t="s">
        <v>469</v>
      </c>
      <c r="C56" s="27" t="s">
        <v>152</v>
      </c>
      <c r="D56" s="37"/>
      <c r="E56" s="37">
        <v>0</v>
      </c>
      <c r="F56" s="37">
        <f t="shared" ref="F56:F59" si="20">G56-E56</f>
        <v>0</v>
      </c>
      <c r="G56" s="37"/>
      <c r="H56" s="37"/>
      <c r="I56" s="816"/>
    </row>
    <row r="57" spans="1:9" s="25" customFormat="1" ht="12" customHeight="1">
      <c r="A57" s="29" t="s">
        <v>153</v>
      </c>
      <c r="B57" s="151" t="s">
        <v>470</v>
      </c>
      <c r="C57" s="30" t="s">
        <v>154</v>
      </c>
      <c r="D57" s="37"/>
      <c r="E57" s="37">
        <v>0</v>
      </c>
      <c r="F57" s="37">
        <f t="shared" si="20"/>
        <v>0</v>
      </c>
      <c r="G57" s="37"/>
      <c r="H57" s="37"/>
      <c r="I57" s="816"/>
    </row>
    <row r="58" spans="1:9" s="25" customFormat="1" ht="12" customHeight="1">
      <c r="A58" s="29" t="s">
        <v>155</v>
      </c>
      <c r="B58" s="151" t="s">
        <v>471</v>
      </c>
      <c r="C58" s="30" t="s">
        <v>156</v>
      </c>
      <c r="D58" s="37"/>
      <c r="E58" s="37">
        <v>0</v>
      </c>
      <c r="F58" s="37">
        <f t="shared" si="20"/>
        <v>0</v>
      </c>
      <c r="G58" s="37"/>
      <c r="H58" s="37"/>
      <c r="I58" s="816"/>
    </row>
    <row r="59" spans="1:9" s="25" customFormat="1" ht="12" customHeight="1" thickBot="1">
      <c r="A59" s="32" t="s">
        <v>157</v>
      </c>
      <c r="B59" s="153" t="s">
        <v>471</v>
      </c>
      <c r="C59" s="33" t="s">
        <v>158</v>
      </c>
      <c r="D59" s="37"/>
      <c r="E59" s="37">
        <v>0</v>
      </c>
      <c r="F59" s="37">
        <f t="shared" si="20"/>
        <v>0</v>
      </c>
      <c r="G59" s="37"/>
      <c r="H59" s="37"/>
      <c r="I59" s="816"/>
    </row>
    <row r="60" spans="1:9" s="25" customFormat="1" ht="12" customHeight="1" thickBot="1">
      <c r="A60" s="23" t="s">
        <v>159</v>
      </c>
      <c r="B60" s="150"/>
      <c r="C60" s="24" t="s">
        <v>160</v>
      </c>
      <c r="D60" s="15">
        <f>+D5+D12+D19+D26+D33+D44+D50+D55</f>
        <v>79562</v>
      </c>
      <c r="E60" s="15">
        <v>80405</v>
      </c>
      <c r="F60" s="15">
        <f t="shared" ref="F60:G60" si="21">+F5+F12+F19+F26+F33+F44+F50+F55</f>
        <v>135</v>
      </c>
      <c r="G60" s="15">
        <f t="shared" si="21"/>
        <v>80540</v>
      </c>
      <c r="H60" s="15">
        <f t="shared" ref="H60" si="22">+H5+H12+H19+H26+H33+H44+H50+H55</f>
        <v>69961</v>
      </c>
      <c r="I60" s="814">
        <f t="shared" si="3"/>
        <v>86.864911845045938</v>
      </c>
    </row>
    <row r="61" spans="1:9" s="25" customFormat="1" ht="12" customHeight="1" thickBot="1">
      <c r="A61" s="40" t="s">
        <v>161</v>
      </c>
      <c r="B61" s="150" t="s">
        <v>473</v>
      </c>
      <c r="C61" s="34" t="s">
        <v>162</v>
      </c>
      <c r="D61" s="12">
        <f>SUM(D62:D64)</f>
        <v>0</v>
      </c>
      <c r="E61" s="12">
        <v>0</v>
      </c>
      <c r="F61" s="12">
        <f t="shared" si="4"/>
        <v>0</v>
      </c>
      <c r="G61" s="12">
        <f t="shared" ref="G61:H61" si="23">SUM(G62:G64)</f>
        <v>0</v>
      </c>
      <c r="H61" s="12">
        <f t="shared" si="23"/>
        <v>0</v>
      </c>
      <c r="I61" s="812"/>
    </row>
    <row r="62" spans="1:9" s="25" customFormat="1" ht="12" customHeight="1">
      <c r="A62" s="26" t="s">
        <v>163</v>
      </c>
      <c r="B62" s="151" t="s">
        <v>474</v>
      </c>
      <c r="C62" s="27" t="s">
        <v>164</v>
      </c>
      <c r="D62" s="37"/>
      <c r="E62" s="37">
        <v>0</v>
      </c>
      <c r="F62" s="37">
        <f t="shared" ref="F62:F64" si="24">G62-E62</f>
        <v>0</v>
      </c>
      <c r="G62" s="37"/>
      <c r="H62" s="37"/>
      <c r="I62" s="816"/>
    </row>
    <row r="63" spans="1:9" s="25" customFormat="1" ht="12" customHeight="1">
      <c r="A63" s="29" t="s">
        <v>165</v>
      </c>
      <c r="B63" s="151" t="s">
        <v>475</v>
      </c>
      <c r="C63" s="30" t="s">
        <v>166</v>
      </c>
      <c r="D63" s="37"/>
      <c r="E63" s="37">
        <v>0</v>
      </c>
      <c r="F63" s="37">
        <f t="shared" si="24"/>
        <v>0</v>
      </c>
      <c r="G63" s="37"/>
      <c r="H63" s="37"/>
      <c r="I63" s="816"/>
    </row>
    <row r="64" spans="1:9" s="25" customFormat="1" ht="12" customHeight="1" thickBot="1">
      <c r="A64" s="32" t="s">
        <v>167</v>
      </c>
      <c r="B64" s="151" t="s">
        <v>476</v>
      </c>
      <c r="C64" s="41" t="s">
        <v>168</v>
      </c>
      <c r="D64" s="37"/>
      <c r="E64" s="37">
        <v>0</v>
      </c>
      <c r="F64" s="37">
        <f t="shared" si="24"/>
        <v>0</v>
      </c>
      <c r="G64" s="37"/>
      <c r="H64" s="37"/>
      <c r="I64" s="816"/>
    </row>
    <row r="65" spans="1:9" s="25" customFormat="1" ht="12" customHeight="1" thickBot="1">
      <c r="A65" s="40" t="s">
        <v>169</v>
      </c>
      <c r="B65" s="150" t="s">
        <v>477</v>
      </c>
      <c r="C65" s="34" t="s">
        <v>170</v>
      </c>
      <c r="D65" s="12">
        <f>SUM(D66:D69)</f>
        <v>0</v>
      </c>
      <c r="E65" s="12">
        <v>0</v>
      </c>
      <c r="F65" s="12">
        <f t="shared" si="4"/>
        <v>0</v>
      </c>
      <c r="G65" s="12">
        <f t="shared" ref="G65:H65" si="25">SUM(G66:G69)</f>
        <v>0</v>
      </c>
      <c r="H65" s="12">
        <f t="shared" si="25"/>
        <v>0</v>
      </c>
      <c r="I65" s="812"/>
    </row>
    <row r="66" spans="1:9" s="25" customFormat="1" ht="12" customHeight="1">
      <c r="A66" s="26" t="s">
        <v>171</v>
      </c>
      <c r="B66" s="151" t="s">
        <v>478</v>
      </c>
      <c r="C66" s="27" t="s">
        <v>172</v>
      </c>
      <c r="D66" s="37"/>
      <c r="E66" s="37">
        <v>0</v>
      </c>
      <c r="F66" s="37">
        <f t="shared" ref="F66:F69" si="26">G66-E66</f>
        <v>0</v>
      </c>
      <c r="G66" s="37"/>
      <c r="H66" s="37"/>
      <c r="I66" s="816"/>
    </row>
    <row r="67" spans="1:9" s="25" customFormat="1" ht="12" customHeight="1">
      <c r="A67" s="29" t="s">
        <v>173</v>
      </c>
      <c r="B67" s="151" t="s">
        <v>479</v>
      </c>
      <c r="C67" s="30" t="s">
        <v>174</v>
      </c>
      <c r="D67" s="37"/>
      <c r="E67" s="37">
        <v>0</v>
      </c>
      <c r="F67" s="37">
        <f t="shared" si="26"/>
        <v>0</v>
      </c>
      <c r="G67" s="37"/>
      <c r="H67" s="37"/>
      <c r="I67" s="816"/>
    </row>
    <row r="68" spans="1:9" s="25" customFormat="1" ht="12" customHeight="1">
      <c r="A68" s="29" t="s">
        <v>175</v>
      </c>
      <c r="B68" s="151" t="s">
        <v>480</v>
      </c>
      <c r="C68" s="30" t="s">
        <v>176</v>
      </c>
      <c r="D68" s="37"/>
      <c r="E68" s="37">
        <v>0</v>
      </c>
      <c r="F68" s="37">
        <f t="shared" si="26"/>
        <v>0</v>
      </c>
      <c r="G68" s="37"/>
      <c r="H68" s="37"/>
      <c r="I68" s="816"/>
    </row>
    <row r="69" spans="1:9" s="25" customFormat="1" ht="12" customHeight="1" thickBot="1">
      <c r="A69" s="32" t="s">
        <v>177</v>
      </c>
      <c r="B69" s="151" t="s">
        <v>481</v>
      </c>
      <c r="C69" s="33" t="s">
        <v>178</v>
      </c>
      <c r="D69" s="37"/>
      <c r="E69" s="37">
        <v>0</v>
      </c>
      <c r="F69" s="37">
        <f t="shared" si="26"/>
        <v>0</v>
      </c>
      <c r="G69" s="37"/>
      <c r="H69" s="37"/>
      <c r="I69" s="816"/>
    </row>
    <row r="70" spans="1:9" s="25" customFormat="1" ht="12" customHeight="1" thickBot="1">
      <c r="A70" s="40" t="s">
        <v>179</v>
      </c>
      <c r="B70" s="150" t="s">
        <v>482</v>
      </c>
      <c r="C70" s="34" t="s">
        <v>180</v>
      </c>
      <c r="D70" s="12">
        <f>SUM(D71:D72)</f>
        <v>0</v>
      </c>
      <c r="E70" s="12">
        <v>0</v>
      </c>
      <c r="F70" s="12">
        <f t="shared" ref="F70:F83" si="27">G70-D70</f>
        <v>0</v>
      </c>
      <c r="G70" s="12">
        <f t="shared" ref="G70:H70" si="28">SUM(G71:G72)</f>
        <v>0</v>
      </c>
      <c r="H70" s="12">
        <f t="shared" si="28"/>
        <v>0</v>
      </c>
      <c r="I70" s="812"/>
    </row>
    <row r="71" spans="1:9" s="25" customFormat="1" ht="12" customHeight="1">
      <c r="A71" s="26" t="s">
        <v>181</v>
      </c>
      <c r="B71" s="151" t="s">
        <v>483</v>
      </c>
      <c r="C71" s="27" t="s">
        <v>182</v>
      </c>
      <c r="D71" s="37"/>
      <c r="E71" s="37">
        <v>0</v>
      </c>
      <c r="F71" s="37">
        <f t="shared" ref="F71:F72" si="29">G71-E71</f>
        <v>0</v>
      </c>
      <c r="G71" s="37"/>
      <c r="H71" s="37"/>
      <c r="I71" s="816"/>
    </row>
    <row r="72" spans="1:9" s="25" customFormat="1" ht="12" customHeight="1" thickBot="1">
      <c r="A72" s="32" t="s">
        <v>183</v>
      </c>
      <c r="B72" s="151" t="s">
        <v>484</v>
      </c>
      <c r="C72" s="33" t="s">
        <v>184</v>
      </c>
      <c r="D72" s="37"/>
      <c r="E72" s="37">
        <v>0</v>
      </c>
      <c r="F72" s="37">
        <f t="shared" si="29"/>
        <v>0</v>
      </c>
      <c r="G72" s="37"/>
      <c r="H72" s="37"/>
      <c r="I72" s="816"/>
    </row>
    <row r="73" spans="1:9" s="25" customFormat="1" ht="12" customHeight="1" thickBot="1">
      <c r="A73" s="40" t="s">
        <v>185</v>
      </c>
      <c r="B73" s="150"/>
      <c r="C73" s="34" t="s">
        <v>186</v>
      </c>
      <c r="D73" s="12">
        <f>SUM(D74:D76)</f>
        <v>0</v>
      </c>
      <c r="E73" s="12">
        <v>0</v>
      </c>
      <c r="F73" s="12">
        <f t="shared" si="27"/>
        <v>0</v>
      </c>
      <c r="G73" s="12">
        <f t="shared" ref="G73:H73" si="30">SUM(G74:G76)</f>
        <v>0</v>
      </c>
      <c r="H73" s="12">
        <f t="shared" si="30"/>
        <v>0</v>
      </c>
      <c r="I73" s="812"/>
    </row>
    <row r="74" spans="1:9" s="25" customFormat="1" ht="12" customHeight="1">
      <c r="A74" s="26" t="s">
        <v>187</v>
      </c>
      <c r="B74" s="151" t="s">
        <v>485</v>
      </c>
      <c r="C74" s="27" t="s">
        <v>188</v>
      </c>
      <c r="D74" s="37"/>
      <c r="E74" s="37">
        <v>0</v>
      </c>
      <c r="F74" s="37">
        <f t="shared" ref="F74:F76" si="31">G74-E74</f>
        <v>0</v>
      </c>
      <c r="G74" s="37"/>
      <c r="H74" s="37"/>
      <c r="I74" s="816"/>
    </row>
    <row r="75" spans="1:9" s="25" customFormat="1" ht="12" customHeight="1">
      <c r="A75" s="29" t="s">
        <v>189</v>
      </c>
      <c r="B75" s="152" t="s">
        <v>486</v>
      </c>
      <c r="C75" s="30" t="s">
        <v>190</v>
      </c>
      <c r="D75" s="37"/>
      <c r="E75" s="37">
        <v>0</v>
      </c>
      <c r="F75" s="37">
        <f t="shared" si="31"/>
        <v>0</v>
      </c>
      <c r="G75" s="37"/>
      <c r="H75" s="37"/>
      <c r="I75" s="816"/>
    </row>
    <row r="76" spans="1:9" s="25" customFormat="1" ht="12" customHeight="1" thickBot="1">
      <c r="A76" s="32" t="s">
        <v>191</v>
      </c>
      <c r="B76" s="153" t="s">
        <v>487</v>
      </c>
      <c r="C76" s="33" t="s">
        <v>192</v>
      </c>
      <c r="D76" s="37"/>
      <c r="E76" s="37">
        <v>0</v>
      </c>
      <c r="F76" s="37">
        <f t="shared" si="31"/>
        <v>0</v>
      </c>
      <c r="G76" s="37"/>
      <c r="H76" s="37"/>
      <c r="I76" s="816"/>
    </row>
    <row r="77" spans="1:9" s="25" customFormat="1" ht="12" customHeight="1" thickBot="1">
      <c r="A77" s="40" t="s">
        <v>193</v>
      </c>
      <c r="B77" s="150" t="s">
        <v>488</v>
      </c>
      <c r="C77" s="34" t="s">
        <v>194</v>
      </c>
      <c r="D77" s="12">
        <f>SUM(D78:D81)</f>
        <v>0</v>
      </c>
      <c r="E77" s="12">
        <v>0</v>
      </c>
      <c r="F77" s="12">
        <f t="shared" si="27"/>
        <v>0</v>
      </c>
      <c r="G77" s="12">
        <f t="shared" ref="G77:H77" si="32">SUM(G78:G81)</f>
        <v>0</v>
      </c>
      <c r="H77" s="12">
        <f t="shared" si="32"/>
        <v>0</v>
      </c>
      <c r="I77" s="812"/>
    </row>
    <row r="78" spans="1:9" s="25" customFormat="1" ht="12" customHeight="1">
      <c r="A78" s="42" t="s">
        <v>195</v>
      </c>
      <c r="B78" s="151" t="s">
        <v>489</v>
      </c>
      <c r="C78" s="27" t="s">
        <v>196</v>
      </c>
      <c r="D78" s="37"/>
      <c r="E78" s="37">
        <v>0</v>
      </c>
      <c r="F78" s="37">
        <f t="shared" ref="F78:F82" si="33">G78-E78</f>
        <v>0</v>
      </c>
      <c r="G78" s="37"/>
      <c r="H78" s="37"/>
      <c r="I78" s="816"/>
    </row>
    <row r="79" spans="1:9" s="25" customFormat="1" ht="12" customHeight="1">
      <c r="A79" s="43" t="s">
        <v>197</v>
      </c>
      <c r="B79" s="151" t="s">
        <v>490</v>
      </c>
      <c r="C79" s="30" t="s">
        <v>198</v>
      </c>
      <c r="D79" s="37"/>
      <c r="E79" s="37">
        <v>0</v>
      </c>
      <c r="F79" s="37">
        <f t="shared" si="33"/>
        <v>0</v>
      </c>
      <c r="G79" s="37"/>
      <c r="H79" s="37"/>
      <c r="I79" s="816"/>
    </row>
    <row r="80" spans="1:9" s="25" customFormat="1" ht="12" customHeight="1">
      <c r="A80" s="43" t="s">
        <v>199</v>
      </c>
      <c r="B80" s="151" t="s">
        <v>491</v>
      </c>
      <c r="C80" s="30" t="s">
        <v>200</v>
      </c>
      <c r="D80" s="37"/>
      <c r="E80" s="37">
        <v>0</v>
      </c>
      <c r="F80" s="37">
        <f t="shared" si="33"/>
        <v>0</v>
      </c>
      <c r="G80" s="37"/>
      <c r="H80" s="37"/>
      <c r="I80" s="816"/>
    </row>
    <row r="81" spans="1:9" s="25" customFormat="1" ht="12" customHeight="1" thickBot="1">
      <c r="A81" s="44" t="s">
        <v>201</v>
      </c>
      <c r="B81" s="151" t="s">
        <v>492</v>
      </c>
      <c r="C81" s="33" t="s">
        <v>202</v>
      </c>
      <c r="D81" s="37"/>
      <c r="E81" s="37">
        <v>0</v>
      </c>
      <c r="F81" s="37">
        <f t="shared" si="33"/>
        <v>0</v>
      </c>
      <c r="G81" s="37"/>
      <c r="H81" s="37"/>
      <c r="I81" s="816"/>
    </row>
    <row r="82" spans="1:9" s="25" customFormat="1" ht="13.5" customHeight="1" thickBot="1">
      <c r="A82" s="40" t="s">
        <v>203</v>
      </c>
      <c r="B82" s="150" t="s">
        <v>493</v>
      </c>
      <c r="C82" s="34" t="s">
        <v>204</v>
      </c>
      <c r="D82" s="45"/>
      <c r="E82" s="45">
        <v>0</v>
      </c>
      <c r="F82" s="45">
        <f t="shared" si="33"/>
        <v>0</v>
      </c>
      <c r="G82" s="45"/>
      <c r="H82" s="45"/>
      <c r="I82" s="819"/>
    </row>
    <row r="83" spans="1:9" s="25" customFormat="1" ht="15.75" customHeight="1" thickBot="1">
      <c r="A83" s="40" t="s">
        <v>205</v>
      </c>
      <c r="B83" s="150" t="s">
        <v>472</v>
      </c>
      <c r="C83" s="46" t="s">
        <v>206</v>
      </c>
      <c r="D83" s="15">
        <f>+D61+D65+D70+D73+D77+D82</f>
        <v>0</v>
      </c>
      <c r="E83" s="15">
        <v>0</v>
      </c>
      <c r="F83" s="15">
        <f t="shared" si="27"/>
        <v>0</v>
      </c>
      <c r="G83" s="15">
        <f t="shared" ref="G83:H83" si="34">+G61+G65+G70+G73+G77+G82</f>
        <v>0</v>
      </c>
      <c r="H83" s="15">
        <f t="shared" si="34"/>
        <v>0</v>
      </c>
      <c r="I83" s="814"/>
    </row>
    <row r="84" spans="1:9" s="25" customFormat="1" ht="16.5" customHeight="1" thickBot="1">
      <c r="A84" s="47" t="s">
        <v>207</v>
      </c>
      <c r="B84" s="154"/>
      <c r="C84" s="48" t="s">
        <v>208</v>
      </c>
      <c r="D84" s="15">
        <f>+D60+D83</f>
        <v>79562</v>
      </c>
      <c r="E84" s="15">
        <v>80405</v>
      </c>
      <c r="F84" s="15">
        <f t="shared" ref="F84:G84" si="35">+F60+F83</f>
        <v>135</v>
      </c>
      <c r="G84" s="15">
        <f t="shared" si="35"/>
        <v>80540</v>
      </c>
      <c r="H84" s="15">
        <f t="shared" ref="H84" si="36">+H60+H83</f>
        <v>69961</v>
      </c>
      <c r="I84" s="814">
        <f t="shared" ref="I84" si="37">H84/G84*100</f>
        <v>86.864911845045938</v>
      </c>
    </row>
    <row r="85" spans="1:9" s="25" customFormat="1" ht="16.5" customHeight="1">
      <c r="A85" s="49"/>
      <c r="B85" s="49"/>
      <c r="C85" s="49"/>
      <c r="D85" s="307"/>
      <c r="E85" s="307"/>
      <c r="F85" s="307"/>
      <c r="G85" s="307"/>
      <c r="H85" s="307"/>
      <c r="I85" s="50"/>
    </row>
    <row r="86" spans="1:9" ht="16.5" customHeight="1">
      <c r="A86" s="829" t="s">
        <v>209</v>
      </c>
      <c r="B86" s="829"/>
      <c r="C86" s="829"/>
      <c r="D86" s="829"/>
      <c r="E86" s="829"/>
      <c r="F86" s="829"/>
      <c r="G86" s="829"/>
      <c r="H86" s="405"/>
      <c r="I86" s="808"/>
    </row>
    <row r="87" spans="1:9" s="52" customFormat="1" ht="16.5" customHeight="1" thickBot="1">
      <c r="A87" s="831" t="s">
        <v>210</v>
      </c>
      <c r="B87" s="831"/>
      <c r="C87" s="831"/>
      <c r="D87" s="51"/>
      <c r="E87" s="51"/>
      <c r="F87" s="51"/>
      <c r="G87" s="51"/>
      <c r="H87" s="51"/>
      <c r="I87" s="399" t="s">
        <v>46</v>
      </c>
    </row>
    <row r="88" spans="1:9" ht="60.75" thickBot="1">
      <c r="A88" s="18" t="s">
        <v>47</v>
      </c>
      <c r="B88" s="131" t="s">
        <v>395</v>
      </c>
      <c r="C88" s="19" t="s">
        <v>211</v>
      </c>
      <c r="D88" s="20" t="s">
        <v>607</v>
      </c>
      <c r="E88" s="20" t="s">
        <v>694</v>
      </c>
      <c r="F88" s="20" t="s">
        <v>653</v>
      </c>
      <c r="G88" s="20" t="s">
        <v>632</v>
      </c>
      <c r="H88" s="20" t="s">
        <v>695</v>
      </c>
      <c r="I88" s="20" t="s">
        <v>1145</v>
      </c>
    </row>
    <row r="89" spans="1:9" s="22" customFormat="1" ht="12" customHeight="1" thickBot="1">
      <c r="A89" s="11">
        <v>1</v>
      </c>
      <c r="B89" s="11">
        <v>2</v>
      </c>
      <c r="C89" s="11">
        <v>3</v>
      </c>
      <c r="D89" s="11">
        <v>4</v>
      </c>
      <c r="E89" s="11"/>
      <c r="F89" s="11">
        <v>5</v>
      </c>
      <c r="G89" s="11">
        <v>6</v>
      </c>
      <c r="H89" s="11">
        <v>6</v>
      </c>
      <c r="I89" s="11">
        <v>7</v>
      </c>
    </row>
    <row r="90" spans="1:9" ht="12" customHeight="1" thickBot="1">
      <c r="A90" s="53" t="s">
        <v>49</v>
      </c>
      <c r="B90" s="155"/>
      <c r="C90" s="54" t="s">
        <v>212</v>
      </c>
      <c r="D90" s="55">
        <f>SUM(D91:D95)</f>
        <v>79562.257761500005</v>
      </c>
      <c r="E90" s="55">
        <v>80405</v>
      </c>
      <c r="F90" s="55">
        <f t="shared" ref="F90:G90" si="38">SUM(F91:F95)</f>
        <v>135</v>
      </c>
      <c r="G90" s="55">
        <f t="shared" si="38"/>
        <v>80540</v>
      </c>
      <c r="H90" s="55">
        <f t="shared" ref="H90" si="39">SUM(H91:H95)</f>
        <v>69961</v>
      </c>
      <c r="I90" s="820">
        <f t="shared" ref="I90:I128" si="40">H90/G90*100</f>
        <v>86.864911845045938</v>
      </c>
    </row>
    <row r="91" spans="1:9" ht="12" customHeight="1">
      <c r="A91" s="56" t="s">
        <v>51</v>
      </c>
      <c r="B91" s="156" t="s">
        <v>396</v>
      </c>
      <c r="C91" s="57" t="s">
        <v>213</v>
      </c>
      <c r="D91" s="58">
        <v>60765.195</v>
      </c>
      <c r="E91" s="58">
        <v>61431</v>
      </c>
      <c r="F91" s="58">
        <f t="shared" ref="F91:F95" si="41">G91-E91</f>
        <v>106</v>
      </c>
      <c r="G91" s="58">
        <v>61537</v>
      </c>
      <c r="H91" s="58">
        <v>54280</v>
      </c>
      <c r="I91" s="821">
        <f t="shared" si="40"/>
        <v>88.20709491850431</v>
      </c>
    </row>
    <row r="92" spans="1:9" ht="12" customHeight="1">
      <c r="A92" s="29" t="s">
        <v>53</v>
      </c>
      <c r="B92" s="152" t="s">
        <v>397</v>
      </c>
      <c r="C92" s="2" t="s">
        <v>214</v>
      </c>
      <c r="D92" s="31">
        <v>17127.062761500001</v>
      </c>
      <c r="E92" s="31">
        <v>17304</v>
      </c>
      <c r="F92" s="31">
        <f t="shared" si="41"/>
        <v>29</v>
      </c>
      <c r="G92" s="31">
        <v>17333</v>
      </c>
      <c r="H92" s="31">
        <v>15125</v>
      </c>
      <c r="I92" s="811">
        <f t="shared" si="40"/>
        <v>87.261293486413209</v>
      </c>
    </row>
    <row r="93" spans="1:9" ht="12" customHeight="1">
      <c r="A93" s="29" t="s">
        <v>55</v>
      </c>
      <c r="B93" s="152" t="s">
        <v>398</v>
      </c>
      <c r="C93" s="2" t="s">
        <v>215</v>
      </c>
      <c r="D93" s="35">
        <v>1670</v>
      </c>
      <c r="E93" s="35">
        <v>1670</v>
      </c>
      <c r="F93" s="35">
        <f t="shared" si="41"/>
        <v>0</v>
      </c>
      <c r="G93" s="35">
        <v>1670</v>
      </c>
      <c r="H93" s="35">
        <v>556</v>
      </c>
      <c r="I93" s="813">
        <f t="shared" si="40"/>
        <v>33.293413173652695</v>
      </c>
    </row>
    <row r="94" spans="1:9" ht="12" customHeight="1">
      <c r="A94" s="29" t="s">
        <v>57</v>
      </c>
      <c r="B94" s="152" t="s">
        <v>399</v>
      </c>
      <c r="C94" s="59" t="s">
        <v>216</v>
      </c>
      <c r="D94" s="35"/>
      <c r="E94" s="35">
        <v>0</v>
      </c>
      <c r="F94" s="35">
        <f t="shared" si="41"/>
        <v>0</v>
      </c>
      <c r="G94" s="35"/>
      <c r="H94" s="35"/>
      <c r="I94" s="813"/>
    </row>
    <row r="95" spans="1:9" ht="12" customHeight="1" thickBot="1">
      <c r="A95" s="29" t="s">
        <v>217</v>
      </c>
      <c r="B95" s="159" t="s">
        <v>400</v>
      </c>
      <c r="C95" s="60" t="s">
        <v>218</v>
      </c>
      <c r="D95" s="35"/>
      <c r="E95" s="35">
        <v>0</v>
      </c>
      <c r="F95" s="35">
        <f t="shared" si="41"/>
        <v>0</v>
      </c>
      <c r="G95" s="35"/>
      <c r="H95" s="35"/>
      <c r="I95" s="813"/>
    </row>
    <row r="96" spans="1:9" ht="12" customHeight="1" thickBot="1">
      <c r="A96" s="23" t="s">
        <v>63</v>
      </c>
      <c r="B96" s="150"/>
      <c r="C96" s="62" t="s">
        <v>219</v>
      </c>
      <c r="D96" s="12">
        <f>+D97+D99+D101</f>
        <v>0</v>
      </c>
      <c r="E96" s="12">
        <v>0</v>
      </c>
      <c r="F96" s="12">
        <f t="shared" ref="F96:F127" si="42">G96-D96</f>
        <v>0</v>
      </c>
      <c r="G96" s="12">
        <f t="shared" ref="G96:H96" si="43">+G97+G99+G101</f>
        <v>0</v>
      </c>
      <c r="H96" s="12">
        <f t="shared" si="43"/>
        <v>0</v>
      </c>
      <c r="I96" s="812"/>
    </row>
    <row r="97" spans="1:9" ht="12" customHeight="1">
      <c r="A97" s="26" t="s">
        <v>65</v>
      </c>
      <c r="B97" s="151" t="s">
        <v>401</v>
      </c>
      <c r="C97" s="2" t="s">
        <v>220</v>
      </c>
      <c r="D97" s="28"/>
      <c r="E97" s="28">
        <v>0</v>
      </c>
      <c r="F97" s="28">
        <f t="shared" ref="F97:F101" si="44">G97-E97</f>
        <v>0</v>
      </c>
      <c r="G97" s="28"/>
      <c r="H97" s="28"/>
      <c r="I97" s="810"/>
    </row>
    <row r="98" spans="1:9" ht="12" customHeight="1">
      <c r="A98" s="26" t="s">
        <v>67</v>
      </c>
      <c r="B98" s="160" t="s">
        <v>401</v>
      </c>
      <c r="C98" s="63" t="s">
        <v>221</v>
      </c>
      <c r="D98" s="28"/>
      <c r="E98" s="28">
        <v>0</v>
      </c>
      <c r="F98" s="28">
        <f t="shared" si="44"/>
        <v>0</v>
      </c>
      <c r="G98" s="28"/>
      <c r="H98" s="28"/>
      <c r="I98" s="810"/>
    </row>
    <row r="99" spans="1:9" ht="12" customHeight="1">
      <c r="A99" s="26" t="s">
        <v>69</v>
      </c>
      <c r="B99" s="160" t="s">
        <v>402</v>
      </c>
      <c r="C99" s="63" t="s">
        <v>222</v>
      </c>
      <c r="D99" s="31"/>
      <c r="E99" s="31">
        <v>0</v>
      </c>
      <c r="F99" s="31">
        <f t="shared" si="44"/>
        <v>0</v>
      </c>
      <c r="G99" s="31"/>
      <c r="H99" s="31"/>
      <c r="I99" s="811"/>
    </row>
    <row r="100" spans="1:9" ht="12" customHeight="1">
      <c r="A100" s="26" t="s">
        <v>71</v>
      </c>
      <c r="B100" s="160" t="s">
        <v>402</v>
      </c>
      <c r="C100" s="63" t="s">
        <v>223</v>
      </c>
      <c r="D100" s="13"/>
      <c r="E100" s="13">
        <v>0</v>
      </c>
      <c r="F100" s="13">
        <f t="shared" si="44"/>
        <v>0</v>
      </c>
      <c r="G100" s="13"/>
      <c r="H100" s="13"/>
      <c r="I100" s="822"/>
    </row>
    <row r="101" spans="1:9" ht="12" customHeight="1" thickBot="1">
      <c r="A101" s="26" t="s">
        <v>73</v>
      </c>
      <c r="B101" s="157" t="s">
        <v>403</v>
      </c>
      <c r="C101" s="64" t="s">
        <v>224</v>
      </c>
      <c r="D101" s="13"/>
      <c r="E101" s="13">
        <v>0</v>
      </c>
      <c r="F101" s="13">
        <f t="shared" si="44"/>
        <v>0</v>
      </c>
      <c r="G101" s="13"/>
      <c r="H101" s="13"/>
      <c r="I101" s="822"/>
    </row>
    <row r="102" spans="1:9" ht="12" customHeight="1" thickBot="1">
      <c r="A102" s="23" t="s">
        <v>77</v>
      </c>
      <c r="B102" s="150" t="s">
        <v>404</v>
      </c>
      <c r="C102" s="5" t="s">
        <v>225</v>
      </c>
      <c r="D102" s="12">
        <f>+D103+D105+D104</f>
        <v>0</v>
      </c>
      <c r="E102" s="12">
        <v>0</v>
      </c>
      <c r="F102" s="12">
        <f t="shared" si="42"/>
        <v>0</v>
      </c>
      <c r="G102" s="12">
        <f t="shared" ref="G102:H102" si="45">+G103+G105+G104</f>
        <v>0</v>
      </c>
      <c r="H102" s="12">
        <f t="shared" si="45"/>
        <v>0</v>
      </c>
      <c r="I102" s="812"/>
    </row>
    <row r="103" spans="1:9" ht="12" customHeight="1">
      <c r="A103" s="26" t="s">
        <v>79</v>
      </c>
      <c r="B103" s="151" t="s">
        <v>404</v>
      </c>
      <c r="C103" s="4" t="s">
        <v>226</v>
      </c>
      <c r="D103" s="28"/>
      <c r="E103" s="28">
        <v>0</v>
      </c>
      <c r="F103" s="28">
        <f t="shared" ref="F103:F105" si="46">G103-E103</f>
        <v>0</v>
      </c>
      <c r="G103" s="28"/>
      <c r="H103" s="28"/>
      <c r="I103" s="810"/>
    </row>
    <row r="104" spans="1:9" ht="12" customHeight="1">
      <c r="A104" s="61"/>
      <c r="B104" s="157" t="s">
        <v>404</v>
      </c>
      <c r="C104" s="161" t="s">
        <v>358</v>
      </c>
      <c r="D104" s="148"/>
      <c r="E104" s="148">
        <v>0</v>
      </c>
      <c r="F104" s="148">
        <f t="shared" si="46"/>
        <v>0</v>
      </c>
      <c r="G104" s="148"/>
      <c r="H104" s="148"/>
      <c r="I104" s="813"/>
    </row>
    <row r="105" spans="1:9" ht="12" customHeight="1" thickBot="1">
      <c r="A105" s="32" t="s">
        <v>81</v>
      </c>
      <c r="B105" s="153" t="s">
        <v>404</v>
      </c>
      <c r="C105" s="63" t="s">
        <v>227</v>
      </c>
      <c r="D105" s="35"/>
      <c r="E105" s="35">
        <v>0</v>
      </c>
      <c r="F105" s="35">
        <f t="shared" si="46"/>
        <v>0</v>
      </c>
      <c r="G105" s="35"/>
      <c r="H105" s="35"/>
      <c r="I105" s="813"/>
    </row>
    <row r="106" spans="1:9" ht="12" customHeight="1" thickBot="1">
      <c r="A106" s="23" t="s">
        <v>228</v>
      </c>
      <c r="B106" s="150"/>
      <c r="C106" s="5" t="s">
        <v>229</v>
      </c>
      <c r="D106" s="12">
        <f>+D90+D96+D102</f>
        <v>79562.257761500005</v>
      </c>
      <c r="E106" s="12">
        <v>80405</v>
      </c>
      <c r="F106" s="12">
        <f t="shared" ref="F106:G106" si="47">+F90+F96+F102</f>
        <v>135</v>
      </c>
      <c r="G106" s="12">
        <f t="shared" si="47"/>
        <v>80540</v>
      </c>
      <c r="H106" s="12">
        <f t="shared" ref="H106" si="48">+H90+H96+H102</f>
        <v>69961</v>
      </c>
      <c r="I106" s="812">
        <f t="shared" si="40"/>
        <v>86.864911845045938</v>
      </c>
    </row>
    <row r="107" spans="1:9" ht="12" customHeight="1" thickBot="1">
      <c r="A107" s="23" t="s">
        <v>105</v>
      </c>
      <c r="B107" s="150"/>
      <c r="C107" s="5" t="s">
        <v>230</v>
      </c>
      <c r="D107" s="12">
        <f>+D108+D109+D110</f>
        <v>0</v>
      </c>
      <c r="E107" s="12">
        <v>0</v>
      </c>
      <c r="F107" s="12">
        <f t="shared" si="42"/>
        <v>0</v>
      </c>
      <c r="G107" s="12">
        <f t="shared" ref="G107:H107" si="49">+G108+G109+G110</f>
        <v>0</v>
      </c>
      <c r="H107" s="12">
        <f t="shared" si="49"/>
        <v>0</v>
      </c>
      <c r="I107" s="812"/>
    </row>
    <row r="108" spans="1:9" ht="12" customHeight="1">
      <c r="A108" s="26" t="s">
        <v>107</v>
      </c>
      <c r="B108" s="151" t="s">
        <v>405</v>
      </c>
      <c r="C108" s="4" t="s">
        <v>231</v>
      </c>
      <c r="D108" s="13"/>
      <c r="E108" s="13">
        <v>0</v>
      </c>
      <c r="F108" s="13">
        <f t="shared" ref="F108:F110" si="50">G108-E108</f>
        <v>0</v>
      </c>
      <c r="G108" s="13"/>
      <c r="H108" s="13"/>
      <c r="I108" s="822"/>
    </row>
    <row r="109" spans="1:9" ht="12" customHeight="1">
      <c r="A109" s="26" t="s">
        <v>109</v>
      </c>
      <c r="B109" s="151" t="s">
        <v>406</v>
      </c>
      <c r="C109" s="4" t="s">
        <v>232</v>
      </c>
      <c r="D109" s="13"/>
      <c r="E109" s="13">
        <v>0</v>
      </c>
      <c r="F109" s="13">
        <f t="shared" si="50"/>
        <v>0</v>
      </c>
      <c r="G109" s="13"/>
      <c r="H109" s="13"/>
      <c r="I109" s="822"/>
    </row>
    <row r="110" spans="1:9" ht="12" customHeight="1" thickBot="1">
      <c r="A110" s="61" t="s">
        <v>111</v>
      </c>
      <c r="B110" s="157" t="s">
        <v>407</v>
      </c>
      <c r="C110" s="14" t="s">
        <v>233</v>
      </c>
      <c r="D110" s="13"/>
      <c r="E110" s="13">
        <v>0</v>
      </c>
      <c r="F110" s="13">
        <f t="shared" si="50"/>
        <v>0</v>
      </c>
      <c r="G110" s="13"/>
      <c r="H110" s="13"/>
      <c r="I110" s="822"/>
    </row>
    <row r="111" spans="1:9" ht="12" customHeight="1" thickBot="1">
      <c r="A111" s="23" t="s">
        <v>127</v>
      </c>
      <c r="B111" s="150" t="s">
        <v>408</v>
      </c>
      <c r="C111" s="5" t="s">
        <v>234</v>
      </c>
      <c r="D111" s="12">
        <f>+D112+D113+D114+D115</f>
        <v>0</v>
      </c>
      <c r="E111" s="12">
        <v>0</v>
      </c>
      <c r="F111" s="12">
        <f t="shared" si="42"/>
        <v>0</v>
      </c>
      <c r="G111" s="12">
        <f t="shared" ref="G111:H111" si="51">+G112+G113+G114+G115</f>
        <v>0</v>
      </c>
      <c r="H111" s="12">
        <f t="shared" si="51"/>
        <v>0</v>
      </c>
      <c r="I111" s="812"/>
    </row>
    <row r="112" spans="1:9" ht="12" customHeight="1">
      <c r="A112" s="26" t="s">
        <v>129</v>
      </c>
      <c r="B112" s="151" t="s">
        <v>409</v>
      </c>
      <c r="C112" s="4" t="s">
        <v>235</v>
      </c>
      <c r="D112" s="13"/>
      <c r="E112" s="13">
        <v>0</v>
      </c>
      <c r="F112" s="13">
        <f t="shared" ref="F112:F115" si="52">G112-E112</f>
        <v>0</v>
      </c>
      <c r="G112" s="13"/>
      <c r="H112" s="13"/>
      <c r="I112" s="822"/>
    </row>
    <row r="113" spans="1:12" ht="12" customHeight="1">
      <c r="A113" s="26" t="s">
        <v>131</v>
      </c>
      <c r="B113" s="151" t="s">
        <v>410</v>
      </c>
      <c r="C113" s="4" t="s">
        <v>236</v>
      </c>
      <c r="D113" s="13"/>
      <c r="E113" s="13">
        <v>0</v>
      </c>
      <c r="F113" s="13">
        <f t="shared" si="52"/>
        <v>0</v>
      </c>
      <c r="G113" s="13"/>
      <c r="H113" s="13"/>
      <c r="I113" s="822"/>
    </row>
    <row r="114" spans="1:12" ht="12" customHeight="1">
      <c r="A114" s="26" t="s">
        <v>133</v>
      </c>
      <c r="B114" s="151" t="s">
        <v>411</v>
      </c>
      <c r="C114" s="4" t="s">
        <v>237</v>
      </c>
      <c r="D114" s="13"/>
      <c r="E114" s="13">
        <v>0</v>
      </c>
      <c r="F114" s="13">
        <f t="shared" si="52"/>
        <v>0</v>
      </c>
      <c r="G114" s="13"/>
      <c r="H114" s="13"/>
      <c r="I114" s="822"/>
    </row>
    <row r="115" spans="1:12" ht="12" customHeight="1" thickBot="1">
      <c r="A115" s="61" t="s">
        <v>135</v>
      </c>
      <c r="B115" s="157" t="s">
        <v>412</v>
      </c>
      <c r="C115" s="14" t="s">
        <v>238</v>
      </c>
      <c r="D115" s="13"/>
      <c r="E115" s="13">
        <v>0</v>
      </c>
      <c r="F115" s="13">
        <f t="shared" si="52"/>
        <v>0</v>
      </c>
      <c r="G115" s="13"/>
      <c r="H115" s="13"/>
      <c r="I115" s="822"/>
    </row>
    <row r="116" spans="1:12" ht="12" customHeight="1" thickBot="1">
      <c r="A116" s="23" t="s">
        <v>239</v>
      </c>
      <c r="B116" s="150"/>
      <c r="C116" s="5" t="s">
        <v>240</v>
      </c>
      <c r="D116" s="15">
        <f>+D117+D118+D120+D121</f>
        <v>0</v>
      </c>
      <c r="E116" s="15">
        <v>0</v>
      </c>
      <c r="F116" s="15">
        <f t="shared" si="42"/>
        <v>0</v>
      </c>
      <c r="G116" s="15">
        <f t="shared" ref="G116:H116" si="53">+G117+G118+G120+G121</f>
        <v>0</v>
      </c>
      <c r="H116" s="15">
        <f t="shared" si="53"/>
        <v>0</v>
      </c>
      <c r="I116" s="814"/>
    </row>
    <row r="117" spans="1:12" ht="12" customHeight="1">
      <c r="A117" s="26" t="s">
        <v>141</v>
      </c>
      <c r="B117" s="151" t="s">
        <v>413</v>
      </c>
      <c r="C117" s="4" t="s">
        <v>241</v>
      </c>
      <c r="D117" s="13"/>
      <c r="E117" s="13">
        <v>0</v>
      </c>
      <c r="F117" s="13">
        <f t="shared" ref="F117:F121" si="54">G117-E117</f>
        <v>0</v>
      </c>
      <c r="G117" s="13"/>
      <c r="H117" s="13"/>
      <c r="I117" s="822"/>
    </row>
    <row r="118" spans="1:12" ht="12" customHeight="1">
      <c r="A118" s="26" t="s">
        <v>143</v>
      </c>
      <c r="B118" s="151" t="s">
        <v>414</v>
      </c>
      <c r="C118" s="4" t="s">
        <v>242</v>
      </c>
      <c r="D118" s="13"/>
      <c r="E118" s="13">
        <v>0</v>
      </c>
      <c r="F118" s="13">
        <f t="shared" si="54"/>
        <v>0</v>
      </c>
      <c r="G118" s="13"/>
      <c r="H118" s="13"/>
      <c r="I118" s="822"/>
    </row>
    <row r="119" spans="1:12" ht="12" customHeight="1">
      <c r="A119" s="26" t="s">
        <v>145</v>
      </c>
      <c r="B119" s="151" t="s">
        <v>415</v>
      </c>
      <c r="C119" s="4" t="s">
        <v>257</v>
      </c>
      <c r="D119" s="13"/>
      <c r="E119" s="13">
        <v>0</v>
      </c>
      <c r="F119" s="13">
        <f t="shared" si="54"/>
        <v>0</v>
      </c>
      <c r="G119" s="13"/>
      <c r="H119" s="13"/>
      <c r="I119" s="822"/>
    </row>
    <row r="120" spans="1:12" ht="12" customHeight="1">
      <c r="A120" s="26" t="s">
        <v>147</v>
      </c>
      <c r="B120" s="151" t="s">
        <v>416</v>
      </c>
      <c r="C120" s="4" t="s">
        <v>243</v>
      </c>
      <c r="D120" s="13"/>
      <c r="E120" s="13">
        <v>0</v>
      </c>
      <c r="F120" s="13">
        <f t="shared" si="54"/>
        <v>0</v>
      </c>
      <c r="G120" s="13"/>
      <c r="H120" s="13"/>
      <c r="I120" s="822"/>
    </row>
    <row r="121" spans="1:12" ht="12" customHeight="1" thickBot="1">
      <c r="A121" s="61" t="s">
        <v>258</v>
      </c>
      <c r="B121" s="157" t="s">
        <v>417</v>
      </c>
      <c r="C121" s="14" t="s">
        <v>244</v>
      </c>
      <c r="D121" s="13"/>
      <c r="E121" s="13">
        <v>0</v>
      </c>
      <c r="F121" s="13">
        <f t="shared" si="54"/>
        <v>0</v>
      </c>
      <c r="G121" s="13"/>
      <c r="H121" s="13"/>
      <c r="I121" s="822"/>
    </row>
    <row r="122" spans="1:12" ht="12" customHeight="1" thickBot="1">
      <c r="A122" s="23" t="s">
        <v>149</v>
      </c>
      <c r="B122" s="150" t="s">
        <v>418</v>
      </c>
      <c r="C122" s="5" t="s">
        <v>245</v>
      </c>
      <c r="D122" s="65">
        <f>+D123+D124+D125+D126</f>
        <v>0</v>
      </c>
      <c r="E122" s="65">
        <v>0</v>
      </c>
      <c r="F122" s="65">
        <f t="shared" si="42"/>
        <v>0</v>
      </c>
      <c r="G122" s="65">
        <f t="shared" ref="G122:H122" si="55">+G123+G124+G125+G126</f>
        <v>0</v>
      </c>
      <c r="H122" s="65">
        <f t="shared" si="55"/>
        <v>0</v>
      </c>
      <c r="I122" s="823"/>
    </row>
    <row r="123" spans="1:12" ht="12" customHeight="1">
      <c r="A123" s="26" t="s">
        <v>151</v>
      </c>
      <c r="B123" s="151" t="s">
        <v>419</v>
      </c>
      <c r="C123" s="4" t="s">
        <v>246</v>
      </c>
      <c r="D123" s="13"/>
      <c r="E123" s="13">
        <v>0</v>
      </c>
      <c r="F123" s="13">
        <f t="shared" ref="F123:F126" si="56">G123-E123</f>
        <v>0</v>
      </c>
      <c r="G123" s="13"/>
      <c r="H123" s="13"/>
      <c r="I123" s="822"/>
    </row>
    <row r="124" spans="1:12" ht="12" customHeight="1">
      <c r="A124" s="26" t="s">
        <v>153</v>
      </c>
      <c r="B124" s="151" t="s">
        <v>420</v>
      </c>
      <c r="C124" s="4" t="s">
        <v>247</v>
      </c>
      <c r="D124" s="13"/>
      <c r="E124" s="13">
        <v>0</v>
      </c>
      <c r="F124" s="13">
        <f t="shared" si="56"/>
        <v>0</v>
      </c>
      <c r="G124" s="13"/>
      <c r="H124" s="13"/>
      <c r="I124" s="822"/>
    </row>
    <row r="125" spans="1:12" ht="12" customHeight="1">
      <c r="A125" s="26" t="s">
        <v>155</v>
      </c>
      <c r="B125" s="151" t="s">
        <v>421</v>
      </c>
      <c r="C125" s="4" t="s">
        <v>248</v>
      </c>
      <c r="D125" s="13"/>
      <c r="E125" s="13">
        <v>0</v>
      </c>
      <c r="F125" s="13">
        <f t="shared" si="56"/>
        <v>0</v>
      </c>
      <c r="G125" s="13"/>
      <c r="H125" s="13"/>
      <c r="I125" s="822"/>
    </row>
    <row r="126" spans="1:12" ht="12" customHeight="1" thickBot="1">
      <c r="A126" s="26" t="s">
        <v>157</v>
      </c>
      <c r="B126" s="151" t="s">
        <v>422</v>
      </c>
      <c r="C126" s="4" t="s">
        <v>249</v>
      </c>
      <c r="D126" s="13"/>
      <c r="E126" s="13">
        <v>0</v>
      </c>
      <c r="F126" s="13">
        <f t="shared" si="56"/>
        <v>0</v>
      </c>
      <c r="G126" s="13"/>
      <c r="H126" s="13"/>
      <c r="I126" s="822"/>
    </row>
    <row r="127" spans="1:12" ht="15" customHeight="1" thickBot="1">
      <c r="A127" s="23" t="s">
        <v>159</v>
      </c>
      <c r="B127" s="150"/>
      <c r="C127" s="5" t="s">
        <v>250</v>
      </c>
      <c r="D127" s="66">
        <f>+D107+D111+D116+D122</f>
        <v>0</v>
      </c>
      <c r="E127" s="66">
        <v>0</v>
      </c>
      <c r="F127" s="66">
        <f t="shared" si="42"/>
        <v>0</v>
      </c>
      <c r="G127" s="66">
        <f t="shared" ref="G127:H127" si="57">+G107+G111+G116+G122</f>
        <v>0</v>
      </c>
      <c r="H127" s="66">
        <f t="shared" si="57"/>
        <v>0</v>
      </c>
      <c r="I127" s="824"/>
      <c r="J127" s="68"/>
      <c r="K127" s="68"/>
      <c r="L127" s="68"/>
    </row>
    <row r="128" spans="1:12" s="25" customFormat="1" ht="12.95" customHeight="1" thickBot="1">
      <c r="A128" s="69" t="s">
        <v>251</v>
      </c>
      <c r="B128" s="158"/>
      <c r="C128" s="70" t="s">
        <v>252</v>
      </c>
      <c r="D128" s="66">
        <f>+D106+D127</f>
        <v>79562.257761500005</v>
      </c>
      <c r="E128" s="66">
        <v>80405</v>
      </c>
      <c r="F128" s="66">
        <f t="shared" ref="F128:G128" si="58">+F106+F127</f>
        <v>135</v>
      </c>
      <c r="G128" s="66">
        <f t="shared" si="58"/>
        <v>80540</v>
      </c>
      <c r="H128" s="66">
        <f t="shared" ref="H128" si="59">+H106+H127</f>
        <v>69961</v>
      </c>
      <c r="I128" s="824">
        <f t="shared" si="40"/>
        <v>86.864911845045938</v>
      </c>
    </row>
    <row r="129" spans="1:9" ht="7.5" customHeight="1"/>
    <row r="130" spans="1:9">
      <c r="A130" s="832" t="s">
        <v>253</v>
      </c>
      <c r="B130" s="832"/>
      <c r="C130" s="832"/>
      <c r="D130" s="832"/>
      <c r="E130" s="832"/>
      <c r="F130" s="832"/>
      <c r="G130" s="832"/>
      <c r="H130" s="406"/>
      <c r="I130" s="809"/>
    </row>
    <row r="131" spans="1:9" ht="15" customHeight="1" thickBot="1">
      <c r="A131" s="830" t="s">
        <v>254</v>
      </c>
      <c r="B131" s="830"/>
      <c r="C131" s="830"/>
      <c r="D131" s="17"/>
      <c r="E131" s="17"/>
      <c r="F131" s="17"/>
      <c r="G131" s="17"/>
      <c r="H131" s="17"/>
      <c r="I131" s="17"/>
    </row>
    <row r="132" spans="1:9" ht="13.5" customHeight="1" thickBot="1">
      <c r="A132" s="23">
        <v>1</v>
      </c>
      <c r="B132" s="150"/>
      <c r="C132" s="62" t="s">
        <v>255</v>
      </c>
      <c r="D132" s="12">
        <f>+D60-D106</f>
        <v>-0.25776150000456255</v>
      </c>
      <c r="E132" s="12"/>
      <c r="F132" s="12">
        <f t="shared" ref="F132:G132" si="60">+F60-F106</f>
        <v>0</v>
      </c>
      <c r="G132" s="12">
        <f t="shared" si="60"/>
        <v>0</v>
      </c>
      <c r="H132" s="12">
        <f t="shared" ref="H132:I132" si="61">+H60-H106</f>
        <v>0</v>
      </c>
      <c r="I132" s="12">
        <f t="shared" si="61"/>
        <v>0</v>
      </c>
    </row>
    <row r="133" spans="1:9" ht="27.75" customHeight="1" thickBot="1">
      <c r="A133" s="23" t="s">
        <v>63</v>
      </c>
      <c r="B133" s="150"/>
      <c r="C133" s="62" t="s">
        <v>256</v>
      </c>
      <c r="D133" s="12">
        <f>+D83-D127</f>
        <v>0</v>
      </c>
      <c r="E133" s="12"/>
      <c r="F133" s="12">
        <f t="shared" ref="F133:G133" si="62">+F83-F127</f>
        <v>0</v>
      </c>
      <c r="G133" s="12">
        <f t="shared" si="62"/>
        <v>0</v>
      </c>
      <c r="H133" s="12">
        <f t="shared" ref="H133:I133" si="63">+H83-H127</f>
        <v>0</v>
      </c>
      <c r="I133" s="12">
        <f t="shared" si="63"/>
        <v>0</v>
      </c>
    </row>
  </sheetData>
  <mergeCells count="6">
    <mergeCell ref="A131:C131"/>
    <mergeCell ref="A2:C2"/>
    <mergeCell ref="A87:C87"/>
    <mergeCell ref="A1:G1"/>
    <mergeCell ref="A86:G86"/>
    <mergeCell ref="A130:G130"/>
  </mergeCells>
  <phoneticPr fontId="29" type="noConversion"/>
  <printOptions horizontalCentered="1"/>
  <pageMargins left="0.15748031496062992" right="0.19685039370078741" top="0.68" bottom="0.14000000000000001" header="0.31496062992125984" footer="0.06"/>
  <pageSetup paperSize="9" scale="75" fitToHeight="2" orientation="portrait" r:id="rId1"/>
  <headerFooter alignWithMargins="0">
    <oddHeader xml:space="preserve">&amp;C&amp;"Times New Roman CE,Félkövér"&amp;12BONYHÁD VÁROS ÖNKORMÁNYZATA
 2015. ÉVI KÖLTSÉGVETÉSÁLLAMI (ÁLLAMIGAZGATÁSI) FELADATOK MÉRLEGE&amp;R&amp;"Times New Roman CE,Félkövér dőlt" 1.4. melléklet </oddHeader>
  </headerFooter>
  <rowBreaks count="1" manualBreakCount="1">
    <brk id="8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M65"/>
  <sheetViews>
    <sheetView view="pageBreakPreview" zoomScale="130" zoomScaleNormal="115" zoomScaleSheetLayoutView="130" workbookViewId="0">
      <selection activeCell="M35" activeCellId="2" sqref="M4 G35 M35"/>
    </sheetView>
  </sheetViews>
  <sheetFormatPr defaultRowHeight="12.75"/>
  <cols>
    <col min="1" max="1" width="5.85546875" style="10" customWidth="1"/>
    <col min="2" max="2" width="46.28515625" style="78" bestFit="1" customWidth="1"/>
    <col min="3" max="3" width="10.140625" style="10" bestFit="1" customWidth="1"/>
    <col min="4" max="5" width="10.140625" style="10" hidden="1" customWidth="1"/>
    <col min="6" max="6" width="10.140625" style="10" bestFit="1" customWidth="1"/>
    <col min="7" max="7" width="10.140625" style="10" customWidth="1"/>
    <col min="8" max="8" width="43.5703125" style="10" customWidth="1"/>
    <col min="9" max="9" width="10.5703125" style="10" customWidth="1"/>
    <col min="10" max="11" width="10.5703125" style="10" hidden="1" customWidth="1"/>
    <col min="12" max="12" width="10.140625" style="10" bestFit="1" customWidth="1"/>
    <col min="13" max="13" width="10.140625" style="10" customWidth="1"/>
    <col min="14" max="16384" width="9.140625" style="10"/>
  </cols>
  <sheetData>
    <row r="1" spans="1:13" ht="39.75" customHeight="1">
      <c r="B1" s="76" t="s">
        <v>260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5.75" customHeight="1" thickBot="1">
      <c r="I2" s="79"/>
      <c r="J2" s="79"/>
      <c r="K2" s="79"/>
      <c r="L2" s="404" t="s">
        <v>261</v>
      </c>
    </row>
    <row r="3" spans="1:13" ht="18" customHeight="1" thickBot="1">
      <c r="A3" s="833" t="s">
        <v>47</v>
      </c>
      <c r="B3" s="80" t="s">
        <v>262</v>
      </c>
      <c r="C3" s="81"/>
      <c r="D3" s="301"/>
      <c r="E3" s="301"/>
      <c r="F3" s="301"/>
      <c r="G3" s="301"/>
      <c r="H3" s="80" t="s">
        <v>263</v>
      </c>
      <c r="I3" s="82"/>
      <c r="J3" s="82"/>
      <c r="K3" s="82"/>
      <c r="L3" s="82"/>
      <c r="M3" s="301"/>
    </row>
    <row r="4" spans="1:13" s="84" customFormat="1" ht="60.75" thickBot="1">
      <c r="A4" s="834"/>
      <c r="B4" s="83" t="s">
        <v>264</v>
      </c>
      <c r="C4" s="20" t="s">
        <v>607</v>
      </c>
      <c r="D4" s="20" t="s">
        <v>694</v>
      </c>
      <c r="E4" s="20" t="s">
        <v>653</v>
      </c>
      <c r="F4" s="20" t="s">
        <v>632</v>
      </c>
      <c r="G4" s="409" t="s">
        <v>695</v>
      </c>
      <c r="H4" s="83" t="s">
        <v>264</v>
      </c>
      <c r="I4" s="20" t="s">
        <v>607</v>
      </c>
      <c r="J4" s="20" t="s">
        <v>694</v>
      </c>
      <c r="K4" s="20" t="s">
        <v>653</v>
      </c>
      <c r="L4" s="20" t="s">
        <v>632</v>
      </c>
      <c r="M4" s="409" t="s">
        <v>695</v>
      </c>
    </row>
    <row r="5" spans="1:13" s="88" customFormat="1" ht="12" customHeight="1" thickBot="1">
      <c r="A5" s="85">
        <v>1</v>
      </c>
      <c r="B5" s="86">
        <v>2</v>
      </c>
      <c r="C5" s="87">
        <v>3</v>
      </c>
      <c r="D5" s="87"/>
      <c r="E5" s="87">
        <v>4</v>
      </c>
      <c r="F5" s="87">
        <v>5</v>
      </c>
      <c r="G5" s="87"/>
      <c r="H5" s="87">
        <v>8</v>
      </c>
      <c r="I5" s="87">
        <v>9</v>
      </c>
      <c r="J5" s="87"/>
      <c r="K5" s="87">
        <v>10</v>
      </c>
      <c r="L5" s="87">
        <v>11</v>
      </c>
      <c r="M5" s="87"/>
    </row>
    <row r="6" spans="1:13" ht="12.95" customHeight="1">
      <c r="A6" s="89" t="s">
        <v>49</v>
      </c>
      <c r="B6" s="90" t="s">
        <v>265</v>
      </c>
      <c r="C6" s="91">
        <f>'1.1.sz.mell.'!D5</f>
        <v>752656</v>
      </c>
      <c r="D6" s="91">
        <f>'1.1.sz.mell.'!E5</f>
        <v>840836</v>
      </c>
      <c r="E6" s="91">
        <f>'1.1.sz.mell.'!F5</f>
        <v>19224</v>
      </c>
      <c r="F6" s="91">
        <f>'1.1.sz.mell.'!G5</f>
        <v>860060</v>
      </c>
      <c r="G6" s="91">
        <f>'1.1.sz.mell.'!H5</f>
        <v>860060</v>
      </c>
      <c r="H6" s="90" t="s">
        <v>266</v>
      </c>
      <c r="I6" s="92">
        <f>'1.1.sz.mell.'!D91</f>
        <v>591967.64999999991</v>
      </c>
      <c r="J6" s="92">
        <f>'1.1.sz.mell.'!E91</f>
        <v>627008</v>
      </c>
      <c r="K6" s="92">
        <f>'1.1.sz.mell.'!F91</f>
        <v>13208</v>
      </c>
      <c r="L6" s="92">
        <f>'1.1.sz.mell.'!G91</f>
        <v>640216</v>
      </c>
      <c r="M6" s="92">
        <f>'1.1.sz.mell.'!H91</f>
        <v>614854</v>
      </c>
    </row>
    <row r="7" spans="1:13" ht="12.95" customHeight="1">
      <c r="A7" s="93" t="s">
        <v>63</v>
      </c>
      <c r="B7" s="94" t="s">
        <v>267</v>
      </c>
      <c r="C7" s="95">
        <f>'1.1.sz.mell.'!D12</f>
        <v>60628</v>
      </c>
      <c r="D7" s="95">
        <f>'1.1.sz.mell.'!E12</f>
        <v>88958</v>
      </c>
      <c r="E7" s="95">
        <f>'1.1.sz.mell.'!F12</f>
        <v>38296</v>
      </c>
      <c r="F7" s="95">
        <f>'1.1.sz.mell.'!G12</f>
        <v>127254</v>
      </c>
      <c r="G7" s="95">
        <f>'1.1.sz.mell.'!H12</f>
        <v>124998</v>
      </c>
      <c r="H7" s="94" t="s">
        <v>214</v>
      </c>
      <c r="I7" s="92">
        <f>'1.1.sz.mell.'!D92</f>
        <v>167062.347523</v>
      </c>
      <c r="J7" s="92">
        <f>'1.1.sz.mell.'!E92</f>
        <v>177809</v>
      </c>
      <c r="K7" s="92">
        <f>'1.1.sz.mell.'!F92</f>
        <v>968</v>
      </c>
      <c r="L7" s="92">
        <f>'1.1.sz.mell.'!G92</f>
        <v>178777</v>
      </c>
      <c r="M7" s="92">
        <f>'1.1.sz.mell.'!H92</f>
        <v>169105</v>
      </c>
    </row>
    <row r="8" spans="1:13" ht="12.95" customHeight="1">
      <c r="A8" s="93" t="s">
        <v>77</v>
      </c>
      <c r="B8" s="94" t="s">
        <v>268</v>
      </c>
      <c r="C8" s="95">
        <f>'1.1.sz.mell.'!D18</f>
        <v>6631</v>
      </c>
      <c r="D8" s="95">
        <f>'1.1.sz.mell.'!E18</f>
        <v>6631</v>
      </c>
      <c r="E8" s="95">
        <f>'1.1.sz.mell.'!F18</f>
        <v>2235</v>
      </c>
      <c r="F8" s="95">
        <f>'1.1.sz.mell.'!G18</f>
        <v>8866</v>
      </c>
      <c r="G8" s="95">
        <f>'1.1.sz.mell.'!H18</f>
        <v>16021</v>
      </c>
      <c r="H8" s="94" t="s">
        <v>269</v>
      </c>
      <c r="I8" s="92">
        <f>'1.1.sz.mell.'!D93</f>
        <v>612821</v>
      </c>
      <c r="J8" s="92">
        <f>'1.1.sz.mell.'!E93</f>
        <v>762976</v>
      </c>
      <c r="K8" s="92">
        <f>'1.1.sz.mell.'!F93</f>
        <v>21695</v>
      </c>
      <c r="L8" s="92">
        <f>'1.1.sz.mell.'!G93</f>
        <v>784671</v>
      </c>
      <c r="M8" s="92">
        <f>'1.1.sz.mell.'!H93</f>
        <v>762479</v>
      </c>
    </row>
    <row r="9" spans="1:13" ht="12.95" customHeight="1">
      <c r="A9" s="93" t="s">
        <v>228</v>
      </c>
      <c r="B9" s="94" t="s">
        <v>270</v>
      </c>
      <c r="C9" s="95">
        <f>'1.1.sz.mell.'!D26</f>
        <v>474626</v>
      </c>
      <c r="D9" s="95">
        <f>'1.1.sz.mell.'!E26</f>
        <v>474626</v>
      </c>
      <c r="E9" s="95">
        <f>'1.1.sz.mell.'!F26</f>
        <v>0</v>
      </c>
      <c r="F9" s="95">
        <f>'1.1.sz.mell.'!G26</f>
        <v>474626</v>
      </c>
      <c r="G9" s="95">
        <f>'1.1.sz.mell.'!H26</f>
        <v>572062</v>
      </c>
      <c r="H9" s="94" t="s">
        <v>216</v>
      </c>
      <c r="I9" s="92">
        <f>'1.1.sz.mell.'!D94</f>
        <v>42288</v>
      </c>
      <c r="J9" s="92">
        <f>'1.1.sz.mell.'!E94</f>
        <v>47078</v>
      </c>
      <c r="K9" s="92">
        <f>'1.1.sz.mell.'!F94</f>
        <v>2800</v>
      </c>
      <c r="L9" s="92">
        <f>'1.1.sz.mell.'!G94</f>
        <v>49878</v>
      </c>
      <c r="M9" s="92">
        <f>'1.1.sz.mell.'!H94</f>
        <v>37004</v>
      </c>
    </row>
    <row r="10" spans="1:13" ht="12.95" customHeight="1">
      <c r="A10" s="93" t="s">
        <v>105</v>
      </c>
      <c r="B10" s="94" t="s">
        <v>392</v>
      </c>
      <c r="C10" s="95">
        <f>'1.1.sz.mell.'!D33</f>
        <v>226688</v>
      </c>
      <c r="D10" s="95">
        <f>'1.1.sz.mell.'!E33</f>
        <v>229258</v>
      </c>
      <c r="E10" s="95">
        <f>'1.1.sz.mell.'!F33</f>
        <v>1</v>
      </c>
      <c r="F10" s="95">
        <f>'1.1.sz.mell.'!G33</f>
        <v>229259</v>
      </c>
      <c r="G10" s="95">
        <f>'1.1.sz.mell.'!H33</f>
        <v>232411</v>
      </c>
      <c r="H10" s="94" t="s">
        <v>218</v>
      </c>
      <c r="I10" s="92">
        <f>'1.1.sz.mell.'!D95</f>
        <v>208627</v>
      </c>
      <c r="J10" s="92">
        <f>'1.1.sz.mell.'!E95</f>
        <v>237392</v>
      </c>
      <c r="K10" s="92">
        <f>'1.1.sz.mell.'!F95</f>
        <v>2069</v>
      </c>
      <c r="L10" s="92">
        <f>'1.1.sz.mell.'!G95</f>
        <v>239461</v>
      </c>
      <c r="M10" s="92">
        <f>'1.1.sz.mell.'!H95</f>
        <v>237931</v>
      </c>
    </row>
    <row r="11" spans="1:13" ht="12.95" customHeight="1">
      <c r="A11" s="93" t="s">
        <v>127</v>
      </c>
      <c r="B11" s="96" t="s">
        <v>271</v>
      </c>
      <c r="C11" s="95">
        <f>'1.1.sz.mell.'!D50</f>
        <v>3035</v>
      </c>
      <c r="D11" s="95">
        <f>'1.1.sz.mell.'!E50</f>
        <v>3238</v>
      </c>
      <c r="E11" s="95">
        <f>'1.1.sz.mell.'!F50</f>
        <v>8524</v>
      </c>
      <c r="F11" s="95">
        <f>'1.1.sz.mell.'!G50</f>
        <v>11762</v>
      </c>
      <c r="G11" s="95">
        <f>'1.1.sz.mell.'!H50</f>
        <v>12310</v>
      </c>
      <c r="H11" s="94" t="s">
        <v>273</v>
      </c>
      <c r="I11" s="3">
        <f>'1.1.sz.mell.'!D103+'1.1.sz.mell.'!D104</f>
        <v>5000</v>
      </c>
      <c r="J11" s="3">
        <f>'1.1.sz.mell.'!E103+'1.1.sz.mell.'!E104</f>
        <v>8337</v>
      </c>
      <c r="K11" s="3">
        <f>'1.1.sz.mell.'!F103+'1.1.sz.mell.'!F104</f>
        <v>37657</v>
      </c>
      <c r="L11" s="3">
        <f>'1.1.sz.mell.'!G103+'1.1.sz.mell.'!G104</f>
        <v>45994</v>
      </c>
      <c r="M11" s="3">
        <f>'1.1.sz.mell.'!H103+'1.1.sz.mell.'!H104</f>
        <v>0</v>
      </c>
    </row>
    <row r="12" spans="1:13" ht="12.95" customHeight="1">
      <c r="A12" s="93" t="s">
        <v>239</v>
      </c>
      <c r="B12" s="94" t="s">
        <v>272</v>
      </c>
      <c r="C12" s="97"/>
      <c r="D12" s="97"/>
      <c r="E12" s="97"/>
      <c r="F12" s="97"/>
      <c r="G12" s="97"/>
      <c r="H12" s="98"/>
      <c r="I12" s="3"/>
      <c r="J12" s="3"/>
      <c r="K12" s="3"/>
      <c r="L12" s="3"/>
      <c r="M12" s="3"/>
    </row>
    <row r="13" spans="1:13" ht="12.95" customHeight="1">
      <c r="A13" s="93" t="s">
        <v>149</v>
      </c>
      <c r="B13" s="98"/>
      <c r="C13" s="95"/>
      <c r="D13" s="95"/>
      <c r="E13" s="95"/>
      <c r="F13" s="95"/>
      <c r="G13" s="95"/>
      <c r="H13" s="98"/>
      <c r="I13" s="3"/>
      <c r="J13" s="3"/>
      <c r="K13" s="3"/>
      <c r="L13" s="3"/>
      <c r="M13" s="3"/>
    </row>
    <row r="14" spans="1:13" ht="12.95" customHeight="1">
      <c r="A14" s="93" t="s">
        <v>159</v>
      </c>
      <c r="B14" s="99"/>
      <c r="C14" s="97"/>
      <c r="D14" s="97"/>
      <c r="E14" s="97"/>
      <c r="F14" s="97"/>
      <c r="G14" s="97"/>
      <c r="H14" s="98"/>
      <c r="I14" s="3"/>
      <c r="J14" s="3"/>
      <c r="K14" s="3"/>
      <c r="L14" s="3"/>
      <c r="M14" s="3"/>
    </row>
    <row r="15" spans="1:13" ht="12.95" customHeight="1">
      <c r="A15" s="93" t="s">
        <v>251</v>
      </c>
      <c r="B15" s="98"/>
      <c r="C15" s="95"/>
      <c r="D15" s="95"/>
      <c r="E15" s="95"/>
      <c r="F15" s="95"/>
      <c r="G15" s="95"/>
      <c r="H15" s="98"/>
      <c r="I15" s="3"/>
      <c r="J15" s="3"/>
      <c r="K15" s="3"/>
      <c r="L15" s="3"/>
      <c r="M15" s="3"/>
    </row>
    <row r="16" spans="1:13" ht="12.95" customHeight="1">
      <c r="A16" s="93" t="s">
        <v>274</v>
      </c>
      <c r="B16" s="98"/>
      <c r="C16" s="95"/>
      <c r="D16" s="95"/>
      <c r="E16" s="95"/>
      <c r="F16" s="95"/>
      <c r="G16" s="95"/>
      <c r="H16" s="98"/>
      <c r="I16" s="3"/>
      <c r="J16" s="3"/>
      <c r="K16" s="3"/>
      <c r="L16" s="3"/>
      <c r="M16" s="3"/>
    </row>
    <row r="17" spans="1:13" ht="12.95" customHeight="1" thickBot="1">
      <c r="A17" s="93" t="s">
        <v>275</v>
      </c>
      <c r="B17" s="100"/>
      <c r="C17" s="101"/>
      <c r="D17" s="101"/>
      <c r="E17" s="101"/>
      <c r="F17" s="101"/>
      <c r="G17" s="101"/>
      <c r="H17" s="98"/>
      <c r="I17" s="102"/>
      <c r="J17" s="102"/>
      <c r="K17" s="102"/>
      <c r="L17" s="102"/>
      <c r="M17" s="102"/>
    </row>
    <row r="18" spans="1:13" ht="15.95" customHeight="1" thickBot="1">
      <c r="A18" s="103" t="s">
        <v>276</v>
      </c>
      <c r="B18" s="104" t="s">
        <v>277</v>
      </c>
      <c r="C18" s="105">
        <f>SUM(C6:C7,C9:C11,C13:C17)</f>
        <v>1517633</v>
      </c>
      <c r="D18" s="105">
        <f t="shared" ref="D18:F18" si="0">SUM(D6:D7,D9:D11,D13:D17)</f>
        <v>1636916</v>
      </c>
      <c r="E18" s="105">
        <f t="shared" si="0"/>
        <v>66045</v>
      </c>
      <c r="F18" s="105">
        <f t="shared" si="0"/>
        <v>1702961</v>
      </c>
      <c r="G18" s="105">
        <f t="shared" ref="G18" si="1">SUM(G6:G7,G9:G11,G13:G17)</f>
        <v>1801841</v>
      </c>
      <c r="H18" s="104" t="s">
        <v>278</v>
      </c>
      <c r="I18" s="1">
        <f>SUM(I6:I17)</f>
        <v>1627765.997523</v>
      </c>
      <c r="J18" s="1">
        <f t="shared" ref="J18:L18" si="2">SUM(J6:J17)</f>
        <v>1860600</v>
      </c>
      <c r="K18" s="1">
        <f t="shared" si="2"/>
        <v>78397</v>
      </c>
      <c r="L18" s="1">
        <f t="shared" si="2"/>
        <v>1938997</v>
      </c>
      <c r="M18" s="1">
        <f t="shared" ref="M18" si="3">SUM(M6:M17)</f>
        <v>1821373</v>
      </c>
    </row>
    <row r="19" spans="1:13" ht="12.95" customHeight="1">
      <c r="A19" s="106" t="s">
        <v>279</v>
      </c>
      <c r="B19" s="107" t="s">
        <v>280</v>
      </c>
      <c r="C19" s="108">
        <f>+C20+C21+C22+C23</f>
        <v>221847</v>
      </c>
      <c r="D19" s="108">
        <f t="shared" ref="D19:F19" si="4">+D20+D21+D22+D23</f>
        <v>221847</v>
      </c>
      <c r="E19" s="108">
        <f t="shared" si="4"/>
        <v>0</v>
      </c>
      <c r="F19" s="108">
        <f t="shared" si="4"/>
        <v>221847</v>
      </c>
      <c r="G19" s="108">
        <f t="shared" ref="G19" si="5">+G20+G21+G22+G23</f>
        <v>221847</v>
      </c>
      <c r="H19" s="109" t="s">
        <v>281</v>
      </c>
      <c r="I19" s="7"/>
      <c r="J19" s="7"/>
      <c r="K19" s="7"/>
      <c r="L19" s="7"/>
      <c r="M19" s="7"/>
    </row>
    <row r="20" spans="1:13" ht="12.95" customHeight="1">
      <c r="A20" s="110" t="s">
        <v>282</v>
      </c>
      <c r="B20" s="109" t="s">
        <v>283</v>
      </c>
      <c r="C20" s="111">
        <v>221847</v>
      </c>
      <c r="D20" s="111">
        <v>221847</v>
      </c>
      <c r="E20" s="111"/>
      <c r="F20" s="111">
        <v>221847</v>
      </c>
      <c r="G20" s="111">
        <v>221847</v>
      </c>
      <c r="H20" s="109" t="s">
        <v>284</v>
      </c>
      <c r="I20" s="9"/>
      <c r="J20" s="9"/>
      <c r="K20" s="9"/>
      <c r="L20" s="9"/>
      <c r="M20" s="9"/>
    </row>
    <row r="21" spans="1:13" ht="12.95" customHeight="1">
      <c r="A21" s="110" t="s">
        <v>285</v>
      </c>
      <c r="B21" s="109" t="s">
        <v>286</v>
      </c>
      <c r="C21" s="111"/>
      <c r="D21" s="111"/>
      <c r="E21" s="111"/>
      <c r="F21" s="111"/>
      <c r="G21" s="111"/>
      <c r="H21" s="109" t="s">
        <v>287</v>
      </c>
      <c r="I21" s="9"/>
      <c r="J21" s="9"/>
      <c r="K21" s="9"/>
      <c r="L21" s="9"/>
      <c r="M21" s="9"/>
    </row>
    <row r="22" spans="1:13" ht="12.95" customHeight="1">
      <c r="A22" s="110" t="s">
        <v>288</v>
      </c>
      <c r="B22" s="109" t="s">
        <v>289</v>
      </c>
      <c r="C22" s="111"/>
      <c r="D22" s="111"/>
      <c r="E22" s="111"/>
      <c r="F22" s="111"/>
      <c r="G22" s="111"/>
      <c r="H22" s="109" t="s">
        <v>290</v>
      </c>
      <c r="I22" s="9"/>
      <c r="J22" s="9"/>
      <c r="K22" s="9"/>
      <c r="L22" s="9"/>
      <c r="M22" s="9"/>
    </row>
    <row r="23" spans="1:13" ht="12.95" customHeight="1">
      <c r="A23" s="110" t="s">
        <v>291</v>
      </c>
      <c r="B23" s="109" t="s">
        <v>292</v>
      </c>
      <c r="C23" s="111"/>
      <c r="D23" s="111"/>
      <c r="E23" s="111"/>
      <c r="F23" s="111"/>
      <c r="G23" s="111"/>
      <c r="H23" s="107" t="s">
        <v>293</v>
      </c>
      <c r="I23" s="9"/>
      <c r="J23" s="9"/>
      <c r="K23" s="9"/>
      <c r="L23" s="9"/>
      <c r="M23" s="9"/>
    </row>
    <row r="24" spans="1:13" ht="12.95" customHeight="1">
      <c r="A24" s="110" t="s">
        <v>294</v>
      </c>
      <c r="B24" s="109" t="s">
        <v>295</v>
      </c>
      <c r="C24" s="112">
        <f>+C25+C26</f>
        <v>0</v>
      </c>
      <c r="D24" s="112"/>
      <c r="E24" s="112"/>
      <c r="F24" s="112">
        <f t="shared" ref="F24:G24" si="6">+F25+F26</f>
        <v>0</v>
      </c>
      <c r="G24" s="112">
        <f t="shared" si="6"/>
        <v>0</v>
      </c>
      <c r="H24" s="109" t="s">
        <v>296</v>
      </c>
      <c r="I24" s="9"/>
      <c r="J24" s="9"/>
      <c r="K24" s="9"/>
      <c r="L24" s="9"/>
      <c r="M24" s="9"/>
    </row>
    <row r="25" spans="1:13" ht="12.95" customHeight="1">
      <c r="A25" s="106" t="s">
        <v>297</v>
      </c>
      <c r="B25" s="107" t="s">
        <v>298</v>
      </c>
      <c r="C25" s="113"/>
      <c r="D25" s="113"/>
      <c r="E25" s="113"/>
      <c r="F25" s="113"/>
      <c r="G25" s="113"/>
      <c r="H25" s="90" t="s">
        <v>299</v>
      </c>
      <c r="I25" s="7"/>
      <c r="J25" s="7"/>
      <c r="K25" s="7"/>
      <c r="L25" s="7"/>
      <c r="M25" s="7"/>
    </row>
    <row r="26" spans="1:13" ht="12.95" customHeight="1" thickBot="1">
      <c r="A26" s="110" t="s">
        <v>300</v>
      </c>
      <c r="B26" s="109" t="s">
        <v>301</v>
      </c>
      <c r="C26" s="111"/>
      <c r="D26" s="111"/>
      <c r="E26" s="111"/>
      <c r="F26" s="111"/>
      <c r="G26" s="111"/>
      <c r="H26" s="4" t="s">
        <v>242</v>
      </c>
      <c r="I26" s="9">
        <f>'1.1.sz.mell.'!D118</f>
        <v>24352</v>
      </c>
      <c r="J26" s="9">
        <f>'1.1.sz.mell.'!E118</f>
        <v>24352</v>
      </c>
      <c r="K26" s="9">
        <f>'1.1.sz.mell.'!F118</f>
        <v>0</v>
      </c>
      <c r="L26" s="9">
        <f>'1.1.sz.mell.'!G118</f>
        <v>24352</v>
      </c>
      <c r="M26" s="9">
        <f>'1.1.sz.mell.'!H118</f>
        <v>24352</v>
      </c>
    </row>
    <row r="27" spans="1:13" ht="15.95" customHeight="1" thickBot="1">
      <c r="A27" s="103" t="s">
        <v>302</v>
      </c>
      <c r="B27" s="104" t="s">
        <v>303</v>
      </c>
      <c r="C27" s="105">
        <f>+C19+C24</f>
        <v>221847</v>
      </c>
      <c r="D27" s="105">
        <f t="shared" ref="D27:F27" si="7">+D19+D24</f>
        <v>221847</v>
      </c>
      <c r="E27" s="105">
        <f t="shared" si="7"/>
        <v>0</v>
      </c>
      <c r="F27" s="105">
        <f t="shared" si="7"/>
        <v>221847</v>
      </c>
      <c r="G27" s="105">
        <f t="shared" ref="G27" si="8">+G19+G24</f>
        <v>221847</v>
      </c>
      <c r="H27" s="104" t="s">
        <v>304</v>
      </c>
      <c r="I27" s="1">
        <f>SUM(I19:I26)</f>
        <v>24352</v>
      </c>
      <c r="J27" s="1">
        <f t="shared" ref="J27:L27" si="9">SUM(J19:J26)</f>
        <v>24352</v>
      </c>
      <c r="K27" s="1">
        <f t="shared" si="9"/>
        <v>0</v>
      </c>
      <c r="L27" s="1">
        <f t="shared" si="9"/>
        <v>24352</v>
      </c>
      <c r="M27" s="1">
        <f t="shared" ref="M27" si="10">SUM(M19:M26)</f>
        <v>24352</v>
      </c>
    </row>
    <row r="28" spans="1:13" ht="13.5" thickBot="1">
      <c r="A28" s="103" t="s">
        <v>305</v>
      </c>
      <c r="B28" s="114" t="s">
        <v>306</v>
      </c>
      <c r="C28" s="115">
        <f>+C18+C27</f>
        <v>1739480</v>
      </c>
      <c r="D28" s="115">
        <f t="shared" ref="D28:F28" si="11">+D18+D27</f>
        <v>1858763</v>
      </c>
      <c r="E28" s="115">
        <f t="shared" si="11"/>
        <v>66045</v>
      </c>
      <c r="F28" s="115">
        <f t="shared" si="11"/>
        <v>1924808</v>
      </c>
      <c r="G28" s="115">
        <f t="shared" ref="G28" si="12">+G18+G27</f>
        <v>2023688</v>
      </c>
      <c r="H28" s="114" t="s">
        <v>307</v>
      </c>
      <c r="I28" s="115">
        <f>+I18+I27</f>
        <v>1652117.997523</v>
      </c>
      <c r="J28" s="115">
        <f t="shared" ref="J28:L28" si="13">+J18+J27</f>
        <v>1884952</v>
      </c>
      <c r="K28" s="115">
        <f t="shared" si="13"/>
        <v>78397</v>
      </c>
      <c r="L28" s="115">
        <f t="shared" si="13"/>
        <v>1963349</v>
      </c>
      <c r="M28" s="115">
        <f t="shared" ref="M28" si="14">+M18+M27</f>
        <v>1845725</v>
      </c>
    </row>
    <row r="29" spans="1:13" ht="13.5" thickBot="1">
      <c r="A29" s="103" t="s">
        <v>308</v>
      </c>
      <c r="B29" s="114" t="s">
        <v>309</v>
      </c>
      <c r="C29" s="115">
        <f>IF(C18-I18&lt;0,I18-C18,"-")</f>
        <v>110132.997523</v>
      </c>
      <c r="D29" s="115">
        <f>IF(D18-J18&lt;0,J18-D18,"-")</f>
        <v>223684</v>
      </c>
      <c r="E29" s="115">
        <f>IF(E18-K18&lt;0,K18-E18,"-")</f>
        <v>12352</v>
      </c>
      <c r="F29" s="115">
        <f>IF(F18-L18&lt;0,L18-F18,"-")</f>
        <v>236036</v>
      </c>
      <c r="G29" s="115">
        <f>IF(G18-M18&lt;0,M18-G18,"-")</f>
        <v>19532</v>
      </c>
      <c r="H29" s="114" t="s">
        <v>310</v>
      </c>
      <c r="I29" s="115" t="str">
        <f>IF(C18-I18&gt;0,C18-I18,"-")</f>
        <v>-</v>
      </c>
      <c r="J29" s="115" t="str">
        <f>IF(D18-J18&gt;0,D18-J18,"-")</f>
        <v>-</v>
      </c>
      <c r="K29" s="115" t="str">
        <f>IF(E18-K18&gt;0,E18-K18,"-")</f>
        <v>-</v>
      </c>
      <c r="L29" s="115" t="str">
        <f>IF(F18-L18&gt;0,F18-L18,"-")</f>
        <v>-</v>
      </c>
      <c r="M29" s="115" t="str">
        <f>IF(G18-M18&gt;0,G18-M18,"-")</f>
        <v>-</v>
      </c>
    </row>
    <row r="30" spans="1:13" ht="13.5" thickBot="1">
      <c r="A30" s="103" t="s">
        <v>311</v>
      </c>
      <c r="B30" s="114" t="s">
        <v>312</v>
      </c>
      <c r="C30" s="115" t="str">
        <f>IF(C18+C19-I28&lt;0,I28-(C18+C19),"-")</f>
        <v>-</v>
      </c>
      <c r="D30" s="115">
        <f>IF(D18+D19-J28&lt;0,J28-(D18+D19),"-")</f>
        <v>26189</v>
      </c>
      <c r="E30" s="115">
        <f>IF(E18+E19-K28&lt;0,K28-(E18+E19),"-")</f>
        <v>12352</v>
      </c>
      <c r="F30" s="115">
        <f>IF(F18+F19-L28&lt;0,L28-(F18+F19),"-")</f>
        <v>38541</v>
      </c>
      <c r="G30" s="115" t="str">
        <f>IF(G18+G19-M28&lt;0,M28-(G18+G19),"-")</f>
        <v>-</v>
      </c>
      <c r="H30" s="114" t="s">
        <v>313</v>
      </c>
      <c r="I30" s="115">
        <f>IF(C18+C19-I28&gt;0,C18+C19-I28,"-")</f>
        <v>87362.002477000002</v>
      </c>
      <c r="J30" s="115" t="str">
        <f>IF(D18+D19-J28&gt;0,D18+D19-J28,"-")</f>
        <v>-</v>
      </c>
      <c r="K30" s="115" t="str">
        <f>IF(E18+E19-K28&gt;0,E18+E19-K28,"-")</f>
        <v>-</v>
      </c>
      <c r="L30" s="115" t="str">
        <f>IF(F18+F19-L28&gt;0,F18+F19-L28,"-")</f>
        <v>-</v>
      </c>
      <c r="M30" s="115">
        <f>IF(G18+G19-M28&gt;0,G18+G19-M28,"-")</f>
        <v>177963</v>
      </c>
    </row>
    <row r="31" spans="1:13" ht="18.75">
      <c r="B31" s="835"/>
      <c r="C31" s="835"/>
      <c r="D31" s="835"/>
      <c r="E31" s="835"/>
      <c r="F31" s="835"/>
      <c r="G31" s="835"/>
      <c r="H31" s="835"/>
    </row>
    <row r="32" spans="1:13" ht="31.5" customHeight="1">
      <c r="B32" s="838" t="s">
        <v>314</v>
      </c>
      <c r="C32" s="838"/>
      <c r="D32" s="838"/>
      <c r="E32" s="838"/>
      <c r="F32" s="838"/>
      <c r="G32" s="838"/>
      <c r="H32" s="838"/>
      <c r="I32" s="838"/>
      <c r="J32" s="838"/>
      <c r="K32" s="838"/>
      <c r="L32" s="838"/>
      <c r="M32" s="407"/>
    </row>
    <row r="33" spans="1:13" ht="14.25" thickBot="1">
      <c r="I33" s="79"/>
      <c r="J33" s="79"/>
      <c r="K33" s="79"/>
      <c r="L33" s="79"/>
    </row>
    <row r="34" spans="1:13" ht="13.5" thickBot="1">
      <c r="A34" s="836" t="s">
        <v>47</v>
      </c>
      <c r="B34" s="80" t="s">
        <v>262</v>
      </c>
      <c r="C34" s="81"/>
      <c r="D34" s="301"/>
      <c r="E34" s="301"/>
      <c r="F34" s="301"/>
      <c r="G34" s="301"/>
      <c r="H34" s="80" t="s">
        <v>263</v>
      </c>
      <c r="I34" s="82"/>
      <c r="J34" s="82"/>
      <c r="K34" s="82"/>
      <c r="L34" s="82"/>
      <c r="M34" s="301"/>
    </row>
    <row r="35" spans="1:13" s="84" customFormat="1" ht="60.75" thickBot="1">
      <c r="A35" s="837"/>
      <c r="B35" s="83" t="s">
        <v>264</v>
      </c>
      <c r="C35" s="20" t="s">
        <v>607</v>
      </c>
      <c r="D35" s="20" t="s">
        <v>694</v>
      </c>
      <c r="E35" s="20" t="s">
        <v>653</v>
      </c>
      <c r="F35" s="20" t="s">
        <v>632</v>
      </c>
      <c r="G35" s="409" t="s">
        <v>695</v>
      </c>
      <c r="H35" s="83" t="s">
        <v>264</v>
      </c>
      <c r="I35" s="20" t="s">
        <v>607</v>
      </c>
      <c r="J35" s="20" t="s">
        <v>694</v>
      </c>
      <c r="K35" s="20" t="s">
        <v>653</v>
      </c>
      <c r="L35" s="20" t="s">
        <v>632</v>
      </c>
      <c r="M35" s="409" t="s">
        <v>695</v>
      </c>
    </row>
    <row r="36" spans="1:13" s="84" customFormat="1" ht="13.5" thickBot="1">
      <c r="A36" s="85">
        <v>1</v>
      </c>
      <c r="B36" s="86">
        <v>2</v>
      </c>
      <c r="C36" s="87">
        <v>3</v>
      </c>
      <c r="D36" s="87"/>
      <c r="E36" s="87">
        <v>4</v>
      </c>
      <c r="F36" s="87">
        <v>5</v>
      </c>
      <c r="G36" s="87"/>
      <c r="H36" s="87">
        <v>8</v>
      </c>
      <c r="I36" s="87">
        <v>9</v>
      </c>
      <c r="J36" s="87"/>
      <c r="K36" s="87">
        <v>10</v>
      </c>
      <c r="L36" s="87">
        <v>11</v>
      </c>
      <c r="M36" s="87"/>
    </row>
    <row r="37" spans="1:13" ht="12.95" customHeight="1">
      <c r="A37" s="89" t="s">
        <v>49</v>
      </c>
      <c r="B37" s="90" t="s">
        <v>315</v>
      </c>
      <c r="C37" s="91">
        <f>'1.1.sz.mell.'!D19</f>
        <v>0</v>
      </c>
      <c r="D37" s="91">
        <f>'1.1.sz.mell.'!E19</f>
        <v>278155</v>
      </c>
      <c r="E37" s="91">
        <f>'1.1.sz.mell.'!F19</f>
        <v>148122</v>
      </c>
      <c r="F37" s="91">
        <f>'1.1.sz.mell.'!G19</f>
        <v>426277</v>
      </c>
      <c r="G37" s="91">
        <f>'1.1.sz.mell.'!H19</f>
        <v>426277</v>
      </c>
      <c r="H37" s="90" t="s">
        <v>220</v>
      </c>
      <c r="I37" s="92">
        <f>'1.1.sz.mell.'!D97</f>
        <v>638404</v>
      </c>
      <c r="J37" s="92">
        <f>'1.1.sz.mell.'!E97</f>
        <v>678582</v>
      </c>
      <c r="K37" s="92">
        <f>'1.1.sz.mell.'!F97</f>
        <v>14639</v>
      </c>
      <c r="L37" s="92">
        <f>'1.1.sz.mell.'!G97</f>
        <v>693221</v>
      </c>
      <c r="M37" s="92">
        <f>'1.1.sz.mell.'!H97</f>
        <v>670990</v>
      </c>
    </row>
    <row r="38" spans="1:13">
      <c r="A38" s="93" t="s">
        <v>63</v>
      </c>
      <c r="B38" s="94" t="s">
        <v>316</v>
      </c>
      <c r="C38" s="95">
        <f>'1.1.sz.mell.'!D25</f>
        <v>0</v>
      </c>
      <c r="D38" s="95">
        <f>'1.1.sz.mell.'!E25</f>
        <v>265655</v>
      </c>
      <c r="E38" s="95">
        <f>'1.1.sz.mell.'!F25</f>
        <v>145562</v>
      </c>
      <c r="F38" s="95">
        <f>'1.1.sz.mell.'!G25</f>
        <v>411217</v>
      </c>
      <c r="G38" s="95">
        <f>'1.1.sz.mell.'!H25</f>
        <v>411217</v>
      </c>
      <c r="H38" s="94" t="s">
        <v>317</v>
      </c>
      <c r="I38" s="92">
        <f>'1.1.sz.mell.'!D98</f>
        <v>0</v>
      </c>
      <c r="J38" s="92">
        <f>'1.1.sz.mell.'!E98</f>
        <v>131009</v>
      </c>
      <c r="K38" s="92">
        <f>'1.1.sz.mell.'!F98</f>
        <v>20273</v>
      </c>
      <c r="L38" s="92">
        <f>'1.1.sz.mell.'!G98</f>
        <v>151282</v>
      </c>
      <c r="M38" s="92">
        <f>'1.1.sz.mell.'!H98</f>
        <v>0</v>
      </c>
    </row>
    <row r="39" spans="1:13" ht="12.95" customHeight="1">
      <c r="A39" s="93" t="s">
        <v>77</v>
      </c>
      <c r="B39" s="94" t="s">
        <v>318</v>
      </c>
      <c r="C39" s="95">
        <f>'1.1.sz.mell.'!D44</f>
        <v>20000</v>
      </c>
      <c r="D39" s="95">
        <f>'1.1.sz.mell.'!E44</f>
        <v>20413</v>
      </c>
      <c r="E39" s="95">
        <f>'1.1.sz.mell.'!F44</f>
        <v>0</v>
      </c>
      <c r="F39" s="95">
        <f>'1.1.sz.mell.'!G44</f>
        <v>20413</v>
      </c>
      <c r="G39" s="95">
        <f>'1.1.sz.mell.'!H44</f>
        <v>3567</v>
      </c>
      <c r="H39" s="94" t="s">
        <v>222</v>
      </c>
      <c r="I39" s="92">
        <f>'1.1.sz.mell.'!D99</f>
        <v>178268</v>
      </c>
      <c r="J39" s="92">
        <f>'1.1.sz.mell.'!E99</f>
        <v>335879</v>
      </c>
      <c r="K39" s="92">
        <f>'1.1.sz.mell.'!F99</f>
        <v>121131</v>
      </c>
      <c r="L39" s="92">
        <f>'1.1.sz.mell.'!G99</f>
        <v>457010</v>
      </c>
      <c r="M39" s="92">
        <f>'1.1.sz.mell.'!H99</f>
        <v>451905</v>
      </c>
    </row>
    <row r="40" spans="1:13" ht="12.95" customHeight="1">
      <c r="A40" s="93" t="s">
        <v>228</v>
      </c>
      <c r="B40" s="94" t="s">
        <v>319</v>
      </c>
      <c r="C40" s="95">
        <f>'1.1.sz.mell.'!D55</f>
        <v>0</v>
      </c>
      <c r="D40" s="95">
        <f>'1.1.sz.mell.'!E55</f>
        <v>25000</v>
      </c>
      <c r="E40" s="95">
        <f>'1.1.sz.mell.'!F55</f>
        <v>0</v>
      </c>
      <c r="F40" s="95">
        <f>'1.1.sz.mell.'!G55</f>
        <v>25000</v>
      </c>
      <c r="G40" s="95">
        <f>'1.1.sz.mell.'!H55</f>
        <v>25006</v>
      </c>
      <c r="H40" s="94" t="s">
        <v>320</v>
      </c>
      <c r="I40" s="92">
        <f>'1.1.sz.mell.'!D100</f>
        <v>0</v>
      </c>
      <c r="J40" s="92">
        <f>'1.1.sz.mell.'!E100</f>
        <v>138085</v>
      </c>
      <c r="K40" s="92">
        <f>'1.1.sz.mell.'!F100</f>
        <v>121131</v>
      </c>
      <c r="L40" s="92">
        <f>'1.1.sz.mell.'!G100</f>
        <v>259216</v>
      </c>
      <c r="M40" s="92">
        <f>'1.1.sz.mell.'!H100</f>
        <v>0</v>
      </c>
    </row>
    <row r="41" spans="1:13" ht="12.75" customHeight="1">
      <c r="A41" s="93" t="s">
        <v>105</v>
      </c>
      <c r="B41" s="94" t="s">
        <v>321</v>
      </c>
      <c r="C41" s="95">
        <f>'1.1.sz.mell.'!D59</f>
        <v>0</v>
      </c>
      <c r="D41" s="95">
        <f>'1.1.sz.mell.'!E59</f>
        <v>0</v>
      </c>
      <c r="E41" s="95">
        <f>'1.1.sz.mell.'!F59</f>
        <v>0</v>
      </c>
      <c r="F41" s="95">
        <f>'1.1.sz.mell.'!G59</f>
        <v>0</v>
      </c>
      <c r="G41" s="95">
        <f>'1.1.sz.mell.'!H59</f>
        <v>0</v>
      </c>
      <c r="H41" s="94" t="s">
        <v>224</v>
      </c>
      <c r="I41" s="3">
        <f>'1.1.sz.mell.'!D101</f>
        <v>2848</v>
      </c>
      <c r="J41" s="3">
        <f>'1.1.sz.mell.'!E101</f>
        <v>29530</v>
      </c>
      <c r="K41" s="3">
        <f>'1.1.sz.mell.'!F101</f>
        <v>0</v>
      </c>
      <c r="L41" s="3">
        <f>'1.1.sz.mell.'!G101</f>
        <v>29530</v>
      </c>
      <c r="M41" s="3">
        <f>'1.1.sz.mell.'!H101</f>
        <v>29530</v>
      </c>
    </row>
    <row r="42" spans="1:13" ht="12.95" customHeight="1">
      <c r="A42" s="93" t="s">
        <v>127</v>
      </c>
      <c r="B42" s="94"/>
      <c r="C42" s="97"/>
      <c r="D42" s="97"/>
      <c r="E42" s="97"/>
      <c r="F42" s="97"/>
      <c r="G42" s="97"/>
      <c r="H42" s="98" t="s">
        <v>273</v>
      </c>
      <c r="I42" s="3">
        <f>'1.1.sz.mell.'!D105</f>
        <v>30000</v>
      </c>
      <c r="J42" s="3">
        <f>'1.1.sz.mell.'!E105</f>
        <v>895</v>
      </c>
      <c r="K42" s="3">
        <f>'1.1.sz.mell.'!F105</f>
        <v>0</v>
      </c>
      <c r="L42" s="3">
        <f>'1.1.sz.mell.'!G105</f>
        <v>895</v>
      </c>
      <c r="M42" s="3">
        <f>'1.1.sz.mell.'!H105</f>
        <v>0</v>
      </c>
    </row>
    <row r="43" spans="1:13" ht="12.95" customHeight="1">
      <c r="A43" s="93" t="s">
        <v>239</v>
      </c>
      <c r="B43" s="98"/>
      <c r="C43" s="95"/>
      <c r="D43" s="95"/>
      <c r="E43" s="95"/>
      <c r="F43" s="95"/>
      <c r="G43" s="95"/>
      <c r="H43" s="98"/>
      <c r="I43" s="3"/>
      <c r="J43" s="3"/>
      <c r="K43" s="3"/>
      <c r="L43" s="3"/>
      <c r="M43" s="3"/>
    </row>
    <row r="44" spans="1:13" ht="12.95" customHeight="1">
      <c r="A44" s="93" t="s">
        <v>149</v>
      </c>
      <c r="B44" s="98"/>
      <c r="C44" s="95"/>
      <c r="D44" s="95"/>
      <c r="E44" s="95"/>
      <c r="F44" s="95"/>
      <c r="G44" s="95"/>
      <c r="H44" s="98"/>
      <c r="I44" s="3"/>
      <c r="J44" s="3"/>
      <c r="K44" s="3"/>
      <c r="L44" s="3"/>
      <c r="M44" s="3"/>
    </row>
    <row r="45" spans="1:13" ht="12.95" customHeight="1">
      <c r="A45" s="93" t="s">
        <v>159</v>
      </c>
      <c r="B45" s="98"/>
      <c r="C45" s="97"/>
      <c r="D45" s="97"/>
      <c r="E45" s="97"/>
      <c r="F45" s="97"/>
      <c r="G45" s="97"/>
      <c r="H45" s="98"/>
      <c r="I45" s="3"/>
      <c r="J45" s="3"/>
      <c r="K45" s="3"/>
      <c r="L45" s="3"/>
      <c r="M45" s="3"/>
    </row>
    <row r="46" spans="1:13">
      <c r="A46" s="93" t="s">
        <v>251</v>
      </c>
      <c r="B46" s="98"/>
      <c r="C46" s="97"/>
      <c r="D46" s="97"/>
      <c r="E46" s="97"/>
      <c r="F46" s="97"/>
      <c r="G46" s="97"/>
      <c r="H46" s="98"/>
      <c r="I46" s="3"/>
      <c r="J46" s="3"/>
      <c r="K46" s="3"/>
      <c r="L46" s="3"/>
      <c r="M46" s="3"/>
    </row>
    <row r="47" spans="1:13" ht="12.95" customHeight="1" thickBot="1">
      <c r="A47" s="116" t="s">
        <v>274</v>
      </c>
      <c r="B47" s="117"/>
      <c r="C47" s="118"/>
      <c r="D47" s="118"/>
      <c r="E47" s="118"/>
      <c r="F47" s="118"/>
      <c r="G47" s="118"/>
      <c r="H47" s="119" t="s">
        <v>273</v>
      </c>
      <c r="I47" s="120"/>
      <c r="J47" s="120"/>
      <c r="K47" s="120"/>
      <c r="L47" s="120"/>
      <c r="M47" s="120"/>
    </row>
    <row r="48" spans="1:13" ht="15.95" customHeight="1" thickBot="1">
      <c r="A48" s="103" t="s">
        <v>275</v>
      </c>
      <c r="B48" s="104" t="s">
        <v>322</v>
      </c>
      <c r="C48" s="105">
        <f>+C37+C39+C40+C42+C43+C44+C45+C46+C47</f>
        <v>20000</v>
      </c>
      <c r="D48" s="105">
        <f t="shared" ref="D48:F48" si="15">+D37+D39+D40+D42+D43+D44+D45+D46+D47</f>
        <v>323568</v>
      </c>
      <c r="E48" s="105">
        <f t="shared" si="15"/>
        <v>148122</v>
      </c>
      <c r="F48" s="105">
        <f t="shared" si="15"/>
        <v>471690</v>
      </c>
      <c r="G48" s="105">
        <f t="shared" ref="G48" si="16">+G37+G39+G40+G42+G43+G44+G45+G46+G47</f>
        <v>454850</v>
      </c>
      <c r="H48" s="104" t="s">
        <v>323</v>
      </c>
      <c r="I48" s="1">
        <f>+I37+I39+I41+I42+I43+I44+I45+I46+I47</f>
        <v>849520</v>
      </c>
      <c r="J48" s="1">
        <f t="shared" ref="J48:L48" si="17">+J37+J39+J41+J42+J43+J44+J45+J46+J47</f>
        <v>1044886</v>
      </c>
      <c r="K48" s="1">
        <f t="shared" si="17"/>
        <v>135770</v>
      </c>
      <c r="L48" s="1">
        <f t="shared" si="17"/>
        <v>1180656</v>
      </c>
      <c r="M48" s="1">
        <f t="shared" ref="M48" si="18">+M37+M39+M41+M42+M43+M44+M45+M46+M47</f>
        <v>1152425</v>
      </c>
    </row>
    <row r="49" spans="1:13" ht="12.95" customHeight="1">
      <c r="A49" s="89" t="s">
        <v>276</v>
      </c>
      <c r="B49" s="121" t="s">
        <v>324</v>
      </c>
      <c r="C49" s="122">
        <f>+C50+C51+C52+C53+C54</f>
        <v>643777</v>
      </c>
      <c r="D49" s="122">
        <f>+D50+D51+D52+D53+D54</f>
        <v>1829126</v>
      </c>
      <c r="E49" s="122">
        <f t="shared" ref="E49:F49" si="19">+E50+E51+E52+E53+E54</f>
        <v>0</v>
      </c>
      <c r="F49" s="122">
        <f t="shared" si="19"/>
        <v>1829126</v>
      </c>
      <c r="G49" s="122">
        <f t="shared" ref="G49" si="20">+G50+G51+G52+G53+G54</f>
        <v>1829126</v>
      </c>
      <c r="H49" s="109" t="s">
        <v>281</v>
      </c>
      <c r="I49" s="6"/>
      <c r="J49" s="6"/>
      <c r="K49" s="6"/>
      <c r="L49" s="6"/>
      <c r="M49" s="6"/>
    </row>
    <row r="50" spans="1:13" ht="12.95" customHeight="1">
      <c r="A50" s="93" t="s">
        <v>279</v>
      </c>
      <c r="B50" s="123" t="s">
        <v>325</v>
      </c>
      <c r="C50" s="111">
        <v>643777</v>
      </c>
      <c r="D50" s="111">
        <v>649126</v>
      </c>
      <c r="E50" s="111"/>
      <c r="F50" s="111">
        <v>649126</v>
      </c>
      <c r="G50" s="111">
        <v>649126</v>
      </c>
      <c r="H50" s="109" t="s">
        <v>326</v>
      </c>
      <c r="I50" s="9"/>
      <c r="J50" s="9"/>
      <c r="K50" s="9"/>
      <c r="L50" s="9"/>
      <c r="M50" s="9"/>
    </row>
    <row r="51" spans="1:13" ht="12.95" customHeight="1">
      <c r="A51" s="89" t="s">
        <v>282</v>
      </c>
      <c r="B51" s="123" t="s">
        <v>327</v>
      </c>
      <c r="C51" s="111"/>
      <c r="D51" s="111"/>
      <c r="E51" s="111"/>
      <c r="F51" s="111"/>
      <c r="G51" s="111"/>
      <c r="H51" s="109" t="s">
        <v>287</v>
      </c>
      <c r="I51" s="9"/>
      <c r="J51" s="9"/>
      <c r="K51" s="9"/>
      <c r="L51" s="9"/>
      <c r="M51" s="9"/>
    </row>
    <row r="52" spans="1:13" ht="12.95" customHeight="1">
      <c r="A52" s="93" t="s">
        <v>285</v>
      </c>
      <c r="B52" s="123" t="s">
        <v>328</v>
      </c>
      <c r="C52" s="111">
        <f>'1.1.sz.mell.'!D76</f>
        <v>0</v>
      </c>
      <c r="D52" s="111">
        <f>'1.1.sz.mell.'!E76</f>
        <v>1180000</v>
      </c>
      <c r="E52" s="111">
        <f>'1.1.sz.mell.'!F76</f>
        <v>0</v>
      </c>
      <c r="F52" s="111">
        <f>'1.1.sz.mell.'!G76</f>
        <v>1180000</v>
      </c>
      <c r="G52" s="111">
        <f>'1.1.sz.mell.'!H76</f>
        <v>1180000</v>
      </c>
      <c r="H52" s="109" t="s">
        <v>290</v>
      </c>
      <c r="I52" s="9">
        <f>'1.1.sz.mell.'!D108</f>
        <v>9199</v>
      </c>
      <c r="J52" s="9">
        <f>'1.1.sz.mell.'!E108</f>
        <v>9199</v>
      </c>
      <c r="K52" s="9">
        <f>'1.1.sz.mell.'!F108</f>
        <v>0</v>
      </c>
      <c r="L52" s="9">
        <f>'1.1.sz.mell.'!G108</f>
        <v>9199</v>
      </c>
      <c r="M52" s="9">
        <f>'1.1.sz.mell.'!H108</f>
        <v>9199</v>
      </c>
    </row>
    <row r="53" spans="1:13" ht="12.95" customHeight="1">
      <c r="A53" s="89" t="s">
        <v>288</v>
      </c>
      <c r="B53" s="123" t="s">
        <v>329</v>
      </c>
      <c r="C53" s="111"/>
      <c r="D53" s="111"/>
      <c r="E53" s="111"/>
      <c r="F53" s="111"/>
      <c r="G53" s="111"/>
      <c r="H53" s="107" t="s">
        <v>293</v>
      </c>
      <c r="I53" s="9"/>
      <c r="J53" s="9"/>
      <c r="K53" s="9"/>
      <c r="L53" s="9"/>
      <c r="M53" s="9"/>
    </row>
    <row r="54" spans="1:13" ht="12.95" customHeight="1">
      <c r="A54" s="93" t="s">
        <v>291</v>
      </c>
      <c r="B54" s="124" t="s">
        <v>330</v>
      </c>
      <c r="C54" s="111"/>
      <c r="D54" s="111"/>
      <c r="E54" s="111"/>
      <c r="F54" s="111"/>
      <c r="G54" s="111"/>
      <c r="H54" s="109" t="s">
        <v>331</v>
      </c>
      <c r="I54" s="9"/>
      <c r="J54" s="9"/>
      <c r="K54" s="9"/>
      <c r="L54" s="9"/>
      <c r="M54" s="9"/>
    </row>
    <row r="55" spans="1:13" ht="12.95" customHeight="1">
      <c r="A55" s="89" t="s">
        <v>294</v>
      </c>
      <c r="B55" s="125" t="s">
        <v>332</v>
      </c>
      <c r="C55" s="112">
        <f>+C56+C57+C58+C59+C60</f>
        <v>107580</v>
      </c>
      <c r="D55" s="112">
        <f t="shared" ref="D55:F55" si="21">+D56+D57+D58+D59+D60</f>
        <v>107580</v>
      </c>
      <c r="E55" s="112">
        <f t="shared" si="21"/>
        <v>0</v>
      </c>
      <c r="F55" s="112">
        <f t="shared" si="21"/>
        <v>107580</v>
      </c>
      <c r="G55" s="112">
        <f t="shared" ref="G55" si="22">+G56+G57+G58+G59+G60</f>
        <v>105707</v>
      </c>
      <c r="H55" s="126" t="s">
        <v>299</v>
      </c>
      <c r="I55" s="9">
        <f>'1.1.sz.mell.'!D120</f>
        <v>0</v>
      </c>
      <c r="J55" s="9">
        <f>'1.1.sz.mell.'!E120</f>
        <v>1180000</v>
      </c>
      <c r="K55" s="9">
        <f>'1.1.sz.mell.'!F120</f>
        <v>0</v>
      </c>
      <c r="L55" s="9">
        <f>'1.1.sz.mell.'!G120</f>
        <v>1180000</v>
      </c>
      <c r="M55" s="9">
        <f>'1.1.sz.mell.'!H120</f>
        <v>1180000</v>
      </c>
    </row>
    <row r="56" spans="1:13" ht="12.95" customHeight="1">
      <c r="A56" s="93" t="s">
        <v>297</v>
      </c>
      <c r="B56" s="124" t="s">
        <v>333</v>
      </c>
      <c r="C56" s="111">
        <f>'1.1.sz.mell.'!D62</f>
        <v>107580</v>
      </c>
      <c r="D56" s="111">
        <f>'1.1.sz.mell.'!E62</f>
        <v>107580</v>
      </c>
      <c r="E56" s="111">
        <f>'1.1.sz.mell.'!F62</f>
        <v>0</v>
      </c>
      <c r="F56" s="111">
        <f>'1.1.sz.mell.'!G62</f>
        <v>107580</v>
      </c>
      <c r="G56" s="111">
        <f>'1.1.sz.mell.'!H62</f>
        <v>105707</v>
      </c>
      <c r="H56" s="126" t="s">
        <v>334</v>
      </c>
      <c r="I56" s="9"/>
      <c r="J56" s="9"/>
      <c r="K56" s="9"/>
      <c r="L56" s="9"/>
      <c r="M56" s="9"/>
    </row>
    <row r="57" spans="1:13" ht="12.95" customHeight="1">
      <c r="A57" s="89" t="s">
        <v>300</v>
      </c>
      <c r="B57" s="124" t="s">
        <v>335</v>
      </c>
      <c r="C57" s="111"/>
      <c r="D57" s="111"/>
      <c r="E57" s="111"/>
      <c r="F57" s="111"/>
      <c r="G57" s="111"/>
      <c r="H57" s="127"/>
      <c r="I57" s="9"/>
      <c r="J57" s="9"/>
      <c r="K57" s="9"/>
      <c r="L57" s="9"/>
      <c r="M57" s="9"/>
    </row>
    <row r="58" spans="1:13" ht="12.95" customHeight="1">
      <c r="A58" s="93" t="s">
        <v>302</v>
      </c>
      <c r="B58" s="123" t="s">
        <v>336</v>
      </c>
      <c r="C58" s="111"/>
      <c r="D58" s="111"/>
      <c r="E58" s="111"/>
      <c r="F58" s="111"/>
      <c r="G58" s="111"/>
      <c r="H58" s="128"/>
      <c r="I58" s="9"/>
      <c r="J58" s="9"/>
      <c r="K58" s="9"/>
      <c r="L58" s="9"/>
      <c r="M58" s="9"/>
    </row>
    <row r="59" spans="1:13" ht="12.95" customHeight="1">
      <c r="A59" s="89" t="s">
        <v>305</v>
      </c>
      <c r="B59" s="129" t="s">
        <v>337</v>
      </c>
      <c r="C59" s="111"/>
      <c r="D59" s="111"/>
      <c r="E59" s="111"/>
      <c r="F59" s="111"/>
      <c r="G59" s="111"/>
      <c r="H59" s="98"/>
      <c r="I59" s="9"/>
      <c r="J59" s="9"/>
      <c r="K59" s="9"/>
      <c r="L59" s="9"/>
      <c r="M59" s="9"/>
    </row>
    <row r="60" spans="1:13" ht="12.95" customHeight="1" thickBot="1">
      <c r="A60" s="93" t="s">
        <v>308</v>
      </c>
      <c r="B60" s="130" t="s">
        <v>338</v>
      </c>
      <c r="C60" s="111"/>
      <c r="D60" s="111"/>
      <c r="E60" s="111"/>
      <c r="F60" s="111"/>
      <c r="G60" s="111"/>
      <c r="H60" s="128"/>
      <c r="I60" s="9"/>
      <c r="J60" s="9"/>
      <c r="K60" s="9"/>
      <c r="L60" s="9"/>
      <c r="M60" s="9"/>
    </row>
    <row r="61" spans="1:13" ht="21.75" customHeight="1" thickBot="1">
      <c r="A61" s="103" t="s">
        <v>311</v>
      </c>
      <c r="B61" s="104" t="s">
        <v>339</v>
      </c>
      <c r="C61" s="105">
        <f>+C49+C55</f>
        <v>751357</v>
      </c>
      <c r="D61" s="105">
        <f t="shared" ref="D61:F61" si="23">+D49+D55</f>
        <v>1936706</v>
      </c>
      <c r="E61" s="105">
        <f t="shared" si="23"/>
        <v>0</v>
      </c>
      <c r="F61" s="105">
        <f t="shared" si="23"/>
        <v>1936706</v>
      </c>
      <c r="G61" s="105">
        <f t="shared" ref="G61" si="24">+G49+G55</f>
        <v>1934833</v>
      </c>
      <c r="H61" s="104" t="s">
        <v>340</v>
      </c>
      <c r="I61" s="1">
        <f>SUM(I49:I60)</f>
        <v>9199</v>
      </c>
      <c r="J61" s="1">
        <f t="shared" ref="J61:L61" si="25">SUM(J49:J60)</f>
        <v>1189199</v>
      </c>
      <c r="K61" s="1">
        <f t="shared" si="25"/>
        <v>0</v>
      </c>
      <c r="L61" s="1">
        <f t="shared" si="25"/>
        <v>1189199</v>
      </c>
      <c r="M61" s="1">
        <f t="shared" ref="M61" si="26">SUM(M49:M60)</f>
        <v>1189199</v>
      </c>
    </row>
    <row r="62" spans="1:13" ht="13.5" thickBot="1">
      <c r="A62" s="103" t="s">
        <v>341</v>
      </c>
      <c r="B62" s="114" t="s">
        <v>342</v>
      </c>
      <c r="C62" s="115">
        <f>+C48+C61</f>
        <v>771357</v>
      </c>
      <c r="D62" s="115">
        <f t="shared" ref="D62:F62" si="27">+D48+D61</f>
        <v>2260274</v>
      </c>
      <c r="E62" s="115">
        <f t="shared" si="27"/>
        <v>148122</v>
      </c>
      <c r="F62" s="115">
        <f t="shared" si="27"/>
        <v>2408396</v>
      </c>
      <c r="G62" s="115">
        <f t="shared" ref="G62" si="28">+G48+G61</f>
        <v>2389683</v>
      </c>
      <c r="H62" s="114" t="s">
        <v>343</v>
      </c>
      <c r="I62" s="115">
        <f>+I48+I61</f>
        <v>858719</v>
      </c>
      <c r="J62" s="115">
        <f t="shared" ref="J62:L62" si="29">+J48+J61</f>
        <v>2234085</v>
      </c>
      <c r="K62" s="115">
        <f t="shared" si="29"/>
        <v>135770</v>
      </c>
      <c r="L62" s="115">
        <f t="shared" si="29"/>
        <v>2369855</v>
      </c>
      <c r="M62" s="115">
        <f t="shared" ref="M62" si="30">+M48+M61</f>
        <v>2341624</v>
      </c>
    </row>
    <row r="63" spans="1:13" ht="13.5" thickBot="1">
      <c r="A63" s="103" t="s">
        <v>344</v>
      </c>
      <c r="B63" s="114" t="s">
        <v>309</v>
      </c>
      <c r="C63" s="115">
        <f>IF(C48-I48&lt;0,I48-C48,"-")</f>
        <v>829520</v>
      </c>
      <c r="D63" s="115">
        <f>IF(D48-J48&lt;0,J48-D48,"-")</f>
        <v>721318</v>
      </c>
      <c r="E63" s="115" t="str">
        <f>IF(E48-K48&lt;0,K48-E48,"-")</f>
        <v>-</v>
      </c>
      <c r="F63" s="115">
        <f>IF(F48-L48&lt;0,L48-F48,"-")</f>
        <v>708966</v>
      </c>
      <c r="G63" s="115">
        <f>IF(G48-M48&lt;0,M48-G48,"-")</f>
        <v>697575</v>
      </c>
      <c r="H63" s="114" t="s">
        <v>310</v>
      </c>
      <c r="I63" s="115" t="str">
        <f>IF(C48-I48&gt;0,C48-I48,"-")</f>
        <v>-</v>
      </c>
      <c r="J63" s="115" t="str">
        <f>IF(D48-J48&gt;0,D48-J48,"-")</f>
        <v>-</v>
      </c>
      <c r="K63" s="115">
        <f>IF(E48-K48&gt;0,E48-K48,"-")</f>
        <v>12352</v>
      </c>
      <c r="L63" s="115" t="str">
        <f>IF(F48-L48&gt;0,F48-L48,"-")</f>
        <v>-</v>
      </c>
      <c r="M63" s="115" t="str">
        <f>IF(G48-M48&gt;0,G48-M48,"-")</f>
        <v>-</v>
      </c>
    </row>
    <row r="64" spans="1:13" ht="13.5" thickBot="1">
      <c r="A64" s="103" t="s">
        <v>345</v>
      </c>
      <c r="B64" s="114" t="s">
        <v>312</v>
      </c>
      <c r="C64" s="115">
        <f>IF(C48+C49-I62&lt;0,I62-(C48+C49+C56),"-")</f>
        <v>87362</v>
      </c>
      <c r="D64" s="115">
        <f>IF(D48+D49-J62&lt;0,J62-(D48+D49+D56),"-")</f>
        <v>-26189</v>
      </c>
      <c r="E64" s="115" t="str">
        <f>IF(E48+E49-K62&lt;0,K62-(E48+E49+E56),"-")</f>
        <v>-</v>
      </c>
      <c r="F64" s="115">
        <f>IF(F48+F49-L62&lt;0,L62-(F48+F49+F56),"-")</f>
        <v>-38541</v>
      </c>
      <c r="G64" s="115">
        <f>IF(G48+G49-M62&lt;0,M62-(G48+G49+G56),"-")</f>
        <v>-48059</v>
      </c>
      <c r="H64" s="114" t="s">
        <v>313</v>
      </c>
      <c r="I64" s="115" t="str">
        <f>IF(C48+C49-I62&gt;0,C48+C49-I62,"-")</f>
        <v>-</v>
      </c>
      <c r="J64" s="115" t="str">
        <f>IF(D48+D49-J62&gt;0,D48+D49-J62,"-")</f>
        <v>-</v>
      </c>
      <c r="K64" s="115">
        <f>IF(E48+E49-K62&gt;0,E48+E49-K62,"-")</f>
        <v>12352</v>
      </c>
      <c r="L64" s="115" t="str">
        <f>IF(F48+F49-L62&gt;0,F48+F49-L62,"-")</f>
        <v>-</v>
      </c>
      <c r="M64" s="115" t="str">
        <f>IF(G48+G49-M62&gt;0,G48+G49-M62,"-")</f>
        <v>-</v>
      </c>
    </row>
    <row r="65" spans="1:13" ht="13.5" thickBot="1">
      <c r="A65" s="103" t="s">
        <v>346</v>
      </c>
      <c r="B65" s="114" t="s">
        <v>347</v>
      </c>
      <c r="C65" s="115">
        <f>SUM(C62,C28)</f>
        <v>2510837</v>
      </c>
      <c r="D65" s="115">
        <f t="shared" ref="D65:F65" si="31">SUM(D62,D28)</f>
        <v>4119037</v>
      </c>
      <c r="E65" s="115">
        <f t="shared" si="31"/>
        <v>214167</v>
      </c>
      <c r="F65" s="115">
        <f t="shared" si="31"/>
        <v>4333204</v>
      </c>
      <c r="G65" s="115">
        <f t="shared" ref="G65" si="32">SUM(G62,G28)</f>
        <v>4413371</v>
      </c>
      <c r="H65" s="114" t="s">
        <v>348</v>
      </c>
      <c r="I65" s="115">
        <f>SUM(I62,I28)</f>
        <v>2510836.997523</v>
      </c>
      <c r="J65" s="115">
        <f t="shared" ref="J65:L65" si="33">SUM(J62,J28)</f>
        <v>4119037</v>
      </c>
      <c r="K65" s="115">
        <f t="shared" si="33"/>
        <v>214167</v>
      </c>
      <c r="L65" s="115">
        <f t="shared" si="33"/>
        <v>4333204</v>
      </c>
      <c r="M65" s="115">
        <f t="shared" ref="M65" si="34">SUM(M62,M28)</f>
        <v>4187349</v>
      </c>
    </row>
  </sheetData>
  <mergeCells count="4">
    <mergeCell ref="A3:A4"/>
    <mergeCell ref="B31:H31"/>
    <mergeCell ref="A34:A35"/>
    <mergeCell ref="B32:L32"/>
  </mergeCells>
  <phoneticPr fontId="2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verticalDpi="300" r:id="rId1"/>
  <headerFooter alignWithMargins="0">
    <oddHeader xml:space="preserve">&amp;R&amp;"Times New Roman CE,Félkövér dőlt"&amp;14 2. sz. melléklet&amp;11 </oddHeader>
  </headerFooter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M20"/>
  <sheetViews>
    <sheetView topLeftCell="B1" zoomScaleNormal="100" workbookViewId="0">
      <pane ySplit="2" topLeftCell="A9" activePane="bottomLeft" state="frozen"/>
      <selection activeCell="M16" sqref="M16"/>
      <selection pane="bottomLeft" activeCell="C2" sqref="C2:C20"/>
    </sheetView>
  </sheetViews>
  <sheetFormatPr defaultRowHeight="12.75"/>
  <cols>
    <col min="1" max="1" width="9.7109375" style="418" bestFit="1" customWidth="1"/>
    <col min="2" max="2" width="70.140625" style="418" bestFit="1" customWidth="1"/>
    <col min="3" max="3" width="15.140625" style="418" customWidth="1"/>
    <col min="4" max="9" width="14.28515625" style="418" customWidth="1"/>
    <col min="10" max="10" width="12.7109375" style="418" customWidth="1"/>
    <col min="11" max="16384" width="9.140625" style="418"/>
  </cols>
  <sheetData>
    <row r="1" spans="1:13" s="414" customFormat="1" ht="31.5">
      <c r="A1" s="412" t="s">
        <v>710</v>
      </c>
      <c r="B1" s="412" t="s">
        <v>264</v>
      </c>
      <c r="C1" s="413" t="s">
        <v>711</v>
      </c>
      <c r="D1" s="413" t="s">
        <v>357</v>
      </c>
      <c r="E1" s="413" t="s">
        <v>349</v>
      </c>
      <c r="F1" s="413" t="s">
        <v>351</v>
      </c>
      <c r="G1" s="413" t="s">
        <v>350</v>
      </c>
      <c r="H1" s="413" t="s">
        <v>712</v>
      </c>
      <c r="I1" s="413" t="s">
        <v>713</v>
      </c>
      <c r="J1" s="413" t="s">
        <v>385</v>
      </c>
    </row>
    <row r="2" spans="1:13" ht="15" customHeight="1">
      <c r="A2" s="415" t="s">
        <v>714</v>
      </c>
      <c r="B2" s="416" t="s">
        <v>715</v>
      </c>
      <c r="C2" s="417">
        <v>1998828</v>
      </c>
      <c r="D2" s="417">
        <v>14167</v>
      </c>
      <c r="E2" s="417">
        <v>54346</v>
      </c>
      <c r="F2" s="417">
        <v>157051</v>
      </c>
      <c r="G2" s="417">
        <v>28310</v>
      </c>
      <c r="H2" s="417">
        <v>2666</v>
      </c>
      <c r="I2" s="417">
        <v>1323</v>
      </c>
      <c r="J2" s="417">
        <f>SUM(C2:I2)</f>
        <v>2256691</v>
      </c>
    </row>
    <row r="3" spans="1:13" ht="15" customHeight="1">
      <c r="A3" s="415" t="s">
        <v>716</v>
      </c>
      <c r="B3" s="416" t="s">
        <v>717</v>
      </c>
      <c r="C3" s="417">
        <v>1867191</v>
      </c>
      <c r="D3" s="417">
        <v>255806</v>
      </c>
      <c r="E3" s="417">
        <v>217039</v>
      </c>
      <c r="F3" s="417">
        <v>199904</v>
      </c>
      <c r="G3" s="417">
        <v>389362</v>
      </c>
      <c r="H3" s="417">
        <v>31827</v>
      </c>
      <c r="I3" s="417">
        <v>12670</v>
      </c>
      <c r="J3" s="417">
        <f>SUM(C3:I3)</f>
        <v>2973799</v>
      </c>
    </row>
    <row r="4" spans="1:13" ht="15" customHeight="1">
      <c r="A4" s="419" t="s">
        <v>718</v>
      </c>
      <c r="B4" s="420" t="s">
        <v>719</v>
      </c>
      <c r="C4" s="421">
        <v>131637</v>
      </c>
      <c r="D4" s="421">
        <v>-241639</v>
      </c>
      <c r="E4" s="421">
        <v>-162693</v>
      </c>
      <c r="F4" s="421">
        <v>-42853</v>
      </c>
      <c r="G4" s="421">
        <v>-361052</v>
      </c>
      <c r="H4" s="421">
        <v>-29161</v>
      </c>
      <c r="I4" s="421">
        <v>-11347</v>
      </c>
      <c r="J4" s="421">
        <f t="shared" ref="J4" si="0">J2-J3</f>
        <v>-717108</v>
      </c>
    </row>
    <row r="5" spans="1:13" ht="15" customHeight="1">
      <c r="A5" s="415" t="s">
        <v>655</v>
      </c>
      <c r="B5" s="416" t="s">
        <v>720</v>
      </c>
      <c r="C5" s="417">
        <v>2178642</v>
      </c>
      <c r="D5" s="417">
        <v>243922</v>
      </c>
      <c r="E5" s="417">
        <v>162754</v>
      </c>
      <c r="F5" s="417">
        <v>43507</v>
      </c>
      <c r="G5" s="417">
        <v>362507</v>
      </c>
      <c r="H5" s="417">
        <v>29666</v>
      </c>
      <c r="I5" s="417">
        <v>12082</v>
      </c>
      <c r="J5" s="417">
        <f>SUM(C5:I5)</f>
        <v>3033080</v>
      </c>
    </row>
    <row r="6" spans="1:13" ht="15" customHeight="1">
      <c r="A6" s="415" t="s">
        <v>656</v>
      </c>
      <c r="B6" s="416" t="s">
        <v>721</v>
      </c>
      <c r="C6" s="417">
        <v>2061361</v>
      </c>
      <c r="D6" s="417">
        <v>0</v>
      </c>
      <c r="E6" s="417">
        <v>0</v>
      </c>
      <c r="F6" s="417">
        <v>0</v>
      </c>
      <c r="G6" s="417">
        <v>0</v>
      </c>
      <c r="H6" s="417">
        <v>0</v>
      </c>
      <c r="I6" s="417">
        <v>0</v>
      </c>
      <c r="J6" s="417">
        <f>SUM(C6:I6)</f>
        <v>2061361</v>
      </c>
    </row>
    <row r="7" spans="1:13" ht="15" customHeight="1">
      <c r="A7" s="419" t="s">
        <v>657</v>
      </c>
      <c r="B7" s="420" t="s">
        <v>722</v>
      </c>
      <c r="C7" s="421">
        <v>117281</v>
      </c>
      <c r="D7" s="421">
        <v>243922</v>
      </c>
      <c r="E7" s="421">
        <v>162754</v>
      </c>
      <c r="F7" s="421">
        <v>43507</v>
      </c>
      <c r="G7" s="421">
        <v>362507</v>
      </c>
      <c r="H7" s="421">
        <v>29666</v>
      </c>
      <c r="I7" s="421">
        <v>12082</v>
      </c>
      <c r="J7" s="421">
        <f t="shared" ref="J7" si="1">J5-J6</f>
        <v>971719</v>
      </c>
    </row>
    <row r="8" spans="1:13" ht="15" customHeight="1">
      <c r="A8" s="419" t="s">
        <v>723</v>
      </c>
      <c r="B8" s="420" t="s">
        <v>724</v>
      </c>
      <c r="C8" s="421">
        <v>248918</v>
      </c>
      <c r="D8" s="421">
        <v>2283</v>
      </c>
      <c r="E8" s="421">
        <v>61</v>
      </c>
      <c r="F8" s="421">
        <v>654</v>
      </c>
      <c r="G8" s="421">
        <v>1455</v>
      </c>
      <c r="H8" s="421">
        <v>505</v>
      </c>
      <c r="I8" s="421">
        <v>735</v>
      </c>
      <c r="J8" s="421">
        <f t="shared" ref="J8" si="2">J4+J7</f>
        <v>254611</v>
      </c>
    </row>
    <row r="9" spans="1:13" ht="15" customHeight="1">
      <c r="A9" s="415" t="s">
        <v>725</v>
      </c>
      <c r="B9" s="416" t="s">
        <v>726</v>
      </c>
      <c r="C9" s="417">
        <v>0</v>
      </c>
      <c r="D9" s="417">
        <v>0</v>
      </c>
      <c r="E9" s="417">
        <v>0</v>
      </c>
      <c r="F9" s="417">
        <v>0</v>
      </c>
      <c r="G9" s="417">
        <v>0</v>
      </c>
      <c r="H9" s="417">
        <v>0</v>
      </c>
      <c r="I9" s="417">
        <v>0</v>
      </c>
      <c r="J9" s="417">
        <f>SUM(C9:I9)</f>
        <v>0</v>
      </c>
    </row>
    <row r="10" spans="1:13" ht="15" customHeight="1">
      <c r="A10" s="415" t="s">
        <v>727</v>
      </c>
      <c r="B10" s="416" t="s">
        <v>728</v>
      </c>
      <c r="C10" s="417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f>SUM(C10:I10)</f>
        <v>0</v>
      </c>
    </row>
    <row r="11" spans="1:13" ht="15" customHeight="1">
      <c r="A11" s="419" t="s">
        <v>729</v>
      </c>
      <c r="B11" s="420" t="s">
        <v>730</v>
      </c>
      <c r="C11" s="421">
        <v>0</v>
      </c>
      <c r="D11" s="421">
        <v>0</v>
      </c>
      <c r="E11" s="421">
        <v>0</v>
      </c>
      <c r="F11" s="421">
        <v>0</v>
      </c>
      <c r="G11" s="421">
        <v>0</v>
      </c>
      <c r="H11" s="421">
        <v>0</v>
      </c>
      <c r="I11" s="421">
        <v>0</v>
      </c>
      <c r="J11" s="421">
        <f t="shared" ref="J11" si="3">J9-J10</f>
        <v>0</v>
      </c>
    </row>
    <row r="12" spans="1:13" ht="15" customHeight="1">
      <c r="A12" s="415" t="s">
        <v>731</v>
      </c>
      <c r="B12" s="416" t="s">
        <v>732</v>
      </c>
      <c r="C12" s="417">
        <v>0</v>
      </c>
      <c r="D12" s="417">
        <v>0</v>
      </c>
      <c r="E12" s="417">
        <v>0</v>
      </c>
      <c r="F12" s="417">
        <v>0</v>
      </c>
      <c r="G12" s="417">
        <v>0</v>
      </c>
      <c r="H12" s="417">
        <v>0</v>
      </c>
      <c r="I12" s="417">
        <v>0</v>
      </c>
      <c r="J12" s="417">
        <f>SUM(C12:I12)</f>
        <v>0</v>
      </c>
    </row>
    <row r="13" spans="1:13" ht="15" customHeight="1">
      <c r="A13" s="415" t="s">
        <v>733</v>
      </c>
      <c r="B13" s="416" t="s">
        <v>734</v>
      </c>
      <c r="C13" s="417">
        <v>0</v>
      </c>
      <c r="D13" s="417">
        <v>0</v>
      </c>
      <c r="E13" s="417">
        <v>0</v>
      </c>
      <c r="F13" s="417">
        <v>0</v>
      </c>
      <c r="G13" s="417">
        <v>0</v>
      </c>
      <c r="H13" s="417">
        <v>0</v>
      </c>
      <c r="I13" s="417">
        <v>0</v>
      </c>
      <c r="J13" s="417">
        <f>SUM(C13:I13)</f>
        <v>0</v>
      </c>
    </row>
    <row r="14" spans="1:13" ht="15" customHeight="1">
      <c r="A14" s="419" t="s">
        <v>735</v>
      </c>
      <c r="B14" s="420" t="s">
        <v>736</v>
      </c>
      <c r="C14" s="421">
        <v>0</v>
      </c>
      <c r="D14" s="421">
        <v>0</v>
      </c>
      <c r="E14" s="421">
        <v>0</v>
      </c>
      <c r="F14" s="421">
        <v>0</v>
      </c>
      <c r="G14" s="421">
        <v>0</v>
      </c>
      <c r="H14" s="421">
        <v>0</v>
      </c>
      <c r="I14" s="421">
        <v>0</v>
      </c>
      <c r="J14" s="421">
        <f t="shared" ref="J14" si="4">J12-J13</f>
        <v>0</v>
      </c>
    </row>
    <row r="15" spans="1:13" ht="15" customHeight="1">
      <c r="A15" s="419" t="s">
        <v>737</v>
      </c>
      <c r="B15" s="420" t="s">
        <v>738</v>
      </c>
      <c r="C15" s="421">
        <v>0</v>
      </c>
      <c r="D15" s="421">
        <v>0</v>
      </c>
      <c r="E15" s="421">
        <v>0</v>
      </c>
      <c r="F15" s="421">
        <v>0</v>
      </c>
      <c r="G15" s="421">
        <v>0</v>
      </c>
      <c r="H15" s="421">
        <v>0</v>
      </c>
      <c r="I15" s="421">
        <v>0</v>
      </c>
      <c r="J15" s="421">
        <f t="shared" ref="J15" si="5">J11+J14</f>
        <v>0</v>
      </c>
    </row>
    <row r="16" spans="1:13" ht="15" customHeight="1">
      <c r="A16" s="419" t="s">
        <v>739</v>
      </c>
      <c r="B16" s="420" t="s">
        <v>740</v>
      </c>
      <c r="C16" s="421">
        <v>248918</v>
      </c>
      <c r="D16" s="421">
        <v>2283</v>
      </c>
      <c r="E16" s="421">
        <v>61</v>
      </c>
      <c r="F16" s="421">
        <v>654</v>
      </c>
      <c r="G16" s="421">
        <v>1455</v>
      </c>
      <c r="H16" s="421">
        <v>505</v>
      </c>
      <c r="I16" s="421">
        <v>735</v>
      </c>
      <c r="J16" s="421">
        <f t="shared" ref="J16" si="6">J15+J8</f>
        <v>254611</v>
      </c>
      <c r="M16" s="422"/>
    </row>
    <row r="17" spans="1:10" ht="15" customHeight="1">
      <c r="A17" s="419" t="s">
        <v>741</v>
      </c>
      <c r="B17" s="420" t="s">
        <v>742</v>
      </c>
      <c r="C17" s="421">
        <v>14950</v>
      </c>
      <c r="D17" s="421">
        <v>0</v>
      </c>
      <c r="E17" s="421">
        <v>0</v>
      </c>
      <c r="F17" s="421">
        <v>0</v>
      </c>
      <c r="G17" s="421">
        <v>0</v>
      </c>
      <c r="H17" s="421">
        <v>0</v>
      </c>
      <c r="I17" s="421">
        <v>0</v>
      </c>
      <c r="J17" s="421">
        <f>SUM(C17:I17)</f>
        <v>14950</v>
      </c>
    </row>
    <row r="18" spans="1:10" ht="15" customHeight="1">
      <c r="A18" s="419" t="s">
        <v>743</v>
      </c>
      <c r="B18" s="420" t="s">
        <v>744</v>
      </c>
      <c r="C18" s="421">
        <v>233968</v>
      </c>
      <c r="D18" s="421">
        <v>2283</v>
      </c>
      <c r="E18" s="421">
        <v>61</v>
      </c>
      <c r="F18" s="421">
        <v>654</v>
      </c>
      <c r="G18" s="421">
        <v>1455</v>
      </c>
      <c r="H18" s="421">
        <v>505</v>
      </c>
      <c r="I18" s="421">
        <v>735</v>
      </c>
      <c r="J18" s="421">
        <f t="shared" ref="J18" si="7">J8-J17</f>
        <v>239661</v>
      </c>
    </row>
    <row r="19" spans="1:10" ht="15" customHeight="1">
      <c r="A19" s="419" t="s">
        <v>745</v>
      </c>
      <c r="B19" s="420" t="s">
        <v>746</v>
      </c>
      <c r="C19" s="421">
        <v>0</v>
      </c>
      <c r="D19" s="421">
        <v>0</v>
      </c>
      <c r="E19" s="421">
        <v>0</v>
      </c>
      <c r="F19" s="421">
        <v>0</v>
      </c>
      <c r="G19" s="421">
        <v>0</v>
      </c>
      <c r="H19" s="421">
        <v>0</v>
      </c>
      <c r="I19" s="421">
        <v>0</v>
      </c>
      <c r="J19" s="421">
        <f>SUM(C19:I19)</f>
        <v>0</v>
      </c>
    </row>
    <row r="20" spans="1:10" ht="15" customHeight="1">
      <c r="A20" s="419" t="s">
        <v>747</v>
      </c>
      <c r="B20" s="420" t="s">
        <v>748</v>
      </c>
      <c r="C20" s="421">
        <v>0</v>
      </c>
      <c r="D20" s="421">
        <v>0</v>
      </c>
      <c r="E20" s="421">
        <v>0</v>
      </c>
      <c r="F20" s="421">
        <v>0</v>
      </c>
      <c r="G20" s="421">
        <v>0</v>
      </c>
      <c r="H20" s="421">
        <v>0</v>
      </c>
      <c r="I20" s="421">
        <v>0</v>
      </c>
      <c r="J20" s="421">
        <f>SUM(C20:I20)</f>
        <v>0</v>
      </c>
    </row>
  </sheetData>
  <pageMargins left="0.2" right="0.2" top="1.2598425196850394" bottom="0.98425196850393704" header="0.51181102362204722" footer="0.51181102362204722"/>
  <pageSetup scale="70" orientation="landscape" horizontalDpi="300" verticalDpi="300" r:id="rId1"/>
  <headerFooter alignWithMargins="0">
    <oddHeader>&amp;C&amp;"-,Félkövér"&amp;14BONYHÁD VÁROS ÖNKORMÁNYZATA ÉS INTÉZMÉNYEI 
 MARADVÁNY LEVEZETÉS&amp;R&amp;"Times New Roman,Félkövér dőlt"&amp;14 3. 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52"/>
  <sheetViews>
    <sheetView topLeftCell="A4" zoomScaleNormal="100" workbookViewId="0">
      <selection activeCell="E26" sqref="E26"/>
    </sheetView>
  </sheetViews>
  <sheetFormatPr defaultColWidth="11.85546875" defaultRowHeight="12.75"/>
  <cols>
    <col min="1" max="1" width="6.28515625" style="497" customWidth="1"/>
    <col min="2" max="2" width="59" style="498" bestFit="1" customWidth="1"/>
    <col min="3" max="3" width="11.85546875" style="430" customWidth="1"/>
    <col min="4" max="4" width="10.42578125" style="430" customWidth="1"/>
    <col min="5" max="5" width="11.85546875" style="430" customWidth="1"/>
    <col min="6" max="253" width="9.140625" style="430" customWidth="1"/>
    <col min="254" max="254" width="6.28515625" style="430" customWidth="1"/>
    <col min="255" max="255" width="37.7109375" style="430" customWidth="1"/>
    <col min="256" max="16384" width="11.85546875" style="430"/>
  </cols>
  <sheetData>
    <row r="1" spans="1:5" s="423" customFormat="1" ht="11.25" customHeight="1">
      <c r="A1" s="839"/>
      <c r="B1" s="839"/>
      <c r="C1" s="839"/>
      <c r="D1" s="839"/>
      <c r="E1" s="839"/>
    </row>
    <row r="2" spans="1:5" s="423" customFormat="1" ht="39" customHeight="1">
      <c r="A2" s="840" t="s">
        <v>853</v>
      </c>
      <c r="B2" s="841"/>
      <c r="C2" s="841"/>
      <c r="D2" s="841"/>
      <c r="E2" s="841"/>
    </row>
    <row r="3" spans="1:5" s="423" customFormat="1" ht="34.5" customHeight="1" thickBot="1">
      <c r="A3" s="424"/>
      <c r="B3" s="425"/>
      <c r="C3" s="424"/>
      <c r="D3" s="424"/>
      <c r="E3" s="426" t="s">
        <v>631</v>
      </c>
    </row>
    <row r="4" spans="1:5" ht="52.5" customHeight="1" thickBot="1">
      <c r="A4" s="842" t="s">
        <v>749</v>
      </c>
      <c r="B4" s="843"/>
      <c r="C4" s="427" t="s">
        <v>750</v>
      </c>
      <c r="D4" s="428" t="s">
        <v>751</v>
      </c>
      <c r="E4" s="429" t="s">
        <v>752</v>
      </c>
    </row>
    <row r="5" spans="1:5" s="435" customFormat="1" ht="15.95" customHeight="1" thickBot="1">
      <c r="A5" s="431" t="s">
        <v>49</v>
      </c>
      <c r="B5" s="432" t="s">
        <v>753</v>
      </c>
      <c r="C5" s="433">
        <f>SUM(C6:C9)</f>
        <v>6471146</v>
      </c>
      <c r="D5" s="433">
        <f>SUM(D6:D9)</f>
        <v>0</v>
      </c>
      <c r="E5" s="434">
        <f>SUM(E6:E9)</f>
        <v>7434087</v>
      </c>
    </row>
    <row r="6" spans="1:5">
      <c r="A6" s="436" t="s">
        <v>63</v>
      </c>
      <c r="B6" s="437" t="s">
        <v>754</v>
      </c>
      <c r="C6" s="438">
        <v>3524</v>
      </c>
      <c r="D6" s="439">
        <v>0</v>
      </c>
      <c r="E6" s="440">
        <v>1920</v>
      </c>
    </row>
    <row r="7" spans="1:5">
      <c r="A7" s="441" t="s">
        <v>77</v>
      </c>
      <c r="B7" s="442" t="s">
        <v>755</v>
      </c>
      <c r="C7" s="443">
        <v>5864998</v>
      </c>
      <c r="D7" s="444">
        <v>0</v>
      </c>
      <c r="E7" s="445">
        <v>6826243</v>
      </c>
    </row>
    <row r="8" spans="1:5">
      <c r="A8" s="441" t="s">
        <v>228</v>
      </c>
      <c r="B8" s="442" t="s">
        <v>756</v>
      </c>
      <c r="C8" s="446">
        <v>602624</v>
      </c>
      <c r="D8" s="447">
        <v>0</v>
      </c>
      <c r="E8" s="445">
        <v>605924</v>
      </c>
    </row>
    <row r="9" spans="1:5" ht="13.5" thickBot="1">
      <c r="A9" s="448" t="s">
        <v>105</v>
      </c>
      <c r="B9" s="449" t="s">
        <v>757</v>
      </c>
      <c r="C9" s="450">
        <v>0</v>
      </c>
      <c r="D9" s="451"/>
      <c r="E9" s="452">
        <f>D9+C9</f>
        <v>0</v>
      </c>
    </row>
    <row r="10" spans="1:5" ht="13.5" thickBot="1">
      <c r="A10" s="453" t="s">
        <v>127</v>
      </c>
      <c r="B10" s="454" t="s">
        <v>758</v>
      </c>
      <c r="C10" s="455">
        <f>SUM(C11:C12)</f>
        <v>2467</v>
      </c>
      <c r="D10" s="455">
        <f>SUM(D11:D12)</f>
        <v>0</v>
      </c>
      <c r="E10" s="455">
        <f>SUM(E11:E12)</f>
        <v>2959</v>
      </c>
    </row>
    <row r="11" spans="1:5">
      <c r="A11" s="456" t="s">
        <v>239</v>
      </c>
      <c r="B11" s="457" t="s">
        <v>759</v>
      </c>
      <c r="C11" s="458">
        <v>2467</v>
      </c>
      <c r="D11" s="459">
        <v>0</v>
      </c>
      <c r="E11" s="460">
        <v>2959</v>
      </c>
    </row>
    <row r="12" spans="1:5" ht="13.5" thickBot="1">
      <c r="A12" s="448" t="s">
        <v>149</v>
      </c>
      <c r="B12" s="461" t="s">
        <v>760</v>
      </c>
      <c r="C12" s="462"/>
      <c r="D12" s="463"/>
      <c r="E12" s="464"/>
    </row>
    <row r="13" spans="1:5" ht="13.5" thickBot="1">
      <c r="A13" s="453" t="s">
        <v>159</v>
      </c>
      <c r="B13" s="454" t="s">
        <v>761</v>
      </c>
      <c r="C13" s="455">
        <v>865681</v>
      </c>
      <c r="D13" s="465">
        <v>0</v>
      </c>
      <c r="E13" s="466">
        <v>253120</v>
      </c>
    </row>
    <row r="14" spans="1:5" s="470" customFormat="1" ht="15.95" customHeight="1" thickBot="1">
      <c r="A14" s="431" t="s">
        <v>251</v>
      </c>
      <c r="B14" s="432" t="s">
        <v>762</v>
      </c>
      <c r="C14" s="467">
        <v>160495</v>
      </c>
      <c r="D14" s="468">
        <f>SUM(D15:D17)</f>
        <v>0</v>
      </c>
      <c r="E14" s="469">
        <f>SUM(E15:E17)</f>
        <v>132778</v>
      </c>
    </row>
    <row r="15" spans="1:5">
      <c r="A15" s="441" t="s">
        <v>274</v>
      </c>
      <c r="B15" s="442" t="s">
        <v>763</v>
      </c>
      <c r="C15" s="471">
        <v>105086</v>
      </c>
      <c r="D15" s="472">
        <v>0</v>
      </c>
      <c r="E15" s="440">
        <v>67432</v>
      </c>
    </row>
    <row r="16" spans="1:5">
      <c r="A16" s="441" t="s">
        <v>275</v>
      </c>
      <c r="B16" s="442" t="s">
        <v>764</v>
      </c>
      <c r="C16" s="446">
        <v>53423</v>
      </c>
      <c r="D16" s="447">
        <v>0</v>
      </c>
      <c r="E16" s="445">
        <v>63141</v>
      </c>
    </row>
    <row r="17" spans="1:5" ht="13.5" thickBot="1">
      <c r="A17" s="448" t="s">
        <v>276</v>
      </c>
      <c r="B17" s="449" t="s">
        <v>765</v>
      </c>
      <c r="C17" s="450">
        <v>1986</v>
      </c>
      <c r="D17" s="451">
        <v>0</v>
      </c>
      <c r="E17" s="473">
        <v>2205</v>
      </c>
    </row>
    <row r="18" spans="1:5" ht="13.5" thickBot="1">
      <c r="A18" s="474" t="s">
        <v>279</v>
      </c>
      <c r="B18" s="432" t="s">
        <v>766</v>
      </c>
      <c r="C18" s="475">
        <v>3930</v>
      </c>
      <c r="D18" s="476">
        <v>0</v>
      </c>
      <c r="E18" s="477">
        <v>1980</v>
      </c>
    </row>
    <row r="19" spans="1:5" ht="13.5" thickBot="1">
      <c r="A19" s="453" t="s">
        <v>282</v>
      </c>
      <c r="B19" s="432" t="s">
        <v>767</v>
      </c>
      <c r="C19" s="475">
        <v>221</v>
      </c>
      <c r="D19" s="476">
        <v>0</v>
      </c>
      <c r="E19" s="477">
        <v>26231</v>
      </c>
    </row>
    <row r="20" spans="1:5" s="479" customFormat="1" ht="27" customHeight="1" thickBot="1">
      <c r="A20" s="431" t="s">
        <v>285</v>
      </c>
      <c r="B20" s="478" t="s">
        <v>768</v>
      </c>
      <c r="C20" s="467">
        <f>C19+C18+C14+C13+C5+C10</f>
        <v>7503940</v>
      </c>
      <c r="D20" s="467">
        <f>D19+D18+D14+D13+D5+D10</f>
        <v>0</v>
      </c>
      <c r="E20" s="468">
        <f>E19+E18+E14+E13+E5+E10</f>
        <v>7851155</v>
      </c>
    </row>
    <row r="21" spans="1:5" ht="53.25" customHeight="1" thickBot="1">
      <c r="A21" s="842" t="s">
        <v>769</v>
      </c>
      <c r="B21" s="844"/>
      <c r="C21" s="427" t="s">
        <v>750</v>
      </c>
      <c r="D21" s="428" t="s">
        <v>751</v>
      </c>
      <c r="E21" s="429" t="s">
        <v>752</v>
      </c>
    </row>
    <row r="22" spans="1:5" s="470" customFormat="1" ht="15.95" customHeight="1" thickBot="1">
      <c r="A22" s="480" t="s">
        <v>288</v>
      </c>
      <c r="B22" s="481" t="s">
        <v>770</v>
      </c>
      <c r="C22" s="467">
        <f>SUM(C23:C28)</f>
        <v>6467150</v>
      </c>
      <c r="D22" s="467">
        <f>SUM(D23:D28)</f>
        <v>0</v>
      </c>
      <c r="E22" s="468">
        <f>SUM(E23:E28)</f>
        <v>6694002</v>
      </c>
    </row>
    <row r="23" spans="1:5">
      <c r="A23" s="482" t="s">
        <v>291</v>
      </c>
      <c r="B23" s="483" t="s">
        <v>771</v>
      </c>
      <c r="C23" s="471">
        <v>9661249</v>
      </c>
      <c r="D23" s="472"/>
      <c r="E23" s="484">
        <v>9661249</v>
      </c>
    </row>
    <row r="24" spans="1:5">
      <c r="A24" s="482" t="s">
        <v>294</v>
      </c>
      <c r="B24" s="483" t="s">
        <v>772</v>
      </c>
      <c r="C24" s="446">
        <v>-436280</v>
      </c>
      <c r="D24" s="447"/>
      <c r="E24" s="485">
        <v>-121110</v>
      </c>
    </row>
    <row r="25" spans="1:5">
      <c r="A25" s="482" t="s">
        <v>297</v>
      </c>
      <c r="B25" s="483" t="s">
        <v>773</v>
      </c>
      <c r="C25" s="446">
        <v>170622</v>
      </c>
      <c r="D25" s="447"/>
      <c r="E25" s="485">
        <v>170622</v>
      </c>
    </row>
    <row r="26" spans="1:5">
      <c r="A26" s="482" t="s">
        <v>300</v>
      </c>
      <c r="B26" s="483" t="s">
        <v>774</v>
      </c>
      <c r="C26" s="446">
        <v>-3149664</v>
      </c>
      <c r="D26" s="447">
        <v>0</v>
      </c>
      <c r="E26" s="485">
        <v>-3050449</v>
      </c>
    </row>
    <row r="27" spans="1:5">
      <c r="A27" s="482" t="s">
        <v>302</v>
      </c>
      <c r="B27" s="483" t="s">
        <v>775</v>
      </c>
      <c r="C27" s="450">
        <v>0</v>
      </c>
      <c r="D27" s="451"/>
      <c r="E27" s="464">
        <v>0</v>
      </c>
    </row>
    <row r="28" spans="1:5" ht="13.5" thickBot="1">
      <c r="A28" s="482" t="s">
        <v>305</v>
      </c>
      <c r="B28" s="486" t="s">
        <v>776</v>
      </c>
      <c r="C28" s="487">
        <v>221223</v>
      </c>
      <c r="D28" s="488">
        <v>0</v>
      </c>
      <c r="E28" s="489">
        <v>33690</v>
      </c>
    </row>
    <row r="29" spans="1:5" s="470" customFormat="1" ht="15.95" customHeight="1" thickBot="1">
      <c r="A29" s="480" t="s">
        <v>308</v>
      </c>
      <c r="B29" s="481" t="s">
        <v>777</v>
      </c>
      <c r="C29" s="467">
        <f>SUM(C30:C32)</f>
        <v>56443</v>
      </c>
      <c r="D29" s="467">
        <f>SUM(D30:D32)</f>
        <v>0</v>
      </c>
      <c r="E29" s="468">
        <f>SUM(E30:E32)</f>
        <v>163782</v>
      </c>
    </row>
    <row r="30" spans="1:5">
      <c r="A30" s="482" t="s">
        <v>311</v>
      </c>
      <c r="B30" s="483" t="s">
        <v>778</v>
      </c>
      <c r="C30" s="471">
        <v>9369</v>
      </c>
      <c r="D30" s="472">
        <v>0</v>
      </c>
      <c r="E30" s="484">
        <v>2957</v>
      </c>
    </row>
    <row r="31" spans="1:5">
      <c r="A31" s="482" t="s">
        <v>341</v>
      </c>
      <c r="B31" s="483" t="s">
        <v>779</v>
      </c>
      <c r="C31" s="446">
        <v>37449</v>
      </c>
      <c r="D31" s="447">
        <v>0</v>
      </c>
      <c r="E31" s="485">
        <v>141858</v>
      </c>
    </row>
    <row r="32" spans="1:5" ht="13.5" thickBot="1">
      <c r="A32" s="482" t="s">
        <v>344</v>
      </c>
      <c r="B32" s="483" t="s">
        <v>780</v>
      </c>
      <c r="C32" s="446">
        <v>9625</v>
      </c>
      <c r="D32" s="447">
        <v>0</v>
      </c>
      <c r="E32" s="485">
        <v>18967</v>
      </c>
    </row>
    <row r="33" spans="1:5" s="470" customFormat="1" ht="15.95" customHeight="1" thickBot="1">
      <c r="A33" s="480" t="s">
        <v>345</v>
      </c>
      <c r="B33" s="454" t="s">
        <v>781</v>
      </c>
      <c r="C33" s="490">
        <v>7274</v>
      </c>
      <c r="D33" s="490">
        <v>0</v>
      </c>
      <c r="E33" s="490">
        <v>0</v>
      </c>
    </row>
    <row r="34" spans="1:5" ht="13.5" thickBot="1">
      <c r="A34" s="491" t="s">
        <v>346</v>
      </c>
      <c r="B34" s="454" t="s">
        <v>782</v>
      </c>
      <c r="C34" s="475"/>
      <c r="D34" s="476">
        <v>0</v>
      </c>
      <c r="E34" s="466"/>
    </row>
    <row r="35" spans="1:5" ht="13.5" thickBot="1">
      <c r="A35" s="491" t="s">
        <v>783</v>
      </c>
      <c r="B35" s="454" t="s">
        <v>784</v>
      </c>
      <c r="C35" s="492">
        <v>973073</v>
      </c>
      <c r="D35" s="493">
        <v>0</v>
      </c>
      <c r="E35" s="494">
        <v>993371</v>
      </c>
    </row>
    <row r="36" spans="1:5" s="496" customFormat="1" ht="16.5" thickBot="1">
      <c r="A36" s="480" t="s">
        <v>785</v>
      </c>
      <c r="B36" s="495" t="s">
        <v>786</v>
      </c>
      <c r="C36" s="467">
        <f>SUM(C35,C34,C33,C29,C22)</f>
        <v>7503940</v>
      </c>
      <c r="D36" s="467">
        <f>SUM(D35,D34,D33,D29,D22)</f>
        <v>0</v>
      </c>
      <c r="E36" s="468">
        <f>SUM(E35,E34,E33,E29,E22)</f>
        <v>7851155</v>
      </c>
    </row>
    <row r="37" spans="1:5">
      <c r="D37" s="499"/>
    </row>
    <row r="38" spans="1:5">
      <c r="D38" s="499"/>
    </row>
    <row r="39" spans="1:5">
      <c r="D39" s="499"/>
    </row>
    <row r="40" spans="1:5">
      <c r="D40" s="499"/>
    </row>
    <row r="41" spans="1:5">
      <c r="D41" s="499"/>
    </row>
    <row r="42" spans="1:5">
      <c r="D42" s="499"/>
    </row>
    <row r="43" spans="1:5">
      <c r="D43" s="499"/>
    </row>
    <row r="44" spans="1:5">
      <c r="D44" s="499"/>
    </row>
    <row r="45" spans="1:5">
      <c r="D45" s="499"/>
    </row>
    <row r="46" spans="1:5">
      <c r="D46" s="499"/>
    </row>
    <row r="47" spans="1:5">
      <c r="D47" s="499"/>
    </row>
    <row r="48" spans="1:5">
      <c r="D48" s="499"/>
    </row>
    <row r="49" spans="4:4">
      <c r="D49" s="499"/>
    </row>
    <row r="50" spans="4:4">
      <c r="D50" s="499"/>
    </row>
    <row r="51" spans="4:4">
      <c r="D51" s="499"/>
    </row>
    <row r="52" spans="4:4">
      <c r="D52" s="499"/>
    </row>
  </sheetData>
  <mergeCells count="4">
    <mergeCell ref="A1:E1"/>
    <mergeCell ref="A2:E2"/>
    <mergeCell ref="A4:B4"/>
    <mergeCell ref="A21:B21"/>
  </mergeCells>
  <printOptions horizontalCentered="1"/>
  <pageMargins left="0.37" right="0.43" top="0.78740157480314965" bottom="0.78740157480314965" header="0.78740157480314965" footer="0.78740157480314965"/>
  <pageSetup paperSize="9" scale="90" orientation="portrait" r:id="rId1"/>
  <headerFooter alignWithMargins="0">
    <oddHeader xml:space="preserve">&amp;R&amp;"Times New Roman CE,Félkövér dőlt"&amp;11 4. sz.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43"/>
  <sheetViews>
    <sheetView view="pageBreakPreview" zoomScale="85" zoomScaleNormal="100" zoomScaleSheetLayoutView="85" workbookViewId="0">
      <pane ySplit="1" topLeftCell="A2" activePane="bottomLeft" state="frozen"/>
      <selection activeCell="M16" sqref="M16"/>
      <selection pane="bottomLeft" activeCell="H3" sqref="H3:H43"/>
    </sheetView>
  </sheetViews>
  <sheetFormatPr defaultRowHeight="12.75"/>
  <cols>
    <col min="1" max="1" width="11" style="418" bestFit="1" customWidth="1"/>
    <col min="2" max="2" width="82" style="418" customWidth="1"/>
    <col min="3" max="3" width="12" style="418" bestFit="1" customWidth="1"/>
    <col min="4" max="4" width="10" style="418" bestFit="1" customWidth="1"/>
    <col min="5" max="5" width="13.140625" style="418" customWidth="1"/>
    <col min="6" max="6" width="12" style="418" bestFit="1" customWidth="1"/>
    <col min="7" max="8" width="10.42578125" style="418" bestFit="1" customWidth="1"/>
    <col min="9" max="9" width="13.85546875" style="418" bestFit="1" customWidth="1"/>
    <col min="10" max="10" width="14.42578125" style="418" bestFit="1" customWidth="1"/>
    <col min="11" max="11" width="12" style="418" customWidth="1"/>
    <col min="12" max="12" width="10.7109375" style="418" customWidth="1"/>
    <col min="13" max="16384" width="9.140625" style="418"/>
  </cols>
  <sheetData>
    <row r="1" spans="1:12" s="500" customFormat="1" ht="15" customHeight="1">
      <c r="A1" s="845" t="s">
        <v>710</v>
      </c>
      <c r="B1" s="845" t="s">
        <v>264</v>
      </c>
      <c r="C1" s="845" t="s">
        <v>750</v>
      </c>
      <c r="D1" s="845" t="s">
        <v>787</v>
      </c>
      <c r="E1" s="845" t="s">
        <v>788</v>
      </c>
      <c r="F1" s="847"/>
      <c r="G1" s="847"/>
      <c r="H1" s="847"/>
      <c r="I1" s="847"/>
      <c r="J1" s="847"/>
      <c r="K1" s="847"/>
      <c r="L1" s="847"/>
    </row>
    <row r="2" spans="1:12" s="500" customFormat="1" ht="31.5">
      <c r="A2" s="846"/>
      <c r="B2" s="845"/>
      <c r="C2" s="846"/>
      <c r="D2" s="846"/>
      <c r="E2" s="501" t="s">
        <v>385</v>
      </c>
      <c r="F2" s="501" t="s">
        <v>789</v>
      </c>
      <c r="G2" s="501" t="s">
        <v>357</v>
      </c>
      <c r="H2" s="501" t="s">
        <v>349</v>
      </c>
      <c r="I2" s="501" t="s">
        <v>351</v>
      </c>
      <c r="J2" s="501" t="s">
        <v>350</v>
      </c>
      <c r="K2" s="501" t="s">
        <v>712</v>
      </c>
      <c r="L2" s="501" t="s">
        <v>713</v>
      </c>
    </row>
    <row r="3" spans="1:12">
      <c r="A3" s="502" t="s">
        <v>714</v>
      </c>
      <c r="B3" s="503" t="s">
        <v>790</v>
      </c>
      <c r="C3" s="504">
        <v>487796</v>
      </c>
      <c r="D3" s="504">
        <v>0</v>
      </c>
      <c r="E3" s="505">
        <f>SUM(F3:L3)</f>
        <v>565145</v>
      </c>
      <c r="F3" s="505">
        <v>565105</v>
      </c>
      <c r="G3" s="505">
        <v>40</v>
      </c>
      <c r="H3" s="505">
        <v>0</v>
      </c>
      <c r="I3" s="505">
        <v>0</v>
      </c>
      <c r="J3" s="505">
        <v>0</v>
      </c>
      <c r="K3" s="505">
        <v>0</v>
      </c>
      <c r="L3" s="505">
        <v>0</v>
      </c>
    </row>
    <row r="4" spans="1:12">
      <c r="A4" s="506" t="s">
        <v>716</v>
      </c>
      <c r="B4" s="416" t="s">
        <v>791</v>
      </c>
      <c r="C4" s="507">
        <v>79148</v>
      </c>
      <c r="D4" s="507">
        <v>0</v>
      </c>
      <c r="E4" s="508">
        <f t="shared" ref="E4:E43" si="0">SUM(F4:L4)</f>
        <v>74039</v>
      </c>
      <c r="F4" s="508">
        <v>6898</v>
      </c>
      <c r="G4" s="508">
        <v>25</v>
      </c>
      <c r="H4" s="508">
        <v>38780</v>
      </c>
      <c r="I4" s="508">
        <v>6454</v>
      </c>
      <c r="J4" s="508">
        <v>19467</v>
      </c>
      <c r="K4" s="508">
        <v>1690</v>
      </c>
      <c r="L4" s="508">
        <v>725</v>
      </c>
    </row>
    <row r="5" spans="1:12" ht="13.5" thickBot="1">
      <c r="A5" s="509" t="s">
        <v>718</v>
      </c>
      <c r="B5" s="510" t="s">
        <v>792</v>
      </c>
      <c r="C5" s="511">
        <v>122535</v>
      </c>
      <c r="D5" s="511">
        <v>0</v>
      </c>
      <c r="E5" s="512">
        <f t="shared" si="0"/>
        <v>127312</v>
      </c>
      <c r="F5" s="512">
        <v>127062</v>
      </c>
      <c r="G5" s="512">
        <v>250</v>
      </c>
      <c r="H5" s="512">
        <v>0</v>
      </c>
      <c r="I5" s="512">
        <v>0</v>
      </c>
      <c r="J5" s="512">
        <v>0</v>
      </c>
      <c r="K5" s="512">
        <v>0</v>
      </c>
      <c r="L5" s="512">
        <v>0</v>
      </c>
    </row>
    <row r="6" spans="1:12" ht="13.5" thickBot="1">
      <c r="A6" s="513" t="s">
        <v>655</v>
      </c>
      <c r="B6" s="514" t="s">
        <v>793</v>
      </c>
      <c r="C6" s="515">
        <v>689479</v>
      </c>
      <c r="D6" s="515">
        <v>0</v>
      </c>
      <c r="E6" s="516">
        <f t="shared" si="0"/>
        <v>766496</v>
      </c>
      <c r="F6" s="516">
        <v>699065</v>
      </c>
      <c r="G6" s="516">
        <v>315</v>
      </c>
      <c r="H6" s="516">
        <v>38780</v>
      </c>
      <c r="I6" s="516">
        <v>6454</v>
      </c>
      <c r="J6" s="516">
        <v>19467</v>
      </c>
      <c r="K6" s="516">
        <v>1690</v>
      </c>
      <c r="L6" s="516">
        <v>725</v>
      </c>
    </row>
    <row r="7" spans="1:12">
      <c r="A7" s="502" t="s">
        <v>656</v>
      </c>
      <c r="B7" s="503" t="s">
        <v>794</v>
      </c>
      <c r="C7" s="504">
        <v>0</v>
      </c>
      <c r="D7" s="504">
        <v>0</v>
      </c>
      <c r="E7" s="505">
        <f t="shared" si="0"/>
        <v>-347</v>
      </c>
      <c r="F7" s="505">
        <v>0</v>
      </c>
      <c r="G7" s="505">
        <v>0</v>
      </c>
      <c r="H7" s="505">
        <v>0</v>
      </c>
      <c r="I7" s="505">
        <v>0</v>
      </c>
      <c r="J7" s="505">
        <v>0</v>
      </c>
      <c r="K7" s="505">
        <v>0</v>
      </c>
      <c r="L7" s="505">
        <v>-347</v>
      </c>
    </row>
    <row r="8" spans="1:12" ht="13.5" thickBot="1">
      <c r="A8" s="509" t="s">
        <v>657</v>
      </c>
      <c r="B8" s="510" t="s">
        <v>795</v>
      </c>
      <c r="C8" s="511">
        <v>0</v>
      </c>
      <c r="D8" s="511">
        <v>0</v>
      </c>
      <c r="E8" s="512">
        <f t="shared" si="0"/>
        <v>0</v>
      </c>
      <c r="F8" s="512">
        <v>0</v>
      </c>
      <c r="G8" s="512">
        <v>0</v>
      </c>
      <c r="H8" s="512">
        <v>0</v>
      </c>
      <c r="I8" s="512">
        <v>0</v>
      </c>
      <c r="J8" s="512">
        <v>0</v>
      </c>
      <c r="K8" s="512">
        <v>0</v>
      </c>
      <c r="L8" s="512">
        <v>0</v>
      </c>
    </row>
    <row r="9" spans="1:12" ht="13.5" thickBot="1">
      <c r="A9" s="513" t="s">
        <v>723</v>
      </c>
      <c r="B9" s="514" t="s">
        <v>796</v>
      </c>
      <c r="C9" s="515">
        <v>0</v>
      </c>
      <c r="D9" s="515">
        <v>0</v>
      </c>
      <c r="E9" s="516">
        <f t="shared" si="0"/>
        <v>-347</v>
      </c>
      <c r="F9" s="516">
        <v>0</v>
      </c>
      <c r="G9" s="516">
        <v>0</v>
      </c>
      <c r="H9" s="516">
        <v>0</v>
      </c>
      <c r="I9" s="516">
        <v>0</v>
      </c>
      <c r="J9" s="516">
        <v>0</v>
      </c>
      <c r="K9" s="516">
        <v>0</v>
      </c>
      <c r="L9" s="516">
        <v>-347</v>
      </c>
    </row>
    <row r="10" spans="1:12">
      <c r="A10" s="502" t="s">
        <v>725</v>
      </c>
      <c r="B10" s="503" t="s">
        <v>797</v>
      </c>
      <c r="C10" s="504">
        <v>1847905</v>
      </c>
      <c r="D10" s="504">
        <v>0</v>
      </c>
      <c r="E10" s="505">
        <f t="shared" si="0"/>
        <v>1707872</v>
      </c>
      <c r="F10" s="505">
        <v>860061</v>
      </c>
      <c r="G10" s="505">
        <v>241295</v>
      </c>
      <c r="H10" s="505">
        <v>161331</v>
      </c>
      <c r="I10" s="505">
        <v>43034</v>
      </c>
      <c r="J10" s="505">
        <v>361098</v>
      </c>
      <c r="K10" s="505">
        <v>29249</v>
      </c>
      <c r="L10" s="505">
        <v>11804</v>
      </c>
    </row>
    <row r="11" spans="1:12">
      <c r="A11" s="506" t="s">
        <v>727</v>
      </c>
      <c r="B11" s="416" t="s">
        <v>798</v>
      </c>
      <c r="C11" s="507">
        <v>142177</v>
      </c>
      <c r="D11" s="507">
        <v>0</v>
      </c>
      <c r="E11" s="508">
        <f t="shared" si="0"/>
        <v>134414</v>
      </c>
      <c r="F11" s="508">
        <v>110653</v>
      </c>
      <c r="G11" s="508">
        <v>13759</v>
      </c>
      <c r="H11" s="508">
        <v>631</v>
      </c>
      <c r="I11" s="508">
        <v>7923</v>
      </c>
      <c r="J11" s="508">
        <v>200</v>
      </c>
      <c r="K11" s="508">
        <v>748</v>
      </c>
      <c r="L11" s="508">
        <v>500</v>
      </c>
    </row>
    <row r="12" spans="1:12" ht="13.5" thickBot="1">
      <c r="A12" s="509" t="s">
        <v>729</v>
      </c>
      <c r="B12" s="510" t="s">
        <v>799</v>
      </c>
      <c r="C12" s="511">
        <v>8849</v>
      </c>
      <c r="D12" s="511">
        <v>0</v>
      </c>
      <c r="E12" s="512">
        <f t="shared" si="0"/>
        <v>5965</v>
      </c>
      <c r="F12" s="512">
        <v>5815</v>
      </c>
      <c r="G12" s="512">
        <v>25</v>
      </c>
      <c r="H12" s="512">
        <v>80</v>
      </c>
      <c r="I12" s="512">
        <v>45</v>
      </c>
      <c r="J12" s="512">
        <v>0</v>
      </c>
      <c r="K12" s="512">
        <v>0</v>
      </c>
      <c r="L12" s="512">
        <v>0</v>
      </c>
    </row>
    <row r="13" spans="1:12" ht="13.5" thickBot="1">
      <c r="A13" s="513" t="s">
        <v>731</v>
      </c>
      <c r="B13" s="514" t="s">
        <v>800</v>
      </c>
      <c r="C13" s="515">
        <v>1998931</v>
      </c>
      <c r="D13" s="515">
        <v>0</v>
      </c>
      <c r="E13" s="516">
        <f t="shared" si="0"/>
        <v>1848251</v>
      </c>
      <c r="F13" s="516">
        <v>976529</v>
      </c>
      <c r="G13" s="516">
        <v>255079</v>
      </c>
      <c r="H13" s="516">
        <v>162042</v>
      </c>
      <c r="I13" s="516">
        <v>51002</v>
      </c>
      <c r="J13" s="516">
        <v>361298</v>
      </c>
      <c r="K13" s="516">
        <v>29997</v>
      </c>
      <c r="L13" s="516">
        <v>12304</v>
      </c>
    </row>
    <row r="14" spans="1:12">
      <c r="A14" s="502" t="s">
        <v>733</v>
      </c>
      <c r="B14" s="503" t="s">
        <v>801</v>
      </c>
      <c r="C14" s="504">
        <v>22721</v>
      </c>
      <c r="D14" s="504">
        <v>0</v>
      </c>
      <c r="E14" s="505">
        <f t="shared" si="0"/>
        <v>33800</v>
      </c>
      <c r="F14" s="505">
        <v>5370</v>
      </c>
      <c r="G14" s="505">
        <v>4198</v>
      </c>
      <c r="H14" s="505">
        <v>12186</v>
      </c>
      <c r="I14" s="505">
        <v>1608</v>
      </c>
      <c r="J14" s="505">
        <v>8024</v>
      </c>
      <c r="K14" s="505">
        <v>2006</v>
      </c>
      <c r="L14" s="505">
        <v>408</v>
      </c>
    </row>
    <row r="15" spans="1:12">
      <c r="A15" s="506" t="s">
        <v>735</v>
      </c>
      <c r="B15" s="416" t="s">
        <v>802</v>
      </c>
      <c r="C15" s="507">
        <v>429157</v>
      </c>
      <c r="D15" s="507">
        <v>0</v>
      </c>
      <c r="E15" s="508">
        <f t="shared" si="0"/>
        <v>422377</v>
      </c>
      <c r="F15" s="508">
        <v>251311</v>
      </c>
      <c r="G15" s="508">
        <v>10943</v>
      </c>
      <c r="H15" s="508">
        <v>80758</v>
      </c>
      <c r="I15" s="508">
        <v>18735</v>
      </c>
      <c r="J15" s="508">
        <v>54337</v>
      </c>
      <c r="K15" s="508">
        <v>4482</v>
      </c>
      <c r="L15" s="508">
        <v>1811</v>
      </c>
    </row>
    <row r="16" spans="1:12">
      <c r="A16" s="506" t="s">
        <v>737</v>
      </c>
      <c r="B16" s="416" t="s">
        <v>803</v>
      </c>
      <c r="C16" s="507">
        <v>0</v>
      </c>
      <c r="D16" s="507">
        <v>0</v>
      </c>
      <c r="E16" s="508">
        <f t="shared" si="0"/>
        <v>50</v>
      </c>
      <c r="F16" s="508">
        <v>0</v>
      </c>
      <c r="G16" s="508">
        <v>0</v>
      </c>
      <c r="H16" s="508">
        <v>0</v>
      </c>
      <c r="I16" s="508">
        <v>0</v>
      </c>
      <c r="J16" s="508">
        <v>0</v>
      </c>
      <c r="K16" s="508">
        <v>0</v>
      </c>
      <c r="L16" s="508">
        <v>50</v>
      </c>
    </row>
    <row r="17" spans="1:12" ht="13.5" thickBot="1">
      <c r="A17" s="509" t="s">
        <v>739</v>
      </c>
      <c r="B17" s="510" t="s">
        <v>804</v>
      </c>
      <c r="C17" s="511">
        <v>6835</v>
      </c>
      <c r="D17" s="511">
        <v>0</v>
      </c>
      <c r="E17" s="512">
        <f t="shared" si="0"/>
        <v>12548</v>
      </c>
      <c r="F17" s="512">
        <v>4455</v>
      </c>
      <c r="G17" s="512">
        <v>0</v>
      </c>
      <c r="H17" s="512">
        <v>6253</v>
      </c>
      <c r="I17" s="512">
        <v>0</v>
      </c>
      <c r="J17" s="512">
        <v>1840</v>
      </c>
      <c r="K17" s="512">
        <v>0</v>
      </c>
      <c r="L17" s="512">
        <v>0</v>
      </c>
    </row>
    <row r="18" spans="1:12" ht="13.5" thickBot="1">
      <c r="A18" s="513" t="s">
        <v>741</v>
      </c>
      <c r="B18" s="514" t="s">
        <v>805</v>
      </c>
      <c r="C18" s="515">
        <v>458713</v>
      </c>
      <c r="D18" s="515">
        <v>0</v>
      </c>
      <c r="E18" s="516">
        <f t="shared" si="0"/>
        <v>468775</v>
      </c>
      <c r="F18" s="516">
        <v>261136</v>
      </c>
      <c r="G18" s="516">
        <v>15141</v>
      </c>
      <c r="H18" s="516">
        <v>99197</v>
      </c>
      <c r="I18" s="516">
        <v>20343</v>
      </c>
      <c r="J18" s="516">
        <v>64201</v>
      </c>
      <c r="K18" s="516">
        <v>6488</v>
      </c>
      <c r="L18" s="516">
        <v>2269</v>
      </c>
    </row>
    <row r="19" spans="1:12">
      <c r="A19" s="502" t="s">
        <v>743</v>
      </c>
      <c r="B19" s="503" t="s">
        <v>806</v>
      </c>
      <c r="C19" s="504">
        <v>599579</v>
      </c>
      <c r="D19" s="504">
        <v>0</v>
      </c>
      <c r="E19" s="505">
        <f t="shared" si="0"/>
        <v>533550</v>
      </c>
      <c r="F19" s="505">
        <v>80321</v>
      </c>
      <c r="G19" s="505">
        <v>159492</v>
      </c>
      <c r="H19" s="505">
        <v>42035</v>
      </c>
      <c r="I19" s="505">
        <v>21814</v>
      </c>
      <c r="J19" s="505">
        <v>209895</v>
      </c>
      <c r="K19" s="505">
        <v>13513</v>
      </c>
      <c r="L19" s="505">
        <v>6480</v>
      </c>
    </row>
    <row r="20" spans="1:12">
      <c r="A20" s="506" t="s">
        <v>745</v>
      </c>
      <c r="B20" s="416" t="s">
        <v>807</v>
      </c>
      <c r="C20" s="507">
        <v>87796</v>
      </c>
      <c r="D20" s="507">
        <v>0</v>
      </c>
      <c r="E20" s="508">
        <f t="shared" si="0"/>
        <v>77928</v>
      </c>
      <c r="F20" s="508">
        <v>32913</v>
      </c>
      <c r="G20" s="508">
        <v>17031</v>
      </c>
      <c r="H20" s="508">
        <v>4834</v>
      </c>
      <c r="I20" s="508">
        <v>3508</v>
      </c>
      <c r="J20" s="508">
        <v>17044</v>
      </c>
      <c r="K20" s="508">
        <v>2327</v>
      </c>
      <c r="L20" s="508">
        <v>271</v>
      </c>
    </row>
    <row r="21" spans="1:12" ht="13.5" thickBot="1">
      <c r="A21" s="509" t="s">
        <v>747</v>
      </c>
      <c r="B21" s="510" t="s">
        <v>808</v>
      </c>
      <c r="C21" s="511">
        <v>183160</v>
      </c>
      <c r="D21" s="511">
        <v>0</v>
      </c>
      <c r="E21" s="512">
        <f t="shared" si="0"/>
        <v>167334</v>
      </c>
      <c r="F21" s="512">
        <v>24002</v>
      </c>
      <c r="G21" s="512">
        <v>51279</v>
      </c>
      <c r="H21" s="512">
        <v>12513</v>
      </c>
      <c r="I21" s="512">
        <v>6902</v>
      </c>
      <c r="J21" s="512">
        <v>66396</v>
      </c>
      <c r="K21" s="512">
        <v>4260</v>
      </c>
      <c r="L21" s="512">
        <v>1982</v>
      </c>
    </row>
    <row r="22" spans="1:12" ht="13.5" thickBot="1">
      <c r="A22" s="513" t="s">
        <v>809</v>
      </c>
      <c r="B22" s="514" t="s">
        <v>810</v>
      </c>
      <c r="C22" s="515">
        <v>870535</v>
      </c>
      <c r="D22" s="515">
        <v>0</v>
      </c>
      <c r="E22" s="516">
        <f t="shared" si="0"/>
        <v>778812</v>
      </c>
      <c r="F22" s="516">
        <v>137236</v>
      </c>
      <c r="G22" s="516">
        <v>227802</v>
      </c>
      <c r="H22" s="516">
        <v>59382</v>
      </c>
      <c r="I22" s="516">
        <v>32224</v>
      </c>
      <c r="J22" s="516">
        <v>293335</v>
      </c>
      <c r="K22" s="516">
        <v>20100</v>
      </c>
      <c r="L22" s="516">
        <v>8733</v>
      </c>
    </row>
    <row r="23" spans="1:12" ht="13.5" thickBot="1">
      <c r="A23" s="513" t="s">
        <v>811</v>
      </c>
      <c r="B23" s="514" t="s">
        <v>812</v>
      </c>
      <c r="C23" s="515">
        <v>230547</v>
      </c>
      <c r="D23" s="515">
        <v>0</v>
      </c>
      <c r="E23" s="516">
        <f t="shared" si="0"/>
        <v>237961</v>
      </c>
      <c r="F23" s="516">
        <v>217501</v>
      </c>
      <c r="G23" s="516">
        <v>4425</v>
      </c>
      <c r="H23" s="516">
        <v>4252</v>
      </c>
      <c r="I23" s="516">
        <v>5545</v>
      </c>
      <c r="J23" s="516">
        <v>1145</v>
      </c>
      <c r="K23" s="516">
        <v>4872</v>
      </c>
      <c r="L23" s="516">
        <v>221</v>
      </c>
    </row>
    <row r="24" spans="1:12" ht="13.5" thickBot="1">
      <c r="A24" s="513" t="s">
        <v>813</v>
      </c>
      <c r="B24" s="514" t="s">
        <v>814</v>
      </c>
      <c r="C24" s="515">
        <v>1289236</v>
      </c>
      <c r="D24" s="515">
        <v>0</v>
      </c>
      <c r="E24" s="516">
        <f t="shared" si="0"/>
        <v>1614038</v>
      </c>
      <c r="F24" s="516">
        <v>1448716</v>
      </c>
      <c r="G24" s="516">
        <v>4100</v>
      </c>
      <c r="H24" s="516">
        <v>19181</v>
      </c>
      <c r="I24" s="516">
        <v>128315</v>
      </c>
      <c r="J24" s="516">
        <v>11475</v>
      </c>
      <c r="K24" s="516">
        <v>1639</v>
      </c>
      <c r="L24" s="516">
        <v>612</v>
      </c>
    </row>
    <row r="25" spans="1:12" ht="13.5" thickBot="1">
      <c r="A25" s="513" t="s">
        <v>815</v>
      </c>
      <c r="B25" s="514" t="s">
        <v>816</v>
      </c>
      <c r="C25" s="515">
        <v>-160621</v>
      </c>
      <c r="D25" s="515">
        <v>0</v>
      </c>
      <c r="E25" s="516">
        <f t="shared" si="0"/>
        <v>-485186</v>
      </c>
      <c r="F25" s="516">
        <v>-388995</v>
      </c>
      <c r="G25" s="516">
        <v>3926</v>
      </c>
      <c r="H25" s="516">
        <v>18810</v>
      </c>
      <c r="I25" s="516">
        <v>-128971</v>
      </c>
      <c r="J25" s="516">
        <v>10609</v>
      </c>
      <c r="K25" s="516">
        <v>-1412</v>
      </c>
      <c r="L25" s="516">
        <v>847</v>
      </c>
    </row>
    <row r="26" spans="1:12">
      <c r="A26" s="502" t="s">
        <v>817</v>
      </c>
      <c r="B26" s="503" t="s">
        <v>818</v>
      </c>
      <c r="C26" s="504">
        <v>2676</v>
      </c>
      <c r="D26" s="504">
        <v>0</v>
      </c>
      <c r="E26" s="505">
        <f t="shared" si="0"/>
        <v>1438</v>
      </c>
      <c r="F26" s="505">
        <v>1438</v>
      </c>
      <c r="G26" s="505">
        <v>0</v>
      </c>
      <c r="H26" s="505">
        <v>0</v>
      </c>
      <c r="I26" s="505">
        <v>0</v>
      </c>
      <c r="J26" s="505">
        <v>0</v>
      </c>
      <c r="K26" s="505">
        <v>0</v>
      </c>
      <c r="L26" s="505">
        <v>0</v>
      </c>
    </row>
    <row r="27" spans="1:12">
      <c r="A27" s="506" t="s">
        <v>819</v>
      </c>
      <c r="B27" s="416" t="s">
        <v>820</v>
      </c>
      <c r="C27" s="507">
        <v>537</v>
      </c>
      <c r="D27" s="507">
        <v>0</v>
      </c>
      <c r="E27" s="508">
        <f t="shared" si="0"/>
        <v>6997</v>
      </c>
      <c r="F27" s="508">
        <v>6961</v>
      </c>
      <c r="G27" s="508">
        <v>6</v>
      </c>
      <c r="H27" s="508">
        <v>11</v>
      </c>
      <c r="I27" s="508">
        <v>8</v>
      </c>
      <c r="J27" s="508">
        <v>8</v>
      </c>
      <c r="K27" s="508">
        <v>2</v>
      </c>
      <c r="L27" s="508">
        <v>1</v>
      </c>
    </row>
    <row r="28" spans="1:12">
      <c r="A28" s="506" t="s">
        <v>821</v>
      </c>
      <c r="B28" s="416" t="s">
        <v>822</v>
      </c>
      <c r="C28" s="507">
        <v>0</v>
      </c>
      <c r="D28" s="507">
        <v>0</v>
      </c>
      <c r="E28" s="508">
        <f t="shared" si="0"/>
        <v>16</v>
      </c>
      <c r="F28" s="508">
        <v>16</v>
      </c>
      <c r="G28" s="508">
        <v>0</v>
      </c>
      <c r="H28" s="508">
        <v>0</v>
      </c>
      <c r="I28" s="508">
        <v>0</v>
      </c>
      <c r="J28" s="508">
        <v>0</v>
      </c>
      <c r="K28" s="508">
        <v>0</v>
      </c>
      <c r="L28" s="508">
        <v>0</v>
      </c>
    </row>
    <row r="29" spans="1:12" ht="13.5" thickBot="1">
      <c r="A29" s="509" t="s">
        <v>823</v>
      </c>
      <c r="B29" s="510" t="s">
        <v>824</v>
      </c>
      <c r="C29" s="511">
        <v>0</v>
      </c>
      <c r="D29" s="511">
        <v>0</v>
      </c>
      <c r="E29" s="512">
        <f t="shared" si="0"/>
        <v>0</v>
      </c>
      <c r="F29" s="512">
        <v>0</v>
      </c>
      <c r="G29" s="512">
        <v>0</v>
      </c>
      <c r="H29" s="512">
        <v>0</v>
      </c>
      <c r="I29" s="512">
        <v>0</v>
      </c>
      <c r="J29" s="512">
        <v>0</v>
      </c>
      <c r="K29" s="512">
        <v>0</v>
      </c>
      <c r="L29" s="512">
        <v>0</v>
      </c>
    </row>
    <row r="30" spans="1:12" ht="13.5" thickBot="1">
      <c r="A30" s="513" t="s">
        <v>825</v>
      </c>
      <c r="B30" s="514" t="s">
        <v>826</v>
      </c>
      <c r="C30" s="515">
        <v>3213</v>
      </c>
      <c r="D30" s="515">
        <v>0</v>
      </c>
      <c r="E30" s="516">
        <f t="shared" si="0"/>
        <v>8451</v>
      </c>
      <c r="F30" s="516">
        <v>8415</v>
      </c>
      <c r="G30" s="516">
        <v>6</v>
      </c>
      <c r="H30" s="516">
        <v>11</v>
      </c>
      <c r="I30" s="516">
        <v>8</v>
      </c>
      <c r="J30" s="516">
        <v>8</v>
      </c>
      <c r="K30" s="516">
        <v>2</v>
      </c>
      <c r="L30" s="516">
        <v>1</v>
      </c>
    </row>
    <row r="31" spans="1:12">
      <c r="A31" s="502" t="s">
        <v>827</v>
      </c>
      <c r="B31" s="503" t="s">
        <v>828</v>
      </c>
      <c r="C31" s="504">
        <v>3601</v>
      </c>
      <c r="D31" s="504">
        <v>0</v>
      </c>
      <c r="E31" s="505">
        <f t="shared" si="0"/>
        <v>1889</v>
      </c>
      <c r="F31" s="505">
        <v>1889</v>
      </c>
      <c r="G31" s="505">
        <v>0</v>
      </c>
      <c r="H31" s="505">
        <v>0</v>
      </c>
      <c r="I31" s="505">
        <v>0</v>
      </c>
      <c r="J31" s="505">
        <v>0</v>
      </c>
      <c r="K31" s="505">
        <v>0</v>
      </c>
      <c r="L31" s="505">
        <v>0</v>
      </c>
    </row>
    <row r="32" spans="1:12">
      <c r="A32" s="506" t="s">
        <v>829</v>
      </c>
      <c r="B32" s="416" t="s">
        <v>830</v>
      </c>
      <c r="C32" s="507">
        <v>0</v>
      </c>
      <c r="D32" s="507">
        <v>0</v>
      </c>
      <c r="E32" s="508">
        <f t="shared" si="0"/>
        <v>0</v>
      </c>
      <c r="F32" s="508">
        <v>0</v>
      </c>
      <c r="G32" s="508">
        <v>0</v>
      </c>
      <c r="H32" s="508">
        <v>0</v>
      </c>
      <c r="I32" s="508">
        <v>0</v>
      </c>
      <c r="J32" s="508">
        <v>0</v>
      </c>
      <c r="K32" s="508">
        <v>0</v>
      </c>
      <c r="L32" s="508">
        <v>0</v>
      </c>
    </row>
    <row r="33" spans="1:12">
      <c r="A33" s="506" t="s">
        <v>831</v>
      </c>
      <c r="B33" s="416" t="s">
        <v>832</v>
      </c>
      <c r="C33" s="507">
        <v>0</v>
      </c>
      <c r="D33" s="507">
        <v>0</v>
      </c>
      <c r="E33" s="508">
        <f t="shared" si="0"/>
        <v>14</v>
      </c>
      <c r="F33" s="508">
        <v>14</v>
      </c>
      <c r="G33" s="508">
        <v>0</v>
      </c>
      <c r="H33" s="508">
        <v>0</v>
      </c>
      <c r="I33" s="508">
        <v>0</v>
      </c>
      <c r="J33" s="508">
        <v>0</v>
      </c>
      <c r="K33" s="508">
        <v>0</v>
      </c>
      <c r="L33" s="508">
        <v>0</v>
      </c>
    </row>
    <row r="34" spans="1:12" ht="13.5" thickBot="1">
      <c r="A34" s="509" t="s">
        <v>833</v>
      </c>
      <c r="B34" s="510" t="s">
        <v>834</v>
      </c>
      <c r="C34" s="511">
        <v>0</v>
      </c>
      <c r="D34" s="511">
        <v>0</v>
      </c>
      <c r="E34" s="512">
        <f t="shared" si="0"/>
        <v>14</v>
      </c>
      <c r="F34" s="512">
        <v>14</v>
      </c>
      <c r="G34" s="512">
        <v>0</v>
      </c>
      <c r="H34" s="512">
        <v>0</v>
      </c>
      <c r="I34" s="512">
        <v>0</v>
      </c>
      <c r="J34" s="512">
        <v>0</v>
      </c>
      <c r="K34" s="512">
        <v>0</v>
      </c>
      <c r="L34" s="512">
        <v>0</v>
      </c>
    </row>
    <row r="35" spans="1:12" ht="13.5" thickBot="1">
      <c r="A35" s="513" t="s">
        <v>835</v>
      </c>
      <c r="B35" s="514" t="s">
        <v>836</v>
      </c>
      <c r="C35" s="515">
        <v>3601</v>
      </c>
      <c r="D35" s="515">
        <v>0</v>
      </c>
      <c r="E35" s="516">
        <f t="shared" si="0"/>
        <v>1903</v>
      </c>
      <c r="F35" s="516">
        <v>1903</v>
      </c>
      <c r="G35" s="516">
        <v>0</v>
      </c>
      <c r="H35" s="516">
        <v>0</v>
      </c>
      <c r="I35" s="516">
        <v>0</v>
      </c>
      <c r="J35" s="516">
        <v>0</v>
      </c>
      <c r="K35" s="516">
        <v>0</v>
      </c>
      <c r="L35" s="516">
        <v>0</v>
      </c>
    </row>
    <row r="36" spans="1:12" ht="13.5" thickBot="1">
      <c r="A36" s="513" t="s">
        <v>837</v>
      </c>
      <c r="B36" s="514" t="s">
        <v>838</v>
      </c>
      <c r="C36" s="515">
        <v>-388</v>
      </c>
      <c r="D36" s="515">
        <v>0</v>
      </c>
      <c r="E36" s="516">
        <f t="shared" si="0"/>
        <v>6548</v>
      </c>
      <c r="F36" s="516">
        <v>6512</v>
      </c>
      <c r="G36" s="516">
        <v>6</v>
      </c>
      <c r="H36" s="516">
        <v>11</v>
      </c>
      <c r="I36" s="516">
        <v>8</v>
      </c>
      <c r="J36" s="516">
        <v>8</v>
      </c>
      <c r="K36" s="516">
        <v>2</v>
      </c>
      <c r="L36" s="516">
        <v>1</v>
      </c>
    </row>
    <row r="37" spans="1:12" ht="13.5" thickBot="1">
      <c r="A37" s="513" t="s">
        <v>839</v>
      </c>
      <c r="B37" s="514" t="s">
        <v>840</v>
      </c>
      <c r="C37" s="515">
        <v>-161009</v>
      </c>
      <c r="D37" s="515">
        <v>0</v>
      </c>
      <c r="E37" s="516">
        <f t="shared" si="0"/>
        <v>-478638</v>
      </c>
      <c r="F37" s="516">
        <v>-382483</v>
      </c>
      <c r="G37" s="516">
        <v>3932</v>
      </c>
      <c r="H37" s="516">
        <v>18821</v>
      </c>
      <c r="I37" s="516">
        <v>-128963</v>
      </c>
      <c r="J37" s="516">
        <v>10617</v>
      </c>
      <c r="K37" s="516">
        <v>-1410</v>
      </c>
      <c r="L37" s="516">
        <v>848</v>
      </c>
    </row>
    <row r="38" spans="1:12">
      <c r="A38" s="502" t="s">
        <v>841</v>
      </c>
      <c r="B38" s="503" t="s">
        <v>842</v>
      </c>
      <c r="C38" s="504">
        <v>71540</v>
      </c>
      <c r="D38" s="504">
        <v>0</v>
      </c>
      <c r="E38" s="505">
        <f t="shared" si="0"/>
        <v>206759</v>
      </c>
      <c r="F38" s="505">
        <v>65355</v>
      </c>
      <c r="G38" s="505">
        <v>0</v>
      </c>
      <c r="H38" s="505">
        <v>0</v>
      </c>
      <c r="I38" s="505">
        <v>141404</v>
      </c>
      <c r="J38" s="505">
        <v>0</v>
      </c>
      <c r="K38" s="505">
        <v>0</v>
      </c>
      <c r="L38" s="505">
        <v>0</v>
      </c>
    </row>
    <row r="39" spans="1:12" ht="13.5" thickBot="1">
      <c r="A39" s="509" t="s">
        <v>843</v>
      </c>
      <c r="B39" s="510" t="s">
        <v>844</v>
      </c>
      <c r="C39" s="511">
        <v>342696</v>
      </c>
      <c r="D39" s="511">
        <v>0</v>
      </c>
      <c r="E39" s="512">
        <f t="shared" si="0"/>
        <v>310099</v>
      </c>
      <c r="F39" s="512">
        <v>310086</v>
      </c>
      <c r="G39" s="512">
        <v>0</v>
      </c>
      <c r="H39" s="512">
        <v>13</v>
      </c>
      <c r="I39" s="512">
        <v>0</v>
      </c>
      <c r="J39" s="512">
        <v>0</v>
      </c>
      <c r="K39" s="512">
        <v>0</v>
      </c>
      <c r="L39" s="512">
        <v>0</v>
      </c>
    </row>
    <row r="40" spans="1:12" ht="13.5" thickBot="1">
      <c r="A40" s="513" t="s">
        <v>845</v>
      </c>
      <c r="B40" s="514" t="s">
        <v>846</v>
      </c>
      <c r="C40" s="515">
        <v>414236</v>
      </c>
      <c r="D40" s="515">
        <v>0</v>
      </c>
      <c r="E40" s="516">
        <f t="shared" si="0"/>
        <v>516858</v>
      </c>
      <c r="F40" s="516">
        <v>375441</v>
      </c>
      <c r="G40" s="516">
        <v>0</v>
      </c>
      <c r="H40" s="516">
        <v>13</v>
      </c>
      <c r="I40" s="516">
        <v>141404</v>
      </c>
      <c r="J40" s="516">
        <v>0</v>
      </c>
      <c r="K40" s="516">
        <v>0</v>
      </c>
      <c r="L40" s="516">
        <v>0</v>
      </c>
    </row>
    <row r="41" spans="1:12" ht="13.5" thickBot="1">
      <c r="A41" s="513" t="s">
        <v>847</v>
      </c>
      <c r="B41" s="514" t="s">
        <v>848</v>
      </c>
      <c r="C41" s="515">
        <v>32004</v>
      </c>
      <c r="D41" s="515">
        <v>0</v>
      </c>
      <c r="E41" s="516">
        <f t="shared" si="0"/>
        <v>4530</v>
      </c>
      <c r="F41" s="516">
        <v>4530</v>
      </c>
      <c r="G41" s="516">
        <v>0</v>
      </c>
      <c r="H41" s="516">
        <v>0</v>
      </c>
      <c r="I41" s="516">
        <v>0</v>
      </c>
      <c r="J41" s="516">
        <v>0</v>
      </c>
      <c r="K41" s="516">
        <v>0</v>
      </c>
      <c r="L41" s="516">
        <v>0</v>
      </c>
    </row>
    <row r="42" spans="1:12" ht="13.5" thickBot="1">
      <c r="A42" s="513" t="s">
        <v>849</v>
      </c>
      <c r="B42" s="514" t="s">
        <v>850</v>
      </c>
      <c r="C42" s="515">
        <v>382232</v>
      </c>
      <c r="D42" s="515">
        <v>0</v>
      </c>
      <c r="E42" s="516">
        <f t="shared" si="0"/>
        <v>512328</v>
      </c>
      <c r="F42" s="516">
        <v>370911</v>
      </c>
      <c r="G42" s="516">
        <v>0</v>
      </c>
      <c r="H42" s="516">
        <v>13</v>
      </c>
      <c r="I42" s="516">
        <v>141404</v>
      </c>
      <c r="J42" s="516">
        <v>0</v>
      </c>
      <c r="K42" s="516">
        <v>0</v>
      </c>
      <c r="L42" s="516">
        <v>0</v>
      </c>
    </row>
    <row r="43" spans="1:12" ht="13.5" thickBot="1">
      <c r="A43" s="513" t="s">
        <v>851</v>
      </c>
      <c r="B43" s="514" t="s">
        <v>852</v>
      </c>
      <c r="C43" s="515">
        <v>221223</v>
      </c>
      <c r="D43" s="515">
        <v>0</v>
      </c>
      <c r="E43" s="516">
        <f t="shared" si="0"/>
        <v>33690</v>
      </c>
      <c r="F43" s="516">
        <v>-11572</v>
      </c>
      <c r="G43" s="516">
        <v>3932</v>
      </c>
      <c r="H43" s="516">
        <v>18834</v>
      </c>
      <c r="I43" s="516">
        <v>12441</v>
      </c>
      <c r="J43" s="516">
        <v>10617</v>
      </c>
      <c r="K43" s="516">
        <v>-1410</v>
      </c>
      <c r="L43" s="516">
        <v>848</v>
      </c>
    </row>
  </sheetData>
  <mergeCells count="5">
    <mergeCell ref="A1:A2"/>
    <mergeCell ref="B1:B2"/>
    <mergeCell ref="C1:C2"/>
    <mergeCell ref="D1:D2"/>
    <mergeCell ref="E1:L1"/>
  </mergeCells>
  <pageMargins left="0.17" right="0.17" top="1.1417322834645669" bottom="0.98425196850393704" header="0.51181102362204722" footer="0.51181102362204722"/>
  <pageSetup scale="64" orientation="landscape" horizontalDpi="300" verticalDpi="300" r:id="rId1"/>
  <headerFooter alignWithMargins="0">
    <oddHeader>&amp;C&amp;"-,Félkövér"&amp;14BONYHÁD VÁROS ÖNKORMÁNYZATA
EREDMÉNYKIMUTATÁS&amp;R&amp;"Times New Roman,Félkövér dőlt"&amp;14 5. sz.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M98"/>
  <sheetViews>
    <sheetView view="pageBreakPreview" topLeftCell="A61" zoomScaleNormal="120" workbookViewId="0">
      <selection activeCell="I86" sqref="I86"/>
    </sheetView>
  </sheetViews>
  <sheetFormatPr defaultRowHeight="18.75"/>
  <cols>
    <col min="1" max="1" width="4.85546875" style="327" customWidth="1"/>
    <col min="2" max="2" width="5" style="327" customWidth="1"/>
    <col min="3" max="3" width="61.28515625" style="327" bestFit="1" customWidth="1"/>
    <col min="4" max="5" width="16.140625" style="327" hidden="1" customWidth="1"/>
    <col min="6" max="9" width="13.140625" style="327" customWidth="1"/>
    <col min="10" max="10" width="9.140625" style="328"/>
    <col min="11" max="11" width="9.140625" style="327"/>
    <col min="12" max="12" width="13.28515625" style="327" bestFit="1" customWidth="1"/>
    <col min="13" max="16384" width="9.140625" style="327"/>
  </cols>
  <sheetData>
    <row r="1" spans="1:10" ht="18" customHeight="1">
      <c r="A1" s="848" t="s">
        <v>29</v>
      </c>
      <c r="B1" s="848"/>
      <c r="C1" s="848"/>
      <c r="D1" s="848"/>
      <c r="E1" s="848"/>
      <c r="F1" s="848"/>
      <c r="G1" s="326"/>
      <c r="H1" s="326"/>
      <c r="I1" s="326"/>
      <c r="J1" s="326"/>
    </row>
    <row r="2" spans="1:10">
      <c r="C2" s="326"/>
    </row>
    <row r="3" spans="1:10" s="330" customFormat="1" ht="78.75">
      <c r="A3" s="329" t="s">
        <v>359</v>
      </c>
      <c r="D3" s="331" t="s">
        <v>360</v>
      </c>
      <c r="E3" s="331" t="s">
        <v>361</v>
      </c>
      <c r="F3" s="332" t="s">
        <v>654</v>
      </c>
      <c r="G3" s="332" t="s">
        <v>694</v>
      </c>
      <c r="H3" s="332" t="s">
        <v>653</v>
      </c>
      <c r="I3" s="332" t="s">
        <v>632</v>
      </c>
      <c r="J3" s="333"/>
    </row>
    <row r="4" spans="1:10" s="330" customFormat="1" ht="15.75">
      <c r="D4" s="134"/>
      <c r="E4" s="134"/>
      <c r="F4" s="134"/>
      <c r="G4" s="134"/>
      <c r="H4" s="134"/>
      <c r="I4" s="134"/>
      <c r="J4" s="333"/>
    </row>
    <row r="5" spans="1:10" s="330" customFormat="1" ht="15.75">
      <c r="B5" s="334" t="s">
        <v>362</v>
      </c>
      <c r="C5" s="335"/>
      <c r="D5" s="134"/>
      <c r="E5" s="134"/>
      <c r="F5" s="134"/>
      <c r="G5" s="134"/>
      <c r="H5" s="134"/>
      <c r="I5" s="134"/>
      <c r="J5" s="333"/>
    </row>
    <row r="6" spans="1:10" s="330" customFormat="1" ht="15.75">
      <c r="B6" s="336"/>
      <c r="C6" s="337" t="s">
        <v>0</v>
      </c>
      <c r="D6" s="135">
        <v>472</v>
      </c>
      <c r="E6" s="135">
        <v>128</v>
      </c>
      <c r="F6" s="136">
        <v>600</v>
      </c>
      <c r="G6" s="136">
        <v>600</v>
      </c>
      <c r="H6" s="136">
        <f>I6-G6</f>
        <v>0</v>
      </c>
      <c r="I6" s="136">
        <v>600</v>
      </c>
      <c r="J6" s="333"/>
    </row>
    <row r="7" spans="1:10" s="330" customFormat="1" ht="15.75">
      <c r="B7" s="336"/>
      <c r="C7" s="337" t="s">
        <v>1</v>
      </c>
      <c r="D7" s="135">
        <v>79</v>
      </c>
      <c r="E7" s="135">
        <v>21</v>
      </c>
      <c r="F7" s="136">
        <v>100</v>
      </c>
      <c r="G7" s="136">
        <v>100</v>
      </c>
      <c r="H7" s="136">
        <f t="shared" ref="H7:H19" si="0">I7-G7</f>
        <v>0</v>
      </c>
      <c r="I7" s="136">
        <v>100</v>
      </c>
      <c r="J7" s="333"/>
    </row>
    <row r="8" spans="1:10" s="330" customFormat="1" ht="15.75">
      <c r="B8" s="336"/>
      <c r="C8" s="337" t="s">
        <v>2</v>
      </c>
      <c r="D8" s="135">
        <v>236</v>
      </c>
      <c r="E8" s="135">
        <v>64</v>
      </c>
      <c r="F8" s="136">
        <v>300</v>
      </c>
      <c r="G8" s="136">
        <v>300</v>
      </c>
      <c r="H8" s="136">
        <f t="shared" si="0"/>
        <v>0</v>
      </c>
      <c r="I8" s="136">
        <v>300</v>
      </c>
      <c r="J8" s="333"/>
    </row>
    <row r="9" spans="1:10" s="330" customFormat="1" ht="15.75">
      <c r="B9" s="336"/>
      <c r="C9" s="337" t="s">
        <v>3</v>
      </c>
      <c r="D9" s="135">
        <v>79</v>
      </c>
      <c r="E9" s="135">
        <v>21</v>
      </c>
      <c r="F9" s="136">
        <v>100</v>
      </c>
      <c r="G9" s="136">
        <v>0</v>
      </c>
      <c r="H9" s="136">
        <f t="shared" si="0"/>
        <v>0</v>
      </c>
      <c r="I9" s="136">
        <v>0</v>
      </c>
      <c r="J9" s="333"/>
    </row>
    <row r="10" spans="1:10" s="330" customFormat="1" ht="15.75">
      <c r="B10" s="336"/>
      <c r="C10" s="337" t="s">
        <v>4</v>
      </c>
      <c r="D10" s="135">
        <v>236</v>
      </c>
      <c r="E10" s="135">
        <v>64</v>
      </c>
      <c r="F10" s="136">
        <v>300</v>
      </c>
      <c r="G10" s="136">
        <v>300</v>
      </c>
      <c r="H10" s="136">
        <f t="shared" si="0"/>
        <v>0</v>
      </c>
      <c r="I10" s="136">
        <v>300</v>
      </c>
      <c r="J10" s="333"/>
    </row>
    <row r="11" spans="1:10" s="330" customFormat="1" ht="15.75">
      <c r="B11" s="336"/>
      <c r="C11" s="337" t="s">
        <v>5</v>
      </c>
      <c r="D11" s="135">
        <v>693</v>
      </c>
      <c r="E11" s="135">
        <v>187</v>
      </c>
      <c r="F11" s="136">
        <v>880</v>
      </c>
      <c r="G11" s="136">
        <v>880</v>
      </c>
      <c r="H11" s="136">
        <f t="shared" si="0"/>
        <v>0</v>
      </c>
      <c r="I11" s="136">
        <v>880</v>
      </c>
      <c r="J11" s="333"/>
    </row>
    <row r="12" spans="1:10" s="330" customFormat="1" ht="15.75">
      <c r="B12" s="336"/>
      <c r="C12" s="337" t="s">
        <v>6</v>
      </c>
      <c r="D12" s="135">
        <v>275</v>
      </c>
      <c r="E12" s="135">
        <v>75</v>
      </c>
      <c r="F12" s="136">
        <v>350</v>
      </c>
      <c r="G12" s="136">
        <v>0</v>
      </c>
      <c r="H12" s="136">
        <f t="shared" si="0"/>
        <v>0</v>
      </c>
      <c r="I12" s="136">
        <v>0</v>
      </c>
      <c r="J12" s="333"/>
    </row>
    <row r="13" spans="1:10" s="330" customFormat="1" ht="15.75">
      <c r="B13" s="336"/>
      <c r="C13" s="337" t="s">
        <v>7</v>
      </c>
      <c r="D13" s="135">
        <v>118</v>
      </c>
      <c r="E13" s="135">
        <v>32</v>
      </c>
      <c r="F13" s="136">
        <v>150</v>
      </c>
      <c r="G13" s="136">
        <v>0</v>
      </c>
      <c r="H13" s="136">
        <f t="shared" si="0"/>
        <v>0</v>
      </c>
      <c r="I13" s="136">
        <v>0</v>
      </c>
      <c r="J13" s="333"/>
    </row>
    <row r="14" spans="1:10" s="330" customFormat="1" ht="15.75">
      <c r="B14" s="336"/>
      <c r="C14" s="337" t="s">
        <v>8</v>
      </c>
      <c r="D14" s="135">
        <v>79</v>
      </c>
      <c r="E14" s="135">
        <v>21</v>
      </c>
      <c r="F14" s="136">
        <v>100</v>
      </c>
      <c r="G14" s="136">
        <v>0</v>
      </c>
      <c r="H14" s="136">
        <f t="shared" si="0"/>
        <v>0</v>
      </c>
      <c r="I14" s="136">
        <v>0</v>
      </c>
      <c r="J14" s="333"/>
    </row>
    <row r="15" spans="1:10" s="330" customFormat="1" ht="15.75">
      <c r="B15" s="336"/>
      <c r="C15" s="337" t="s">
        <v>9</v>
      </c>
      <c r="D15" s="135">
        <v>79</v>
      </c>
      <c r="E15" s="135">
        <v>21</v>
      </c>
      <c r="F15" s="136">
        <v>100</v>
      </c>
      <c r="G15" s="136">
        <v>0</v>
      </c>
      <c r="H15" s="136">
        <f t="shared" si="0"/>
        <v>0</v>
      </c>
      <c r="I15" s="136">
        <v>0</v>
      </c>
      <c r="J15" s="333"/>
    </row>
    <row r="16" spans="1:10" s="330" customFormat="1" ht="15.75">
      <c r="B16" s="336"/>
      <c r="C16" s="337" t="s">
        <v>677</v>
      </c>
      <c r="D16" s="135"/>
      <c r="E16" s="135"/>
      <c r="F16" s="136">
        <v>0</v>
      </c>
      <c r="G16" s="136">
        <v>109</v>
      </c>
      <c r="H16" s="136">
        <f t="shared" si="0"/>
        <v>0</v>
      </c>
      <c r="I16" s="136">
        <v>109</v>
      </c>
      <c r="J16" s="333"/>
    </row>
    <row r="17" spans="2:10" s="330" customFormat="1" ht="15.75">
      <c r="B17" s="336"/>
      <c r="C17" s="337" t="s">
        <v>678</v>
      </c>
      <c r="D17" s="135"/>
      <c r="E17" s="135"/>
      <c r="F17" s="136">
        <v>0</v>
      </c>
      <c r="G17" s="136">
        <v>114</v>
      </c>
      <c r="H17" s="136">
        <f t="shared" si="0"/>
        <v>0</v>
      </c>
      <c r="I17" s="136">
        <v>114</v>
      </c>
      <c r="J17" s="333"/>
    </row>
    <row r="18" spans="2:10" s="330" customFormat="1" ht="15.75">
      <c r="B18" s="336"/>
      <c r="C18" s="337" t="s">
        <v>679</v>
      </c>
      <c r="D18" s="135">
        <v>512</v>
      </c>
      <c r="E18" s="135">
        <v>138</v>
      </c>
      <c r="F18" s="136">
        <v>650</v>
      </c>
      <c r="G18" s="136">
        <v>650</v>
      </c>
      <c r="H18" s="136">
        <f t="shared" si="0"/>
        <v>0</v>
      </c>
      <c r="I18" s="136">
        <v>650</v>
      </c>
      <c r="J18" s="333"/>
    </row>
    <row r="19" spans="2:10" s="330" customFormat="1" ht="15.75">
      <c r="B19" s="336"/>
      <c r="C19" s="337" t="s">
        <v>680</v>
      </c>
      <c r="D19" s="135">
        <v>197</v>
      </c>
      <c r="E19" s="135">
        <v>53</v>
      </c>
      <c r="F19" s="136">
        <v>250</v>
      </c>
      <c r="G19" s="136">
        <v>250</v>
      </c>
      <c r="H19" s="136">
        <f t="shared" si="0"/>
        <v>0</v>
      </c>
      <c r="I19" s="136">
        <v>250</v>
      </c>
      <c r="J19" s="333"/>
    </row>
    <row r="20" spans="2:10" s="330" customFormat="1" ht="15.75">
      <c r="B20" s="336"/>
      <c r="C20" s="338" t="s">
        <v>363</v>
      </c>
      <c r="D20" s="137">
        <f>SUM(D6:D19)</f>
        <v>3055</v>
      </c>
      <c r="E20" s="137">
        <f>SUM(E6:E19)</f>
        <v>825</v>
      </c>
      <c r="F20" s="137">
        <f>SUM(F6:F19)</f>
        <v>3880</v>
      </c>
      <c r="G20" s="137">
        <f t="shared" ref="G20:I20" si="1">SUM(G6:G19)</f>
        <v>3303</v>
      </c>
      <c r="H20" s="137">
        <f t="shared" si="1"/>
        <v>0</v>
      </c>
      <c r="I20" s="137">
        <f t="shared" si="1"/>
        <v>3303</v>
      </c>
      <c r="J20" s="333"/>
    </row>
    <row r="21" spans="2:10" s="330" customFormat="1" ht="15.75">
      <c r="C21" s="339"/>
      <c r="D21" s="138"/>
      <c r="E21" s="138"/>
      <c r="F21" s="138"/>
      <c r="G21" s="138"/>
      <c r="H21" s="138"/>
      <c r="I21" s="138"/>
      <c r="J21" s="333"/>
    </row>
    <row r="22" spans="2:10" s="330" customFormat="1" ht="15.75">
      <c r="B22" s="334" t="s">
        <v>364</v>
      </c>
      <c r="C22" s="335"/>
      <c r="D22" s="138"/>
      <c r="E22" s="138"/>
      <c r="F22" s="138"/>
      <c r="G22" s="138"/>
      <c r="H22" s="138"/>
      <c r="I22" s="138"/>
      <c r="J22" s="333"/>
    </row>
    <row r="23" spans="2:10" s="330" customFormat="1" ht="15.75">
      <c r="C23" s="337" t="s">
        <v>365</v>
      </c>
      <c r="D23" s="135">
        <v>630</v>
      </c>
      <c r="E23" s="136">
        <v>170</v>
      </c>
      <c r="F23" s="136">
        <f>SUM(D23:E23)</f>
        <v>800</v>
      </c>
      <c r="G23" s="136">
        <v>800</v>
      </c>
      <c r="H23" s="136">
        <f>I23-G23</f>
        <v>0</v>
      </c>
      <c r="I23" s="136">
        <v>800</v>
      </c>
      <c r="J23" s="333"/>
    </row>
    <row r="24" spans="2:10" s="330" customFormat="1" ht="15.75">
      <c r="C24" s="337" t="s">
        <v>681</v>
      </c>
      <c r="D24" s="135"/>
      <c r="E24" s="136"/>
      <c r="F24" s="136">
        <v>0</v>
      </c>
      <c r="G24" s="136">
        <v>363</v>
      </c>
      <c r="H24" s="136"/>
      <c r="I24" s="136">
        <v>363</v>
      </c>
      <c r="J24" s="333"/>
    </row>
    <row r="25" spans="2:10" s="330" customFormat="1" ht="15.75">
      <c r="C25" s="338" t="s">
        <v>366</v>
      </c>
      <c r="D25" s="139">
        <f>SUM(D23:D23)</f>
        <v>630</v>
      </c>
      <c r="E25" s="139">
        <f>SUM(E23:E23)</f>
        <v>170</v>
      </c>
      <c r="F25" s="139">
        <f>SUM(F23:F24)</f>
        <v>800</v>
      </c>
      <c r="G25" s="139">
        <v>1163</v>
      </c>
      <c r="H25" s="139">
        <f t="shared" ref="H25:I25" si="2">SUM(H23:H24)</f>
        <v>0</v>
      </c>
      <c r="I25" s="139">
        <f t="shared" si="2"/>
        <v>1163</v>
      </c>
      <c r="J25" s="333"/>
    </row>
    <row r="26" spans="2:10" s="330" customFormat="1" ht="15.75">
      <c r="C26" s="340"/>
      <c r="D26" s="141"/>
      <c r="E26" s="141"/>
      <c r="F26" s="141"/>
      <c r="G26" s="141"/>
      <c r="H26" s="141"/>
      <c r="I26" s="141"/>
      <c r="J26" s="333"/>
    </row>
    <row r="27" spans="2:10" s="330" customFormat="1" ht="15.75">
      <c r="B27" s="334" t="s">
        <v>367</v>
      </c>
      <c r="C27" s="335"/>
      <c r="D27" s="138"/>
      <c r="E27" s="138"/>
      <c r="F27" s="138"/>
      <c r="G27" s="138"/>
      <c r="H27" s="138"/>
      <c r="I27" s="138"/>
      <c r="J27" s="333"/>
    </row>
    <row r="28" spans="2:10" s="330" customFormat="1" ht="15.75">
      <c r="C28" s="337" t="s">
        <v>10</v>
      </c>
      <c r="D28" s="135">
        <v>1181</v>
      </c>
      <c r="E28" s="136">
        <v>319</v>
      </c>
      <c r="F28" s="136">
        <f>SUM(D28:E28)</f>
        <v>1500</v>
      </c>
      <c r="G28" s="136">
        <v>1500</v>
      </c>
      <c r="H28" s="136">
        <f t="shared" ref="H28:H36" si="3">I28-G28</f>
        <v>0</v>
      </c>
      <c r="I28" s="136">
        <v>1500</v>
      </c>
      <c r="J28" s="333"/>
    </row>
    <row r="29" spans="2:10" s="330" customFormat="1" ht="15.75">
      <c r="C29" s="337" t="s">
        <v>11</v>
      </c>
      <c r="D29" s="135">
        <v>512</v>
      </c>
      <c r="E29" s="136">
        <v>138</v>
      </c>
      <c r="F29" s="136">
        <f>SUM(D29:E29)</f>
        <v>650</v>
      </c>
      <c r="G29" s="136">
        <v>650</v>
      </c>
      <c r="H29" s="136">
        <f t="shared" si="3"/>
        <v>0</v>
      </c>
      <c r="I29" s="136">
        <v>650</v>
      </c>
      <c r="J29" s="333"/>
    </row>
    <row r="30" spans="2:10" s="330" customFormat="1" ht="15.75">
      <c r="C30" s="337" t="s">
        <v>12</v>
      </c>
      <c r="D30" s="135">
        <v>472</v>
      </c>
      <c r="E30" s="136">
        <v>128</v>
      </c>
      <c r="F30" s="136">
        <f>SUM(D30:E30)</f>
        <v>600</v>
      </c>
      <c r="G30" s="136">
        <v>600</v>
      </c>
      <c r="H30" s="136">
        <f t="shared" si="3"/>
        <v>0</v>
      </c>
      <c r="I30" s="136">
        <v>600</v>
      </c>
      <c r="J30" s="333"/>
    </row>
    <row r="31" spans="2:10" s="330" customFormat="1" ht="15.75">
      <c r="C31" s="337" t="s">
        <v>13</v>
      </c>
      <c r="D31" s="135">
        <v>394</v>
      </c>
      <c r="E31" s="136">
        <v>106</v>
      </c>
      <c r="F31" s="136">
        <f>SUM(D31:E31)</f>
        <v>500</v>
      </c>
      <c r="G31" s="136">
        <v>500</v>
      </c>
      <c r="H31" s="136">
        <f t="shared" si="3"/>
        <v>0</v>
      </c>
      <c r="I31" s="136">
        <v>500</v>
      </c>
      <c r="J31" s="333"/>
    </row>
    <row r="32" spans="2:10" s="330" customFormat="1" ht="15.75">
      <c r="C32" s="337" t="s">
        <v>682</v>
      </c>
      <c r="D32" s="135"/>
      <c r="E32" s="136"/>
      <c r="F32" s="136">
        <v>0</v>
      </c>
      <c r="G32" s="136">
        <v>56</v>
      </c>
      <c r="H32" s="136">
        <f t="shared" si="3"/>
        <v>0</v>
      </c>
      <c r="I32" s="136">
        <v>56</v>
      </c>
      <c r="J32" s="333"/>
    </row>
    <row r="33" spans="2:10" s="330" customFormat="1" ht="15.75">
      <c r="C33" s="337" t="s">
        <v>683</v>
      </c>
      <c r="D33" s="135"/>
      <c r="E33" s="136"/>
      <c r="F33" s="136">
        <v>0</v>
      </c>
      <c r="G33" s="136">
        <v>457</v>
      </c>
      <c r="H33" s="136">
        <f t="shared" si="3"/>
        <v>0</v>
      </c>
      <c r="I33" s="136">
        <v>457</v>
      </c>
      <c r="J33" s="333"/>
    </row>
    <row r="34" spans="2:10" s="330" customFormat="1" ht="15.75">
      <c r="C34" s="337" t="s">
        <v>684</v>
      </c>
      <c r="D34" s="135"/>
      <c r="E34" s="136"/>
      <c r="F34" s="136">
        <v>0</v>
      </c>
      <c r="G34" s="136">
        <v>249</v>
      </c>
      <c r="H34" s="136">
        <f t="shared" si="3"/>
        <v>0</v>
      </c>
      <c r="I34" s="136">
        <v>249</v>
      </c>
      <c r="J34" s="333"/>
    </row>
    <row r="35" spans="2:10" s="330" customFormat="1" ht="15.75">
      <c r="C35" s="337" t="s">
        <v>685</v>
      </c>
      <c r="D35" s="135"/>
      <c r="E35" s="136"/>
      <c r="F35" s="136">
        <v>0</v>
      </c>
      <c r="G35" s="136">
        <v>20</v>
      </c>
      <c r="H35" s="136">
        <f t="shared" si="3"/>
        <v>0</v>
      </c>
      <c r="I35" s="136">
        <v>20</v>
      </c>
      <c r="J35" s="333"/>
    </row>
    <row r="36" spans="2:10" s="330" customFormat="1" ht="15.75">
      <c r="C36" s="337" t="s">
        <v>686</v>
      </c>
      <c r="D36" s="135"/>
      <c r="E36" s="136"/>
      <c r="F36" s="136">
        <v>0</v>
      </c>
      <c r="G36" s="136">
        <v>239</v>
      </c>
      <c r="H36" s="136">
        <f t="shared" si="3"/>
        <v>0</v>
      </c>
      <c r="I36" s="136">
        <v>239</v>
      </c>
      <c r="J36" s="333"/>
    </row>
    <row r="37" spans="2:10" s="330" customFormat="1" ht="15.75">
      <c r="C37" s="338" t="s">
        <v>368</v>
      </c>
      <c r="D37" s="139">
        <f>SUM(D28:D31)</f>
        <v>2559</v>
      </c>
      <c r="E37" s="139">
        <f>SUM(E28:E31)</f>
        <v>691</v>
      </c>
      <c r="F37" s="140">
        <f>SUM(F28:F36)</f>
        <v>3250</v>
      </c>
      <c r="G37" s="140">
        <v>4271</v>
      </c>
      <c r="H37" s="140">
        <f t="shared" ref="H37:I37" si="4">SUM(H28:H36)</f>
        <v>0</v>
      </c>
      <c r="I37" s="140">
        <f t="shared" si="4"/>
        <v>4271</v>
      </c>
      <c r="J37" s="333"/>
    </row>
    <row r="38" spans="2:10" s="330" customFormat="1" ht="15.75">
      <c r="C38" s="340"/>
      <c r="D38" s="141"/>
      <c r="E38" s="141"/>
      <c r="F38" s="141"/>
      <c r="G38" s="141"/>
      <c r="H38" s="141"/>
      <c r="I38" s="141"/>
      <c r="J38" s="333"/>
    </row>
    <row r="39" spans="2:10" s="330" customFormat="1" ht="15.75">
      <c r="B39" s="334" t="s">
        <v>369</v>
      </c>
      <c r="C39" s="341"/>
      <c r="D39" s="138"/>
      <c r="E39" s="138"/>
      <c r="F39" s="138"/>
      <c r="G39" s="138"/>
      <c r="H39" s="138"/>
      <c r="I39" s="138"/>
      <c r="J39" s="333"/>
    </row>
    <row r="40" spans="2:10" s="330" customFormat="1" ht="15.75">
      <c r="B40" s="342"/>
      <c r="C40" s="337" t="s">
        <v>14</v>
      </c>
      <c r="D40" s="135">
        <v>236</v>
      </c>
      <c r="E40" s="136">
        <v>64</v>
      </c>
      <c r="F40" s="136">
        <f>SUM(D40:E40)</f>
        <v>300</v>
      </c>
      <c r="G40" s="136">
        <v>140</v>
      </c>
      <c r="H40" s="136">
        <f>I40-G40</f>
        <v>0</v>
      </c>
      <c r="I40" s="136">
        <v>140</v>
      </c>
      <c r="J40" s="333"/>
    </row>
    <row r="41" spans="2:10" s="330" customFormat="1" ht="15.75">
      <c r="B41" s="342"/>
      <c r="C41" s="337" t="s">
        <v>687</v>
      </c>
      <c r="D41" s="135"/>
      <c r="E41" s="136"/>
      <c r="F41" s="136">
        <v>0</v>
      </c>
      <c r="G41" s="136">
        <v>298</v>
      </c>
      <c r="H41" s="136"/>
      <c r="I41" s="136">
        <v>298</v>
      </c>
      <c r="J41" s="333"/>
    </row>
    <row r="42" spans="2:10" s="330" customFormat="1" ht="15.75">
      <c r="C42" s="338" t="s">
        <v>370</v>
      </c>
      <c r="D42" s="139">
        <f>SUM(D40:D40)</f>
        <v>236</v>
      </c>
      <c r="E42" s="139">
        <f>SUM(E40:E40)</f>
        <v>64</v>
      </c>
      <c r="F42" s="140">
        <f>SUM(F40:F41)</f>
        <v>300</v>
      </c>
      <c r="G42" s="140">
        <f t="shared" ref="G42:I42" si="5">SUM(G40:G41)</f>
        <v>438</v>
      </c>
      <c r="H42" s="140">
        <f t="shared" si="5"/>
        <v>0</v>
      </c>
      <c r="I42" s="140">
        <f t="shared" si="5"/>
        <v>438</v>
      </c>
      <c r="J42" s="333"/>
    </row>
    <row r="43" spans="2:10" s="330" customFormat="1" ht="15.75">
      <c r="C43" s="343"/>
      <c r="D43" s="138"/>
      <c r="E43" s="138"/>
      <c r="F43" s="138"/>
      <c r="G43" s="138"/>
      <c r="H43" s="138"/>
      <c r="I43" s="138"/>
      <c r="J43" s="333"/>
    </row>
    <row r="44" spans="2:10" s="330" customFormat="1" ht="15.75">
      <c r="B44" s="334" t="s">
        <v>21</v>
      </c>
      <c r="C44" s="341"/>
      <c r="D44" s="138"/>
      <c r="E44" s="138"/>
      <c r="F44" s="138"/>
      <c r="G44" s="138"/>
      <c r="H44" s="138"/>
      <c r="I44" s="138"/>
      <c r="J44" s="333"/>
    </row>
    <row r="45" spans="2:10" s="330" customFormat="1" ht="15.75">
      <c r="B45" s="342"/>
      <c r="C45" s="337" t="s">
        <v>22</v>
      </c>
      <c r="D45" s="135">
        <v>394</v>
      </c>
      <c r="E45" s="136">
        <v>106</v>
      </c>
      <c r="F45" s="136">
        <f>SUM(D45:E45)</f>
        <v>500</v>
      </c>
      <c r="G45" s="136">
        <v>500</v>
      </c>
      <c r="H45" s="136">
        <f t="shared" ref="H45:H47" si="6">I45-G45</f>
        <v>0</v>
      </c>
      <c r="I45" s="136">
        <v>500</v>
      </c>
      <c r="J45" s="333"/>
    </row>
    <row r="46" spans="2:10" s="330" customFormat="1" ht="15.75">
      <c r="B46" s="342"/>
      <c r="C46" s="337" t="s">
        <v>23</v>
      </c>
      <c r="D46" s="135">
        <v>394</v>
      </c>
      <c r="E46" s="136">
        <v>106</v>
      </c>
      <c r="F46" s="136">
        <f>SUM(D46:E46)</f>
        <v>500</v>
      </c>
      <c r="G46" s="136">
        <v>500</v>
      </c>
      <c r="H46" s="136">
        <f t="shared" si="6"/>
        <v>0</v>
      </c>
      <c r="I46" s="136">
        <v>500</v>
      </c>
      <c r="J46" s="333"/>
    </row>
    <row r="47" spans="2:10" s="330" customFormat="1" ht="15.75">
      <c r="B47" s="342"/>
      <c r="C47" s="337" t="s">
        <v>24</v>
      </c>
      <c r="D47" s="135">
        <v>394</v>
      </c>
      <c r="E47" s="136">
        <v>106</v>
      </c>
      <c r="F47" s="136">
        <f>SUM(D47:E47)</f>
        <v>500</v>
      </c>
      <c r="G47" s="136">
        <v>500</v>
      </c>
      <c r="H47" s="136">
        <f t="shared" si="6"/>
        <v>0</v>
      </c>
      <c r="I47" s="136">
        <v>500</v>
      </c>
      <c r="J47" s="333"/>
    </row>
    <row r="48" spans="2:10" s="330" customFormat="1" ht="15.75">
      <c r="C48" s="338" t="s">
        <v>25</v>
      </c>
      <c r="D48" s="139">
        <f>SUM(D45:D47)</f>
        <v>1182</v>
      </c>
      <c r="E48" s="139">
        <f>SUM(E45:E47)</f>
        <v>318</v>
      </c>
      <c r="F48" s="139">
        <f>SUM(F45:F47)</f>
        <v>1500</v>
      </c>
      <c r="G48" s="139">
        <f t="shared" ref="G48:I48" si="7">SUM(G45:G47)</f>
        <v>1500</v>
      </c>
      <c r="H48" s="139">
        <f t="shared" si="7"/>
        <v>0</v>
      </c>
      <c r="I48" s="139">
        <f t="shared" si="7"/>
        <v>1500</v>
      </c>
      <c r="J48" s="333"/>
    </row>
    <row r="49" spans="2:10" s="330" customFormat="1" ht="15.75">
      <c r="D49" s="138"/>
      <c r="E49" s="138"/>
      <c r="F49" s="138"/>
      <c r="G49" s="138"/>
      <c r="H49" s="138"/>
      <c r="I49" s="138"/>
      <c r="J49" s="333"/>
    </row>
    <row r="50" spans="2:10" s="330" customFormat="1" ht="15.75">
      <c r="B50" s="334" t="s">
        <v>371</v>
      </c>
      <c r="C50" s="335"/>
      <c r="D50" s="138"/>
      <c r="E50" s="138"/>
      <c r="F50" s="138"/>
      <c r="G50" s="138"/>
      <c r="H50" s="138"/>
      <c r="I50" s="138"/>
      <c r="J50" s="333"/>
    </row>
    <row r="51" spans="2:10" s="330" customFormat="1" ht="15.75">
      <c r="C51" s="344" t="s">
        <v>15</v>
      </c>
      <c r="D51" s="135">
        <v>157</v>
      </c>
      <c r="E51" s="135">
        <v>43</v>
      </c>
      <c r="F51" s="136">
        <f>SUM(D51:E51)</f>
        <v>200</v>
      </c>
      <c r="G51" s="136">
        <v>0</v>
      </c>
      <c r="H51" s="136">
        <f>I51-G51</f>
        <v>0</v>
      </c>
      <c r="I51" s="136">
        <v>0</v>
      </c>
      <c r="J51" s="333"/>
    </row>
    <row r="52" spans="2:10" s="330" customFormat="1" ht="15.75">
      <c r="C52" s="338" t="s">
        <v>372</v>
      </c>
      <c r="D52" s="139">
        <f>SUM(D51:D51)</f>
        <v>157</v>
      </c>
      <c r="E52" s="139">
        <f>SUM(E51:E51)</f>
        <v>43</v>
      </c>
      <c r="F52" s="139">
        <f>SUM(F51)</f>
        <v>200</v>
      </c>
      <c r="G52" s="139">
        <f t="shared" ref="G52:I52" si="8">SUM(G51)</f>
        <v>0</v>
      </c>
      <c r="H52" s="139">
        <f t="shared" si="8"/>
        <v>0</v>
      </c>
      <c r="I52" s="139">
        <f t="shared" si="8"/>
        <v>0</v>
      </c>
      <c r="J52" s="333"/>
    </row>
    <row r="53" spans="2:10" s="330" customFormat="1" ht="15.75">
      <c r="C53" s="340"/>
      <c r="D53" s="141"/>
      <c r="E53" s="141"/>
      <c r="F53" s="141"/>
      <c r="G53" s="141"/>
      <c r="H53" s="141"/>
      <c r="I53" s="141"/>
      <c r="J53" s="333"/>
    </row>
    <row r="54" spans="2:10" s="330" customFormat="1" ht="15.75">
      <c r="B54" s="345" t="s">
        <v>373</v>
      </c>
      <c r="C54" s="346"/>
      <c r="D54" s="141"/>
      <c r="E54" s="141"/>
      <c r="F54" s="141"/>
      <c r="G54" s="141"/>
      <c r="H54" s="141"/>
      <c r="I54" s="141"/>
      <c r="J54" s="333"/>
    </row>
    <row r="55" spans="2:10" s="330" customFormat="1" ht="15.75">
      <c r="C55" s="337" t="s">
        <v>16</v>
      </c>
      <c r="D55" s="135">
        <v>118</v>
      </c>
      <c r="E55" s="135">
        <v>32</v>
      </c>
      <c r="F55" s="135">
        <f>SUM(D55:E55)</f>
        <v>150</v>
      </c>
      <c r="G55" s="135">
        <v>150</v>
      </c>
      <c r="H55" s="135">
        <f t="shared" ref="H55:H57" si="9">I55-G55</f>
        <v>0</v>
      </c>
      <c r="I55" s="135">
        <v>150</v>
      </c>
      <c r="J55" s="333"/>
    </row>
    <row r="56" spans="2:10" s="330" customFormat="1" ht="15.75">
      <c r="C56" s="337" t="s">
        <v>17</v>
      </c>
      <c r="D56" s="135">
        <v>130</v>
      </c>
      <c r="E56" s="135">
        <v>35</v>
      </c>
      <c r="F56" s="135">
        <f>SUM(D56:E56)</f>
        <v>165</v>
      </c>
      <c r="G56" s="135">
        <v>0</v>
      </c>
      <c r="H56" s="135">
        <f t="shared" si="9"/>
        <v>0</v>
      </c>
      <c r="I56" s="135">
        <v>0</v>
      </c>
      <c r="J56" s="333"/>
    </row>
    <row r="57" spans="2:10" s="330" customFormat="1" ht="15.75">
      <c r="C57" s="337" t="s">
        <v>18</v>
      </c>
      <c r="D57" s="135">
        <v>118</v>
      </c>
      <c r="E57" s="135">
        <v>32</v>
      </c>
      <c r="F57" s="135">
        <f>SUM(D57:E57)</f>
        <v>150</v>
      </c>
      <c r="G57" s="135">
        <v>22</v>
      </c>
      <c r="H57" s="135">
        <f t="shared" si="9"/>
        <v>0</v>
      </c>
      <c r="I57" s="135">
        <v>22</v>
      </c>
      <c r="J57" s="333"/>
    </row>
    <row r="58" spans="2:10" s="330" customFormat="1" ht="15.75">
      <c r="C58" s="338" t="s">
        <v>374</v>
      </c>
      <c r="D58" s="139">
        <f>SUM(D55:D57)</f>
        <v>366</v>
      </c>
      <c r="E58" s="139">
        <f>SUM(E55:E57)</f>
        <v>99</v>
      </c>
      <c r="F58" s="139">
        <f>SUM(F55:F57)</f>
        <v>465</v>
      </c>
      <c r="G58" s="139">
        <f t="shared" ref="G58:I58" si="10">SUM(G55:G57)</f>
        <v>172</v>
      </c>
      <c r="H58" s="139">
        <f t="shared" si="10"/>
        <v>0</v>
      </c>
      <c r="I58" s="139">
        <f t="shared" si="10"/>
        <v>172</v>
      </c>
      <c r="J58" s="333"/>
    </row>
    <row r="59" spans="2:10" s="330" customFormat="1" ht="15.75">
      <c r="C59" s="340"/>
      <c r="D59" s="141"/>
      <c r="E59" s="141"/>
      <c r="F59" s="141"/>
      <c r="G59" s="141"/>
      <c r="H59" s="141"/>
      <c r="I59" s="141"/>
      <c r="J59" s="333"/>
    </row>
    <row r="60" spans="2:10" s="330" customFormat="1" ht="15.75">
      <c r="B60" s="345" t="s">
        <v>375</v>
      </c>
      <c r="C60" s="346"/>
      <c r="D60" s="141"/>
      <c r="E60" s="141"/>
      <c r="F60" s="141"/>
      <c r="G60" s="141"/>
      <c r="H60" s="141"/>
      <c r="I60" s="141"/>
      <c r="J60" s="333"/>
    </row>
    <row r="61" spans="2:10" s="330" customFormat="1" ht="15.75">
      <c r="C61" s="337" t="s">
        <v>19</v>
      </c>
      <c r="D61" s="135">
        <v>118</v>
      </c>
      <c r="E61" s="135">
        <v>32</v>
      </c>
      <c r="F61" s="135">
        <f>SUM(D61:E61)</f>
        <v>150</v>
      </c>
      <c r="G61" s="135">
        <v>150</v>
      </c>
      <c r="H61" s="135">
        <f t="shared" ref="H61:H62" si="11">I61-G61</f>
        <v>0</v>
      </c>
      <c r="I61" s="135">
        <v>150</v>
      </c>
      <c r="J61" s="333"/>
    </row>
    <row r="62" spans="2:10" s="330" customFormat="1" ht="15.75">
      <c r="C62" s="337" t="s">
        <v>20</v>
      </c>
      <c r="D62" s="135">
        <v>157</v>
      </c>
      <c r="E62" s="135">
        <v>43</v>
      </c>
      <c r="F62" s="135">
        <f>SUM(D62:E62)</f>
        <v>200</v>
      </c>
      <c r="G62" s="135">
        <v>200</v>
      </c>
      <c r="H62" s="135">
        <f t="shared" si="11"/>
        <v>0</v>
      </c>
      <c r="I62" s="135">
        <v>200</v>
      </c>
      <c r="J62" s="333"/>
    </row>
    <row r="63" spans="2:10" s="330" customFormat="1" ht="15.75">
      <c r="C63" s="338" t="s">
        <v>376</v>
      </c>
      <c r="D63" s="139">
        <f>SUM(D61:D62)</f>
        <v>275</v>
      </c>
      <c r="E63" s="139">
        <f>SUM(E61:E62)</f>
        <v>75</v>
      </c>
      <c r="F63" s="139">
        <f>SUM(F61:F62)</f>
        <v>350</v>
      </c>
      <c r="G63" s="139">
        <v>350</v>
      </c>
      <c r="H63" s="139">
        <f t="shared" ref="H63" si="12">SUM(H61:H62)</f>
        <v>0</v>
      </c>
      <c r="I63" s="139">
        <v>350</v>
      </c>
      <c r="J63" s="333"/>
    </row>
    <row r="64" spans="2:10" s="330" customFormat="1" ht="15.75">
      <c r="C64" s="340"/>
      <c r="D64" s="141"/>
      <c r="E64" s="141"/>
      <c r="F64" s="141"/>
      <c r="G64" s="141"/>
      <c r="H64" s="141"/>
      <c r="I64" s="141"/>
      <c r="J64" s="333"/>
    </row>
    <row r="65" spans="1:10" s="330" customFormat="1" ht="15.75">
      <c r="B65" s="345" t="s">
        <v>26</v>
      </c>
      <c r="C65" s="346"/>
      <c r="D65" s="141"/>
      <c r="E65" s="141"/>
      <c r="F65" s="141"/>
      <c r="G65" s="141"/>
      <c r="H65" s="141"/>
      <c r="I65" s="141"/>
      <c r="J65" s="333"/>
    </row>
    <row r="66" spans="1:10" s="330" customFormat="1" ht="15.75">
      <c r="C66" s="337" t="s">
        <v>27</v>
      </c>
      <c r="D66" s="135">
        <v>1338</v>
      </c>
      <c r="E66" s="135">
        <v>362</v>
      </c>
      <c r="F66" s="135">
        <f>SUM(D66:E66)</f>
        <v>1700</v>
      </c>
      <c r="G66" s="135">
        <v>1700</v>
      </c>
      <c r="H66" s="135">
        <f>I66-G66</f>
        <v>0</v>
      </c>
      <c r="I66" s="135">
        <v>1700</v>
      </c>
      <c r="J66" s="333"/>
    </row>
    <row r="67" spans="1:10" s="330" customFormat="1" ht="15.75">
      <c r="C67" s="338" t="s">
        <v>28</v>
      </c>
      <c r="D67" s="139">
        <f>SUM(D66:D66)</f>
        <v>1338</v>
      </c>
      <c r="E67" s="139">
        <f>SUM(E66:E66)</f>
        <v>362</v>
      </c>
      <c r="F67" s="302">
        <f>SUM(F66)</f>
        <v>1700</v>
      </c>
      <c r="G67" s="302">
        <v>1700</v>
      </c>
      <c r="H67" s="302">
        <f t="shared" ref="H67" si="13">SUM(H66)</f>
        <v>0</v>
      </c>
      <c r="I67" s="302">
        <v>1700</v>
      </c>
      <c r="J67" s="333" t="s">
        <v>609</v>
      </c>
    </row>
    <row r="68" spans="1:10" s="330" customFormat="1" ht="15.75">
      <c r="C68" s="347"/>
      <c r="D68" s="142"/>
      <c r="E68" s="142"/>
      <c r="F68" s="303"/>
      <c r="G68" s="303"/>
      <c r="H68" s="303"/>
      <c r="I68" s="303"/>
      <c r="J68" s="333"/>
    </row>
    <row r="69" spans="1:10" s="330" customFormat="1" ht="15.75">
      <c r="B69" s="334" t="s">
        <v>377</v>
      </c>
      <c r="C69" s="335"/>
      <c r="D69" s="135">
        <v>2013</v>
      </c>
      <c r="E69" s="136">
        <v>542</v>
      </c>
      <c r="F69" s="145">
        <f>SUM(D69:E69)</f>
        <v>2555</v>
      </c>
      <c r="G69" s="145">
        <v>460</v>
      </c>
      <c r="H69" s="145">
        <f>I69-G69</f>
        <v>0</v>
      </c>
      <c r="I69" s="145">
        <v>460</v>
      </c>
      <c r="J69" s="333"/>
    </row>
    <row r="70" spans="1:10" s="330" customFormat="1" ht="15.75">
      <c r="D70" s="143"/>
      <c r="E70" s="143"/>
      <c r="F70" s="304"/>
      <c r="G70" s="304"/>
      <c r="H70" s="304"/>
      <c r="I70" s="304"/>
      <c r="J70" s="333"/>
    </row>
    <row r="71" spans="1:10" s="330" customFormat="1" ht="15.75">
      <c r="B71" s="345" t="s">
        <v>378</v>
      </c>
      <c r="C71" s="348"/>
      <c r="D71" s="139">
        <f>SUM(D69,D63,D58,D52,D48,D42,D37,D25,D20,D67)</f>
        <v>11811</v>
      </c>
      <c r="E71" s="139">
        <f>SUM(E69,E63,E58,E52,E48,E42,E37,E25,E20,E67)</f>
        <v>3189</v>
      </c>
      <c r="F71" s="302">
        <f>SUM(F69,F63,F58,F52,F48,F42,F37,F25,F20,F67)</f>
        <v>15000</v>
      </c>
      <c r="G71" s="302">
        <v>13357</v>
      </c>
      <c r="H71" s="302">
        <f t="shared" ref="H71:I71" si="14">SUM(H69,H63,H58,H52,H48,H42,H37,H25,H20,H67)</f>
        <v>0</v>
      </c>
      <c r="I71" s="302">
        <f t="shared" si="14"/>
        <v>13357</v>
      </c>
      <c r="J71" s="333"/>
    </row>
    <row r="72" spans="1:10" s="330" customFormat="1" ht="15.75">
      <c r="D72" s="134"/>
      <c r="E72" s="134"/>
      <c r="F72" s="305"/>
      <c r="G72" s="305"/>
      <c r="H72" s="305"/>
      <c r="I72" s="305"/>
      <c r="J72" s="333"/>
    </row>
    <row r="73" spans="1:10" s="330" customFormat="1" ht="15.75">
      <c r="A73" s="849" t="s">
        <v>379</v>
      </c>
      <c r="B73" s="849"/>
      <c r="C73" s="849"/>
      <c r="D73" s="138"/>
      <c r="E73" s="138"/>
      <c r="F73" s="144"/>
      <c r="G73" s="144"/>
      <c r="H73" s="144"/>
      <c r="I73" s="144"/>
      <c r="J73" s="333"/>
    </row>
    <row r="74" spans="1:10" s="330" customFormat="1" ht="15.75">
      <c r="B74" s="349">
        <v>1</v>
      </c>
      <c r="C74" s="335" t="s">
        <v>616</v>
      </c>
      <c r="D74" s="135">
        <v>17317</v>
      </c>
      <c r="E74" s="135">
        <v>4676</v>
      </c>
      <c r="F74" s="145">
        <f>SUM(D74:E74)</f>
        <v>21993</v>
      </c>
      <c r="G74" s="145">
        <v>13348</v>
      </c>
      <c r="H74" s="145">
        <f t="shared" ref="H74:H87" si="15">I74-G74</f>
        <v>0</v>
      </c>
      <c r="I74" s="145">
        <v>13348</v>
      </c>
      <c r="J74" s="333" t="s">
        <v>609</v>
      </c>
    </row>
    <row r="75" spans="1:10" s="330" customFormat="1" ht="15.75">
      <c r="B75" s="349">
        <v>2</v>
      </c>
      <c r="C75" s="350" t="s">
        <v>30</v>
      </c>
      <c r="D75" s="135">
        <v>4724</v>
      </c>
      <c r="E75" s="135">
        <v>1276</v>
      </c>
      <c r="F75" s="145">
        <f>SUM(D75:E75)</f>
        <v>6000</v>
      </c>
      <c r="G75" s="145">
        <v>3800</v>
      </c>
      <c r="H75" s="145">
        <f t="shared" si="15"/>
        <v>0</v>
      </c>
      <c r="I75" s="145">
        <v>3800</v>
      </c>
      <c r="J75" s="333" t="s">
        <v>609</v>
      </c>
    </row>
    <row r="76" spans="1:10" s="330" customFormat="1" ht="15.75">
      <c r="B76" s="349">
        <v>3</v>
      </c>
      <c r="C76" s="350" t="s">
        <v>581</v>
      </c>
      <c r="D76" s="135">
        <v>44803</v>
      </c>
      <c r="E76" s="135">
        <v>12097</v>
      </c>
      <c r="F76" s="145">
        <f t="shared" ref="F76:F87" si="16">SUM(D76:E76)</f>
        <v>56900</v>
      </c>
      <c r="G76" s="145">
        <v>56900</v>
      </c>
      <c r="H76" s="145">
        <f t="shared" si="15"/>
        <v>0</v>
      </c>
      <c r="I76" s="145">
        <v>56900</v>
      </c>
      <c r="J76" s="333"/>
    </row>
    <row r="77" spans="1:10" s="330" customFormat="1" ht="15.75">
      <c r="B77" s="349">
        <v>4</v>
      </c>
      <c r="C77" s="350" t="s">
        <v>31</v>
      </c>
      <c r="D77" s="135">
        <v>21102</v>
      </c>
      <c r="E77" s="135">
        <v>5698</v>
      </c>
      <c r="F77" s="145">
        <f t="shared" si="16"/>
        <v>26800</v>
      </c>
      <c r="G77" s="145">
        <v>26800</v>
      </c>
      <c r="H77" s="145">
        <f t="shared" si="15"/>
        <v>0</v>
      </c>
      <c r="I77" s="145">
        <v>26800</v>
      </c>
      <c r="J77" s="333"/>
    </row>
    <row r="78" spans="1:10" s="330" customFormat="1" ht="15.75">
      <c r="B78" s="349">
        <v>5</v>
      </c>
      <c r="C78" s="350" t="s">
        <v>32</v>
      </c>
      <c r="D78" s="135">
        <v>15000</v>
      </c>
      <c r="E78" s="135">
        <v>4050</v>
      </c>
      <c r="F78" s="145">
        <f t="shared" si="16"/>
        <v>19050</v>
      </c>
      <c r="G78" s="145">
        <v>19050</v>
      </c>
      <c r="H78" s="145">
        <f t="shared" si="15"/>
        <v>0</v>
      </c>
      <c r="I78" s="145">
        <v>19050</v>
      </c>
      <c r="J78" s="333"/>
    </row>
    <row r="79" spans="1:10" s="330" customFormat="1" ht="15.75">
      <c r="B79" s="349">
        <v>6</v>
      </c>
      <c r="C79" s="350" t="s">
        <v>33</v>
      </c>
      <c r="D79" s="135">
        <v>4569</v>
      </c>
      <c r="E79" s="135">
        <v>1234</v>
      </c>
      <c r="F79" s="145">
        <f t="shared" si="16"/>
        <v>5803</v>
      </c>
      <c r="G79" s="145">
        <v>5803</v>
      </c>
      <c r="H79" s="145">
        <f t="shared" si="15"/>
        <v>0</v>
      </c>
      <c r="I79" s="145">
        <v>5803</v>
      </c>
      <c r="J79" s="333"/>
    </row>
    <row r="80" spans="1:10" s="330" customFormat="1" ht="15.75">
      <c r="B80" s="349">
        <v>7</v>
      </c>
      <c r="C80" s="350" t="s">
        <v>34</v>
      </c>
      <c r="D80" s="135">
        <v>4016</v>
      </c>
      <c r="E80" s="135">
        <v>1084</v>
      </c>
      <c r="F80" s="145">
        <f t="shared" si="16"/>
        <v>5100</v>
      </c>
      <c r="G80" s="145">
        <v>5100</v>
      </c>
      <c r="H80" s="145">
        <f t="shared" si="15"/>
        <v>0</v>
      </c>
      <c r="I80" s="145">
        <v>5100</v>
      </c>
      <c r="J80" s="333"/>
    </row>
    <row r="81" spans="1:13" s="330" customFormat="1" ht="15.75">
      <c r="B81" s="349">
        <v>8</v>
      </c>
      <c r="C81" s="350" t="s">
        <v>612</v>
      </c>
      <c r="D81" s="135">
        <v>5118</v>
      </c>
      <c r="E81" s="135">
        <v>1382</v>
      </c>
      <c r="F81" s="145">
        <f t="shared" si="16"/>
        <v>6500</v>
      </c>
      <c r="G81" s="145">
        <v>6500</v>
      </c>
      <c r="H81" s="145">
        <f t="shared" si="15"/>
        <v>0</v>
      </c>
      <c r="I81" s="145">
        <v>6500</v>
      </c>
      <c r="J81" s="333"/>
    </row>
    <row r="82" spans="1:13" s="330" customFormat="1" ht="15.75">
      <c r="B82" s="349">
        <v>9</v>
      </c>
      <c r="C82" s="350" t="s">
        <v>636</v>
      </c>
      <c r="D82" s="135"/>
      <c r="E82" s="135"/>
      <c r="F82" s="145">
        <v>0</v>
      </c>
      <c r="G82" s="145">
        <v>1999</v>
      </c>
      <c r="H82" s="145">
        <f t="shared" si="15"/>
        <v>0</v>
      </c>
      <c r="I82" s="145">
        <v>1999</v>
      </c>
      <c r="J82" s="333" t="s">
        <v>609</v>
      </c>
    </row>
    <row r="83" spans="1:13" s="330" customFormat="1" ht="15.75">
      <c r="B83" s="349">
        <v>10</v>
      </c>
      <c r="C83" s="350" t="s">
        <v>659</v>
      </c>
      <c r="D83" s="135"/>
      <c r="E83" s="135"/>
      <c r="F83" s="145">
        <v>0</v>
      </c>
      <c r="G83" s="145">
        <v>25967</v>
      </c>
      <c r="H83" s="145">
        <f t="shared" si="15"/>
        <v>0</v>
      </c>
      <c r="I83" s="145">
        <v>25967</v>
      </c>
      <c r="J83" s="333" t="s">
        <v>609</v>
      </c>
    </row>
    <row r="84" spans="1:13" s="330" customFormat="1" ht="15.75">
      <c r="B84" s="349">
        <v>11</v>
      </c>
      <c r="C84" s="350" t="s">
        <v>669</v>
      </c>
      <c r="D84" s="135"/>
      <c r="E84" s="135"/>
      <c r="F84" s="145">
        <v>0</v>
      </c>
      <c r="G84" s="145">
        <v>93156</v>
      </c>
      <c r="H84" s="145">
        <f t="shared" si="15"/>
        <v>0</v>
      </c>
      <c r="I84" s="145">
        <v>93156</v>
      </c>
      <c r="J84" s="333" t="s">
        <v>609</v>
      </c>
    </row>
    <row r="85" spans="1:13" s="330" customFormat="1" ht="15.75">
      <c r="B85" s="349">
        <v>12</v>
      </c>
      <c r="C85" s="350" t="s">
        <v>660</v>
      </c>
      <c r="D85" s="135"/>
      <c r="E85" s="135"/>
      <c r="F85" s="145">
        <v>0</v>
      </c>
      <c r="G85" s="145">
        <v>3229</v>
      </c>
      <c r="H85" s="145">
        <f t="shared" si="15"/>
        <v>0</v>
      </c>
      <c r="I85" s="145">
        <v>3229</v>
      </c>
      <c r="J85" s="333" t="s">
        <v>609</v>
      </c>
    </row>
    <row r="86" spans="1:13" s="330" customFormat="1" ht="15.75">
      <c r="B86" s="349">
        <v>13</v>
      </c>
      <c r="C86" s="350" t="s">
        <v>661</v>
      </c>
      <c r="D86" s="135"/>
      <c r="E86" s="135"/>
      <c r="F86" s="145">
        <v>0</v>
      </c>
      <c r="G86" s="145">
        <v>44929</v>
      </c>
      <c r="H86" s="145">
        <f t="shared" si="15"/>
        <v>0</v>
      </c>
      <c r="I86" s="145">
        <v>44929</v>
      </c>
      <c r="J86" s="333" t="s">
        <v>609</v>
      </c>
    </row>
    <row r="87" spans="1:13" s="330" customFormat="1" ht="15.75">
      <c r="B87" s="349">
        <v>14</v>
      </c>
      <c r="C87" s="350" t="s">
        <v>614</v>
      </c>
      <c r="D87" s="135">
        <v>4033</v>
      </c>
      <c r="E87" s="135">
        <v>1089</v>
      </c>
      <c r="F87" s="145">
        <f t="shared" si="16"/>
        <v>5122</v>
      </c>
      <c r="G87" s="145">
        <v>0</v>
      </c>
      <c r="H87" s="145">
        <f t="shared" si="15"/>
        <v>0</v>
      </c>
      <c r="I87" s="145">
        <v>0</v>
      </c>
      <c r="J87" s="333"/>
    </row>
    <row r="88" spans="1:13" s="330" customFormat="1" ht="15.75">
      <c r="B88" s="850" t="s">
        <v>381</v>
      </c>
      <c r="C88" s="851"/>
      <c r="D88" s="139">
        <f t="shared" ref="D88:I88" si="17">SUM(D74:D87)</f>
        <v>120682</v>
      </c>
      <c r="E88" s="139">
        <f t="shared" si="17"/>
        <v>32586</v>
      </c>
      <c r="F88" s="139">
        <f t="shared" si="17"/>
        <v>153268</v>
      </c>
      <c r="G88" s="139">
        <v>306581</v>
      </c>
      <c r="H88" s="139">
        <f t="shared" si="17"/>
        <v>0</v>
      </c>
      <c r="I88" s="139">
        <f t="shared" si="17"/>
        <v>306581</v>
      </c>
      <c r="J88" s="333"/>
    </row>
    <row r="89" spans="1:13" s="330" customFormat="1" ht="15.75">
      <c r="C89" s="351"/>
      <c r="D89" s="138"/>
      <c r="E89" s="138"/>
      <c r="F89" s="144"/>
      <c r="G89" s="144"/>
      <c r="H89" s="144"/>
      <c r="I89" s="144"/>
      <c r="J89" s="333"/>
    </row>
    <row r="90" spans="1:13" s="330" customFormat="1" ht="15.75">
      <c r="A90" s="352" t="s">
        <v>382</v>
      </c>
      <c r="B90" s="852" t="s">
        <v>383</v>
      </c>
      <c r="C90" s="853"/>
      <c r="D90" s="139">
        <v>7874</v>
      </c>
      <c r="E90" s="140">
        <v>2126</v>
      </c>
      <c r="F90" s="146">
        <f>SUM(D90:E90)</f>
        <v>10000</v>
      </c>
      <c r="G90" s="146">
        <v>15941</v>
      </c>
      <c r="H90" s="146">
        <f>I90-G90</f>
        <v>0</v>
      </c>
      <c r="I90" s="146">
        <v>15941</v>
      </c>
      <c r="J90" s="333"/>
      <c r="L90" s="353"/>
      <c r="M90" s="353"/>
    </row>
    <row r="91" spans="1:13" s="330" customFormat="1" ht="16.5" thickBot="1">
      <c r="C91" s="354"/>
      <c r="D91" s="143"/>
      <c r="E91" s="143"/>
      <c r="F91" s="143"/>
      <c r="G91" s="143"/>
      <c r="H91" s="143"/>
      <c r="I91" s="143"/>
      <c r="J91" s="333"/>
    </row>
    <row r="92" spans="1:13" s="330" customFormat="1" ht="16.5" thickBot="1">
      <c r="B92" s="854" t="s">
        <v>384</v>
      </c>
      <c r="C92" s="855"/>
      <c r="D92" s="147">
        <f t="shared" ref="D92:I92" si="18">SUM(D90,D88,D71)</f>
        <v>140367</v>
      </c>
      <c r="E92" s="147">
        <f t="shared" si="18"/>
        <v>37901</v>
      </c>
      <c r="F92" s="147">
        <f t="shared" si="18"/>
        <v>178268</v>
      </c>
      <c r="G92" s="147">
        <v>335879</v>
      </c>
      <c r="H92" s="147">
        <f t="shared" si="18"/>
        <v>0</v>
      </c>
      <c r="I92" s="147">
        <f t="shared" si="18"/>
        <v>335879</v>
      </c>
      <c r="J92" s="333"/>
    </row>
    <row r="96" spans="1:13" s="328" customFormat="1">
      <c r="A96" s="327"/>
      <c r="B96" s="327"/>
      <c r="C96" s="327"/>
      <c r="D96" s="327"/>
      <c r="E96" s="327"/>
      <c r="F96" s="355">
        <f>SUM(F74:F75,F67)</f>
        <v>29693</v>
      </c>
      <c r="G96" s="355">
        <v>17493</v>
      </c>
      <c r="H96" s="355">
        <f t="shared" ref="H96" si="19">SUM(H74:H75,H67)</f>
        <v>0</v>
      </c>
      <c r="I96" s="355">
        <v>17493</v>
      </c>
      <c r="K96" s="327"/>
      <c r="L96" s="327"/>
      <c r="M96" s="327"/>
    </row>
    <row r="98" spans="1:13" s="328" customFormat="1">
      <c r="A98" s="327"/>
      <c r="B98" s="327"/>
      <c r="C98" s="327"/>
      <c r="D98" s="327"/>
      <c r="E98" s="327"/>
      <c r="F98" s="355">
        <f>F92-F96</f>
        <v>148575</v>
      </c>
      <c r="G98" s="355">
        <v>176541</v>
      </c>
      <c r="H98" s="355">
        <f t="shared" ref="H98" si="20">H92-H96</f>
        <v>0</v>
      </c>
      <c r="I98" s="355">
        <v>176541</v>
      </c>
      <c r="K98" s="327"/>
      <c r="L98" s="327"/>
      <c r="M98" s="327"/>
    </row>
  </sheetData>
  <mergeCells count="5">
    <mergeCell ref="A1:F1"/>
    <mergeCell ref="A73:C73"/>
    <mergeCell ref="B88:C88"/>
    <mergeCell ref="B90:C90"/>
    <mergeCell ref="B92:C92"/>
  </mergeCells>
  <printOptions horizontalCentered="1"/>
  <pageMargins left="0.43307086614173229" right="0.27559055118110237" top="0.34" bottom="0.27" header="0.17" footer="0.17"/>
  <pageSetup paperSize="9" scale="63" orientation="portrait" r:id="rId1"/>
  <headerFooter alignWithMargins="0">
    <oddHeader>&amp;L&amp;"Times New Roman CE,Félkövér dőlt"&amp;14 6. számú melléklet&amp;R&amp;"Times New Roman CE,Félkövér dőlt"&amp;14adatok e. Ft.-ban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9</vt:i4>
      </vt:variant>
    </vt:vector>
  </HeadingPairs>
  <TitlesOfParts>
    <vt:vector size="29" baseType="lpstr">
      <vt:lpstr>1.1.sz.mell.</vt:lpstr>
      <vt:lpstr>1.2.sz.mell.</vt:lpstr>
      <vt:lpstr>1.3.sz.mell.</vt:lpstr>
      <vt:lpstr>1.4.sz.mell.</vt:lpstr>
      <vt:lpstr>2.sz.mell  </vt:lpstr>
      <vt:lpstr>3</vt:lpstr>
      <vt:lpstr>4</vt:lpstr>
      <vt:lpstr>5</vt:lpstr>
      <vt:lpstr>6.m </vt:lpstr>
      <vt:lpstr>6.</vt:lpstr>
      <vt:lpstr>7A</vt:lpstr>
      <vt:lpstr>7B</vt:lpstr>
      <vt:lpstr>8.</vt:lpstr>
      <vt:lpstr>9.</vt:lpstr>
      <vt:lpstr>10.</vt:lpstr>
      <vt:lpstr>11</vt:lpstr>
      <vt:lpstr>12</vt:lpstr>
      <vt:lpstr>13</vt:lpstr>
      <vt:lpstr>14A.m</vt:lpstr>
      <vt:lpstr>14B.m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'11'!Nyomtatási_terület</vt:lpstr>
      <vt:lpstr>'14A.m'!Nyomtatási_terület</vt:lpstr>
      <vt:lpstr>'14B.m'!Nyomtatási_terület</vt:lpstr>
      <vt:lpstr>'6.m '!Nyomtatási_terület</vt:lpstr>
      <vt:lpstr>'8.'!Nyomtatási_terület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pedit</cp:lastModifiedBy>
  <cp:lastPrinted>2016-05-17T12:00:29Z</cp:lastPrinted>
  <dcterms:created xsi:type="dcterms:W3CDTF">2014-02-07T17:22:54Z</dcterms:created>
  <dcterms:modified xsi:type="dcterms:W3CDTF">2016-05-17T12:27:52Z</dcterms:modified>
</cp:coreProperties>
</file>