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2\Documents\2018\2017. évi beszámolóhoz\Kánya\"/>
    </mc:Choice>
  </mc:AlternateContent>
  <xr:revisionPtr revIDLastSave="0" documentId="10_ncr:8100000_{41C5D24B-3D83-46B5-B85E-D73FDD880E5C}" xr6:coauthVersionLast="33" xr6:coauthVersionMax="33" xr10:uidLastSave="{00000000-0000-0000-0000-000000000000}"/>
  <bookViews>
    <workbookView xWindow="0" yWindow="0" windowWidth="20490" windowHeight="7545" tabRatio="991" firstSheet="5" activeTab="11" xr2:uid="{00000000-000D-0000-FFFF-FFFF00000000}"/>
  </bookViews>
  <sheets>
    <sheet name="Önk. mindösszesen" sheetId="2" r:id="rId1"/>
    <sheet name="Önk." sheetId="3" r:id="rId2"/>
    <sheet name="Mérleg önk." sheetId="4" r:id="rId3"/>
    <sheet name="Mérleg önk.1" sheetId="5" r:id="rId4"/>
    <sheet name="Felújítás" sheetId="7" r:id="rId5"/>
    <sheet name="Szent L. Idősek Klubja" sheetId="8" r:id="rId6"/>
    <sheet name="Összehasonlítás" sheetId="9" r:id="rId7"/>
    <sheet name="Kötelezettség" sheetId="10" r:id="rId8"/>
    <sheet name="Vagyonkimutatás-eszközök" sheetId="12" r:id="rId9"/>
    <sheet name="Vagyonkimutatás-források" sheetId="13" r:id="rId10"/>
    <sheet name="Pénzeszközök évközi változása" sheetId="14" r:id="rId11"/>
    <sheet name="Maradvány" sheetId="15" r:id="rId12"/>
    <sheet name="Munka1" sheetId="16" r:id="rId13"/>
  </sheets>
  <definedNames>
    <definedName name="_xlnm.Print_Titles" localSheetId="0">'Önk. mindösszesen'!$1:$6</definedName>
    <definedName name="_xlnm.Print_Titles" localSheetId="5">'Szent L. Idősek Klubja'!$1:$6</definedName>
    <definedName name="_xlnm.Print_Titles" localSheetId="8">'Vagyonkimutatás-eszközök'!$2:$6</definedName>
    <definedName name="_xlnm.Print_Area" localSheetId="2">'Mérleg önk.'!$A$1:$J$32</definedName>
    <definedName name="_xlnm.Print_Area" localSheetId="1">Önk.!$A$1:$E$147</definedName>
    <definedName name="_xlnm.Print_Area" localSheetId="6">Összehasonlítás!$A$1:$E$146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8" i="15" l="1"/>
  <c r="K5" i="15"/>
  <c r="B11" i="14"/>
  <c r="C6" i="14"/>
  <c r="C11" i="14" s="1"/>
  <c r="B6" i="14"/>
  <c r="C21" i="13"/>
  <c r="C18" i="13"/>
  <c r="C14" i="13"/>
  <c r="A2" i="13"/>
  <c r="E66" i="12"/>
  <c r="D66" i="12"/>
  <c r="C66" i="12"/>
  <c r="D65" i="12"/>
  <c r="D64" i="12"/>
  <c r="E63" i="12"/>
  <c r="C63" i="12"/>
  <c r="D62" i="12"/>
  <c r="D61" i="12"/>
  <c r="D60" i="12"/>
  <c r="D63" i="12" s="1"/>
  <c r="E59" i="12"/>
  <c r="D59" i="12"/>
  <c r="C59" i="12"/>
  <c r="D57" i="12"/>
  <c r="D56" i="12"/>
  <c r="E54" i="12"/>
  <c r="D54" i="12"/>
  <c r="C54" i="12"/>
  <c r="D53" i="12"/>
  <c r="E45" i="12"/>
  <c r="D45" i="12"/>
  <c r="C45" i="12"/>
  <c r="E40" i="12"/>
  <c r="D40" i="12"/>
  <c r="C40" i="12"/>
  <c r="D38" i="12"/>
  <c r="E35" i="12"/>
  <c r="C35" i="12"/>
  <c r="D35" i="12" s="1"/>
  <c r="D34" i="12" s="1"/>
  <c r="E34" i="12"/>
  <c r="E29" i="12"/>
  <c r="D29" i="12"/>
  <c r="C29" i="12"/>
  <c r="D26" i="12"/>
  <c r="E24" i="12"/>
  <c r="D24" i="12"/>
  <c r="C24" i="12"/>
  <c r="E19" i="12"/>
  <c r="D19" i="12"/>
  <c r="C19" i="12"/>
  <c r="D17" i="12"/>
  <c r="E14" i="12"/>
  <c r="D14" i="12"/>
  <c r="C14" i="12"/>
  <c r="D13" i="12"/>
  <c r="D12" i="12"/>
  <c r="D11" i="12"/>
  <c r="D10" i="12"/>
  <c r="D9" i="12" s="1"/>
  <c r="D8" i="12" s="1"/>
  <c r="E9" i="12"/>
  <c r="C9" i="12"/>
  <c r="C8" i="12" s="1"/>
  <c r="E8" i="12"/>
  <c r="E51" i="12" s="1"/>
  <c r="E68" i="12" s="1"/>
  <c r="D7" i="12"/>
  <c r="A1" i="12"/>
  <c r="I18" i="10"/>
  <c r="E18" i="10"/>
  <c r="J17" i="10"/>
  <c r="J16" i="10"/>
  <c r="I15" i="10"/>
  <c r="H15" i="10"/>
  <c r="G15" i="10"/>
  <c r="F15" i="10"/>
  <c r="J15" i="10" s="1"/>
  <c r="E15" i="10"/>
  <c r="D15" i="10"/>
  <c r="J14" i="10"/>
  <c r="I13" i="10"/>
  <c r="H13" i="10"/>
  <c r="G13" i="10"/>
  <c r="F13" i="10"/>
  <c r="J13" i="10" s="1"/>
  <c r="J12" i="10"/>
  <c r="I11" i="10"/>
  <c r="H11" i="10"/>
  <c r="G11" i="10"/>
  <c r="F11" i="10"/>
  <c r="J11" i="10" s="1"/>
  <c r="J10" i="10"/>
  <c r="J9" i="10"/>
  <c r="I8" i="10"/>
  <c r="H8" i="10"/>
  <c r="G8" i="10"/>
  <c r="G18" i="10" s="1"/>
  <c r="F8" i="10"/>
  <c r="J8" i="10" s="1"/>
  <c r="E8" i="10"/>
  <c r="D8" i="10"/>
  <c r="J7" i="10"/>
  <c r="J6" i="10"/>
  <c r="I5" i="10"/>
  <c r="H5" i="10"/>
  <c r="H18" i="10" s="1"/>
  <c r="G5" i="10"/>
  <c r="F5" i="10"/>
  <c r="J5" i="10" s="1"/>
  <c r="E5" i="10"/>
  <c r="D5" i="10"/>
  <c r="D18" i="10" s="1"/>
  <c r="I3" i="10"/>
  <c r="H3" i="10"/>
  <c r="G3" i="10"/>
  <c r="F3" i="10"/>
  <c r="E2" i="10"/>
  <c r="K1" i="10"/>
  <c r="E144" i="9"/>
  <c r="D144" i="9"/>
  <c r="E143" i="9"/>
  <c r="D143" i="9"/>
  <c r="E142" i="9"/>
  <c r="D142" i="9"/>
  <c r="E141" i="9"/>
  <c r="D141" i="9"/>
  <c r="E140" i="9"/>
  <c r="C140" i="9"/>
  <c r="E139" i="9"/>
  <c r="D139" i="9"/>
  <c r="E137" i="9"/>
  <c r="D137" i="9"/>
  <c r="E135" i="9"/>
  <c r="D135" i="9"/>
  <c r="C134" i="9"/>
  <c r="E133" i="9"/>
  <c r="D133" i="9"/>
  <c r="E132" i="9"/>
  <c r="D132" i="9"/>
  <c r="E131" i="9"/>
  <c r="D131" i="9"/>
  <c r="E130" i="9"/>
  <c r="D130" i="9"/>
  <c r="D129" i="9" s="1"/>
  <c r="E129" i="9"/>
  <c r="C129" i="9"/>
  <c r="E128" i="9"/>
  <c r="D128" i="9"/>
  <c r="E127" i="9"/>
  <c r="D127" i="9"/>
  <c r="E126" i="9"/>
  <c r="D126" i="9"/>
  <c r="D125" i="9" s="1"/>
  <c r="C125" i="9"/>
  <c r="C145" i="9" s="1"/>
  <c r="E123" i="9"/>
  <c r="D123" i="9"/>
  <c r="E122" i="9"/>
  <c r="E121" i="9" s="1"/>
  <c r="D122" i="9"/>
  <c r="D121" i="9" s="1"/>
  <c r="C121" i="9"/>
  <c r="E120" i="9"/>
  <c r="D120" i="9"/>
  <c r="E119" i="9"/>
  <c r="D119" i="9"/>
  <c r="E118" i="9"/>
  <c r="D118" i="9"/>
  <c r="E117" i="9"/>
  <c r="D117" i="9"/>
  <c r="E116" i="9"/>
  <c r="D116" i="9"/>
  <c r="E115" i="9"/>
  <c r="D115" i="9"/>
  <c r="E114" i="9"/>
  <c r="D114" i="9"/>
  <c r="E113" i="9"/>
  <c r="D113" i="9"/>
  <c r="E112" i="9"/>
  <c r="D112" i="9"/>
  <c r="E111" i="9"/>
  <c r="D111" i="9"/>
  <c r="E110" i="9"/>
  <c r="E107" i="9" s="1"/>
  <c r="D110" i="9"/>
  <c r="E109" i="9"/>
  <c r="D109" i="9"/>
  <c r="E108" i="9"/>
  <c r="D108" i="9"/>
  <c r="C107" i="9"/>
  <c r="E106" i="9"/>
  <c r="D106" i="9"/>
  <c r="E105" i="9"/>
  <c r="D105" i="9"/>
  <c r="E104" i="9"/>
  <c r="D104" i="9"/>
  <c r="E103" i="9"/>
  <c r="D103" i="9"/>
  <c r="E102" i="9"/>
  <c r="D102" i="9"/>
  <c r="E101" i="9"/>
  <c r="D101" i="9"/>
  <c r="E100" i="9"/>
  <c r="D100" i="9"/>
  <c r="E99" i="9"/>
  <c r="D99" i="9"/>
  <c r="E98" i="9"/>
  <c r="D98" i="9"/>
  <c r="E97" i="9"/>
  <c r="D97" i="9"/>
  <c r="E95" i="9"/>
  <c r="D95" i="9"/>
  <c r="E94" i="9"/>
  <c r="D94" i="9"/>
  <c r="E93" i="9"/>
  <c r="D93" i="9"/>
  <c r="E92" i="9"/>
  <c r="D92" i="9"/>
  <c r="C91" i="9"/>
  <c r="C124" i="9" s="1"/>
  <c r="C146" i="9" s="1"/>
  <c r="E78" i="9"/>
  <c r="D78" i="9"/>
  <c r="C78" i="9"/>
  <c r="E75" i="9"/>
  <c r="E74" i="9" s="1"/>
  <c r="D75" i="9"/>
  <c r="D74" i="9" s="1"/>
  <c r="C74" i="9"/>
  <c r="E72" i="9"/>
  <c r="E71" i="9" s="1"/>
  <c r="D72" i="9"/>
  <c r="D71" i="9" s="1"/>
  <c r="C71" i="9"/>
  <c r="E70" i="9"/>
  <c r="D70" i="9"/>
  <c r="E69" i="9"/>
  <c r="D69" i="9"/>
  <c r="E68" i="9"/>
  <c r="D68" i="9"/>
  <c r="E67" i="9"/>
  <c r="D67" i="9"/>
  <c r="C66" i="9"/>
  <c r="C84" i="9" s="1"/>
  <c r="E65" i="9"/>
  <c r="D65" i="9"/>
  <c r="E64" i="9"/>
  <c r="D64" i="9"/>
  <c r="E63" i="9"/>
  <c r="E62" i="9" s="1"/>
  <c r="D63" i="9"/>
  <c r="D62" i="9" s="1"/>
  <c r="C62" i="9"/>
  <c r="E60" i="9"/>
  <c r="D60" i="9"/>
  <c r="E59" i="9"/>
  <c r="D59" i="9"/>
  <c r="E58" i="9"/>
  <c r="D58" i="9"/>
  <c r="E57" i="9"/>
  <c r="D57" i="9"/>
  <c r="D56" i="9" s="1"/>
  <c r="E56" i="9"/>
  <c r="C56" i="9"/>
  <c r="E55" i="9"/>
  <c r="D55" i="9"/>
  <c r="E54" i="9"/>
  <c r="D54" i="9"/>
  <c r="E53" i="9"/>
  <c r="D53" i="9"/>
  <c r="D51" i="9" s="1"/>
  <c r="C51" i="9"/>
  <c r="E50" i="9"/>
  <c r="D50" i="9"/>
  <c r="E49" i="9"/>
  <c r="D49" i="9"/>
  <c r="E48" i="9"/>
  <c r="D48" i="9"/>
  <c r="E47" i="9"/>
  <c r="D47" i="9"/>
  <c r="D45" i="9" s="1"/>
  <c r="E46" i="9"/>
  <c r="D46" i="9"/>
  <c r="C45" i="9"/>
  <c r="E44" i="9"/>
  <c r="D44" i="9"/>
  <c r="E43" i="9"/>
  <c r="D43" i="9"/>
  <c r="E42" i="9"/>
  <c r="D42" i="9"/>
  <c r="E41" i="9"/>
  <c r="D41" i="9"/>
  <c r="E40" i="9"/>
  <c r="D40" i="9"/>
  <c r="E39" i="9"/>
  <c r="D39" i="9"/>
  <c r="E38" i="9"/>
  <c r="D38" i="9"/>
  <c r="E37" i="9"/>
  <c r="D37" i="9"/>
  <c r="E36" i="9"/>
  <c r="D36" i="9"/>
  <c r="E35" i="9"/>
  <c r="E34" i="9" s="1"/>
  <c r="D35" i="9"/>
  <c r="D34" i="9" s="1"/>
  <c r="C34" i="9"/>
  <c r="E33" i="9"/>
  <c r="D33" i="9"/>
  <c r="E32" i="9"/>
  <c r="D32" i="9"/>
  <c r="E31" i="9"/>
  <c r="D31" i="9"/>
  <c r="E29" i="9"/>
  <c r="D29" i="9"/>
  <c r="C28" i="9"/>
  <c r="C27" i="9" s="1"/>
  <c r="E26" i="9"/>
  <c r="D26" i="9"/>
  <c r="E25" i="9"/>
  <c r="D25" i="9"/>
  <c r="E24" i="9"/>
  <c r="D24" i="9"/>
  <c r="E23" i="9"/>
  <c r="D23" i="9"/>
  <c r="E22" i="9"/>
  <c r="D22" i="9"/>
  <c r="E21" i="9"/>
  <c r="D21" i="9"/>
  <c r="E20" i="9"/>
  <c r="C20" i="9"/>
  <c r="E19" i="9"/>
  <c r="D19" i="9"/>
  <c r="E18" i="9"/>
  <c r="D18" i="9"/>
  <c r="E17" i="9"/>
  <c r="D17" i="9"/>
  <c r="E16" i="9"/>
  <c r="D16" i="9"/>
  <c r="E15" i="9"/>
  <c r="D15" i="9"/>
  <c r="E14" i="9"/>
  <c r="E13" i="9" s="1"/>
  <c r="D14" i="9"/>
  <c r="D13" i="9" s="1"/>
  <c r="C13" i="9"/>
  <c r="E12" i="9"/>
  <c r="D12" i="9"/>
  <c r="E11" i="9"/>
  <c r="D11" i="9"/>
  <c r="E10" i="9"/>
  <c r="D10" i="9"/>
  <c r="E9" i="9"/>
  <c r="D9" i="9"/>
  <c r="E8" i="9"/>
  <c r="D8" i="9"/>
  <c r="E7" i="9"/>
  <c r="D7" i="9"/>
  <c r="D6" i="9"/>
  <c r="C6" i="9"/>
  <c r="D3" i="9"/>
  <c r="D88" i="9" s="1"/>
  <c r="C3" i="9"/>
  <c r="C88" i="9" s="1"/>
  <c r="E55" i="8"/>
  <c r="D55" i="8"/>
  <c r="E50" i="8"/>
  <c r="D50" i="8"/>
  <c r="C50" i="8"/>
  <c r="E44" i="8"/>
  <c r="D44" i="8"/>
  <c r="C44" i="8"/>
  <c r="C55" i="8" s="1"/>
  <c r="E36" i="8"/>
  <c r="D36" i="8"/>
  <c r="C36" i="8"/>
  <c r="E29" i="8"/>
  <c r="D29" i="8"/>
  <c r="C29" i="8"/>
  <c r="E25" i="8"/>
  <c r="D25" i="8"/>
  <c r="C25" i="8"/>
  <c r="E19" i="8"/>
  <c r="D19" i="8"/>
  <c r="C19" i="8"/>
  <c r="E8" i="8"/>
  <c r="E35" i="8" s="1"/>
  <c r="E40" i="8" s="1"/>
  <c r="D8" i="8"/>
  <c r="D35" i="8" s="1"/>
  <c r="D40" i="8" s="1"/>
  <c r="C8" i="8"/>
  <c r="C35" i="8" s="1"/>
  <c r="C40" i="8" s="1"/>
  <c r="E1" i="8"/>
  <c r="F45" i="7"/>
  <c r="E45" i="7"/>
  <c r="D45" i="7"/>
  <c r="B45" i="7"/>
  <c r="F11" i="7"/>
  <c r="E11" i="7"/>
  <c r="D11" i="7"/>
  <c r="B11" i="7"/>
  <c r="G1" i="7"/>
  <c r="I33" i="5"/>
  <c r="H33" i="5"/>
  <c r="G33" i="5"/>
  <c r="E33" i="5"/>
  <c r="D33" i="5"/>
  <c r="C33" i="5"/>
  <c r="E24" i="5"/>
  <c r="D24" i="5"/>
  <c r="C24" i="5"/>
  <c r="I18" i="5"/>
  <c r="I30" i="5" s="1"/>
  <c r="H18" i="5"/>
  <c r="H30" i="5" s="1"/>
  <c r="G18" i="5"/>
  <c r="G30" i="5" s="1"/>
  <c r="E18" i="5"/>
  <c r="E30" i="5" s="1"/>
  <c r="D18" i="5"/>
  <c r="D30" i="5" s="1"/>
  <c r="C18" i="5"/>
  <c r="H17" i="5"/>
  <c r="H31" i="5" s="1"/>
  <c r="D9" i="5"/>
  <c r="I8" i="5"/>
  <c r="H8" i="5"/>
  <c r="G8" i="5"/>
  <c r="C8" i="5"/>
  <c r="I6" i="5"/>
  <c r="I17" i="5" s="1"/>
  <c r="I31" i="5" s="1"/>
  <c r="H6" i="5"/>
  <c r="G6" i="5"/>
  <c r="G17" i="5" s="1"/>
  <c r="G31" i="5" s="1"/>
  <c r="I26" i="4"/>
  <c r="H26" i="4"/>
  <c r="G26" i="4"/>
  <c r="E26" i="4"/>
  <c r="D26" i="4"/>
  <c r="C26" i="4"/>
  <c r="I25" i="4"/>
  <c r="I27" i="4" s="1"/>
  <c r="H25" i="4"/>
  <c r="G25" i="4"/>
  <c r="G27" i="4" s="1"/>
  <c r="E25" i="4"/>
  <c r="D25" i="4"/>
  <c r="D24" i="4" s="1"/>
  <c r="C25" i="4"/>
  <c r="E19" i="4"/>
  <c r="D19" i="4"/>
  <c r="C19" i="4"/>
  <c r="G12" i="4"/>
  <c r="E12" i="4"/>
  <c r="C12" i="4"/>
  <c r="I10" i="4"/>
  <c r="G10" i="4"/>
  <c r="I9" i="4"/>
  <c r="H9" i="4"/>
  <c r="G9" i="4"/>
  <c r="I8" i="4"/>
  <c r="H8" i="4"/>
  <c r="G8" i="4"/>
  <c r="I7" i="4"/>
  <c r="H7" i="4"/>
  <c r="G7" i="4"/>
  <c r="E7" i="4"/>
  <c r="I6" i="4"/>
  <c r="I18" i="4" s="1"/>
  <c r="H6" i="4"/>
  <c r="G6" i="4"/>
  <c r="E6" i="4"/>
  <c r="C6" i="4"/>
  <c r="C18" i="4" s="1"/>
  <c r="E141" i="3"/>
  <c r="D141" i="3"/>
  <c r="C141" i="3"/>
  <c r="E135" i="3"/>
  <c r="D135" i="3"/>
  <c r="C135" i="3"/>
  <c r="E130" i="3"/>
  <c r="D130" i="3"/>
  <c r="C130" i="3"/>
  <c r="E126" i="3"/>
  <c r="E146" i="3" s="1"/>
  <c r="D126" i="3"/>
  <c r="D146" i="3" s="1"/>
  <c r="C126" i="3"/>
  <c r="C146" i="3" s="1"/>
  <c r="E122" i="3"/>
  <c r="I11" i="4" s="1"/>
  <c r="D122" i="3"/>
  <c r="H11" i="4" s="1"/>
  <c r="C122" i="3"/>
  <c r="G11" i="4" s="1"/>
  <c r="E108" i="3"/>
  <c r="D108" i="3"/>
  <c r="C108" i="3"/>
  <c r="E97" i="3"/>
  <c r="E96" i="9" s="1"/>
  <c r="D97" i="3"/>
  <c r="D96" i="9" s="1"/>
  <c r="C97" i="3"/>
  <c r="E92" i="3"/>
  <c r="E125" i="3" s="1"/>
  <c r="C92" i="3"/>
  <c r="C125" i="3" s="1"/>
  <c r="D84" i="3"/>
  <c r="E78" i="3"/>
  <c r="D78" i="3"/>
  <c r="C78" i="3"/>
  <c r="E74" i="3"/>
  <c r="D74" i="3"/>
  <c r="C74" i="3"/>
  <c r="E71" i="3"/>
  <c r="D71" i="3"/>
  <c r="C71" i="3"/>
  <c r="E66" i="3"/>
  <c r="E84" i="3" s="1"/>
  <c r="D66" i="3"/>
  <c r="C66" i="3"/>
  <c r="C84" i="3" s="1"/>
  <c r="E62" i="3"/>
  <c r="D62" i="3"/>
  <c r="C62" i="3"/>
  <c r="E56" i="3"/>
  <c r="E9" i="5" s="1"/>
  <c r="D56" i="3"/>
  <c r="C56" i="3"/>
  <c r="C9" i="5" s="1"/>
  <c r="E51" i="3"/>
  <c r="E10" i="4" s="1"/>
  <c r="D51" i="3"/>
  <c r="D10" i="4" s="1"/>
  <c r="C51" i="3"/>
  <c r="C10" i="4" s="1"/>
  <c r="E45" i="3"/>
  <c r="D45" i="3"/>
  <c r="C45" i="3"/>
  <c r="E34" i="3"/>
  <c r="D34" i="3"/>
  <c r="D12" i="4" s="1"/>
  <c r="C34" i="3"/>
  <c r="E30" i="3"/>
  <c r="E30" i="9" s="1"/>
  <c r="D30" i="3"/>
  <c r="D30" i="9" s="1"/>
  <c r="C30" i="3"/>
  <c r="E28" i="3"/>
  <c r="E28" i="9" s="1"/>
  <c r="D28" i="3"/>
  <c r="C28" i="3"/>
  <c r="E27" i="3"/>
  <c r="E9" i="4" s="1"/>
  <c r="C27" i="3"/>
  <c r="C9" i="4" s="1"/>
  <c r="E20" i="3"/>
  <c r="E6" i="5" s="1"/>
  <c r="E17" i="5" s="1"/>
  <c r="D20" i="3"/>
  <c r="D6" i="5" s="1"/>
  <c r="D17" i="5" s="1"/>
  <c r="C20" i="3"/>
  <c r="C6" i="5" s="1"/>
  <c r="C17" i="5" s="1"/>
  <c r="E13" i="3"/>
  <c r="D13" i="3"/>
  <c r="D7" i="4" s="1"/>
  <c r="C13" i="3"/>
  <c r="C7" i="4" s="1"/>
  <c r="E6" i="3"/>
  <c r="E61" i="3" s="1"/>
  <c r="D6" i="3"/>
  <c r="C6" i="3"/>
  <c r="C3" i="3"/>
  <c r="E144" i="2"/>
  <c r="D144" i="2"/>
  <c r="C144" i="2"/>
  <c r="E143" i="2"/>
  <c r="D143" i="2"/>
  <c r="C143" i="2"/>
  <c r="E142" i="2"/>
  <c r="D142" i="2"/>
  <c r="C142" i="2"/>
  <c r="E141" i="2"/>
  <c r="D141" i="2"/>
  <c r="C141" i="2"/>
  <c r="E139" i="2"/>
  <c r="D139" i="2"/>
  <c r="C139" i="2"/>
  <c r="E138" i="2"/>
  <c r="D138" i="2"/>
  <c r="C138" i="2"/>
  <c r="E137" i="2"/>
  <c r="D137" i="2"/>
  <c r="C137" i="2"/>
  <c r="E136" i="2"/>
  <c r="D136" i="2"/>
  <c r="C136" i="2"/>
  <c r="E135" i="2"/>
  <c r="D135" i="2"/>
  <c r="C135" i="2"/>
  <c r="F133" i="2"/>
  <c r="E133" i="2"/>
  <c r="D133" i="2"/>
  <c r="C133" i="2"/>
  <c r="F132" i="2"/>
  <c r="E132" i="2"/>
  <c r="D132" i="2"/>
  <c r="C132" i="2"/>
  <c r="F131" i="2"/>
  <c r="E131" i="2"/>
  <c r="D131" i="2"/>
  <c r="C131" i="2"/>
  <c r="F130" i="2"/>
  <c r="E130" i="2"/>
  <c r="E129" i="2" s="1"/>
  <c r="D130" i="2"/>
  <c r="D129" i="2" s="1"/>
  <c r="C130" i="2"/>
  <c r="C129" i="2" s="1"/>
  <c r="F128" i="2"/>
  <c r="E128" i="2"/>
  <c r="D128" i="2"/>
  <c r="C128" i="2"/>
  <c r="F127" i="2"/>
  <c r="E127" i="2"/>
  <c r="D127" i="2"/>
  <c r="C127" i="2"/>
  <c r="F126" i="2"/>
  <c r="E126" i="2"/>
  <c r="E125" i="2" s="1"/>
  <c r="D126" i="2"/>
  <c r="C126" i="2"/>
  <c r="C125" i="2" s="1"/>
  <c r="D125" i="2"/>
  <c r="E123" i="2"/>
  <c r="D123" i="2"/>
  <c r="C123" i="2"/>
  <c r="E122" i="2"/>
  <c r="D122" i="2"/>
  <c r="D121" i="2" s="1"/>
  <c r="C122" i="2"/>
  <c r="E120" i="2"/>
  <c r="D120" i="2"/>
  <c r="C120" i="2"/>
  <c r="E119" i="2"/>
  <c r="D119" i="2"/>
  <c r="C119" i="2"/>
  <c r="E118" i="2"/>
  <c r="D118" i="2"/>
  <c r="C118" i="2"/>
  <c r="E117" i="2"/>
  <c r="D117" i="2"/>
  <c r="C117" i="2"/>
  <c r="E116" i="2"/>
  <c r="D116" i="2"/>
  <c r="C116" i="2"/>
  <c r="E115" i="2"/>
  <c r="D115" i="2"/>
  <c r="C115" i="2"/>
  <c r="E114" i="2"/>
  <c r="D114" i="2"/>
  <c r="C114" i="2"/>
  <c r="E113" i="2"/>
  <c r="D113" i="2"/>
  <c r="C113" i="2"/>
  <c r="E112" i="2"/>
  <c r="D112" i="2"/>
  <c r="D107" i="2" s="1"/>
  <c r="C112" i="2"/>
  <c r="E111" i="2"/>
  <c r="D111" i="2"/>
  <c r="C111" i="2"/>
  <c r="E110" i="2"/>
  <c r="D110" i="2"/>
  <c r="C110" i="2"/>
  <c r="E109" i="2"/>
  <c r="D109" i="2"/>
  <c r="C109" i="2"/>
  <c r="E108" i="2"/>
  <c r="D108" i="2"/>
  <c r="C108" i="2"/>
  <c r="E106" i="2"/>
  <c r="D106" i="2"/>
  <c r="C106" i="2"/>
  <c r="E105" i="2"/>
  <c r="D105" i="2"/>
  <c r="C105" i="2"/>
  <c r="E104" i="2"/>
  <c r="D104" i="2"/>
  <c r="C104" i="2"/>
  <c r="E103" i="2"/>
  <c r="D103" i="2"/>
  <c r="C103" i="2"/>
  <c r="E102" i="2"/>
  <c r="D102" i="2"/>
  <c r="C102" i="2"/>
  <c r="E101" i="2"/>
  <c r="D101" i="2"/>
  <c r="C101" i="2"/>
  <c r="E100" i="2"/>
  <c r="D100" i="2"/>
  <c r="C100" i="2"/>
  <c r="E99" i="2"/>
  <c r="D99" i="2"/>
  <c r="C99" i="2"/>
  <c r="E98" i="2"/>
  <c r="D98" i="2"/>
  <c r="C98" i="2"/>
  <c r="E97" i="2"/>
  <c r="D97" i="2"/>
  <c r="C97" i="2"/>
  <c r="E96" i="2"/>
  <c r="D96" i="2"/>
  <c r="C96" i="2"/>
  <c r="E95" i="2"/>
  <c r="D95" i="2"/>
  <c r="C95" i="2"/>
  <c r="E94" i="2"/>
  <c r="D94" i="2"/>
  <c r="C94" i="2"/>
  <c r="E93" i="2"/>
  <c r="D93" i="2"/>
  <c r="C93" i="2"/>
  <c r="E92" i="2"/>
  <c r="D92" i="2"/>
  <c r="C92" i="2"/>
  <c r="F87" i="2"/>
  <c r="E85" i="2"/>
  <c r="D85" i="2"/>
  <c r="C85" i="2"/>
  <c r="D84" i="2"/>
  <c r="C84" i="2"/>
  <c r="D83" i="2"/>
  <c r="C83" i="2"/>
  <c r="D82" i="2"/>
  <c r="C82" i="2"/>
  <c r="D81" i="2"/>
  <c r="D80" i="2" s="1"/>
  <c r="C81" i="2"/>
  <c r="C80" i="2" s="1"/>
  <c r="E80" i="2"/>
  <c r="E79" i="2"/>
  <c r="D79" i="2"/>
  <c r="C79" i="2"/>
  <c r="E78" i="2"/>
  <c r="D78" i="2"/>
  <c r="D76" i="2" s="1"/>
  <c r="C78" i="2"/>
  <c r="E77" i="2"/>
  <c r="E76" i="2" s="1"/>
  <c r="D77" i="2"/>
  <c r="C77" i="2"/>
  <c r="E75" i="2"/>
  <c r="E73" i="2" s="1"/>
  <c r="D75" i="2"/>
  <c r="C75" i="2"/>
  <c r="E74" i="2"/>
  <c r="D74" i="2"/>
  <c r="D73" i="2" s="1"/>
  <c r="C74" i="2"/>
  <c r="E72" i="2"/>
  <c r="D72" i="2"/>
  <c r="C72" i="2"/>
  <c r="E71" i="2"/>
  <c r="D71" i="2"/>
  <c r="C71" i="2"/>
  <c r="E70" i="2"/>
  <c r="D70" i="2"/>
  <c r="D68" i="2" s="1"/>
  <c r="C70" i="2"/>
  <c r="E69" i="2"/>
  <c r="E68" i="2" s="1"/>
  <c r="D69" i="2"/>
  <c r="C69" i="2"/>
  <c r="E67" i="2"/>
  <c r="D67" i="2"/>
  <c r="C67" i="2"/>
  <c r="E66" i="2"/>
  <c r="D66" i="2"/>
  <c r="C66" i="2"/>
  <c r="E65" i="2"/>
  <c r="D65" i="2"/>
  <c r="D64" i="2" s="1"/>
  <c r="C65" i="2"/>
  <c r="C64" i="2" s="1"/>
  <c r="E62" i="2"/>
  <c r="D62" i="2"/>
  <c r="C62" i="2"/>
  <c r="E61" i="2"/>
  <c r="D61" i="2"/>
  <c r="C61" i="2"/>
  <c r="E60" i="2"/>
  <c r="D60" i="2"/>
  <c r="C60" i="2"/>
  <c r="E59" i="2"/>
  <c r="D59" i="2"/>
  <c r="D58" i="2" s="1"/>
  <c r="C59" i="2"/>
  <c r="E56" i="2"/>
  <c r="D56" i="2"/>
  <c r="C56" i="2"/>
  <c r="E55" i="2"/>
  <c r="D55" i="2"/>
  <c r="C55" i="2"/>
  <c r="E54" i="2"/>
  <c r="E53" i="2" s="1"/>
  <c r="D54" i="2"/>
  <c r="C54" i="2"/>
  <c r="E52" i="2"/>
  <c r="D52" i="2"/>
  <c r="C52" i="2"/>
  <c r="E51" i="2"/>
  <c r="D51" i="2"/>
  <c r="C51" i="2"/>
  <c r="E50" i="2"/>
  <c r="D50" i="2"/>
  <c r="C50" i="2"/>
  <c r="E49" i="2"/>
  <c r="D49" i="2"/>
  <c r="C49" i="2"/>
  <c r="E48" i="2"/>
  <c r="D48" i="2"/>
  <c r="C48" i="2"/>
  <c r="F47" i="2"/>
  <c r="E46" i="2"/>
  <c r="D46" i="2"/>
  <c r="C46" i="2"/>
  <c r="E45" i="2"/>
  <c r="D45" i="2"/>
  <c r="C45" i="2"/>
  <c r="E44" i="2"/>
  <c r="D44" i="2"/>
  <c r="C44" i="2"/>
  <c r="E43" i="2"/>
  <c r="D43" i="2"/>
  <c r="C43" i="2"/>
  <c r="E42" i="2"/>
  <c r="D42" i="2"/>
  <c r="C42" i="2"/>
  <c r="E41" i="2"/>
  <c r="D41" i="2"/>
  <c r="C41" i="2"/>
  <c r="E40" i="2"/>
  <c r="D40" i="2"/>
  <c r="C40" i="2"/>
  <c r="E39" i="2"/>
  <c r="D39" i="2"/>
  <c r="C39" i="2"/>
  <c r="E38" i="2"/>
  <c r="D38" i="2"/>
  <c r="C38" i="2"/>
  <c r="E37" i="2"/>
  <c r="D37" i="2"/>
  <c r="C37" i="2"/>
  <c r="C36" i="2" s="1"/>
  <c r="E35" i="2"/>
  <c r="D35" i="2"/>
  <c r="C35" i="2"/>
  <c r="E34" i="2"/>
  <c r="D34" i="2"/>
  <c r="C34" i="2"/>
  <c r="E33" i="2"/>
  <c r="D33" i="2"/>
  <c r="C33" i="2"/>
  <c r="E32" i="2"/>
  <c r="D32" i="2"/>
  <c r="C32" i="2"/>
  <c r="E31" i="2"/>
  <c r="D31" i="2"/>
  <c r="C31" i="2"/>
  <c r="E30" i="2"/>
  <c r="E29" i="2" s="1"/>
  <c r="D30" i="2"/>
  <c r="C30" i="2"/>
  <c r="C29" i="2" s="1"/>
  <c r="E28" i="2"/>
  <c r="D28" i="2"/>
  <c r="C28" i="2"/>
  <c r="E27" i="2"/>
  <c r="D27" i="2"/>
  <c r="C27" i="2"/>
  <c r="E26" i="2"/>
  <c r="D26" i="2"/>
  <c r="C26" i="2"/>
  <c r="E25" i="2"/>
  <c r="D25" i="2"/>
  <c r="C25" i="2"/>
  <c r="E24" i="2"/>
  <c r="D24" i="2"/>
  <c r="C24" i="2"/>
  <c r="E23" i="2"/>
  <c r="D23" i="2"/>
  <c r="D22" i="2" s="1"/>
  <c r="C23" i="2"/>
  <c r="E20" i="2"/>
  <c r="D20" i="2"/>
  <c r="C20" i="2"/>
  <c r="E19" i="2"/>
  <c r="D19" i="2"/>
  <c r="C19" i="2"/>
  <c r="E18" i="2"/>
  <c r="D18" i="2"/>
  <c r="C18" i="2"/>
  <c r="E17" i="2"/>
  <c r="E15" i="2" s="1"/>
  <c r="D17" i="2"/>
  <c r="C17" i="2"/>
  <c r="E16" i="2"/>
  <c r="D16" i="2"/>
  <c r="C16" i="2"/>
  <c r="E14" i="2"/>
  <c r="D14" i="2"/>
  <c r="C14" i="2"/>
  <c r="E13" i="2"/>
  <c r="D13" i="2"/>
  <c r="C13" i="2"/>
  <c r="E12" i="2"/>
  <c r="D12" i="2"/>
  <c r="C12" i="2"/>
  <c r="E11" i="2"/>
  <c r="D11" i="2"/>
  <c r="C11" i="2"/>
  <c r="E10" i="2"/>
  <c r="D10" i="2"/>
  <c r="C10" i="2"/>
  <c r="E9" i="2"/>
  <c r="D9" i="2"/>
  <c r="C9" i="2"/>
  <c r="C8" i="2"/>
  <c r="E1" i="2"/>
  <c r="E22" i="2" l="1"/>
  <c r="D36" i="2"/>
  <c r="E47" i="2"/>
  <c r="E58" i="2"/>
  <c r="C91" i="2"/>
  <c r="E121" i="2"/>
  <c r="E140" i="2"/>
  <c r="D140" i="2"/>
  <c r="E27" i="9"/>
  <c r="E18" i="4"/>
  <c r="D27" i="4"/>
  <c r="D91" i="9"/>
  <c r="D124" i="9" s="1"/>
  <c r="E134" i="2"/>
  <c r="D134" i="2"/>
  <c r="D145" i="2" s="1"/>
  <c r="D146" i="2" s="1"/>
  <c r="E24" i="4"/>
  <c r="E27" i="4" s="1"/>
  <c r="E28" i="4" s="1"/>
  <c r="E6" i="9"/>
  <c r="D20" i="9"/>
  <c r="E51" i="9"/>
  <c r="D66" i="9"/>
  <c r="D84" i="9" s="1"/>
  <c r="E125" i="9"/>
  <c r="D134" i="9"/>
  <c r="D145" i="9" s="1"/>
  <c r="D140" i="9"/>
  <c r="E145" i="2"/>
  <c r="D8" i="2"/>
  <c r="E36" i="2"/>
  <c r="C47" i="2"/>
  <c r="C53" i="2"/>
  <c r="E64" i="2"/>
  <c r="C68" i="2"/>
  <c r="C76" i="2"/>
  <c r="C86" i="2" s="1"/>
  <c r="D91" i="2"/>
  <c r="D124" i="2" s="1"/>
  <c r="E8" i="2"/>
  <c r="D15" i="2"/>
  <c r="C15" i="2"/>
  <c r="C63" i="2" s="1"/>
  <c r="C87" i="2" s="1"/>
  <c r="C22" i="2"/>
  <c r="D29" i="2"/>
  <c r="D47" i="2"/>
  <c r="D53" i="2"/>
  <c r="C58" i="2"/>
  <c r="C73" i="2"/>
  <c r="C121" i="2"/>
  <c r="E45" i="9"/>
  <c r="E66" i="9"/>
  <c r="D107" i="9"/>
  <c r="E134" i="9"/>
  <c r="E147" i="3"/>
  <c r="E63" i="2"/>
  <c r="E87" i="2" s="1"/>
  <c r="E86" i="2"/>
  <c r="C124" i="2"/>
  <c r="I29" i="4"/>
  <c r="E29" i="4"/>
  <c r="D86" i="2"/>
  <c r="C31" i="5"/>
  <c r="C32" i="5"/>
  <c r="G32" i="5"/>
  <c r="G29" i="4"/>
  <c r="D32" i="5"/>
  <c r="H32" i="5"/>
  <c r="D31" i="5"/>
  <c r="E91" i="2"/>
  <c r="C107" i="2"/>
  <c r="C134" i="2"/>
  <c r="C140" i="2"/>
  <c r="C61" i="3"/>
  <c r="E32" i="5"/>
  <c r="I32" i="5"/>
  <c r="E31" i="5"/>
  <c r="D27" i="3"/>
  <c r="D9" i="4" s="1"/>
  <c r="D28" i="9"/>
  <c r="D27" i="9" s="1"/>
  <c r="D61" i="9" s="1"/>
  <c r="C152" i="3"/>
  <c r="D152" i="3"/>
  <c r="E152" i="3"/>
  <c r="G18" i="4"/>
  <c r="C61" i="9"/>
  <c r="C85" i="9" s="1"/>
  <c r="E84" i="9"/>
  <c r="E91" i="9"/>
  <c r="E124" i="9" s="1"/>
  <c r="J18" i="10"/>
  <c r="E107" i="2"/>
  <c r="E151" i="3"/>
  <c r="C147" i="3"/>
  <c r="I28" i="4"/>
  <c r="J1" i="5"/>
  <c r="C4" i="4"/>
  <c r="C89" i="3"/>
  <c r="D4" i="4"/>
  <c r="E61" i="9"/>
  <c r="D61" i="3"/>
  <c r="D6" i="4"/>
  <c r="D18" i="4" s="1"/>
  <c r="E85" i="3"/>
  <c r="E4" i="4"/>
  <c r="C24" i="4"/>
  <c r="C27" i="4" s="1"/>
  <c r="H27" i="4"/>
  <c r="D51" i="12"/>
  <c r="D68" i="12" s="1"/>
  <c r="D92" i="3"/>
  <c r="D125" i="3" s="1"/>
  <c r="F18" i="10"/>
  <c r="H10" i="4"/>
  <c r="H18" i="4" s="1"/>
  <c r="C34" i="12"/>
  <c r="C51" i="12" s="1"/>
  <c r="C68" i="12" s="1"/>
  <c r="D85" i="9" l="1"/>
  <c r="D146" i="9"/>
  <c r="E85" i="9"/>
  <c r="E146" i="9"/>
  <c r="D63" i="2"/>
  <c r="D87" i="2" s="1"/>
  <c r="E145" i="9"/>
  <c r="C28" i="4"/>
  <c r="H28" i="4"/>
  <c r="H4" i="4"/>
  <c r="H4" i="5"/>
  <c r="D4" i="5"/>
  <c r="C85" i="3"/>
  <c r="C151" i="3"/>
  <c r="D85" i="3"/>
  <c r="D151" i="3"/>
  <c r="E124" i="2"/>
  <c r="E146" i="2" s="1"/>
  <c r="E30" i="4"/>
  <c r="I30" i="4"/>
  <c r="D147" i="3"/>
  <c r="G4" i="5"/>
  <c r="G4" i="4"/>
  <c r="C4" i="5"/>
  <c r="H29" i="4"/>
  <c r="D28" i="4"/>
  <c r="D29" i="4"/>
  <c r="G28" i="4"/>
  <c r="C29" i="4"/>
  <c r="E4" i="5"/>
  <c r="I4" i="5"/>
  <c r="I4" i="4"/>
  <c r="C145" i="2"/>
  <c r="C146" i="2" s="1"/>
  <c r="G30" i="4" l="1"/>
  <c r="C30" i="4"/>
  <c r="D30" i="4"/>
  <c r="H30" i="4"/>
</calcChain>
</file>

<file path=xl/sharedStrings.xml><?xml version="1.0" encoding="utf-8"?>
<sst xmlns="http://schemas.openxmlformats.org/spreadsheetml/2006/main" count="1981" uniqueCount="711">
  <si>
    <t>Megnevezés</t>
  </si>
  <si>
    <t>Önkormányzat</t>
  </si>
  <si>
    <t>01</t>
  </si>
  <si>
    <t>Feladat
megnevezése</t>
  </si>
  <si>
    <t>Összes bevétel, kiadás</t>
  </si>
  <si>
    <t>Ezer forintban !</t>
  </si>
  <si>
    <t>Száma</t>
  </si>
  <si>
    <t>Előirányzat-csoport, kiemelt előirányzat megnevezése</t>
  </si>
  <si>
    <t>Eredeti előirányzat</t>
  </si>
  <si>
    <t>Módosított előirányzat</t>
  </si>
  <si>
    <t>Teljesítés</t>
  </si>
  <si>
    <t>A</t>
  </si>
  <si>
    <t>B</t>
  </si>
  <si>
    <t>C</t>
  </si>
  <si>
    <t>D</t>
  </si>
  <si>
    <t>E</t>
  </si>
  <si>
    <t>Bevételek</t>
  </si>
  <si>
    <t>1.</t>
  </si>
  <si>
    <t>Önkormányzat működési támogatásai (1.1.+…+.1.6.)</t>
  </si>
  <si>
    <t>001</t>
  </si>
  <si>
    <t>1.1.</t>
  </si>
  <si>
    <t>Helyi önkormányzatok működésének általános támogatása</t>
  </si>
  <si>
    <t>002</t>
  </si>
  <si>
    <t>1.2.</t>
  </si>
  <si>
    <t>Önkormányzatok egyes köznevelési feladatainak támogatása</t>
  </si>
  <si>
    <t>003</t>
  </si>
  <si>
    <t>1.3.</t>
  </si>
  <si>
    <t>Önkormányzatok szociális és gyermekjóléti feladatainak támogatása</t>
  </si>
  <si>
    <t>004</t>
  </si>
  <si>
    <t>1.4.</t>
  </si>
  <si>
    <t>Önkormányzatok kulturális feladatainak támogatása</t>
  </si>
  <si>
    <t>005</t>
  </si>
  <si>
    <t>1.5.</t>
  </si>
  <si>
    <t>Működési célú költségvetési támogatások és kiegészítő támogatások</t>
  </si>
  <si>
    <t>006</t>
  </si>
  <si>
    <t>1.6.</t>
  </si>
  <si>
    <t>Elszámolásból származó bevételek</t>
  </si>
  <si>
    <t>007</t>
  </si>
  <si>
    <t>2.</t>
  </si>
  <si>
    <t>Működési célú támogatások államháztartáson belülről (2.1.+…+.2.5.)</t>
  </si>
  <si>
    <t>008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</si>
  <si>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</si>
  <si>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</si>
  <si>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</si>
  <si>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</si>
  <si>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</si>
  <si>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</si>
  <si>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</si>
  <si>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</si>
  <si>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</si>
  <si>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</si>
  <si>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</si>
  <si>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</si>
  <si>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</si>
  <si>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</si>
  <si>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015</t>
  </si>
  <si>
    <t>3.1.</t>
  </si>
  <si>
    <t>Felhalmozási célú önkormányzati támogatások</t>
  </si>
  <si>
    <t>016</t>
  </si>
  <si>
    <t>3.2.</t>
  </si>
  <si>
    <t>Felhalmozási célú garancia- és kezességvállalásból megtérülések</t>
  </si>
  <si>
    <t>017</t>
  </si>
  <si>
    <t>3.3.</t>
  </si>
  <si>
    <t>Felhalmozási célú visszatérítendő támogatások, kölcsönök visszatérülése</t>
  </si>
  <si>
    <t>018</t>
  </si>
  <si>
    <t>3.4.</t>
  </si>
  <si>
    <t>Felhalmozási célú visszatérítendő támogatások, kölcsönök igénybevétele</t>
  </si>
  <si>
    <t>019</t>
  </si>
  <si>
    <t>3.5.</t>
  </si>
  <si>
    <t>Egyéb felhalmozási célú támogatások bevételei</t>
  </si>
  <si>
    <t>020</t>
  </si>
  <si>
    <t>3.6.</t>
  </si>
  <si>
    <t>3.5.-ből EU-s támogatás</t>
  </si>
  <si>
    <t>021</t>
  </si>
  <si>
    <t xml:space="preserve">4. </t>
  </si>
  <si>
    <t>Közhatalmi bevételek (4.1.+4.2.+4.3.+4.4.)</t>
  </si>
  <si>
    <t>022</t>
  </si>
  <si>
    <t>4.1.</t>
  </si>
  <si>
    <t>Helyi adók  (4.1.1.+4.1.2.)</t>
  </si>
  <si>
    <t>023</t>
  </si>
  <si>
    <t>4.1.1.</t>
  </si>
  <si>
    <t>- Vagyoni típusú adók</t>
  </si>
  <si>
    <t>024</t>
  </si>
  <si>
    <t>4.1.2.</t>
  </si>
  <si>
    <t>- Termékek és szolgáltatások adói</t>
  </si>
  <si>
    <t>025</t>
  </si>
  <si>
    <t>4.2.</t>
  </si>
  <si>
    <t>Gépjárműadó</t>
  </si>
  <si>
    <t>026</t>
  </si>
  <si>
    <t>4.3.</t>
  </si>
  <si>
    <t>Egyéb áruhasználati és szolgáltatási adók</t>
  </si>
  <si>
    <t>027</t>
  </si>
  <si>
    <t>4.4.</t>
  </si>
  <si>
    <t>Egyéb közhatalmi bevételek</t>
  </si>
  <si>
    <t>028</t>
  </si>
  <si>
    <t>5.</t>
  </si>
  <si>
    <t>Működési bevételek (5.1.+…+ 5.10.)</t>
  </si>
  <si>
    <t>029</t>
  </si>
  <si>
    <t>5.1.</t>
  </si>
  <si>
    <t>Készletértékesítés ellenértéke</t>
  </si>
  <si>
    <t>030</t>
  </si>
  <si>
    <t>5.2.</t>
  </si>
  <si>
    <t>Szolgáltatások ellenértéke</t>
  </si>
  <si>
    <t>031</t>
  </si>
  <si>
    <t>5.3.</t>
  </si>
  <si>
    <t>Közvetített szolgáltatások értéke</t>
  </si>
  <si>
    <t>032</t>
  </si>
  <si>
    <t>5.4.</t>
  </si>
  <si>
    <t>Tulajdonosi bevételek</t>
  </si>
  <si>
    <t>033</t>
  </si>
  <si>
    <t>5.5.</t>
  </si>
  <si>
    <t>Ellátási díjak</t>
  </si>
  <si>
    <t>034</t>
  </si>
  <si>
    <t>5.6.</t>
  </si>
  <si>
    <t xml:space="preserve">Kiszámlázott általános forgalmi adó </t>
  </si>
  <si>
    <t>035</t>
  </si>
  <si>
    <t>5.7.</t>
  </si>
  <si>
    <t>Általános forgalmi adó visszatérítése</t>
  </si>
  <si>
    <t>036</t>
  </si>
  <si>
    <t>5.8.</t>
  </si>
  <si>
    <t>Kamatbevételek</t>
  </si>
  <si>
    <t>037</t>
  </si>
  <si>
    <t>5.9.</t>
  </si>
  <si>
    <t>Egyéb pénzügyi műveletek bevételei</t>
  </si>
  <si>
    <t>038</t>
  </si>
  <si>
    <t>5.10.</t>
  </si>
  <si>
    <t>Egyéb működési bevételek</t>
  </si>
  <si>
    <t>039</t>
  </si>
  <si>
    <t>6.</t>
  </si>
  <si>
    <t>Felhalmozási bevételek (6.1.+…+6.5.)</t>
  </si>
  <si>
    <t>6.1.</t>
  </si>
  <si>
    <t>Immateriális javak értékesítése</t>
  </si>
  <si>
    <t>041</t>
  </si>
  <si>
    <t>6.2.</t>
  </si>
  <si>
    <t>Ingatlanok értékesítése</t>
  </si>
  <si>
    <t>042</t>
  </si>
  <si>
    <t>6.3.</t>
  </si>
  <si>
    <t>Egyéb tárgyi eszközök értékesítése</t>
  </si>
  <si>
    <t>043</t>
  </si>
  <si>
    <t>6.4.</t>
  </si>
  <si>
    <t>Részesedések értékesítése</t>
  </si>
  <si>
    <t>044</t>
  </si>
  <si>
    <t>6.5.</t>
  </si>
  <si>
    <t>Részesedések megszűnéséhez kapcsolódó bevételek</t>
  </si>
  <si>
    <t>045</t>
  </si>
  <si>
    <t xml:space="preserve">7. </t>
  </si>
  <si>
    <t>Működési célú átvett pénzeszközök (7.1. + … + 7.3.)</t>
  </si>
  <si>
    <t>046</t>
  </si>
  <si>
    <t>7.1.</t>
  </si>
  <si>
    <t>Működési célú garancia- és kezességvállalásból megtérülések ÁH-n kívülről</t>
  </si>
  <si>
    <t>047</t>
  </si>
  <si>
    <t>7.2.</t>
  </si>
  <si>
    <t>Működési célú visszatérítendő támogatások, kölcsönök visszatér. ÁH-n kívülről</t>
  </si>
  <si>
    <t>048</t>
  </si>
  <si>
    <t>7.3.</t>
  </si>
  <si>
    <t>Egyéb működési célú átvett pénzeszköz</t>
  </si>
  <si>
    <t>049</t>
  </si>
  <si>
    <t>7.4.</t>
  </si>
  <si>
    <t>7.3.-ból EU-s támogatás (közvetlen)</t>
  </si>
  <si>
    <t>050</t>
  </si>
  <si>
    <t>8.</t>
  </si>
  <si>
    <t>Felhalmozási célú átvett pénzeszközök (8.1.+8.2.+8.3.)</t>
  </si>
  <si>
    <t>051</t>
  </si>
  <si>
    <t>8.1.</t>
  </si>
  <si>
    <t>Felhalm. célú garancia- és kezességvállalásból megtérülések ÁH-n kívülről</t>
  </si>
  <si>
    <t>052</t>
  </si>
  <si>
    <t>8.2.</t>
  </si>
  <si>
    <t>Felhalm. célú visszatérítendő tám., kölcsönök visszatér. ÁH-n kívülről</t>
  </si>
  <si>
    <t>053</t>
  </si>
  <si>
    <t>8.3.</t>
  </si>
  <si>
    <t>Egyéb felhalmozási célú átvett pénzeszköz</t>
  </si>
  <si>
    <t>054</t>
  </si>
  <si>
    <t>8.4.</t>
  </si>
  <si>
    <t>8.3.-ból EU-s támogatás (közvetlen)</t>
  </si>
  <si>
    <t>055</t>
  </si>
  <si>
    <t>9.</t>
  </si>
  <si>
    <t>KÖLTSÉGVETÉSI BEVÉTELEK ÖSSZESEN: (1+…+8)</t>
  </si>
  <si>
    <t>056</t>
  </si>
  <si>
    <t xml:space="preserve"> 10.</t>
  </si>
  <si>
    <t>Hitel-, kölcsönfelvétel államháztartáson kívülről  (10.1.+10.3.)</t>
  </si>
  <si>
    <t>057</t>
  </si>
  <si>
    <t>10.1.</t>
  </si>
  <si>
    <t>Hosszú lejáratú  hitelek, kölcsönök felvétele</t>
  </si>
  <si>
    <t>058</t>
  </si>
  <si>
    <t>10.2.</t>
  </si>
  <si>
    <t>Likviditási célú  hitelek, kölcsönök felvétele pénzügyi vállalkozástól</t>
  </si>
  <si>
    <t>059</t>
  </si>
  <si>
    <t>10.3.</t>
  </si>
  <si>
    <t xml:space="preserve">    Rövid lejáratú  hitelek, kölcsönök felvétele</t>
  </si>
  <si>
    <t>060</t>
  </si>
  <si>
    <t xml:space="preserve">   11.</t>
  </si>
  <si>
    <t>Belföldi értékpapírok bevételei (11.1. +…+ 11.4.)</t>
  </si>
  <si>
    <t>061</t>
  </si>
  <si>
    <t>11.1.</t>
  </si>
  <si>
    <t>Forgatási célú belföldi értékpapírok beváltása,  értékesítése</t>
  </si>
  <si>
    <t>062</t>
  </si>
  <si>
    <t>11.2.</t>
  </si>
  <si>
    <t>Forgatási célú belföldi értékpapírok kibocsátása</t>
  </si>
  <si>
    <t>063</t>
  </si>
  <si>
    <t>11.3.</t>
  </si>
  <si>
    <t>Befektetési célú belföldi értékpapírok beváltása,  értékesítése</t>
  </si>
  <si>
    <t>064</t>
  </si>
  <si>
    <t>11.4.</t>
  </si>
  <si>
    <t>Befektetési célú belföldi értékpapírok kibocsátása</t>
  </si>
  <si>
    <t>065</t>
  </si>
  <si>
    <t xml:space="preserve">    12.</t>
  </si>
  <si>
    <t>Maradvány igénybevétele (12.1. + 12.2.)</t>
  </si>
  <si>
    <t>066</t>
  </si>
  <si>
    <t>12.1.</t>
  </si>
  <si>
    <t>Előző év költségvetési maradványának igénybevétele</t>
  </si>
  <si>
    <t>067</t>
  </si>
  <si>
    <t>12.2.</t>
  </si>
  <si>
    <t>Előző év vállalkozási maradványának igénybevétele</t>
  </si>
  <si>
    <t>068</t>
  </si>
  <si>
    <t xml:space="preserve">    13.</t>
  </si>
  <si>
    <t>Belföldi finanszírozás bevételei (13.1. + … + 13.3.)</t>
  </si>
  <si>
    <t>069</t>
  </si>
  <si>
    <t>13.1.</t>
  </si>
  <si>
    <t>Államháztartáson belüli megelőlegezések</t>
  </si>
  <si>
    <t>070</t>
  </si>
  <si>
    <t>13.2.</t>
  </si>
  <si>
    <t>Államháztartáson belüli megelőlegezések törlesztése</t>
  </si>
  <si>
    <t>071</t>
  </si>
  <si>
    <t>13.3.</t>
  </si>
  <si>
    <t>Előző évi költségvetési maradványának igénybevétele</t>
  </si>
  <si>
    <t>072</t>
  </si>
  <si>
    <t xml:space="preserve">    14.</t>
  </si>
  <si>
    <t>Külföldi finanszírozás bevételei (14.1.+…14.4.)</t>
  </si>
  <si>
    <t>073</t>
  </si>
  <si>
    <t xml:space="preserve">    14.1.</t>
  </si>
  <si>
    <t>Forgatási célú külföldi értékpapírok beváltása,  értékesítése</t>
  </si>
  <si>
    <t>074</t>
  </si>
  <si>
    <t xml:space="preserve">    14.2.</t>
  </si>
  <si>
    <t>Befektetési célú külföldi értékpapírok beváltása,  értékesítése</t>
  </si>
  <si>
    <t>075</t>
  </si>
  <si>
    <t xml:space="preserve">    14.3.</t>
  </si>
  <si>
    <t>Külföldi értékpapírok kibocsátása</t>
  </si>
  <si>
    <t>076</t>
  </si>
  <si>
    <t xml:space="preserve">    14.4.</t>
  </si>
  <si>
    <t>Külföldi hitelek, kölcsönök felvétele</t>
  </si>
  <si>
    <t>077</t>
  </si>
  <si>
    <t xml:space="preserve">    15.</t>
  </si>
  <si>
    <t>Adóssághoz nem kapcsolódó származékos ügyletek bevételei</t>
  </si>
  <si>
    <t>078</t>
  </si>
  <si>
    <t xml:space="preserve">    16.</t>
  </si>
  <si>
    <t>FINANSZÍROZÁSI BEVÉTELEK ÖSSZESEN: (10. + … +15.)</t>
  </si>
  <si>
    <t>079</t>
  </si>
  <si>
    <t xml:space="preserve">    17.</t>
  </si>
  <si>
    <t>BEVÉTELEK ÖSSZESEN: (9+16)</t>
  </si>
  <si>
    <t>Kiadások</t>
  </si>
  <si>
    <r>
      <rPr>
        <b/>
        <sz val="8"/>
        <rFont val="Times New Roman CE"/>
        <family val="1"/>
        <charset val="238"/>
      </rPr>
      <t>Működési költségvetés kiadásai</t>
    </r>
    <r>
      <rPr>
        <sz val="8"/>
        <rFont val="Times New Roman CE"/>
        <family val="1"/>
        <charset val="238"/>
      </rPr>
      <t>(1.1+…+1.5.)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</si>
  <si>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</si>
  <si>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</si>
  <si>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</si>
  <si>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</si>
  <si>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</si>
  <si>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</si>
  <si>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Elvonások és befizetések</t>
  </si>
  <si>
    <t>1.7.</t>
  </si>
  <si>
    <t xml:space="preserve">   - Garancia- és kezességvállalásból kifizetés ÁH-n belülre</t>
  </si>
  <si>
    <t>1.8.</t>
  </si>
  <si>
    <t xml:space="preserve">   -Visszatérítendő támogatások, kölcsönök nyújtása ÁH-n belülre</t>
  </si>
  <si>
    <t>009</t>
  </si>
  <si>
    <t>1.9.</t>
  </si>
  <si>
    <t xml:space="preserve">   - Visszatérítendő támogatások, kölcsönök törlesztése ÁH-n belülre</t>
  </si>
  <si>
    <t>010</t>
  </si>
  <si>
    <t>1.10.</t>
  </si>
  <si>
    <t xml:space="preserve">   - Egyéb működési célú támogatások ÁH-n belülre</t>
  </si>
  <si>
    <t>011</t>
  </si>
  <si>
    <t>1.11.</t>
  </si>
  <si>
    <t xml:space="preserve">   - Garancia és kezességvállalásból kifizetés ÁH-n kívülre</t>
  </si>
  <si>
    <t>012</t>
  </si>
  <si>
    <t>1.12.</t>
  </si>
  <si>
    <t xml:space="preserve">   - Visszatérítendő támogatások, kölcsönök nyújtása ÁH-n kívülre</t>
  </si>
  <si>
    <t>013</t>
  </si>
  <si>
    <t>1.13.</t>
  </si>
  <si>
    <t xml:space="preserve">   - Árkiegészítések, ártámogatások</t>
  </si>
  <si>
    <t>014</t>
  </si>
  <si>
    <t>1.14.</t>
  </si>
  <si>
    <t xml:space="preserve">   - Kamattámogatások</t>
  </si>
  <si>
    <t>1.15.</t>
  </si>
  <si>
    <t xml:space="preserve">   - Egyéb működési célú támogatások államháztartáson kívülre</t>
  </si>
  <si>
    <r>
      <rPr>
        <b/>
        <sz val="8"/>
        <rFont val="Times New Roman CE"/>
        <family val="1"/>
        <charset val="238"/>
      </rPr>
      <t>Felhalmozási költségvetés kiadásai</t>
    </r>
    <r>
      <rPr>
        <sz val="8"/>
        <rFont val="Times New Roman CE"/>
        <family val="1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</si>
  <si>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</si>
  <si>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</si>
  <si>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</si>
  <si>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</si>
  <si>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</si>
  <si>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</si>
  <si>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</si>
  <si>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</si>
  <si>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</si>
  <si>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</si>
  <si>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</si>
  <si>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</si>
  <si>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</si>
  <si>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</si>
  <si>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</si>
  <si>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</si>
  <si>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</si>
  <si>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</si>
  <si>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Tartalékok (3.1.+3.2.)</t>
  </si>
  <si>
    <t>Általános tartalék</t>
  </si>
  <si>
    <t>Céltartalék</t>
  </si>
  <si>
    <t>4.</t>
  </si>
  <si>
    <t>KÖLTSÉGVETÉSI KIADÁSOK ÖSSZESEN (1+2+3)</t>
  </si>
  <si>
    <t>Hitel-, kölcsöntörlesztés államháztartáson kívülre (5.1.+…+5.3.)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</si>
  <si>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</si>
  <si>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</si>
  <si>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</si>
  <si>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>Belföldi értékpapírok kiadásai (6.1. + … + 6.4.)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</si>
  <si>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</si>
  <si>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</si>
  <si>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</si>
  <si>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</si>
  <si>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7.</t>
  </si>
  <si>
    <t>Belföldi finanszírozás kiadásai (7.1. + … + 7.5.)</t>
  </si>
  <si>
    <t>Államháztartáson belüli megelőlegezések folyósítása</t>
  </si>
  <si>
    <t>Államháztartáson belüli megelőlegezések visszafizetése</t>
  </si>
  <si>
    <t>Irányító szervi támogatás folyósítása (intézményfinanszírozás)</t>
  </si>
  <si>
    <t xml:space="preserve"> Pénzeszközök betétként elhelyezése </t>
  </si>
  <si>
    <t>7.5.</t>
  </si>
  <si>
    <t xml:space="preserve"> Pénzügyi lízing kiadásai</t>
  </si>
  <si>
    <t>Külföldi finanszírozás kiadásai (8.1. + … + 8.4.)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</si>
  <si>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</si>
  <si>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</si>
  <si>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</si>
  <si>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</si>
  <si>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</si>
  <si>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10.</t>
  </si>
  <si>
    <t>KIADÁSOK ÖSSZESEN: (4+9)</t>
  </si>
  <si>
    <t>Éves engedélyezett létszám előirányzat (fő)</t>
  </si>
  <si>
    <t>Közfoglalkoztatottak létszáma (fő)</t>
  </si>
  <si>
    <t>B E V É T E L E K</t>
  </si>
  <si>
    <t>Ezer forintban</t>
  </si>
  <si>
    <t>Sor-
szám</t>
  </si>
  <si>
    <t>Bevételi jogcím</t>
  </si>
  <si>
    <t>Működési célú költségvetési tmogatások és kiegészítő támogatások</t>
  </si>
  <si>
    <t>040</t>
  </si>
  <si>
    <t>Felhalm. célú visszatérítendő támogatások, kölcsönök visszatér. ÁH-n kívülről</t>
  </si>
  <si>
    <t xml:space="preserve">   10.</t>
  </si>
  <si>
    <t xml:space="preserve">   Rövid lejáratú  hitelek, kölcsönök felvétele</t>
  </si>
  <si>
    <t>KÖLTSÉGVETÉSI ÉS FINANSZÍROZÁSI BEVÉTELEK ÖSSZESEN: (9+16)</t>
  </si>
  <si>
    <t>080</t>
  </si>
  <si>
    <t>K I A D Á S O K</t>
  </si>
  <si>
    <t>Kiadási jogcím</t>
  </si>
  <si>
    <t>Hitel-, kölcsöntörlesztés államháztartáson kívülre (5.1. + … + 5.3.)</t>
  </si>
  <si>
    <t>Központi irányítószervi támogatások folyósítása</t>
  </si>
  <si>
    <t>Külföldi finanszírozás kiadásai (6.1. + … + 6.4.)</t>
  </si>
  <si>
    <t>KÖLTSÉGVETÉSI, FINANSZÍROZÁSI BEVÉTELEK ÉS KIADÁSOK EGYENLEGE</t>
  </si>
  <si>
    <t>3. sz. táblázat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</si>
  <si>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</si>
  <si>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</si>
  <si>
    <t>I. Működési célú bevételek és kiadások mérlege
(Önkormányzati szinten)</t>
  </si>
  <si>
    <t xml:space="preserve"> Ezer forintban !</t>
  </si>
  <si>
    <t>F</t>
  </si>
  <si>
    <t>G</t>
  </si>
  <si>
    <t>H</t>
  </si>
  <si>
    <t>I</t>
  </si>
  <si>
    <t>Önkormányzatok működési támogatásai</t>
  </si>
  <si>
    <t>Személyi juttatások</t>
  </si>
  <si>
    <t>Működési célú támogatások államháztartáson belülről</t>
  </si>
  <si>
    <t>2.-ból EU-s támogatás</t>
  </si>
  <si>
    <t xml:space="preserve">Dologi kiadások </t>
  </si>
  <si>
    <t>Közhatalmi bevételek</t>
  </si>
  <si>
    <t>Működési célú átvett pénzeszközök</t>
  </si>
  <si>
    <t>5.-ből EU-s támogatás</t>
  </si>
  <si>
    <t>Tartalékok</t>
  </si>
  <si>
    <t>Elvonások és befizetések</t>
  </si>
  <si>
    <t>11.</t>
  </si>
  <si>
    <t>12.</t>
  </si>
  <si>
    <t>13.</t>
  </si>
  <si>
    <t>Költségvetési bevételek összesen (1.+2.+4.+5.+7.+…+12.)</t>
  </si>
  <si>
    <t>Költségvetési kiadások összesen (1.+...+12.)</t>
  </si>
  <si>
    <t>14.</t>
  </si>
  <si>
    <t>Hiány belső finanszírozásának bevételei (15.+…+18. )</t>
  </si>
  <si>
    <t>Értékpapír vásárlása, visszavásárlása</t>
  </si>
  <si>
    <t>15.</t>
  </si>
  <si>
    <t xml:space="preserve">   Költségvetési maradvány igénybevétele </t>
  </si>
  <si>
    <t>Likviditási célú hitelek törlesztése</t>
  </si>
  <si>
    <t>16.</t>
  </si>
  <si>
    <t xml:space="preserve">   Vállalkozási maradvány igénybevétele </t>
  </si>
  <si>
    <t>Rövid lejáratú hitelek törlesztése</t>
  </si>
  <si>
    <t>17.</t>
  </si>
  <si>
    <t xml:space="preserve">   Betét visszavonásából származó bevétel </t>
  </si>
  <si>
    <t>Hosszú lejáratú hitelek törlesztése</t>
  </si>
  <si>
    <t>18.</t>
  </si>
  <si>
    <t xml:space="preserve">   Egyéb belső finanszírozási bevételek</t>
  </si>
  <si>
    <t>Kölcsön törlesztése</t>
  </si>
  <si>
    <t>19.</t>
  </si>
  <si>
    <t xml:space="preserve">Hiány külső finanszírozásának bevételei (20.+…+21.) </t>
  </si>
  <si>
    <t>Forgatási célú belföldi, külföldi értékpapírok vásárlása</t>
  </si>
  <si>
    <t>20.</t>
  </si>
  <si>
    <t xml:space="preserve">Államháztartáson belüli megelőlegezések </t>
  </si>
  <si>
    <t>21.</t>
  </si>
  <si>
    <t>Központi irányítószervi támogatás</t>
  </si>
  <si>
    <t>22.</t>
  </si>
  <si>
    <t>Működési célú finanszírozási bevételek összesen (14.+19.)</t>
  </si>
  <si>
    <t>Működési célú finanszírozási kiadások összesen (14.+...+21.)</t>
  </si>
  <si>
    <t>23.</t>
  </si>
  <si>
    <t>BEVÉTEL ÖSSZESEN (13.+22.)</t>
  </si>
  <si>
    <t>KIADÁSOK ÖSSZESEN (13.+22.)</t>
  </si>
  <si>
    <t>24.</t>
  </si>
  <si>
    <t>Költségvetési hiány:</t>
  </si>
  <si>
    <t>Költségvetési többlet:</t>
  </si>
  <si>
    <t>25.</t>
  </si>
  <si>
    <t>Tárgyévi  hiány:</t>
  </si>
  <si>
    <t>Tárgyévi  többlet:</t>
  </si>
  <si>
    <t>II. Felhalmozási célú bevételek és kiadások mérlege
(Önkormányzati szinten)</t>
  </si>
  <si>
    <t>Felhalmozási célú támogatások államháztartáson belülről</t>
  </si>
  <si>
    <t>1.-ből EU-s támogatás</t>
  </si>
  <si>
    <t>1.-ből EU-s forrásból megvalósuló beruházás</t>
  </si>
  <si>
    <t>Felhalmozási bevételek</t>
  </si>
  <si>
    <t>Felhalmozási célú átvett pénzeszközök átvétele</t>
  </si>
  <si>
    <t>3.-ból EU-s forrásból megvalósuló felújítás</t>
  </si>
  <si>
    <t>4.-ből EU-s támogatás (közvetlen)</t>
  </si>
  <si>
    <t>Egyéb felhalmozási célú bevételek</t>
  </si>
  <si>
    <t>Költségvetési bevételek összesen: (1.+3.+4.+6.+…+11.)</t>
  </si>
  <si>
    <t>Költségvetési kiadások összesen: (1.+3.+5.+...+11.)</t>
  </si>
  <si>
    <t>Hiány belső finanszírozás bevételei ( 14+…+18)</t>
  </si>
  <si>
    <t>Költségvetési maradvány igénybevétele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</si>
  <si>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</si>
  <si>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</si>
  <si>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</si>
  <si>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</si>
  <si>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</si>
  <si>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</si>
  <si>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Hiány külső finanszírozásának bevételei (20+…+24 )</t>
  </si>
  <si>
    <t>Betét elhelyezése</t>
  </si>
  <si>
    <t>Hosszú lejáratú hitelek, kölcsönök felvétele</t>
  </si>
  <si>
    <t>Pénzügyi lízing kiadásai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</si>
  <si>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</si>
  <si>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</si>
  <si>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</si>
  <si>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</si>
  <si>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Felhalmozási célú finanszírozási bevételek összesen (13.+19.)</t>
  </si>
  <si>
    <t>Felhalmozási célú finanszírozási kiadások összesen (13.+...+24.)</t>
  </si>
  <si>
    <t>26.</t>
  </si>
  <si>
    <t>BEVÉTEL ÖSSZESEN (12+25)</t>
  </si>
  <si>
    <t>KIADÁSOK ÖSSZESEN (12+25)</t>
  </si>
  <si>
    <t>27.</t>
  </si>
  <si>
    <t>28.</t>
  </si>
  <si>
    <t>Felújítási kiadások előirányzata felújításonként</t>
  </si>
  <si>
    <t>Felújítás  megnevezése</t>
  </si>
  <si>
    <t>Teljes költség</t>
  </si>
  <si>
    <t>Kivitelezés kezdési és befejezési éve</t>
  </si>
  <si>
    <t>Felhasználás 2017.12.31-ig</t>
  </si>
  <si>
    <t>2017. évi teljesítés</t>
  </si>
  <si>
    <t>Összes teljesítés 2017.12.31-ig</t>
  </si>
  <si>
    <t>G=(D+F)</t>
  </si>
  <si>
    <t>Tetőfelújítás védőnői lakás</t>
  </si>
  <si>
    <t>Szolgálati lakás tető</t>
  </si>
  <si>
    <t>Kerítés építés</t>
  </si>
  <si>
    <t>Szolgálati lakás tetőfelújításhoz anyag</t>
  </si>
  <si>
    <t>Tetőfelújítás anyag</t>
  </si>
  <si>
    <t>Óvoda, iskola, önkormányzat felújítás</t>
  </si>
  <si>
    <t>ÖSSZESEN:</t>
  </si>
  <si>
    <t>Beruházási kiadások előirányzata felújításonként</t>
  </si>
  <si>
    <t>Beruházás  megnevezése</t>
  </si>
  <si>
    <t>Szerszám (Start)</t>
  </si>
  <si>
    <t>Polc</t>
  </si>
  <si>
    <t>Konyhai garnitúra</t>
  </si>
  <si>
    <t>Hűtőkamra</t>
  </si>
  <si>
    <t>pótkocsi</t>
  </si>
  <si>
    <t>Magasnyomású mosó</t>
  </si>
  <si>
    <t xml:space="preserve">Pótkocsi </t>
  </si>
  <si>
    <t>Zászló</t>
  </si>
  <si>
    <t>Talajlámpa</t>
  </si>
  <si>
    <t>Címer</t>
  </si>
  <si>
    <t>Virágváza</t>
  </si>
  <si>
    <t>Virágdísz</t>
  </si>
  <si>
    <t>Támfalelem</t>
  </si>
  <si>
    <t>Járdaszegély</t>
  </si>
  <si>
    <t>Tűzcsapcsere</t>
  </si>
  <si>
    <t>Orvosi szolgálati lakásba bútorok</t>
  </si>
  <si>
    <t>Tükrös szekrény</t>
  </si>
  <si>
    <t>Hangfal</t>
  </si>
  <si>
    <t>Ingatlan vásárlás 1173/2</t>
  </si>
  <si>
    <t>Ingatlan vásárlás 1169</t>
  </si>
  <si>
    <t>Szalagfüggöny</t>
  </si>
  <si>
    <t>Receptnyomtató</t>
  </si>
  <si>
    <t>Eszközbeszerzés</t>
  </si>
  <si>
    <t>Laringoszkóp, katéter</t>
  </si>
  <si>
    <t>Defibrillátor</t>
  </si>
  <si>
    <t>Költségvetési szerv megnevezése</t>
  </si>
  <si>
    <t>Kányai Szent László Idősek Klubja</t>
  </si>
  <si>
    <t>03</t>
  </si>
  <si>
    <t>Feladat megnevezése</t>
  </si>
  <si>
    <t>Működési bevételek (1.1.+…+1.10.)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</si>
  <si>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</si>
  <si>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</si>
  <si>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</si>
  <si>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</si>
  <si>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</si>
  <si>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 xml:space="preserve"> - 2.3.-ból EU-s támogatás</t>
  </si>
  <si>
    <t>Felhalmozási célú támogatások államháztartáson belülről (4.1.+4.2.)</t>
  </si>
  <si>
    <t>Egyéb felhalmozási célú támogatások bevételei államháztartáson belülről</t>
  </si>
  <si>
    <t>- 4.2.-ből EU-s támogatás</t>
  </si>
  <si>
    <t>Felhalmozási bevételek (5.1.+…+5.3.)</t>
  </si>
  <si>
    <t>Felhalmozási célú átvett pénzeszközök</t>
  </si>
  <si>
    <t>Költségvetési bevételek összesen (1.+…+7.)</t>
  </si>
  <si>
    <t>Finanszírozási bevételek (9.1.+…+9.3.)</t>
  </si>
  <si>
    <t>9.1.</t>
  </si>
  <si>
    <t>9.2.</t>
  </si>
  <si>
    <t>Vállalkozási maradvány igénybevétele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</si>
  <si>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</si>
  <si>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</si>
  <si>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</si>
  <si>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</si>
  <si>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</si>
  <si>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Egyéb fejlesztési célú kiadások</t>
  </si>
  <si>
    <t xml:space="preserve"> - 2.3.-ból EU-s forrásból tám. megvalósuló programok, projektek kiadásai</t>
  </si>
  <si>
    <t>KIADÁSOK ÖSSZESEN: (1.+2.)</t>
  </si>
  <si>
    <t>Működési célú költségvetési támogatások és kiegészitő támogatások</t>
  </si>
  <si>
    <t>Vagyoni típusú adók</t>
  </si>
  <si>
    <t>Értékesítési és forgalmi adói</t>
  </si>
  <si>
    <t>Működési célú visszatérítendő támogatások kölcsönök visszatér. ÁH-n kívülről</t>
  </si>
  <si>
    <t>Felhalm. célú visszatérítendő támogatások kölcsönök visszatér. ÁH-n kívülről</t>
  </si>
  <si>
    <t>Hitel-, kölcsönfelvétel államháztartáson kívülről  (10.1.+…+10.3.)</t>
  </si>
  <si>
    <t>Függő, átfutó kiegyenlítő bevételek</t>
  </si>
  <si>
    <r>
      <rPr>
        <b/>
        <sz val="8"/>
        <rFont val="Times New Roman CE"/>
        <family val="1"/>
        <charset val="238"/>
      </rPr>
      <t>Működési költségvetés kiadásai</t>
    </r>
    <r>
      <rPr>
        <sz val="8"/>
        <rFont val="Times New Roman CE"/>
        <family val="1"/>
        <charset val="238"/>
      </rPr>
      <t>(1.1+…+1.5.)</t>
    </r>
  </si>
  <si>
    <r>
      <rPr>
        <b/>
        <sz val="8"/>
        <rFont val="Times New Roman CE"/>
        <family val="1"/>
        <charset val="238"/>
      </rPr>
      <t>Felhalmozási költségvetés kiadásai</t>
    </r>
    <r>
      <rPr>
        <sz val="8"/>
        <rFont val="Times New Roman CE"/>
        <family val="1"/>
        <charset val="238"/>
      </rPr>
      <t>(2.1.+2.3.+2.5.)</t>
    </r>
  </si>
  <si>
    <t>Hosszú lejáratú hitelek, kölcsönök törlesztése</t>
  </si>
  <si>
    <t>Likviditási célú hitelek, kölcsönök törlesztése pénzügyi vállalkozásnak</t>
  </si>
  <si>
    <t>Rövid lejáratú hitelek, kölcsönök törlesztése</t>
  </si>
  <si>
    <t>Forgatási célú belföldi értékpapírok vásárlása</t>
  </si>
  <si>
    <t>Forgatási célú belföldi értékpapírok beváltása</t>
  </si>
  <si>
    <t>Befektetési célú belföldi értékpapírok vásárlása</t>
  </si>
  <si>
    <t>Befektetési célú belföldi értékpapírok beváltása</t>
  </si>
  <si>
    <t>Belföldi finanszírozás kiadásai (7.1. + … + 7.4.)</t>
  </si>
  <si>
    <t>Függő, átfutó kiegyenlítő kiadások</t>
  </si>
  <si>
    <t>Kötelezettség
jogcíme</t>
  </si>
  <si>
    <t>Kötelezettség- 
vállalás 
éve</t>
  </si>
  <si>
    <t>Összes vállalt kötelezettség</t>
  </si>
  <si>
    <t>Kötelezettségek a következő években</t>
  </si>
  <si>
    <t>Még fennálló kötelezettség</t>
  </si>
  <si>
    <t xml:space="preserve">B </t>
  </si>
  <si>
    <t>J=(F+…+I)</t>
  </si>
  <si>
    <t>Működési célú
hiteltörlesztés (tőke+kamat)</t>
  </si>
  <si>
    <t>............................</t>
  </si>
  <si>
    <t>Felhalmozási célú
hiteltörlesztés (tőke+kamat)</t>
  </si>
  <si>
    <t>Beruházás feladatonként</t>
  </si>
  <si>
    <t>Felújítás célonként</t>
  </si>
  <si>
    <t>Adósságkonszolidáció és Vis maior</t>
  </si>
  <si>
    <t>Egyéb</t>
  </si>
  <si>
    <t>Összesen (1+4+7+9+11)</t>
  </si>
  <si>
    <t>Adatok: ezer forintban!</t>
  </si>
  <si>
    <t>ESZKÖZÖK</t>
  </si>
  <si>
    <t>Sorszám</t>
  </si>
  <si>
    <t>Állomány a tárgyév elején</t>
  </si>
  <si>
    <t>Változás</t>
  </si>
  <si>
    <t>Állomány a tárgyév végén</t>
  </si>
  <si>
    <t>állományi érték</t>
  </si>
  <si>
    <t xml:space="preserve">A </t>
  </si>
  <si>
    <t xml:space="preserve"> I. Immateriális javak </t>
  </si>
  <si>
    <t>01.</t>
  </si>
  <si>
    <t>II. Tárgyi eszközök (03+08+13+18+23)</t>
  </si>
  <si>
    <t>02.</t>
  </si>
  <si>
    <t>1. Ingatlanok és kapcsolódó vagyoni értékű jogok   (04+05+06+07)</t>
  </si>
  <si>
    <t>03.</t>
  </si>
  <si>
    <t>1.1. Forgalomképtelen ingatlanok és kapcsolódó vagyoni értékű jogok</t>
  </si>
  <si>
    <t>04.</t>
  </si>
  <si>
    <t>1.2. Nemzetgazdasági szempontból kiemelt jelentőségű ingatlanok és kapcsolódó 
       vagyoni értékű jogok</t>
  </si>
  <si>
    <t>05.</t>
  </si>
  <si>
    <t>1.3. Korlátozottan forgalomképes ingatlanok és kapcsolódó vagyoni értékű jogok</t>
  </si>
  <si>
    <t>06.</t>
  </si>
  <si>
    <t>1.4. Üzleti ingatlanok és kapcsolódó vagyoni értékű jogok</t>
  </si>
  <si>
    <t>07.</t>
  </si>
  <si>
    <t>2. Gépek, berendezések, felszerelések, járművek (09+10+11+12)</t>
  </si>
  <si>
    <t>08.</t>
  </si>
  <si>
    <t>2.1. Forgalomképtelen gépek, berendezések, felszerelések, járművek</t>
  </si>
  <si>
    <t>09.</t>
  </si>
  <si>
    <t>2.2. Nemzetgazdasági szempontból kiemelt jelentőségű gépek, berendezések, 
       felszerelések, járművek</t>
  </si>
  <si>
    <t>2.3. Korlátozottan forgalomképes gépek, berendezések, felszerelések, járművek</t>
  </si>
  <si>
    <t>2.4. Üzleti gépek, berendezések, felszerelések, járművek</t>
  </si>
  <si>
    <t>3. Tenyészállatok (14+15+16+17)</t>
  </si>
  <si>
    <t>3.1. Forgalomképtelen tenyészállatok</t>
  </si>
  <si>
    <t>3.2. Nemzetgazdasági szempontból kiemelt jelentőségű tenyészállatok</t>
  </si>
  <si>
    <t>3.3. Korlátozottan forgalomképes tenyészállatok</t>
  </si>
  <si>
    <t>3.4. Üzleti tenyészállatok</t>
  </si>
  <si>
    <t>4. Beruházások, felújítások (19+20+21+22)</t>
  </si>
  <si>
    <t>4.1. Forgalomképtelen beruházások, felújítások</t>
  </si>
  <si>
    <t>4.2. Nemzetgazdasági szempontból kiemelt jelentőségű beruházások, felújítások</t>
  </si>
  <si>
    <t>4.3. Korlátozottan forgalomképes beruházások, felújítások</t>
  </si>
  <si>
    <t>4.4. Üzleti beruházások, felújítások</t>
  </si>
  <si>
    <t>5. Tárgyi eszközök értékhelyesbítése (24+25+26+27)</t>
  </si>
  <si>
    <t>5.1. Forgalomképtelen tárgyi eszközök értékhelyesbítése</t>
  </si>
  <si>
    <t>5.2. Nemzetgazdasági szempontból kiemelt jelentőségű tárgyi eszközök 
       értékhelyesbítése</t>
  </si>
  <si>
    <t>5.3. Korlátozottan forgalomképes tárgyi eszközök értékhelyesbítése</t>
  </si>
  <si>
    <t>5.4. Üzleti tárgyi eszközök értékhelyesbítése</t>
  </si>
  <si>
    <t>III. Befektetett pénzügyi eszközök (29+34+39)</t>
  </si>
  <si>
    <t>1. Tartós részesedések (30+31+32+33)</t>
  </si>
  <si>
    <t>29.</t>
  </si>
  <si>
    <t>1.1. Forgalomképtelen tartós részesedések</t>
  </si>
  <si>
    <t>30.</t>
  </si>
  <si>
    <t>1.2. Nemzetgazdasági szempontból kiemelt jelentőségű tartós részesedések</t>
  </si>
  <si>
    <t>31.</t>
  </si>
  <si>
    <t>1.3. Korlátozottan forgalomképes tartós részesedések</t>
  </si>
  <si>
    <t>32.</t>
  </si>
  <si>
    <t>1.4. Üzleti tartós részesedések</t>
  </si>
  <si>
    <t>33.</t>
  </si>
  <si>
    <t>2. Tartós hitelviszonyt megtestesítő értékpapírok (35+36+37+38)</t>
  </si>
  <si>
    <t>34.</t>
  </si>
  <si>
    <t>2.1. Forgalomképtelen tartós hitelviszonyt megtestesítő értékpapírok</t>
  </si>
  <si>
    <t>35.</t>
  </si>
  <si>
    <t>2.2. Nemzetgazdasági szempontból kiemelt jelentőségű tartós hitelviszonyt 
       megtestesítő értékpapírok</t>
  </si>
  <si>
    <t>36.</t>
  </si>
  <si>
    <t>2.3. Korlátozottan forgalomképes tartós hitelviszonyt megtestesítő értékpapírok</t>
  </si>
  <si>
    <t>37.</t>
  </si>
  <si>
    <t>2.4. Üzleti tartós hitelviszonyt megtestesítő értékpapírok</t>
  </si>
  <si>
    <t>38.</t>
  </si>
  <si>
    <t>3. Befektetett pénzügyi eszközök értékhelyesbítése (40+41+42+43)</t>
  </si>
  <si>
    <t>39.</t>
  </si>
  <si>
    <t>3.1. Forgalomképtelen befektetett pénzügyi eszközök értékhelyesbítése</t>
  </si>
  <si>
    <t>40.</t>
  </si>
  <si>
    <t>3.2. Nemzetgazdasági szempontból kiemelt jelentőségű befektetett pénzügyi 
       eszközök értékhelyesbítése</t>
  </si>
  <si>
    <t>41.</t>
  </si>
  <si>
    <t>3.3. Korlátozottan forgalomképes befektetett pénzügyi eszközök értékhelyesbítése</t>
  </si>
  <si>
    <t>42.</t>
  </si>
  <si>
    <t>3.4. Üzleti befektetett pénzügyi eszközök értékhelyesbítése</t>
  </si>
  <si>
    <t>43.</t>
  </si>
  <si>
    <t>IV. Koncesszióba, vagyonkezelésbe adott eszközök</t>
  </si>
  <si>
    <t>44.</t>
  </si>
  <si>
    <t>A) NEMZETI VAGYONBA TARTOZÓ BEFEKTETETT ESZKÖZÖK 
     (01+02+28+44)</t>
  </si>
  <si>
    <t>45.</t>
  </si>
  <si>
    <t>I. Készletek</t>
  </si>
  <si>
    <t>46.</t>
  </si>
  <si>
    <t>II. Értékpapírok</t>
  </si>
  <si>
    <t>47.</t>
  </si>
  <si>
    <t>B) NEMZETI VAGYONBA TARTOZÓ FORGÓESZKÖZÖK (46+47)</t>
  </si>
  <si>
    <t>48.</t>
  </si>
  <si>
    <t>I. Lekötött bankbetétek</t>
  </si>
  <si>
    <t>49.</t>
  </si>
  <si>
    <t>II. Pénztárak, csekkek, betétkönyvek</t>
  </si>
  <si>
    <t>50.</t>
  </si>
  <si>
    <t>III. Forintszámlák</t>
  </si>
  <si>
    <t>51.</t>
  </si>
  <si>
    <t>IV. Devizaszámlák</t>
  </si>
  <si>
    <t>52.</t>
  </si>
  <si>
    <t>C) PÉNZESZKÖZÖK (49+50+51+52)</t>
  </si>
  <si>
    <t>53.</t>
  </si>
  <si>
    <t>I. Költségvetési évben esedékes követelések</t>
  </si>
  <si>
    <t>54.</t>
  </si>
  <si>
    <t>II. Költségvetési évet követően esedékes követelések</t>
  </si>
  <si>
    <t>55.</t>
  </si>
  <si>
    <t>III. Követelés jellegű sajátos elszámolások</t>
  </si>
  <si>
    <t>56.</t>
  </si>
  <si>
    <t>D) KÖVETELÉSEK (54+55+56)</t>
  </si>
  <si>
    <t>57.</t>
  </si>
  <si>
    <t>I.Előzetesen felszámított ÁFA, fizetendő ÁFA</t>
  </si>
  <si>
    <t>58.</t>
  </si>
  <si>
    <t>II. Utalványok, bérletek és más hasonló, készpénz-helyettesítő fizetési 
     eszköznek nem minősülő eszközök elszámolásai</t>
  </si>
  <si>
    <t>59.</t>
  </si>
  <si>
    <t>E) EGYÉB SAJÁTOS ESZKÖZOLDALI ELSZÁMOLÁSOK (58+59)</t>
  </si>
  <si>
    <t>60.</t>
  </si>
  <si>
    <t>F) AKTÍV IDŐBELI ELHATÁROLÁSOK</t>
  </si>
  <si>
    <t>61.</t>
  </si>
  <si>
    <t>ESZKÖZÖK ÖSSZESEN  (45+48+53+57+60+61)</t>
  </si>
  <si>
    <t>62.</t>
  </si>
  <si>
    <t>VAGYONKIMUTATÁS
a könyvviteli mérlegben értékkel szereplő forrásokról</t>
  </si>
  <si>
    <t>FORRÁSOK</t>
  </si>
  <si>
    <t>állományi 
érték</t>
  </si>
  <si>
    <t>I. Nemzeti vagyon induláskori értéke</t>
  </si>
  <si>
    <t>II. Nemzeti vagyon változásai</t>
  </si>
  <si>
    <t>III. Egyéb eszközök induláskori értéke és változásai</t>
  </si>
  <si>
    <t>IV. Felhalmozott eredmény</t>
  </si>
  <si>
    <t>V. Eszközök értékhelyesbítésének forrása</t>
  </si>
  <si>
    <t>VI. Mérleg szerinti eredmény</t>
  </si>
  <si>
    <t>G) SAJÁT TŐKE (01+….+06)</t>
  </si>
  <si>
    <t>I. Költségvetési évben esedékes kötelezettségek</t>
  </si>
  <si>
    <t>II. Költségvetési évet követően esedékes kötelezettségek</t>
  </si>
  <si>
    <t>III. Kötelezettség jellegű sajátos elszámolások</t>
  </si>
  <si>
    <t>H) KÖTELEZETTSÉGEK (08+09+10)</t>
  </si>
  <si>
    <t>I) KINCSTÁRI SZÁMLAVEZETÉSSEL KAPCSOLATOS ELSZÁMOLÁSOK</t>
  </si>
  <si>
    <t>J) PASSZÍV IDŐBELI ELHATÁROLÁSOK</t>
  </si>
  <si>
    <t>FORRÁSOK ÖSSZESEN  (07+11+12+13)</t>
  </si>
  <si>
    <t>PÉNZESZKÖZÖK VÁLTOZÁSÁNAK LEVEZETÉSE</t>
  </si>
  <si>
    <t>Sor-szám</t>
  </si>
  <si>
    <t>Összeg  ( E Ft )</t>
  </si>
  <si>
    <r>
      <rPr>
        <sz val="10"/>
        <rFont val="Wingdings"/>
        <charset val="2"/>
      </rPr>
      <t></t>
    </r>
    <r>
      <rPr>
        <sz val="10"/>
        <rFont val="Times New Roman CE"/>
        <family val="1"/>
        <charset val="238"/>
      </rPr>
      <t>Bankszámlák egyenlege</t>
    </r>
  </si>
  <si>
    <r>
      <rPr>
        <sz val="10"/>
        <rFont val="Wingdings"/>
        <charset val="2"/>
      </rPr>
      <t></t>
    </r>
    <r>
      <rPr>
        <sz val="10"/>
        <rFont val="Times New Roman CE"/>
        <family val="1"/>
        <charset val="238"/>
      </rPr>
      <t>Pénztárak és betétkönyvek egyenlege</t>
    </r>
  </si>
  <si>
    <t>Bevételek   ( + )</t>
  </si>
  <si>
    <t>Kiadások    ( - )</t>
  </si>
  <si>
    <t>adatok:eFt-ban</t>
  </si>
  <si>
    <t>Maradványkimutatás</t>
  </si>
  <si>
    <t>Alaptevékenység költségvetési bevételei</t>
  </si>
  <si>
    <t>Alaptevékenység költségvetési kiadásai</t>
  </si>
  <si>
    <t>Alaptevékenység költségvetési egyenlege</t>
  </si>
  <si>
    <t>Alaptevékenység finanszírozási bevételei</t>
  </si>
  <si>
    <t>Alaptevékenység finanszírozási kiadásai</t>
  </si>
  <si>
    <t>Alaptevékenység finanszírozási egyenlege</t>
  </si>
  <si>
    <t>Alaptevékenység maradványa</t>
  </si>
  <si>
    <t>Összes maradvány</t>
  </si>
  <si>
    <t>Alaptevékenység szabad maradványa</t>
  </si>
  <si>
    <t>Arculai kézikönyv ???????????????????</t>
  </si>
  <si>
    <t>?????                   101</t>
  </si>
  <si>
    <t>1 sz. melléklet a 3/2018. (V. 31.) ör.-hez</t>
  </si>
  <si>
    <t>2. sz. melléklet a  3/2018. (V.   31) ör.-hez</t>
  </si>
  <si>
    <t>2.1. sz. melléklet a  3/2018. (V.  31 )ör.-hez</t>
  </si>
  <si>
    <t>1.1. sz. melléklet a 3/2018.(V.  31)ör.-hez</t>
  </si>
  <si>
    <t>5. sz. melléklet a 3./2018. (V.31.) ör.-hez</t>
  </si>
  <si>
    <t>6. sz. melléklet a 3/2018. (V. 31 ) ör.-hez</t>
  </si>
  <si>
    <t>4.2. sz. melléklet a 3/2018.(V. 31.) ör.-hez</t>
  </si>
  <si>
    <t>4.1. sz. melléklet a 3/2018. (V. 31.) ör.-hez</t>
  </si>
  <si>
    <t>3. sz. melléklet a 3/2018.(V. 31.) ör.hez</t>
  </si>
  <si>
    <t>1.1. sz. mellékelet a 3/2018.(V. 31.)ör.-hez</t>
  </si>
  <si>
    <t>2.1 sz. melléklet a 3/2018.(V.31.)ör.-hez</t>
  </si>
  <si>
    <t>7.1. sz. melléklet a 3/2018. (V. 31.) ör.-hez</t>
  </si>
  <si>
    <t>7.2. sz. melléklet a 3/2018. (V. 31.) ör.-hez</t>
  </si>
  <si>
    <t>9. sz. melléklet a 3/2018. (V. 31  ) ör.-hez</t>
  </si>
  <si>
    <t>10.sz. melléklet a 3/2018. (V. 31.)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</si>
</sst>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#"/>
    <numFmt numFmtId="165" formatCode="00"/>
    <numFmt numFmtId="166" formatCode="#,###__;\-#,###__"/>
    <numFmt numFmtId="167" formatCode="#,###,_F_t;\-#,###,_F_t"/>
    <numFmt numFmtId="168" formatCode="#,###__"/>
  </numFmts>
  <fonts count="35" x14ac:knownFonts="1"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12"/>
      <name val="Times New Roman"/>
      <family val="1"/>
      <charset val="238"/>
    </font>
    <font>
      <b/>
      <sz val="14"/>
      <name val="Times New Roman CE"/>
      <family val="1"/>
      <charset val="238"/>
    </font>
    <font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sz val="9"/>
      <name val="Times New Roman"/>
      <family val="1"/>
      <charset val="238"/>
    </font>
    <font>
      <b/>
      <sz val="9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9"/>
      <name val="Times New Roman"/>
      <family val="1"/>
      <charset val="238"/>
    </font>
    <font>
      <b/>
      <i/>
      <sz val="9"/>
      <name val="Times New Roman CE"/>
      <family val="1"/>
      <charset val="238"/>
    </font>
    <font>
      <i/>
      <sz val="8"/>
      <name val="Times New Roman CE"/>
      <family val="1"/>
      <charset val="238"/>
    </font>
    <font>
      <i/>
      <sz val="9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8"/>
      <name val="Times New Roman"/>
      <family val="1"/>
      <charset val="238"/>
    </font>
    <font>
      <b/>
      <sz val="8"/>
      <name val="Times New Roman"/>
      <family val="1"/>
      <charset val="1"/>
    </font>
    <font>
      <b/>
      <i/>
      <sz val="8"/>
      <name val="Times New Roman"/>
      <family val="1"/>
      <charset val="1"/>
    </font>
    <font>
      <i/>
      <sz val="8"/>
      <name val="Times New Roman"/>
      <family val="1"/>
      <charset val="238"/>
    </font>
    <font>
      <b/>
      <i/>
      <sz val="11"/>
      <name val="Times New Roman CE"/>
      <family val="1"/>
      <charset val="238"/>
    </font>
    <font>
      <b/>
      <i/>
      <sz val="8"/>
      <name val="Times New Roman CE"/>
      <family val="1"/>
      <charset val="238"/>
    </font>
    <font>
      <sz val="10"/>
      <name val="Wingdings"/>
      <charset val="2"/>
    </font>
    <font>
      <sz val="1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6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504">
    <xf numFmtId="0" fontId="0" fillId="0" borderId="0" xfId="0"/>
    <xf numFmtId="0" fontId="0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horizontal="right" vertical="center" wrapText="1" indent="1"/>
    </xf>
    <xf numFmtId="49" fontId="0" fillId="0" borderId="0" xfId="0" applyNumberFormat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164" fontId="1" fillId="0" borderId="0" xfId="0" applyNumberFormat="1" applyFont="1" applyAlignment="1" applyProtection="1">
      <alignment horizontal="left" vertical="center" wrapText="1"/>
    </xf>
    <xf numFmtId="164" fontId="4" fillId="0" borderId="0" xfId="0" applyNumberFormat="1" applyFont="1" applyAlignment="1" applyProtection="1">
      <alignment vertical="center" wrapText="1"/>
    </xf>
    <xf numFmtId="0" fontId="7" fillId="0" borderId="0" xfId="0" applyFont="1" applyAlignment="1" applyProtection="1">
      <alignment horizontal="right" vertical="top"/>
    </xf>
    <xf numFmtId="49" fontId="1" fillId="0" borderId="0" xfId="0" applyNumberFormat="1" applyFont="1" applyAlignment="1" applyProtection="1">
      <alignment vertical="center" wrapText="1"/>
    </xf>
    <xf numFmtId="164" fontId="1" fillId="0" borderId="0" xfId="0" applyNumberFormat="1" applyFont="1" applyAlignment="1" applyProtection="1">
      <alignment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right" vertical="center" indent="1"/>
    </xf>
    <xf numFmtId="49" fontId="5" fillId="0" borderId="0" xfId="0" applyNumberFormat="1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8" fillId="0" borderId="3" xfId="0" applyFont="1" applyBorder="1" applyAlignment="1" applyProtection="1">
      <alignment horizontal="center" vertical="center" wrapText="1"/>
    </xf>
    <xf numFmtId="49" fontId="8" fillId="0" borderId="5" xfId="0" applyNumberFormat="1" applyFont="1" applyBorder="1" applyAlignment="1" applyProtection="1">
      <alignment horizontal="right" vertical="center" indent="1"/>
    </xf>
    <xf numFmtId="0" fontId="8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right"/>
    </xf>
    <xf numFmtId="49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8" fillId="0" borderId="6" xfId="0" applyFont="1" applyBorder="1" applyAlignment="1" applyProtection="1">
      <alignment horizontal="center" vertical="center" wrapText="1"/>
    </xf>
    <xf numFmtId="0" fontId="8" fillId="0" borderId="7" xfId="0" applyFont="1" applyBorder="1" applyAlignment="1" applyProtection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 wrapText="1"/>
    </xf>
    <xf numFmtId="0" fontId="11" fillId="0" borderId="10" xfId="0" applyFont="1" applyBorder="1" applyAlignment="1" applyProtection="1">
      <alignment horizontal="center" vertical="center" wrapText="1"/>
    </xf>
    <xf numFmtId="0" fontId="11" fillId="0" borderId="11" xfId="0" applyFont="1" applyBorder="1" applyAlignment="1" applyProtection="1">
      <alignment horizontal="center" vertical="center" wrapText="1"/>
    </xf>
    <xf numFmtId="0" fontId="11" fillId="0" borderId="12" xfId="0" applyFont="1" applyBorder="1" applyAlignment="1" applyProtection="1">
      <alignment horizontal="center" vertical="center" wrapText="1"/>
    </xf>
    <xf numFmtId="0" fontId="11" fillId="0" borderId="13" xfId="0" applyFont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11" fillId="0" borderId="10" xfId="1" applyFont="1" applyBorder="1" applyAlignment="1" applyProtection="1">
      <alignment horizontal="center" vertical="center" wrapText="1"/>
    </xf>
    <xf numFmtId="0" fontId="11" fillId="0" borderId="11" xfId="1" applyFont="1" applyBorder="1" applyAlignment="1" applyProtection="1">
      <alignment horizontal="left" vertical="center" wrapText="1" indent="1"/>
    </xf>
    <xf numFmtId="164" fontId="11" fillId="0" borderId="11" xfId="1" applyNumberFormat="1" applyFont="1" applyBorder="1" applyAlignment="1" applyProtection="1">
      <alignment horizontal="right" vertical="center" wrapText="1" indent="1"/>
    </xf>
    <xf numFmtId="49" fontId="12" fillId="0" borderId="15" xfId="1" applyNumberFormat="1" applyFont="1" applyBorder="1" applyAlignment="1" applyProtection="1">
      <alignment horizontal="center" vertical="center" wrapText="1"/>
    </xf>
    <xf numFmtId="0" fontId="13" fillId="0" borderId="16" xfId="0" applyFont="1" applyBorder="1" applyAlignment="1" applyProtection="1">
      <alignment horizontal="left" wrapText="1" indent="1"/>
    </xf>
    <xf numFmtId="164" fontId="12" fillId="0" borderId="16" xfId="1" applyNumberFormat="1" applyFont="1" applyBorder="1" applyAlignment="1" applyProtection="1">
      <alignment horizontal="right" vertical="center" wrapText="1" indent="1"/>
      <protection locked="0"/>
    </xf>
    <xf numFmtId="0" fontId="14" fillId="0" borderId="0" xfId="0" applyFont="1" applyAlignment="1" applyProtection="1">
      <alignment vertical="center" wrapText="1"/>
    </xf>
    <xf numFmtId="49" fontId="12" fillId="0" borderId="17" xfId="1" applyNumberFormat="1" applyFont="1" applyBorder="1" applyAlignment="1" applyProtection="1">
      <alignment horizontal="center" vertical="center" wrapText="1"/>
    </xf>
    <xf numFmtId="0" fontId="13" fillId="0" borderId="18" xfId="0" applyFont="1" applyBorder="1" applyAlignment="1" applyProtection="1">
      <alignment horizontal="left" wrapText="1" indent="1"/>
    </xf>
    <xf numFmtId="0" fontId="15" fillId="0" borderId="0" xfId="0" applyFont="1" applyAlignment="1" applyProtection="1">
      <alignment vertical="center" wrapText="1"/>
    </xf>
    <xf numFmtId="49" fontId="12" fillId="0" borderId="19" xfId="1" applyNumberFormat="1" applyFont="1" applyBorder="1" applyAlignment="1" applyProtection="1">
      <alignment horizontal="center" vertical="center" wrapText="1"/>
    </xf>
    <xf numFmtId="0" fontId="13" fillId="0" borderId="20" xfId="0" applyFont="1" applyBorder="1" applyAlignment="1" applyProtection="1">
      <alignment horizontal="left" vertical="center" wrapText="1" indent="1"/>
    </xf>
    <xf numFmtId="0" fontId="16" fillId="0" borderId="11" xfId="0" applyFont="1" applyBorder="1" applyAlignment="1" applyProtection="1">
      <alignment horizontal="left" vertical="center" wrapText="1" indent="1"/>
    </xf>
    <xf numFmtId="0" fontId="13" fillId="0" borderId="20" xfId="0" applyFont="1" applyBorder="1" applyAlignment="1" applyProtection="1">
      <alignment horizontal="left" wrapText="1" indent="1"/>
    </xf>
    <xf numFmtId="164" fontId="12" fillId="0" borderId="16" xfId="1" applyNumberFormat="1" applyFont="1" applyBorder="1" applyAlignment="1" applyProtection="1">
      <alignment horizontal="right" vertical="center" wrapText="1" indent="1"/>
    </xf>
    <xf numFmtId="164" fontId="12" fillId="0" borderId="20" xfId="1" applyNumberFormat="1" applyFont="1" applyBorder="1" applyAlignment="1" applyProtection="1">
      <alignment horizontal="right" vertical="center" wrapText="1" indent="1"/>
      <protection locked="0"/>
    </xf>
    <xf numFmtId="164" fontId="12" fillId="0" borderId="21" xfId="1" applyNumberFormat="1" applyFont="1" applyBorder="1" applyAlignment="1" applyProtection="1">
      <alignment horizontal="right" vertical="center" wrapText="1" indent="1"/>
      <protection locked="0"/>
    </xf>
    <xf numFmtId="164" fontId="12" fillId="0" borderId="18" xfId="1" applyNumberFormat="1" applyFont="1" applyBorder="1" applyAlignment="1" applyProtection="1">
      <alignment horizontal="right" vertical="center" wrapText="1" indent="1"/>
      <protection locked="0"/>
    </xf>
    <xf numFmtId="0" fontId="16" fillId="0" borderId="10" xfId="0" applyFont="1" applyBorder="1" applyAlignment="1" applyProtection="1">
      <alignment horizontal="center" wrapText="1"/>
    </xf>
    <xf numFmtId="0" fontId="13" fillId="0" borderId="20" xfId="0" applyFont="1" applyBorder="1" applyAlignment="1" applyProtection="1">
      <alignment wrapText="1"/>
    </xf>
    <xf numFmtId="0" fontId="13" fillId="0" borderId="15" xfId="0" applyFont="1" applyBorder="1" applyAlignment="1" applyProtection="1">
      <alignment horizontal="center" wrapText="1"/>
    </xf>
    <xf numFmtId="164" fontId="12" fillId="0" borderId="22" xfId="1" applyNumberFormat="1" applyFont="1" applyBorder="1" applyAlignment="1" applyProtection="1">
      <alignment horizontal="right" vertical="center" wrapText="1" indent="1"/>
      <protection locked="0"/>
    </xf>
    <xf numFmtId="0" fontId="13" fillId="0" borderId="17" xfId="0" applyFont="1" applyBorder="1" applyAlignment="1" applyProtection="1">
      <alignment horizontal="center" wrapText="1"/>
    </xf>
    <xf numFmtId="0" fontId="13" fillId="0" borderId="19" xfId="0" applyFont="1" applyBorder="1" applyAlignment="1" applyProtection="1">
      <alignment horizontal="center" wrapText="1"/>
    </xf>
    <xf numFmtId="164" fontId="11" fillId="0" borderId="11" xfId="1" applyNumberFormat="1" applyFont="1" applyBorder="1" applyAlignment="1" applyProtection="1">
      <alignment horizontal="right" vertical="center" wrapText="1" indent="1"/>
      <protection locked="0"/>
    </xf>
    <xf numFmtId="0" fontId="16" fillId="0" borderId="11" xfId="0" applyFont="1" applyBorder="1" applyAlignment="1" applyProtection="1">
      <alignment wrapText="1"/>
    </xf>
    <xf numFmtId="0" fontId="16" fillId="2" borderId="23" xfId="0" applyFont="1" applyFill="1" applyBorder="1" applyAlignment="1" applyProtection="1">
      <alignment horizontal="center" wrapText="1"/>
    </xf>
    <xf numFmtId="0" fontId="16" fillId="2" borderId="24" xfId="0" applyFont="1" applyFill="1" applyBorder="1" applyAlignment="1" applyProtection="1">
      <alignment wrapText="1"/>
    </xf>
    <xf numFmtId="164" fontId="11" fillId="2" borderId="11" xfId="1" applyNumberFormat="1" applyFont="1" applyFill="1" applyBorder="1" applyAlignment="1" applyProtection="1">
      <alignment horizontal="right" vertical="center" wrapText="1" indent="1"/>
    </xf>
    <xf numFmtId="0" fontId="12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left" vertical="center" wrapText="1" indent="1"/>
    </xf>
    <xf numFmtId="164" fontId="11" fillId="0" borderId="0" xfId="0" applyNumberFormat="1" applyFont="1" applyBorder="1" applyAlignment="1" applyProtection="1">
      <alignment horizontal="right" vertical="center" wrapText="1" indent="1"/>
    </xf>
    <xf numFmtId="49" fontId="15" fillId="0" borderId="0" xfId="0" applyNumberFormat="1" applyFont="1" applyAlignment="1" applyProtection="1">
      <alignment vertical="center" wrapText="1"/>
    </xf>
    <xf numFmtId="0" fontId="12" fillId="0" borderId="0" xfId="0" applyFont="1" applyAlignment="1" applyProtection="1">
      <alignment horizontal="left" vertical="center" wrapText="1"/>
    </xf>
    <xf numFmtId="0" fontId="12" fillId="0" borderId="0" xfId="0" applyFont="1" applyAlignment="1" applyProtection="1">
      <alignment vertical="center" wrapText="1"/>
    </xf>
    <xf numFmtId="0" fontId="12" fillId="0" borderId="0" xfId="0" applyFont="1" applyAlignment="1" applyProtection="1">
      <alignment horizontal="right" vertical="center" wrapText="1" indent="1"/>
    </xf>
    <xf numFmtId="0" fontId="11" fillId="0" borderId="25" xfId="1" applyFont="1" applyBorder="1" applyAlignment="1" applyProtection="1">
      <alignment horizontal="center" vertical="center" wrapText="1"/>
    </xf>
    <xf numFmtId="0" fontId="11" fillId="0" borderId="7" xfId="1" applyFont="1" applyBorder="1" applyAlignment="1" applyProtection="1">
      <alignment vertical="center" wrapText="1"/>
    </xf>
    <xf numFmtId="164" fontId="11" fillId="0" borderId="9" xfId="1" applyNumberFormat="1" applyFont="1" applyBorder="1" applyAlignment="1" applyProtection="1">
      <alignment horizontal="right" vertical="center" wrapText="1" indent="1"/>
    </xf>
    <xf numFmtId="49" fontId="17" fillId="0" borderId="0" xfId="0" applyNumberFormat="1" applyFont="1" applyAlignment="1" applyProtection="1">
      <alignment vertical="center" wrapText="1"/>
    </xf>
    <xf numFmtId="0" fontId="17" fillId="0" borderId="0" xfId="0" applyFont="1" applyAlignment="1" applyProtection="1">
      <alignment vertical="center" wrapText="1"/>
    </xf>
    <xf numFmtId="49" fontId="12" fillId="0" borderId="26" xfId="1" applyNumberFormat="1" applyFont="1" applyBorder="1" applyAlignment="1" applyProtection="1">
      <alignment horizontal="center" vertical="center" wrapText="1"/>
    </xf>
    <xf numFmtId="0" fontId="12" fillId="0" borderId="27" xfId="1" applyFont="1" applyBorder="1" applyAlignment="1" applyProtection="1">
      <alignment horizontal="left" vertical="center" wrapText="1" indent="1"/>
    </xf>
    <xf numFmtId="164" fontId="12" fillId="0" borderId="28" xfId="1" applyNumberFormat="1" applyFont="1" applyBorder="1" applyAlignment="1" applyProtection="1">
      <alignment horizontal="right" vertical="center" wrapText="1" indent="1"/>
      <protection locked="0"/>
    </xf>
    <xf numFmtId="0" fontId="12" fillId="0" borderId="29" xfId="1" applyFont="1" applyBorder="1" applyAlignment="1" applyProtection="1">
      <alignment horizontal="left" vertical="center" wrapText="1" indent="1"/>
    </xf>
    <xf numFmtId="164" fontId="12" fillId="0" borderId="30" xfId="1" applyNumberFormat="1" applyFont="1" applyBorder="1" applyAlignment="1" applyProtection="1">
      <alignment horizontal="right" vertical="center" wrapText="1" indent="1"/>
      <protection locked="0"/>
    </xf>
    <xf numFmtId="0" fontId="12" fillId="0" borderId="31" xfId="1" applyFont="1" applyBorder="1" applyAlignment="1" applyProtection="1">
      <alignment horizontal="left" vertical="center" wrapText="1" indent="1"/>
    </xf>
    <xf numFmtId="0" fontId="12" fillId="0" borderId="0" xfId="1" applyFont="1" applyBorder="1" applyAlignment="1" applyProtection="1">
      <alignment horizontal="left" vertical="center" wrapText="1" indent="1"/>
    </xf>
    <xf numFmtId="0" fontId="12" fillId="0" borderId="29" xfId="1" applyFont="1" applyBorder="1" applyAlignment="1" applyProtection="1">
      <alignment horizontal="left" indent="8"/>
    </xf>
    <xf numFmtId="0" fontId="12" fillId="0" borderId="29" xfId="1" applyFont="1" applyBorder="1" applyAlignment="1" applyProtection="1">
      <alignment horizontal="left" vertical="center" wrapText="1" indent="8"/>
    </xf>
    <xf numFmtId="49" fontId="12" fillId="0" borderId="32" xfId="1" applyNumberFormat="1" applyFont="1" applyBorder="1" applyAlignment="1" applyProtection="1">
      <alignment horizontal="center" vertical="center" wrapText="1"/>
    </xf>
    <xf numFmtId="0" fontId="12" fillId="0" borderId="33" xfId="1" applyFont="1" applyBorder="1" applyAlignment="1" applyProtection="1">
      <alignment horizontal="left" vertical="center" wrapText="1" indent="8"/>
    </xf>
    <xf numFmtId="49" fontId="12" fillId="0" borderId="34" xfId="1" applyNumberFormat="1" applyFont="1" applyBorder="1" applyAlignment="1" applyProtection="1">
      <alignment horizontal="center" vertical="center" wrapText="1"/>
    </xf>
    <xf numFmtId="0" fontId="12" fillId="0" borderId="35" xfId="1" applyFont="1" applyBorder="1" applyAlignment="1" applyProtection="1">
      <alignment horizontal="left" vertical="center" wrapText="1" indent="8"/>
    </xf>
    <xf numFmtId="164" fontId="12" fillId="0" borderId="36" xfId="1" applyNumberFormat="1" applyFont="1" applyBorder="1" applyAlignment="1" applyProtection="1">
      <alignment horizontal="right" vertical="center" wrapText="1" indent="1"/>
      <protection locked="0"/>
    </xf>
    <xf numFmtId="0" fontId="11" fillId="0" borderId="11" xfId="1" applyFont="1" applyBorder="1" applyAlignment="1" applyProtection="1">
      <alignment vertical="center" wrapText="1"/>
    </xf>
    <xf numFmtId="164" fontId="11" fillId="0" borderId="37" xfId="1" applyNumberFormat="1" applyFont="1" applyBorder="1" applyAlignment="1" applyProtection="1">
      <alignment horizontal="right" vertical="center" wrapText="1" indent="1"/>
    </xf>
    <xf numFmtId="164" fontId="11" fillId="0" borderId="38" xfId="1" applyNumberFormat="1" applyFont="1" applyBorder="1" applyAlignment="1" applyProtection="1">
      <alignment horizontal="right" vertical="center" wrapText="1" indent="1"/>
    </xf>
    <xf numFmtId="0" fontId="12" fillId="0" borderId="33" xfId="1" applyFont="1" applyBorder="1" applyAlignment="1" applyProtection="1">
      <alignment horizontal="left" vertical="center" wrapText="1" indent="1"/>
    </xf>
    <xf numFmtId="0" fontId="13" fillId="0" borderId="33" xfId="0" applyFont="1" applyBorder="1" applyAlignment="1" applyProtection="1">
      <alignment horizontal="left" vertical="center" wrapText="1" indent="1"/>
    </xf>
    <xf numFmtId="0" fontId="13" fillId="0" borderId="29" xfId="0" applyFont="1" applyBorder="1" applyAlignment="1" applyProtection="1">
      <alignment horizontal="left" vertical="center" wrapText="1" indent="1"/>
    </xf>
    <xf numFmtId="0" fontId="12" fillId="0" borderId="39" xfId="1" applyFont="1" applyBorder="1" applyAlignment="1" applyProtection="1">
      <alignment horizontal="left" vertical="center" wrapText="1" indent="8"/>
    </xf>
    <xf numFmtId="164" fontId="11" fillId="0" borderId="40" xfId="1" applyNumberFormat="1" applyFont="1" applyBorder="1" applyAlignment="1" applyProtection="1">
      <alignment horizontal="right" vertical="center" wrapText="1" indent="1"/>
    </xf>
    <xf numFmtId="0" fontId="12" fillId="0" borderId="16" xfId="1" applyFont="1" applyBorder="1" applyAlignment="1" applyProtection="1">
      <alignment horizontal="left" vertical="center" wrapText="1" indent="1"/>
    </xf>
    <xf numFmtId="0" fontId="12" fillId="0" borderId="20" xfId="1" applyFont="1" applyBorder="1" applyAlignment="1" applyProtection="1">
      <alignment horizontal="left" vertical="center" wrapText="1" indent="1"/>
    </xf>
    <xf numFmtId="0" fontId="12" fillId="0" borderId="41" xfId="1" applyFont="1" applyBorder="1" applyAlignment="1" applyProtection="1">
      <alignment horizontal="left" vertical="center" wrapText="1" indent="1"/>
    </xf>
    <xf numFmtId="16" fontId="0" fillId="0" borderId="0" xfId="0" applyNumberFormat="1" applyAlignment="1" applyProtection="1">
      <alignment vertical="center" wrapText="1"/>
    </xf>
    <xf numFmtId="164" fontId="16" fillId="0" borderId="38" xfId="0" applyNumberFormat="1" applyFont="1" applyBorder="1" applyAlignment="1" applyProtection="1">
      <alignment horizontal="right" vertical="center" wrapText="1" indent="1"/>
    </xf>
    <xf numFmtId="164" fontId="18" fillId="0" borderId="38" xfId="0" applyNumberFormat="1" applyFont="1" applyBorder="1" applyAlignment="1" applyProtection="1">
      <alignment horizontal="right" vertical="center" wrapText="1" indent="1"/>
    </xf>
    <xf numFmtId="0" fontId="16" fillId="2" borderId="23" xfId="0" applyFont="1" applyFill="1" applyBorder="1" applyAlignment="1" applyProtection="1">
      <alignment horizontal="center" vertical="center" wrapText="1"/>
    </xf>
    <xf numFmtId="0" fontId="18" fillId="2" borderId="24" xfId="0" applyFont="1" applyFill="1" applyBorder="1" applyAlignment="1" applyProtection="1">
      <alignment horizontal="left" vertical="center" wrapText="1" indent="1"/>
    </xf>
    <xf numFmtId="164" fontId="18" fillId="2" borderId="38" xfId="0" applyNumberFormat="1" applyFont="1" applyFill="1" applyBorder="1" applyAlignment="1" applyProtection="1">
      <alignment horizontal="right" vertical="center" wrapText="1" indent="1"/>
    </xf>
    <xf numFmtId="0" fontId="10" fillId="0" borderId="10" xfId="0" applyFont="1" applyBorder="1" applyAlignment="1" applyProtection="1">
      <alignment horizontal="left" vertical="center"/>
    </xf>
    <xf numFmtId="0" fontId="10" fillId="0" borderId="12" xfId="0" applyFont="1" applyBorder="1" applyAlignment="1" applyProtection="1">
      <alignment vertical="center" wrapText="1"/>
    </xf>
    <xf numFmtId="3" fontId="10" fillId="0" borderId="11" xfId="0" applyNumberFormat="1" applyFont="1" applyBorder="1" applyAlignment="1" applyProtection="1">
      <alignment horizontal="right" vertical="center" wrapText="1" indent="1"/>
      <protection locked="0"/>
    </xf>
    <xf numFmtId="3" fontId="10" fillId="0" borderId="12" xfId="0" applyNumberFormat="1" applyFont="1" applyBorder="1" applyAlignment="1" applyProtection="1">
      <alignment horizontal="right" vertical="center" wrapText="1" indent="1"/>
      <protection locked="0"/>
    </xf>
    <xf numFmtId="3" fontId="10" fillId="0" borderId="13" xfId="0" applyNumberFormat="1" applyFont="1" applyBorder="1" applyAlignment="1" applyProtection="1">
      <alignment horizontal="right" vertical="center" wrapText="1" indent="1"/>
      <protection locked="0"/>
    </xf>
    <xf numFmtId="0" fontId="1" fillId="0" borderId="0" xfId="1" applyFont="1" applyProtection="1"/>
    <xf numFmtId="0" fontId="1" fillId="0" borderId="0" xfId="1" applyFont="1" applyAlignment="1" applyProtection="1">
      <alignment horizontal="right" vertical="center" indent="1"/>
    </xf>
    <xf numFmtId="0" fontId="1" fillId="0" borderId="0" xfId="1" applyFont="1" applyProtection="1"/>
    <xf numFmtId="164" fontId="19" fillId="0" borderId="42" xfId="1" applyNumberFormat="1" applyFont="1" applyBorder="1" applyAlignment="1" applyProtection="1">
      <alignment vertical="center"/>
    </xf>
    <xf numFmtId="0" fontId="9" fillId="0" borderId="42" xfId="0" applyFont="1" applyBorder="1" applyAlignment="1" applyProtection="1">
      <alignment horizontal="right" vertical="center"/>
    </xf>
    <xf numFmtId="49" fontId="1" fillId="0" borderId="0" xfId="1" applyNumberFormat="1" applyFont="1" applyProtection="1"/>
    <xf numFmtId="0" fontId="8" fillId="0" borderId="43" xfId="1" applyFont="1" applyBorder="1" applyAlignment="1" applyProtection="1">
      <alignment horizontal="center" vertical="center" wrapText="1"/>
    </xf>
    <xf numFmtId="0" fontId="8" fillId="0" borderId="4" xfId="1" applyFont="1" applyBorder="1" applyAlignment="1" applyProtection="1">
      <alignment horizontal="center" vertical="center" wrapText="1"/>
    </xf>
    <xf numFmtId="0" fontId="11" fillId="0" borderId="11" xfId="1" applyFont="1" applyBorder="1" applyAlignment="1" applyProtection="1">
      <alignment horizontal="center" vertical="center" wrapText="1"/>
    </xf>
    <xf numFmtId="0" fontId="11" fillId="0" borderId="13" xfId="1" applyFont="1" applyBorder="1" applyAlignment="1" applyProtection="1">
      <alignment horizontal="center" vertical="center" wrapText="1"/>
    </xf>
    <xf numFmtId="49" fontId="12" fillId="0" borderId="0" xfId="1" applyNumberFormat="1" applyFont="1" applyProtection="1"/>
    <xf numFmtId="0" fontId="12" fillId="0" borderId="0" xfId="1" applyFont="1" applyProtection="1"/>
    <xf numFmtId="0" fontId="11" fillId="2" borderId="10" xfId="1" applyFont="1" applyFill="1" applyBorder="1" applyAlignment="1" applyProtection="1">
      <alignment horizontal="left" vertical="center" wrapText="1" indent="1"/>
    </xf>
    <xf numFmtId="0" fontId="11" fillId="2" borderId="11" xfId="1" applyFont="1" applyFill="1" applyBorder="1" applyAlignment="1" applyProtection="1">
      <alignment horizontal="left" vertical="center" wrapText="1" indent="1"/>
    </xf>
    <xf numFmtId="164" fontId="11" fillId="2" borderId="44" xfId="1" applyNumberFormat="1" applyFont="1" applyFill="1" applyBorder="1" applyAlignment="1" applyProtection="1">
      <alignment horizontal="right" vertical="center" wrapText="1" indent="1"/>
    </xf>
    <xf numFmtId="164" fontId="11" fillId="2" borderId="10" xfId="1" applyNumberFormat="1" applyFont="1" applyFill="1" applyBorder="1" applyAlignment="1" applyProtection="1">
      <alignment horizontal="right" vertical="center" wrapText="1" indent="1"/>
    </xf>
    <xf numFmtId="164" fontId="11" fillId="2" borderId="38" xfId="1" applyNumberFormat="1" applyFont="1" applyFill="1" applyBorder="1" applyAlignment="1" applyProtection="1">
      <alignment horizontal="right" vertical="center" wrapText="1" indent="1"/>
    </xf>
    <xf numFmtId="49" fontId="0" fillId="0" borderId="0" xfId="1" applyNumberFormat="1" applyFont="1" applyProtection="1"/>
    <xf numFmtId="0" fontId="0" fillId="0" borderId="0" xfId="1" applyFont="1" applyProtection="1"/>
    <xf numFmtId="49" fontId="12" fillId="0" borderId="15" xfId="1" applyNumberFormat="1" applyFont="1" applyBorder="1" applyAlignment="1" applyProtection="1">
      <alignment horizontal="left" vertical="center" wrapText="1" indent="1"/>
    </xf>
    <xf numFmtId="49" fontId="12" fillId="0" borderId="17" xfId="1" applyNumberFormat="1" applyFont="1" applyBorder="1" applyAlignment="1" applyProtection="1">
      <alignment horizontal="left" vertical="center" wrapText="1" indent="1"/>
    </xf>
    <xf numFmtId="49" fontId="12" fillId="0" borderId="19" xfId="1" applyNumberFormat="1" applyFont="1" applyBorder="1" applyAlignment="1" applyProtection="1">
      <alignment horizontal="left" vertical="center" wrapText="1" indent="1"/>
    </xf>
    <xf numFmtId="0" fontId="16" fillId="2" borderId="44" xfId="0" applyFont="1" applyFill="1" applyBorder="1" applyAlignment="1" applyProtection="1">
      <alignment horizontal="left" vertical="center" wrapText="1" indent="1"/>
    </xf>
    <xf numFmtId="164" fontId="11" fillId="2" borderId="6" xfId="1" applyNumberFormat="1" applyFont="1" applyFill="1" applyBorder="1" applyAlignment="1" applyProtection="1">
      <alignment horizontal="right" vertical="center" wrapText="1" indent="1"/>
    </xf>
    <xf numFmtId="164" fontId="12" fillId="0" borderId="45" xfId="1" applyNumberFormat="1" applyFont="1" applyBorder="1" applyAlignment="1" applyProtection="1">
      <alignment horizontal="right" vertical="center" wrapText="1" indent="1"/>
      <protection locked="0"/>
    </xf>
    <xf numFmtId="0" fontId="11" fillId="2" borderId="44" xfId="1" applyFont="1" applyFill="1" applyBorder="1" applyAlignment="1" applyProtection="1">
      <alignment horizontal="left" vertical="center" wrapText="1" indent="1"/>
    </xf>
    <xf numFmtId="0" fontId="13" fillId="0" borderId="20" xfId="0" applyFont="1" applyBorder="1" applyAlignment="1" applyProtection="1">
      <alignment horizontal="left" vertical="top" wrapText="1" indent="1"/>
    </xf>
    <xf numFmtId="0" fontId="16" fillId="2" borderId="11" xfId="0" applyFont="1" applyFill="1" applyBorder="1" applyAlignment="1" applyProtection="1">
      <alignment horizontal="left" vertical="center" wrapText="1" indent="1"/>
    </xf>
    <xf numFmtId="164" fontId="11" fillId="2" borderId="14" xfId="1" applyNumberFormat="1" applyFont="1" applyFill="1" applyBorder="1" applyAlignment="1" applyProtection="1">
      <alignment horizontal="right" vertical="center" wrapText="1" indent="1"/>
    </xf>
    <xf numFmtId="0" fontId="16" fillId="0" borderId="10" xfId="0" applyFont="1" applyBorder="1" applyAlignment="1" applyProtection="1">
      <alignment vertical="center" wrapText="1"/>
    </xf>
    <xf numFmtId="0" fontId="16" fillId="0" borderId="44" xfId="0" applyFont="1" applyBorder="1" applyAlignment="1" applyProtection="1">
      <alignment horizontal="left" vertical="center" wrapText="1" indent="1"/>
    </xf>
    <xf numFmtId="164" fontId="11" fillId="0" borderId="10" xfId="1" applyNumberFormat="1" applyFont="1" applyBorder="1" applyAlignment="1" applyProtection="1">
      <alignment horizontal="right" vertical="center" wrapText="1" indent="1"/>
    </xf>
    <xf numFmtId="0" fontId="13" fillId="0" borderId="20" xfId="0" applyFont="1" applyBorder="1" applyAlignment="1" applyProtection="1">
      <alignment vertical="center" wrapText="1"/>
    </xf>
    <xf numFmtId="164" fontId="11" fillId="0" borderId="44" xfId="1" applyNumberFormat="1" applyFont="1" applyBorder="1" applyAlignment="1" applyProtection="1">
      <alignment horizontal="right" vertical="center" wrapText="1" indent="1"/>
    </xf>
    <xf numFmtId="0" fontId="16" fillId="2" borderId="10" xfId="0" applyFont="1" applyFill="1" applyBorder="1" applyAlignment="1" applyProtection="1">
      <alignment vertical="center" wrapText="1"/>
    </xf>
    <xf numFmtId="0" fontId="13" fillId="0" borderId="15" xfId="0" applyFont="1" applyBorder="1" applyAlignment="1" applyProtection="1">
      <alignment wrapText="1"/>
    </xf>
    <xf numFmtId="0" fontId="13" fillId="0" borderId="17" xfId="0" applyFont="1" applyBorder="1" applyAlignment="1" applyProtection="1">
      <alignment wrapText="1"/>
    </xf>
    <xf numFmtId="0" fontId="13" fillId="0" borderId="19" xfId="0" applyFont="1" applyBorder="1" applyAlignment="1" applyProtection="1">
      <alignment vertical="center" wrapText="1"/>
    </xf>
    <xf numFmtId="164" fontId="11" fillId="0" borderId="13" xfId="1" applyNumberFormat="1" applyFont="1" applyBorder="1" applyAlignment="1" applyProtection="1">
      <alignment horizontal="right" vertical="center" wrapText="1" indent="1"/>
      <protection locked="0"/>
    </xf>
    <xf numFmtId="0" fontId="16" fillId="2" borderId="11" xfId="0" applyFont="1" applyFill="1" applyBorder="1" applyAlignment="1" applyProtection="1">
      <alignment vertical="center" wrapText="1"/>
    </xf>
    <xf numFmtId="0" fontId="16" fillId="0" borderId="23" xfId="0" applyFont="1" applyBorder="1" applyAlignment="1" applyProtection="1">
      <alignment vertical="center" wrapText="1"/>
    </xf>
    <xf numFmtId="0" fontId="16" fillId="0" borderId="24" xfId="0" applyFont="1" applyBorder="1" applyAlignment="1" applyProtection="1">
      <alignment vertical="center" wrapText="1"/>
    </xf>
    <xf numFmtId="0" fontId="18" fillId="0" borderId="0" xfId="0" applyFont="1" applyBorder="1" applyAlignment="1" applyProtection="1">
      <alignment horizontal="left" vertical="center" wrapText="1" indent="1"/>
    </xf>
    <xf numFmtId="164" fontId="8" fillId="0" borderId="0" xfId="1" applyNumberFormat="1" applyFont="1" applyBorder="1" applyAlignment="1" applyProtection="1">
      <alignment horizontal="right" vertical="center" wrapText="1" indent="1"/>
    </xf>
    <xf numFmtId="164" fontId="19" fillId="0" borderId="42" xfId="1" applyNumberFormat="1" applyFont="1" applyBorder="1" applyAlignment="1" applyProtection="1"/>
    <xf numFmtId="0" fontId="9" fillId="0" borderId="42" xfId="0" applyFont="1" applyBorder="1" applyAlignment="1" applyProtection="1">
      <alignment horizontal="right"/>
    </xf>
    <xf numFmtId="49" fontId="1" fillId="0" borderId="0" xfId="1" applyNumberFormat="1" applyFont="1" applyAlignment="1" applyProtection="1"/>
    <xf numFmtId="0" fontId="1" fillId="0" borderId="0" xfId="1" applyFont="1" applyAlignment="1" applyProtection="1"/>
    <xf numFmtId="0" fontId="11" fillId="0" borderId="38" xfId="1" applyFont="1" applyBorder="1" applyAlignment="1" applyProtection="1">
      <alignment horizontal="center" vertical="center" wrapText="1"/>
    </xf>
    <xf numFmtId="0" fontId="11" fillId="2" borderId="46" xfId="1" applyFont="1" applyFill="1" applyBorder="1" applyAlignment="1" applyProtection="1">
      <alignment horizontal="left" vertical="center" wrapText="1" indent="1"/>
    </xf>
    <xf numFmtId="0" fontId="11" fillId="2" borderId="10" xfId="1" applyFont="1" applyFill="1" applyBorder="1" applyAlignment="1" applyProtection="1">
      <alignment vertical="center" wrapText="1"/>
    </xf>
    <xf numFmtId="49" fontId="12" fillId="0" borderId="26" xfId="1" applyNumberFormat="1" applyFont="1" applyBorder="1" applyAlignment="1" applyProtection="1">
      <alignment horizontal="left" vertical="center" wrapText="1" indent="1"/>
    </xf>
    <xf numFmtId="0" fontId="12" fillId="0" borderId="47" xfId="1" applyFont="1" applyBorder="1" applyAlignment="1" applyProtection="1">
      <alignment horizontal="left" vertical="center" wrapText="1" indent="1"/>
    </xf>
    <xf numFmtId="164" fontId="12" fillId="0" borderId="47" xfId="1" applyNumberFormat="1" applyFont="1" applyBorder="1" applyAlignment="1" applyProtection="1">
      <alignment horizontal="right" vertical="center" wrapText="1" indent="1"/>
      <protection locked="0"/>
    </xf>
    <xf numFmtId="164" fontId="12" fillId="0" borderId="48" xfId="1" applyNumberFormat="1" applyFont="1" applyBorder="1" applyAlignment="1" applyProtection="1">
      <alignment horizontal="right" vertical="center" wrapText="1" indent="1"/>
      <protection locked="0"/>
    </xf>
    <xf numFmtId="0" fontId="12" fillId="0" borderId="18" xfId="1" applyFont="1" applyBorder="1" applyAlignment="1" applyProtection="1">
      <alignment horizontal="left" vertical="center" wrapText="1" indent="1"/>
    </xf>
    <xf numFmtId="0" fontId="12" fillId="0" borderId="49" xfId="1" applyFont="1" applyBorder="1" applyAlignment="1" applyProtection="1">
      <alignment horizontal="left" vertical="center" wrapText="1" indent="1"/>
    </xf>
    <xf numFmtId="0" fontId="12" fillId="0" borderId="18" xfId="1" applyFont="1" applyBorder="1" applyAlignment="1" applyProtection="1">
      <alignment horizontal="left" indent="8"/>
    </xf>
    <xf numFmtId="0" fontId="12" fillId="0" borderId="18" xfId="1" applyFont="1" applyBorder="1" applyAlignment="1" applyProtection="1">
      <alignment horizontal="left" vertical="center" wrapText="1" indent="8"/>
    </xf>
    <xf numFmtId="49" fontId="12" fillId="0" borderId="32" xfId="1" applyNumberFormat="1" applyFont="1" applyBorder="1" applyAlignment="1" applyProtection="1">
      <alignment horizontal="left" vertical="center" wrapText="1" indent="1"/>
    </xf>
    <xf numFmtId="0" fontId="12" fillId="0" borderId="20" xfId="1" applyFont="1" applyBorder="1" applyAlignment="1" applyProtection="1">
      <alignment horizontal="left" vertical="center" wrapText="1" indent="8"/>
    </xf>
    <xf numFmtId="49" fontId="12" fillId="0" borderId="34" xfId="1" applyNumberFormat="1" applyFont="1" applyBorder="1" applyAlignment="1" applyProtection="1">
      <alignment horizontal="left" vertical="center" wrapText="1" indent="1"/>
    </xf>
    <xf numFmtId="0" fontId="12" fillId="0" borderId="43" xfId="1" applyFont="1" applyBorder="1" applyAlignment="1" applyProtection="1">
      <alignment horizontal="left" vertical="center" wrapText="1" indent="8"/>
    </xf>
    <xf numFmtId="164" fontId="12" fillId="0" borderId="43" xfId="1" applyNumberFormat="1" applyFont="1" applyBorder="1" applyAlignment="1" applyProtection="1">
      <alignment horizontal="right" vertical="center" wrapText="1" indent="1"/>
      <protection locked="0"/>
    </xf>
    <xf numFmtId="164" fontId="1" fillId="0" borderId="0" xfId="1" applyNumberFormat="1" applyFont="1" applyProtection="1"/>
    <xf numFmtId="0" fontId="11" fillId="0" borderId="10" xfId="1" applyFont="1" applyBorder="1" applyAlignment="1" applyProtection="1">
      <alignment horizontal="left" vertical="center" wrapText="1" indent="1"/>
    </xf>
    <xf numFmtId="0" fontId="13" fillId="0" borderId="18" xfId="0" applyFont="1" applyBorder="1" applyAlignment="1" applyProtection="1">
      <alignment horizontal="left" vertical="center" wrapText="1" indent="1"/>
    </xf>
    <xf numFmtId="0" fontId="12" fillId="0" borderId="16" xfId="1" applyFont="1" applyBorder="1" applyAlignment="1" applyProtection="1">
      <alignment horizontal="left" vertical="center" wrapText="1" indent="8"/>
    </xf>
    <xf numFmtId="0" fontId="1" fillId="0" borderId="0" xfId="1" applyFont="1" applyAlignment="1" applyProtection="1">
      <alignment horizontal="left" vertical="center" indent="1"/>
    </xf>
    <xf numFmtId="0" fontId="11" fillId="0" borderId="44" xfId="1" applyFont="1" applyBorder="1" applyAlignment="1" applyProtection="1">
      <alignment horizontal="left" vertical="center" wrapText="1" indent="1"/>
    </xf>
    <xf numFmtId="0" fontId="11" fillId="0" borderId="6" xfId="1" applyFont="1" applyBorder="1" applyAlignment="1" applyProtection="1">
      <alignment horizontal="left" vertical="center" wrapText="1" indent="1"/>
    </xf>
    <xf numFmtId="164" fontId="16" fillId="0" borderId="44" xfId="0" applyNumberFormat="1" applyFont="1" applyBorder="1" applyAlignment="1" applyProtection="1">
      <alignment horizontal="right" vertical="center" wrapText="1" indent="1"/>
    </xf>
    <xf numFmtId="164" fontId="16" fillId="0" borderId="10" xfId="0" applyNumberFormat="1" applyFont="1" applyBorder="1" applyAlignment="1" applyProtection="1">
      <alignment horizontal="right" vertical="center" wrapText="1" indent="1"/>
    </xf>
    <xf numFmtId="0" fontId="5" fillId="0" borderId="0" xfId="1" applyFont="1" applyProtection="1"/>
    <xf numFmtId="164" fontId="18" fillId="0" borderId="10" xfId="0" applyNumberFormat="1" applyFont="1" applyBorder="1" applyAlignment="1" applyProtection="1">
      <alignment horizontal="right" vertical="center" wrapText="1" indent="1"/>
    </xf>
    <xf numFmtId="164" fontId="18" fillId="0" borderId="11" xfId="0" applyNumberFormat="1" applyFont="1" applyBorder="1" applyAlignment="1" applyProtection="1">
      <alignment horizontal="right" vertical="center" wrapText="1" indent="1"/>
    </xf>
    <xf numFmtId="0" fontId="16" fillId="2" borderId="23" xfId="0" applyFont="1" applyFill="1" applyBorder="1" applyAlignment="1" applyProtection="1">
      <alignment horizontal="left" vertical="center" wrapText="1" indent="1"/>
    </xf>
    <xf numFmtId="164" fontId="18" fillId="2" borderId="11" xfId="0" applyNumberFormat="1" applyFont="1" applyFill="1" applyBorder="1" applyAlignment="1" applyProtection="1">
      <alignment horizontal="right" vertical="center" wrapText="1" indent="1"/>
    </xf>
    <xf numFmtId="164" fontId="19" fillId="0" borderId="42" xfId="1" applyNumberFormat="1" applyFont="1" applyBorder="1" applyAlignment="1" applyProtection="1">
      <alignment horizontal="left" vertical="center"/>
    </xf>
    <xf numFmtId="164" fontId="0" fillId="0" borderId="0" xfId="0" applyNumberFormat="1" applyAlignment="1" applyProtection="1">
      <alignment vertical="center" wrapText="1"/>
    </xf>
    <xf numFmtId="164" fontId="0" fillId="0" borderId="0" xfId="0" applyNumberFormat="1" applyAlignment="1" applyProtection="1">
      <alignment horizontal="center" vertical="center" wrapText="1"/>
    </xf>
    <xf numFmtId="164" fontId="9" fillId="0" borderId="0" xfId="0" applyNumberFormat="1" applyFont="1" applyAlignment="1" applyProtection="1">
      <alignment horizontal="right" vertical="center"/>
    </xf>
    <xf numFmtId="164" fontId="8" fillId="0" borderId="10" xfId="0" applyNumberFormat="1" applyFont="1" applyBorder="1" applyAlignment="1" applyProtection="1">
      <alignment horizontal="center" vertical="center" wrapText="1"/>
    </xf>
    <xf numFmtId="164" fontId="8" fillId="0" borderId="11" xfId="0" applyNumberFormat="1" applyFont="1" applyBorder="1" applyAlignment="1" applyProtection="1">
      <alignment horizontal="center" vertical="center" wrapText="1"/>
    </xf>
    <xf numFmtId="164" fontId="8" fillId="0" borderId="12" xfId="0" applyNumberFormat="1" applyFont="1" applyBorder="1" applyAlignment="1" applyProtection="1">
      <alignment horizontal="center" vertical="center" wrapText="1"/>
    </xf>
    <xf numFmtId="164" fontId="8" fillId="0" borderId="6" xfId="0" applyNumberFormat="1" applyFont="1" applyBorder="1" applyAlignment="1" applyProtection="1">
      <alignment horizontal="center" vertical="center" wrapText="1"/>
    </xf>
    <xf numFmtId="164" fontId="8" fillId="0" borderId="38" xfId="0" applyNumberFormat="1" applyFont="1" applyBorder="1" applyAlignment="1" applyProtection="1">
      <alignment horizontal="center" vertical="center" wrapText="1"/>
    </xf>
    <xf numFmtId="49" fontId="10" fillId="0" borderId="0" xfId="0" applyNumberFormat="1" applyFont="1" applyAlignment="1" applyProtection="1">
      <alignment horizontal="center" vertical="center" wrapText="1"/>
    </xf>
    <xf numFmtId="164" fontId="10" fillId="0" borderId="0" xfId="0" applyNumberFormat="1" applyFont="1" applyAlignment="1" applyProtection="1">
      <alignment horizontal="center" vertical="center" wrapText="1"/>
    </xf>
    <xf numFmtId="164" fontId="11" fillId="0" borderId="14" xfId="0" applyNumberFormat="1" applyFont="1" applyBorder="1" applyAlignment="1" applyProtection="1">
      <alignment horizontal="center" vertical="center" wrapText="1"/>
    </xf>
    <xf numFmtId="164" fontId="11" fillId="0" borderId="10" xfId="0" applyNumberFormat="1" applyFont="1" applyBorder="1" applyAlignment="1" applyProtection="1">
      <alignment horizontal="center" vertical="center" wrapText="1"/>
    </xf>
    <xf numFmtId="164" fontId="11" fillId="0" borderId="11" xfId="0" applyNumberFormat="1" applyFont="1" applyBorder="1" applyAlignment="1" applyProtection="1">
      <alignment horizontal="center" vertical="center" wrapText="1"/>
    </xf>
    <xf numFmtId="164" fontId="11" fillId="0" borderId="6" xfId="0" applyNumberFormat="1" applyFont="1" applyBorder="1" applyAlignment="1" applyProtection="1">
      <alignment horizontal="center" vertical="center" wrapText="1"/>
    </xf>
    <xf numFmtId="164" fontId="11" fillId="0" borderId="38" xfId="0" applyNumberFormat="1" applyFont="1" applyBorder="1" applyAlignment="1" applyProtection="1">
      <alignment horizontal="center" vertical="center" wrapText="1"/>
    </xf>
    <xf numFmtId="49" fontId="11" fillId="0" borderId="0" xfId="0" applyNumberFormat="1" applyFont="1" applyAlignment="1" applyProtection="1">
      <alignment horizontal="center" vertical="center" wrapText="1"/>
    </xf>
    <xf numFmtId="164" fontId="11" fillId="0" borderId="0" xfId="0" applyNumberFormat="1" applyFont="1" applyAlignment="1" applyProtection="1">
      <alignment horizontal="center" vertical="center" wrapText="1"/>
    </xf>
    <xf numFmtId="164" fontId="0" fillId="0" borderId="50" xfId="0" applyNumberFormat="1" applyFont="1" applyBorder="1" applyAlignment="1" applyProtection="1">
      <alignment horizontal="left" vertical="center" wrapText="1" indent="1"/>
    </xf>
    <xf numFmtId="164" fontId="12" fillId="0" borderId="15" xfId="0" applyNumberFormat="1" applyFont="1" applyBorder="1" applyAlignment="1" applyProtection="1">
      <alignment horizontal="left" vertical="center" wrapText="1" indent="1"/>
    </xf>
    <xf numFmtId="164" fontId="12" fillId="0" borderId="16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51" xfId="0" applyNumberFormat="1" applyFont="1" applyBorder="1" applyAlignment="1" applyProtection="1">
      <alignment horizontal="left" vertical="center" wrapText="1" indent="1"/>
    </xf>
    <xf numFmtId="164" fontId="12" fillId="0" borderId="15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52" xfId="0" applyNumberFormat="1" applyFont="1" applyBorder="1" applyAlignment="1" applyProtection="1">
      <alignment horizontal="right" vertical="center" wrapText="1" indent="1"/>
      <protection locked="0"/>
    </xf>
    <xf numFmtId="164" fontId="0" fillId="0" borderId="30" xfId="0" applyNumberFormat="1" applyFont="1" applyBorder="1" applyAlignment="1" applyProtection="1">
      <alignment horizontal="left" vertical="center" wrapText="1" indent="1"/>
    </xf>
    <xf numFmtId="164" fontId="12" fillId="0" borderId="17" xfId="0" applyNumberFormat="1" applyFont="1" applyBorder="1" applyAlignment="1" applyProtection="1">
      <alignment horizontal="left" vertical="center" wrapText="1" indent="1"/>
    </xf>
    <xf numFmtId="164" fontId="12" fillId="0" borderId="18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53" xfId="0" applyNumberFormat="1" applyFont="1" applyBorder="1" applyAlignment="1" applyProtection="1">
      <alignment horizontal="left" vertical="center" wrapText="1" indent="1"/>
    </xf>
    <xf numFmtId="164" fontId="12" fillId="0" borderId="17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54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55" xfId="0" applyNumberFormat="1" applyFont="1" applyBorder="1" applyAlignment="1" applyProtection="1">
      <alignment horizontal="left" vertical="center" wrapText="1" indent="1"/>
    </xf>
    <xf numFmtId="164" fontId="12" fillId="0" borderId="29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53" xfId="0" applyNumberFormat="1" applyFont="1" applyBorder="1" applyAlignment="1" applyProtection="1">
      <alignment horizontal="left" vertical="center" wrapText="1" indent="1"/>
      <protection locked="0"/>
    </xf>
    <xf numFmtId="164" fontId="12" fillId="0" borderId="17" xfId="0" applyNumberFormat="1" applyFont="1" applyBorder="1" applyAlignment="1" applyProtection="1">
      <alignment horizontal="left" vertical="center" wrapText="1" indent="1"/>
      <protection locked="0"/>
    </xf>
    <xf numFmtId="164" fontId="12" fillId="0" borderId="19" xfId="0" applyNumberFormat="1" applyFont="1" applyBorder="1" applyAlignment="1" applyProtection="1">
      <alignment horizontal="left" vertical="center" wrapText="1" indent="1"/>
      <protection locked="0"/>
    </xf>
    <xf numFmtId="164" fontId="12" fillId="0" borderId="20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19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56" xfId="0" applyNumberFormat="1" applyFont="1" applyBorder="1" applyAlignment="1" applyProtection="1">
      <alignment horizontal="right" vertical="center" wrapText="1" indent="1"/>
      <protection locked="0"/>
    </xf>
    <xf numFmtId="164" fontId="10" fillId="0" borderId="14" xfId="0" applyNumberFormat="1" applyFont="1" applyBorder="1" applyAlignment="1" applyProtection="1">
      <alignment horizontal="left" vertical="center" wrapText="1" indent="1"/>
    </xf>
    <xf numFmtId="164" fontId="11" fillId="0" borderId="10" xfId="0" applyNumberFormat="1" applyFont="1" applyBorder="1" applyAlignment="1" applyProtection="1">
      <alignment horizontal="left" vertical="center" wrapText="1" indent="1"/>
    </xf>
    <xf numFmtId="164" fontId="11" fillId="0" borderId="11" xfId="0" applyNumberFormat="1" applyFont="1" applyBorder="1" applyAlignment="1" applyProtection="1">
      <alignment horizontal="right" vertical="center" wrapText="1" indent="1"/>
    </xf>
    <xf numFmtId="164" fontId="11" fillId="0" borderId="6" xfId="0" applyNumberFormat="1" applyFont="1" applyBorder="1" applyAlignment="1" applyProtection="1">
      <alignment horizontal="left" vertical="center" wrapText="1" indent="1"/>
    </xf>
    <xf numFmtId="164" fontId="11" fillId="0" borderId="10" xfId="0" applyNumberFormat="1" applyFont="1" applyBorder="1" applyAlignment="1" applyProtection="1">
      <alignment horizontal="right" vertical="center" wrapText="1" indent="1"/>
    </xf>
    <xf numFmtId="164" fontId="11" fillId="0" borderId="38" xfId="0" applyNumberFormat="1" applyFont="1" applyBorder="1" applyAlignment="1" applyProtection="1">
      <alignment horizontal="right" vertical="center" wrapText="1" indent="1"/>
    </xf>
    <xf numFmtId="164" fontId="0" fillId="0" borderId="57" xfId="0" applyNumberFormat="1" applyFont="1" applyBorder="1" applyAlignment="1" applyProtection="1">
      <alignment horizontal="left" vertical="center" wrapText="1" indent="1"/>
    </xf>
    <xf numFmtId="164" fontId="12" fillId="0" borderId="32" xfId="0" applyNumberFormat="1" applyFont="1" applyBorder="1" applyAlignment="1" applyProtection="1">
      <alignment horizontal="left" vertical="center" wrapText="1" indent="1"/>
    </xf>
    <xf numFmtId="164" fontId="20" fillId="0" borderId="41" xfId="0" applyNumberFormat="1" applyFont="1" applyBorder="1" applyAlignment="1" applyProtection="1">
      <alignment horizontal="right" vertical="center" wrapText="1" indent="1"/>
    </xf>
    <xf numFmtId="164" fontId="12" fillId="0" borderId="32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41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37" xfId="0" applyNumberFormat="1" applyFont="1" applyBorder="1" applyAlignment="1" applyProtection="1">
      <alignment horizontal="right" vertical="center" wrapText="1" indent="1"/>
      <protection locked="0"/>
    </xf>
    <xf numFmtId="164" fontId="20" fillId="0" borderId="18" xfId="0" applyNumberFormat="1" applyFont="1" applyBorder="1" applyAlignment="1" applyProtection="1">
      <alignment horizontal="right" vertical="center" wrapText="1" indent="1"/>
    </xf>
    <xf numFmtId="0" fontId="13" fillId="0" borderId="17" xfId="0" applyFont="1" applyBorder="1" applyAlignment="1" applyProtection="1">
      <alignment horizontal="left" vertical="center" wrapText="1" indent="1"/>
    </xf>
    <xf numFmtId="164" fontId="12" fillId="0" borderId="55" xfId="0" applyNumberFormat="1" applyFont="1" applyBorder="1" applyAlignment="1" applyProtection="1">
      <alignment horizontal="left" vertical="center" wrapText="1" indent="1"/>
      <protection locked="0"/>
    </xf>
    <xf numFmtId="164" fontId="10" fillId="0" borderId="10" xfId="0" applyNumberFormat="1" applyFont="1" applyBorder="1" applyAlignment="1" applyProtection="1">
      <alignment horizontal="left" vertical="center" wrapText="1" indent="1"/>
    </xf>
    <xf numFmtId="164" fontId="10" fillId="0" borderId="11" xfId="0" applyNumberFormat="1" applyFont="1" applyBorder="1" applyAlignment="1" applyProtection="1">
      <alignment horizontal="right" vertical="center" wrapText="1" indent="1"/>
    </xf>
    <xf numFmtId="164" fontId="10" fillId="0" borderId="13" xfId="0" applyNumberFormat="1" applyFont="1" applyBorder="1" applyAlignment="1" applyProtection="1">
      <alignment horizontal="right" vertical="center" wrapText="1" indent="1"/>
    </xf>
    <xf numFmtId="164" fontId="10" fillId="0" borderId="6" xfId="0" applyNumberFormat="1" applyFont="1" applyBorder="1" applyAlignment="1" applyProtection="1">
      <alignment horizontal="left" vertical="center" wrapText="1" indent="1"/>
    </xf>
    <xf numFmtId="164" fontId="10" fillId="0" borderId="10" xfId="0" applyNumberFormat="1" applyFont="1" applyBorder="1" applyAlignment="1" applyProtection="1">
      <alignment horizontal="right" vertical="center" wrapText="1" indent="1"/>
    </xf>
    <xf numFmtId="164" fontId="10" fillId="0" borderId="38" xfId="0" applyNumberFormat="1" applyFont="1" applyBorder="1" applyAlignment="1" applyProtection="1">
      <alignment horizontal="right" vertical="center" wrapText="1" indent="1"/>
    </xf>
    <xf numFmtId="164" fontId="12" fillId="0" borderId="53" xfId="0" applyNumberFormat="1" applyFont="1" applyBorder="1" applyAlignment="1" applyProtection="1">
      <alignment horizontal="left" vertical="center" wrapText="1" indent="8"/>
      <protection locked="0"/>
    </xf>
    <xf numFmtId="164" fontId="12" fillId="0" borderId="17" xfId="0" applyNumberFormat="1" applyFont="1" applyBorder="1" applyAlignment="1" applyProtection="1">
      <alignment horizontal="left" vertical="center" wrapText="1" indent="4"/>
      <protection locked="0"/>
    </xf>
    <xf numFmtId="164" fontId="12" fillId="0" borderId="32" xfId="0" applyNumberFormat="1" applyFont="1" applyBorder="1" applyAlignment="1" applyProtection="1">
      <alignment horizontal="left" vertical="center" wrapText="1" indent="1"/>
      <protection locked="0"/>
    </xf>
    <xf numFmtId="164" fontId="12" fillId="0" borderId="58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43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22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34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4" xfId="0" applyNumberFormat="1" applyFont="1" applyBorder="1" applyAlignment="1" applyProtection="1">
      <alignment horizontal="right" vertical="center" wrapText="1" indent="1"/>
      <protection locked="0"/>
    </xf>
    <xf numFmtId="164" fontId="20" fillId="0" borderId="32" xfId="0" applyNumberFormat="1" applyFont="1" applyBorder="1" applyAlignment="1" applyProtection="1">
      <alignment horizontal="left" vertical="center" wrapText="1" indent="1"/>
    </xf>
    <xf numFmtId="164" fontId="20" fillId="0" borderId="16" xfId="0" applyNumberFormat="1" applyFont="1" applyBorder="1" applyAlignment="1" applyProtection="1">
      <alignment horizontal="right" vertical="center" wrapText="1" indent="1"/>
    </xf>
    <xf numFmtId="164" fontId="12" fillId="0" borderId="17" xfId="0" applyNumberFormat="1" applyFont="1" applyBorder="1" applyAlignment="1" applyProtection="1">
      <alignment horizontal="left" vertical="center" wrapText="1" indent="3"/>
    </xf>
    <xf numFmtId="164" fontId="12" fillId="0" borderId="18" xfId="0" applyNumberFormat="1" applyFont="1" applyBorder="1" applyAlignment="1" applyProtection="1">
      <alignment horizontal="left" vertical="center" wrapText="1" indent="3"/>
    </xf>
    <xf numFmtId="164" fontId="20" fillId="0" borderId="18" xfId="0" applyNumberFormat="1" applyFont="1" applyBorder="1" applyAlignment="1" applyProtection="1">
      <alignment horizontal="left" vertical="center" wrapText="1" indent="1"/>
    </xf>
    <xf numFmtId="164" fontId="12" fillId="0" borderId="15" xfId="0" applyNumberFormat="1" applyFont="1" applyBorder="1" applyAlignment="1" applyProtection="1">
      <alignment horizontal="left" vertical="center" wrapText="1" indent="1"/>
      <protection locked="0"/>
    </xf>
    <xf numFmtId="164" fontId="12" fillId="0" borderId="15" xfId="0" applyNumberFormat="1" applyFont="1" applyBorder="1" applyAlignment="1" applyProtection="1">
      <alignment horizontal="left" vertical="center" wrapText="1" indent="3"/>
    </xf>
    <xf numFmtId="164" fontId="12" fillId="0" borderId="19" xfId="0" applyNumberFormat="1" applyFont="1" applyBorder="1" applyAlignment="1" applyProtection="1">
      <alignment horizontal="left" vertical="center" wrapText="1" indent="3"/>
    </xf>
    <xf numFmtId="16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vertical="center" wrapText="1"/>
    </xf>
    <xf numFmtId="0" fontId="8" fillId="0" borderId="11" xfId="0" applyFont="1" applyBorder="1" applyAlignment="1">
      <alignment horizontal="center" vertical="center" wrapText="1"/>
    </xf>
    <xf numFmtId="164" fontId="8" fillId="0" borderId="13" xfId="0" applyNumberFormat="1" applyFont="1" applyBorder="1" applyAlignment="1" applyProtection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164" fontId="11" fillId="0" borderId="23" xfId="0" applyNumberFormat="1" applyFont="1" applyBorder="1" applyAlignment="1" applyProtection="1">
      <alignment horizontal="center" vertical="center" wrapText="1"/>
    </xf>
    <xf numFmtId="164" fontId="11" fillId="0" borderId="24" xfId="0" applyNumberFormat="1" applyFont="1" applyBorder="1" applyAlignment="1" applyProtection="1">
      <alignment horizontal="center" vertical="center" wrapText="1"/>
    </xf>
    <xf numFmtId="164" fontId="11" fillId="0" borderId="59" xfId="0" applyNumberFormat="1" applyFont="1" applyBorder="1" applyAlignment="1" applyProtection="1">
      <alignment horizontal="center" vertical="center" wrapText="1"/>
    </xf>
    <xf numFmtId="164" fontId="11" fillId="0" borderId="40" xfId="0" applyNumberFormat="1" applyFont="1" applyBorder="1" applyAlignment="1" applyProtection="1">
      <alignment horizontal="center" vertical="center" wrapText="1"/>
    </xf>
    <xf numFmtId="164" fontId="4" fillId="0" borderId="17" xfId="0" applyNumberFormat="1" applyFont="1" applyBorder="1" applyAlignment="1" applyProtection="1">
      <alignment horizontal="left" vertical="center" wrapText="1" indent="1"/>
      <protection locked="0"/>
    </xf>
    <xf numFmtId="164" fontId="12" fillId="0" borderId="18" xfId="0" applyNumberFormat="1" applyFont="1" applyBorder="1" applyAlignment="1" applyProtection="1">
      <alignment vertical="center" wrapText="1"/>
      <protection locked="0"/>
    </xf>
    <xf numFmtId="1" fontId="12" fillId="0" borderId="18" xfId="0" applyNumberFormat="1" applyFont="1" applyBorder="1" applyAlignment="1" applyProtection="1">
      <alignment horizontal="center" vertical="center" wrapText="1"/>
      <protection locked="0"/>
    </xf>
    <xf numFmtId="164" fontId="8" fillId="0" borderId="10" xfId="0" applyNumberFormat="1" applyFont="1" applyBorder="1" applyAlignment="1" applyProtection="1">
      <alignment horizontal="left" vertical="center" wrapText="1"/>
    </xf>
    <xf numFmtId="164" fontId="11" fillId="0" borderId="11" xfId="0" applyNumberFormat="1" applyFont="1" applyBorder="1" applyAlignment="1" applyProtection="1">
      <alignment vertical="center" wrapText="1"/>
    </xf>
    <xf numFmtId="164" fontId="11" fillId="0" borderId="38" xfId="0" applyNumberFormat="1" applyFont="1" applyBorder="1" applyAlignment="1" applyProtection="1">
      <alignment vertical="center" wrapText="1"/>
    </xf>
    <xf numFmtId="164" fontId="10" fillId="0" borderId="0" xfId="0" applyNumberFormat="1" applyFont="1" applyAlignment="1">
      <alignment vertical="center" wrapText="1"/>
    </xf>
    <xf numFmtId="164" fontId="12" fillId="0" borderId="23" xfId="0" applyNumberFormat="1" applyFont="1" applyBorder="1" applyAlignment="1" applyProtection="1">
      <alignment horizontal="left" vertical="center" wrapText="1"/>
    </xf>
    <xf numFmtId="164" fontId="4" fillId="0" borderId="17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</xf>
    <xf numFmtId="0" fontId="21" fillId="0" borderId="0" xfId="0" applyFont="1" applyAlignment="1" applyProtection="1">
      <alignment horizontal="right" vertical="top"/>
      <protection locked="0"/>
    </xf>
    <xf numFmtId="49" fontId="8" fillId="0" borderId="2" xfId="0" applyNumberFormat="1" applyFont="1" applyBorder="1" applyAlignment="1" applyProtection="1">
      <alignment horizontal="right" vertical="center"/>
    </xf>
    <xf numFmtId="49" fontId="8" fillId="0" borderId="5" xfId="0" applyNumberFormat="1" applyFont="1" applyBorder="1" applyAlignment="1" applyProtection="1">
      <alignment horizontal="right" vertical="center"/>
    </xf>
    <xf numFmtId="0" fontId="11" fillId="0" borderId="11" xfId="0" applyFont="1" applyBorder="1" applyAlignment="1" applyProtection="1">
      <alignment horizontal="left" vertical="center" wrapText="1" indent="1"/>
    </xf>
    <xf numFmtId="49" fontId="12" fillId="0" borderId="26" xfId="0" applyNumberFormat="1" applyFont="1" applyBorder="1" applyAlignment="1" applyProtection="1">
      <alignment horizontal="center" vertical="center" wrapText="1"/>
    </xf>
    <xf numFmtId="164" fontId="12" fillId="0" borderId="47" xfId="0" applyNumberFormat="1" applyFont="1" applyBorder="1" applyAlignment="1" applyProtection="1">
      <alignment horizontal="right" vertical="center" wrapText="1" indent="1"/>
      <protection locked="0"/>
    </xf>
    <xf numFmtId="164" fontId="12" fillId="0" borderId="2" xfId="0" applyNumberFormat="1" applyFont="1" applyBorder="1" applyAlignment="1" applyProtection="1">
      <alignment horizontal="right" vertical="center" wrapText="1" indent="1"/>
      <protection locked="0"/>
    </xf>
    <xf numFmtId="49" fontId="12" fillId="0" borderId="17" xfId="0" applyNumberFormat="1" applyFont="1" applyBorder="1" applyAlignment="1" applyProtection="1">
      <alignment horizontal="center" vertical="center" wrapText="1"/>
    </xf>
    <xf numFmtId="164" fontId="11" fillId="0" borderId="11" xfId="0" applyNumberFormat="1" applyFont="1" applyBorder="1" applyAlignment="1" applyProtection="1">
      <alignment horizontal="right" vertical="center" wrapText="1" indent="1"/>
      <protection locked="0"/>
    </xf>
    <xf numFmtId="164" fontId="11" fillId="0" borderId="38" xfId="0" applyNumberFormat="1" applyFont="1" applyBorder="1" applyAlignment="1" applyProtection="1">
      <alignment horizontal="right" vertical="center" wrapText="1" indent="1"/>
      <protection locked="0"/>
    </xf>
    <xf numFmtId="49" fontId="12" fillId="0" borderId="15" xfId="0" applyNumberFormat="1" applyFont="1" applyBorder="1" applyAlignment="1" applyProtection="1">
      <alignment horizontal="center" vertical="center" wrapText="1"/>
    </xf>
    <xf numFmtId="0" fontId="12" fillId="0" borderId="24" xfId="1" applyFont="1" applyBorder="1" applyAlignment="1" applyProtection="1">
      <alignment horizontal="left" vertical="center" wrapText="1" indent="1"/>
    </xf>
    <xf numFmtId="0" fontId="11" fillId="2" borderId="10" xfId="0" applyFont="1" applyFill="1" applyBorder="1" applyAlignment="1" applyProtection="1">
      <alignment horizontal="center" vertical="center" wrapText="1"/>
    </xf>
    <xf numFmtId="164" fontId="11" fillId="2" borderId="11" xfId="0" applyNumberFormat="1" applyFont="1" applyFill="1" applyBorder="1" applyAlignment="1" applyProtection="1">
      <alignment horizontal="right" vertical="center" wrapText="1" indent="1"/>
    </xf>
    <xf numFmtId="0" fontId="16" fillId="2" borderId="10" xfId="0" applyFont="1" applyFill="1" applyBorder="1" applyAlignment="1" applyProtection="1">
      <alignment horizontal="center" vertical="center" wrapText="1"/>
    </xf>
    <xf numFmtId="164" fontId="11" fillId="2" borderId="38" xfId="0" applyNumberFormat="1" applyFont="1" applyFill="1" applyBorder="1" applyAlignment="1" applyProtection="1">
      <alignment horizontal="right" vertical="center" wrapText="1" indent="1"/>
    </xf>
    <xf numFmtId="0" fontId="22" fillId="2" borderId="12" xfId="0" applyFont="1" applyFill="1" applyBorder="1" applyAlignment="1" applyProtection="1">
      <alignment horizontal="left" wrapText="1" indent="1"/>
    </xf>
    <xf numFmtId="0" fontId="12" fillId="0" borderId="39" xfId="1" applyFont="1" applyBorder="1" applyAlignment="1" applyProtection="1">
      <alignment horizontal="left" vertical="center" wrapText="1" indent="1"/>
    </xf>
    <xf numFmtId="0" fontId="8" fillId="0" borderId="44" xfId="0" applyFont="1" applyBorder="1" applyAlignment="1" applyProtection="1">
      <alignment horizontal="left" vertical="center" wrapText="1" indent="1"/>
    </xf>
    <xf numFmtId="0" fontId="0" fillId="0" borderId="0" xfId="0" applyAlignment="1" applyProtection="1">
      <alignment horizontal="right" vertical="center" wrapText="1" indent="1"/>
    </xf>
    <xf numFmtId="3" fontId="10" fillId="2" borderId="11" xfId="0" applyNumberFormat="1" applyFont="1" applyFill="1" applyBorder="1" applyAlignment="1" applyProtection="1">
      <alignment horizontal="right" vertical="center" wrapText="1" indent="1"/>
      <protection locked="0"/>
    </xf>
    <xf numFmtId="3" fontId="10" fillId="2" borderId="38" xfId="0" applyNumberFormat="1" applyFont="1" applyFill="1" applyBorder="1" applyAlignment="1" applyProtection="1">
      <alignment horizontal="right" vertical="center" wrapText="1" indent="1"/>
      <protection locked="0"/>
    </xf>
    <xf numFmtId="0" fontId="11" fillId="2" borderId="11" xfId="1" applyFont="1" applyFill="1" applyBorder="1" applyAlignment="1" applyProtection="1">
      <alignment horizontal="left" vertical="center" wrapText="1"/>
    </xf>
    <xf numFmtId="0" fontId="13" fillId="0" borderId="16" xfId="0" applyFont="1" applyBorder="1" applyAlignment="1" applyProtection="1">
      <alignment horizontal="left" vertical="center" wrapText="1"/>
    </xf>
    <xf numFmtId="0" fontId="13" fillId="0" borderId="18" xfId="0" applyFont="1" applyBorder="1" applyAlignment="1" applyProtection="1">
      <alignment horizontal="left" vertical="center" wrapText="1"/>
    </xf>
    <xf numFmtId="0" fontId="13" fillId="0" borderId="20" xfId="0" applyFont="1" applyBorder="1" applyAlignment="1" applyProtection="1">
      <alignment horizontal="left" vertical="center" wrapText="1"/>
    </xf>
    <xf numFmtId="0" fontId="16" fillId="2" borderId="11" xfId="0" applyFont="1" applyFill="1" applyBorder="1" applyAlignment="1" applyProtection="1">
      <alignment horizontal="left" vertical="center" wrapText="1"/>
    </xf>
    <xf numFmtId="0" fontId="16" fillId="0" borderId="11" xfId="0" applyFont="1" applyBorder="1" applyAlignment="1" applyProtection="1">
      <alignment horizontal="left" vertical="center" wrapText="1"/>
    </xf>
    <xf numFmtId="0" fontId="13" fillId="0" borderId="15" xfId="0" applyFont="1" applyBorder="1" applyAlignment="1" applyProtection="1">
      <alignment vertical="center" wrapText="1"/>
    </xf>
    <xf numFmtId="0" fontId="13" fillId="0" borderId="17" xfId="0" applyFont="1" applyBorder="1" applyAlignment="1" applyProtection="1">
      <alignment vertical="center" wrapText="1"/>
    </xf>
    <xf numFmtId="0" fontId="16" fillId="0" borderId="11" xfId="0" applyFont="1" applyBorder="1" applyAlignment="1" applyProtection="1">
      <alignment vertical="center" wrapText="1"/>
    </xf>
    <xf numFmtId="0" fontId="16" fillId="2" borderId="23" xfId="0" applyFont="1" applyFill="1" applyBorder="1" applyAlignment="1" applyProtection="1">
      <alignment vertical="center" wrapText="1"/>
    </xf>
    <xf numFmtId="0" fontId="16" fillId="2" borderId="24" xfId="0" applyFont="1" applyFill="1" applyBorder="1" applyAlignment="1" applyProtection="1">
      <alignment vertical="center" wrapText="1"/>
    </xf>
    <xf numFmtId="0" fontId="11" fillId="2" borderId="25" xfId="1" applyFont="1" applyFill="1" applyBorder="1" applyAlignment="1" applyProtection="1">
      <alignment horizontal="left" vertical="center" wrapText="1" indent="1"/>
    </xf>
    <xf numFmtId="0" fontId="11" fillId="2" borderId="7" xfId="1" applyFont="1" applyFill="1" applyBorder="1" applyAlignment="1" applyProtection="1">
      <alignment vertical="center" wrapText="1"/>
    </xf>
    <xf numFmtId="164" fontId="11" fillId="2" borderId="7" xfId="1" applyNumberFormat="1" applyFont="1" applyFill="1" applyBorder="1" applyAlignment="1" applyProtection="1">
      <alignment horizontal="right" vertical="center" wrapText="1" indent="1"/>
    </xf>
    <xf numFmtId="164" fontId="11" fillId="2" borderId="9" xfId="1" applyNumberFormat="1" applyFont="1" applyFill="1" applyBorder="1" applyAlignment="1" applyProtection="1">
      <alignment horizontal="right" vertical="center" wrapText="1" indent="1"/>
    </xf>
    <xf numFmtId="0" fontId="12" fillId="0" borderId="47" xfId="1" applyFont="1" applyBorder="1" applyAlignment="1" applyProtection="1">
      <alignment horizontal="left" vertical="center" wrapText="1"/>
    </xf>
    <xf numFmtId="0" fontId="12" fillId="0" borderId="18" xfId="1" applyFont="1" applyBorder="1" applyAlignment="1" applyProtection="1">
      <alignment horizontal="left" vertical="center" wrapText="1"/>
    </xf>
    <xf numFmtId="0" fontId="12" fillId="0" borderId="49" xfId="1" applyFont="1" applyBorder="1" applyAlignment="1" applyProtection="1">
      <alignment horizontal="left" vertical="center" wrapText="1"/>
    </xf>
    <xf numFmtId="0" fontId="12" fillId="0" borderId="0" xfId="1" applyFont="1" applyBorder="1" applyAlignment="1" applyProtection="1">
      <alignment horizontal="left" vertical="center" wrapText="1"/>
    </xf>
    <xf numFmtId="0" fontId="12" fillId="0" borderId="18" xfId="1" applyFont="1" applyBorder="1" applyAlignment="1" applyProtection="1">
      <alignment horizontal="left" vertical="center"/>
    </xf>
    <xf numFmtId="0" fontId="12" fillId="0" borderId="20" xfId="1" applyFont="1" applyBorder="1" applyAlignment="1" applyProtection="1">
      <alignment horizontal="left" vertical="center" wrapText="1"/>
    </xf>
    <xf numFmtId="0" fontId="12" fillId="0" borderId="43" xfId="1" applyFont="1" applyBorder="1" applyAlignment="1" applyProtection="1">
      <alignment horizontal="left" vertical="center" wrapText="1"/>
    </xf>
    <xf numFmtId="164" fontId="12" fillId="0" borderId="35" xfId="1" applyNumberFormat="1" applyFont="1" applyBorder="1" applyAlignment="1" applyProtection="1">
      <alignment horizontal="right" vertical="center" wrapText="1" indent="1"/>
      <protection locked="0"/>
    </xf>
    <xf numFmtId="0" fontId="11" fillId="2" borderId="11" xfId="1" applyFont="1" applyFill="1" applyBorder="1" applyAlignment="1" applyProtection="1">
      <alignment vertical="center" wrapText="1"/>
    </xf>
    <xf numFmtId="164" fontId="11" fillId="2" borderId="13" xfId="1" applyNumberFormat="1" applyFont="1" applyFill="1" applyBorder="1" applyAlignment="1" applyProtection="1">
      <alignment horizontal="right" vertical="center" wrapText="1" indent="1"/>
    </xf>
    <xf numFmtId="164" fontId="12" fillId="0" borderId="39" xfId="1" applyNumberFormat="1" applyFont="1" applyBorder="1" applyAlignment="1" applyProtection="1">
      <alignment horizontal="right" vertical="center" wrapText="1" indent="1"/>
      <protection locked="0"/>
    </xf>
    <xf numFmtId="164" fontId="12" fillId="0" borderId="29" xfId="1" applyNumberFormat="1" applyFont="1" applyBorder="1" applyAlignment="1" applyProtection="1">
      <alignment horizontal="right" vertical="center" wrapText="1" indent="1"/>
      <protection locked="0"/>
    </xf>
    <xf numFmtId="0" fontId="12" fillId="0" borderId="16" xfId="1" applyFont="1" applyBorder="1" applyAlignment="1" applyProtection="1">
      <alignment horizontal="left" vertical="center" wrapText="1"/>
    </xf>
    <xf numFmtId="164" fontId="12" fillId="0" borderId="33" xfId="1" applyNumberFormat="1" applyFont="1" applyBorder="1" applyAlignment="1" applyProtection="1">
      <alignment horizontal="right" vertical="center" wrapText="1" indent="1"/>
      <protection locked="0"/>
    </xf>
    <xf numFmtId="0" fontId="11" fillId="0" borderId="11" xfId="1" applyFont="1" applyBorder="1" applyAlignment="1" applyProtection="1">
      <alignment horizontal="left" vertical="center" wrapText="1"/>
    </xf>
    <xf numFmtId="164" fontId="11" fillId="0" borderId="14" xfId="1" applyNumberFormat="1" applyFont="1" applyBorder="1" applyAlignment="1" applyProtection="1">
      <alignment horizontal="right" vertical="center" wrapText="1" indent="1"/>
    </xf>
    <xf numFmtId="0" fontId="12" fillId="0" borderId="41" xfId="1" applyFont="1" applyBorder="1" applyAlignment="1" applyProtection="1">
      <alignment horizontal="left" vertical="center" wrapText="1"/>
    </xf>
    <xf numFmtId="164" fontId="11" fillId="0" borderId="6" xfId="1" applyNumberFormat="1" applyFont="1" applyBorder="1" applyAlignment="1" applyProtection="1">
      <alignment horizontal="right" vertical="center" wrapText="1" indent="1"/>
    </xf>
    <xf numFmtId="164" fontId="16" fillId="0" borderId="6" xfId="0" applyNumberFormat="1" applyFont="1" applyBorder="1" applyAlignment="1" applyProtection="1">
      <alignment horizontal="right" vertical="center" wrapText="1" indent="1"/>
    </xf>
    <xf numFmtId="164" fontId="16" fillId="0" borderId="14" xfId="0" applyNumberFormat="1" applyFont="1" applyBorder="1" applyAlignment="1" applyProtection="1">
      <alignment horizontal="right" vertical="center" wrapText="1" indent="1"/>
    </xf>
    <xf numFmtId="164" fontId="18" fillId="0" borderId="44" xfId="0" applyNumberFormat="1" applyFont="1" applyBorder="1" applyAlignment="1" applyProtection="1">
      <alignment horizontal="right" vertical="center" wrapText="1" indent="1"/>
    </xf>
    <xf numFmtId="164" fontId="18" fillId="0" borderId="14" xfId="0" applyNumberFormat="1" applyFont="1" applyBorder="1" applyAlignment="1" applyProtection="1">
      <alignment horizontal="right" vertical="center" wrapText="1" indent="1"/>
    </xf>
    <xf numFmtId="0" fontId="18" fillId="2" borderId="24" xfId="0" applyFont="1" applyFill="1" applyBorder="1" applyAlignment="1" applyProtection="1">
      <alignment horizontal="left" vertical="center" wrapText="1"/>
    </xf>
    <xf numFmtId="164" fontId="0" fillId="0" borderId="0" xfId="0" applyNumberFormat="1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vertical="center" wrapText="1"/>
      <protection locked="0"/>
    </xf>
    <xf numFmtId="164" fontId="9" fillId="0" borderId="0" xfId="0" applyNumberFormat="1" applyFont="1" applyAlignment="1" applyProtection="1">
      <alignment horizontal="right" vertical="center"/>
      <protection locked="0"/>
    </xf>
    <xf numFmtId="164" fontId="6" fillId="0" borderId="0" xfId="0" applyNumberFormat="1" applyFont="1" applyAlignment="1">
      <alignment vertical="center"/>
    </xf>
    <xf numFmtId="164" fontId="8" fillId="0" borderId="59" xfId="0" applyNumberFormat="1" applyFont="1" applyBorder="1" applyAlignment="1" applyProtection="1">
      <alignment horizontal="center" vertical="center"/>
    </xf>
    <xf numFmtId="164" fontId="8" fillId="0" borderId="35" xfId="0" applyNumberFormat="1" applyFont="1" applyBorder="1" applyAlignment="1" applyProtection="1">
      <alignment horizontal="center" vertical="center"/>
    </xf>
    <xf numFmtId="164" fontId="8" fillId="0" borderId="4" xfId="0" applyNumberFormat="1" applyFont="1" applyBorder="1" applyAlignment="1" applyProtection="1">
      <alignment horizontal="center" vertical="center" wrapText="1"/>
    </xf>
    <xf numFmtId="164" fontId="6" fillId="0" borderId="0" xfId="0" applyNumberFormat="1" applyFont="1" applyAlignment="1">
      <alignment horizontal="center" vertical="center"/>
    </xf>
    <xf numFmtId="164" fontId="11" fillId="0" borderId="44" xfId="0" applyNumberFormat="1" applyFont="1" applyBorder="1" applyAlignment="1" applyProtection="1">
      <alignment horizontal="center" vertical="center" wrapText="1"/>
    </xf>
    <xf numFmtId="164" fontId="11" fillId="0" borderId="57" xfId="0" applyNumberFormat="1" applyFont="1" applyBorder="1" applyAlignment="1" applyProtection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164" fontId="11" fillId="0" borderId="26" xfId="0" applyNumberFormat="1" applyFont="1" applyBorder="1" applyAlignment="1" applyProtection="1">
      <alignment horizontal="right" vertical="center" wrapText="1" indent="1"/>
    </xf>
    <xf numFmtId="164" fontId="11" fillId="0" borderId="47" xfId="0" applyNumberFormat="1" applyFont="1" applyBorder="1" applyAlignment="1" applyProtection="1">
      <alignment horizontal="left" vertical="center" wrapText="1" indent="1"/>
    </xf>
    <xf numFmtId="1" fontId="10" fillId="0" borderId="47" xfId="0" applyNumberFormat="1" applyFont="1" applyBorder="1" applyAlignment="1" applyProtection="1">
      <alignment horizontal="center" vertical="center" wrapText="1"/>
    </xf>
    <xf numFmtId="164" fontId="11" fillId="0" borderId="47" xfId="0" applyNumberFormat="1" applyFont="1" applyBorder="1" applyAlignment="1" applyProtection="1">
      <alignment vertical="center" wrapText="1"/>
    </xf>
    <xf numFmtId="164" fontId="11" fillId="0" borderId="27" xfId="0" applyNumberFormat="1" applyFont="1" applyBorder="1" applyAlignment="1" applyProtection="1">
      <alignment vertical="center" wrapText="1"/>
    </xf>
    <xf numFmtId="164" fontId="11" fillId="0" borderId="28" xfId="0" applyNumberFormat="1" applyFont="1" applyBorder="1" applyAlignment="1" applyProtection="1">
      <alignment vertical="center" wrapText="1"/>
    </xf>
    <xf numFmtId="164" fontId="11" fillId="0" borderId="17" xfId="0" applyNumberFormat="1" applyFont="1" applyBorder="1" applyAlignment="1" applyProtection="1">
      <alignment horizontal="right" vertical="center" wrapText="1" indent="1"/>
    </xf>
    <xf numFmtId="164" fontId="12" fillId="0" borderId="18" xfId="0" applyNumberFormat="1" applyFont="1" applyBorder="1" applyAlignment="1" applyProtection="1">
      <alignment horizontal="left" vertical="center" wrapText="1" indent="1"/>
      <protection locked="0"/>
    </xf>
    <xf numFmtId="1" fontId="0" fillId="0" borderId="18" xfId="0" applyNumberFormat="1" applyFont="1" applyBorder="1" applyAlignment="1" applyProtection="1">
      <alignment horizontal="center" vertical="center" wrapText="1"/>
      <protection locked="0"/>
    </xf>
    <xf numFmtId="164" fontId="12" fillId="0" borderId="29" xfId="0" applyNumberFormat="1" applyFont="1" applyBorder="1" applyAlignment="1" applyProtection="1">
      <alignment vertical="center" wrapText="1"/>
      <protection locked="0"/>
    </xf>
    <xf numFmtId="164" fontId="12" fillId="0" borderId="30" xfId="0" applyNumberFormat="1" applyFont="1" applyBorder="1" applyAlignment="1" applyProtection="1">
      <alignment vertical="center" wrapText="1"/>
    </xf>
    <xf numFmtId="164" fontId="11" fillId="0" borderId="18" xfId="0" applyNumberFormat="1" applyFont="1" applyBorder="1" applyAlignment="1" applyProtection="1">
      <alignment horizontal="left" vertical="center" wrapText="1" indent="1"/>
    </xf>
    <xf numFmtId="1" fontId="10" fillId="0" borderId="18" xfId="0" applyNumberFormat="1" applyFont="1" applyBorder="1" applyAlignment="1" applyProtection="1">
      <alignment horizontal="center" vertical="center" wrapText="1"/>
    </xf>
    <xf numFmtId="164" fontId="11" fillId="0" borderId="18" xfId="0" applyNumberFormat="1" applyFont="1" applyBorder="1" applyAlignment="1" applyProtection="1">
      <alignment vertical="center" wrapText="1"/>
    </xf>
    <xf numFmtId="164" fontId="11" fillId="0" borderId="29" xfId="0" applyNumberFormat="1" applyFont="1" applyBorder="1" applyAlignment="1" applyProtection="1">
      <alignment vertical="center" wrapText="1"/>
    </xf>
    <xf numFmtId="164" fontId="11" fillId="0" borderId="30" xfId="0" applyNumberFormat="1" applyFont="1" applyBorder="1" applyAlignment="1" applyProtection="1">
      <alignment vertical="center" wrapText="1"/>
    </xf>
    <xf numFmtId="164" fontId="11" fillId="0" borderId="32" xfId="0" applyNumberFormat="1" applyFont="1" applyBorder="1" applyAlignment="1" applyProtection="1">
      <alignment horizontal="right" vertical="center" wrapText="1" indent="1"/>
    </xf>
    <xf numFmtId="164" fontId="11" fillId="0" borderId="41" xfId="0" applyNumberFormat="1" applyFont="1" applyBorder="1" applyAlignment="1" applyProtection="1">
      <alignment horizontal="left" vertical="center" wrapText="1" indent="1"/>
    </xf>
    <xf numFmtId="1" fontId="10" fillId="0" borderId="20" xfId="0" applyNumberFormat="1" applyFont="1" applyBorder="1" applyAlignment="1" applyProtection="1">
      <alignment horizontal="center" vertical="center" wrapText="1"/>
    </xf>
    <xf numFmtId="164" fontId="11" fillId="0" borderId="41" xfId="0" applyNumberFormat="1" applyFont="1" applyBorder="1" applyAlignment="1" applyProtection="1">
      <alignment vertical="center" wrapText="1"/>
    </xf>
    <xf numFmtId="164" fontId="11" fillId="0" borderId="58" xfId="0" applyNumberFormat="1" applyFont="1" applyBorder="1" applyAlignment="1" applyProtection="1">
      <alignment vertical="center" wrapText="1"/>
    </xf>
    <xf numFmtId="1" fontId="0" fillId="0" borderId="58" xfId="0" applyNumberFormat="1" applyFont="1" applyBorder="1" applyAlignment="1" applyProtection="1">
      <alignment horizontal="center" vertical="center" wrapText="1"/>
      <protection locked="0"/>
    </xf>
    <xf numFmtId="164" fontId="12" fillId="0" borderId="41" xfId="0" applyNumberFormat="1" applyFont="1" applyBorder="1" applyAlignment="1" applyProtection="1">
      <alignment vertical="center" wrapText="1"/>
      <protection locked="0"/>
    </xf>
    <xf numFmtId="164" fontId="12" fillId="0" borderId="58" xfId="0" applyNumberFormat="1" applyFont="1" applyBorder="1" applyAlignment="1" applyProtection="1">
      <alignment vertical="center" wrapText="1"/>
      <protection locked="0"/>
    </xf>
    <xf numFmtId="164" fontId="11" fillId="0" borderId="11" xfId="0" applyNumberFormat="1" applyFont="1" applyBorder="1" applyAlignment="1" applyProtection="1">
      <alignment horizontal="left" vertical="center" wrapText="1" indent="1"/>
    </xf>
    <xf numFmtId="1" fontId="12" fillId="0" borderId="44" xfId="0" applyNumberFormat="1" applyFont="1" applyBorder="1" applyAlignment="1" applyProtection="1">
      <alignment vertical="center" wrapText="1"/>
    </xf>
    <xf numFmtId="164" fontId="11" fillId="0" borderId="44" xfId="0" applyNumberFormat="1" applyFont="1" applyBorder="1" applyAlignment="1" applyProtection="1">
      <alignment vertical="center" wrapText="1"/>
    </xf>
    <xf numFmtId="164" fontId="11" fillId="0" borderId="14" xfId="0" applyNumberFormat="1" applyFont="1" applyBorder="1" applyAlignment="1" applyProtection="1">
      <alignment vertical="center" wrapText="1"/>
    </xf>
    <xf numFmtId="0" fontId="0" fillId="0" borderId="0" xfId="0"/>
    <xf numFmtId="0" fontId="2" fillId="0" borderId="0" xfId="1" applyProtection="1"/>
    <xf numFmtId="0" fontId="23" fillId="0" borderId="0" xfId="1" applyFont="1" applyProtection="1"/>
    <xf numFmtId="0" fontId="2" fillId="0" borderId="0" xfId="1" applyAlignment="1" applyProtection="1">
      <alignment horizontal="center"/>
    </xf>
    <xf numFmtId="0" fontId="27" fillId="0" borderId="34" xfId="1" applyFont="1" applyBorder="1" applyAlignment="1" applyProtection="1">
      <alignment horizontal="center" vertical="center" wrapText="1"/>
    </xf>
    <xf numFmtId="0" fontId="27" fillId="0" borderId="43" xfId="1" applyFont="1" applyBorder="1" applyAlignment="1" applyProtection="1">
      <alignment horizontal="center" vertical="center" wrapText="1"/>
    </xf>
    <xf numFmtId="0" fontId="27" fillId="0" borderId="4" xfId="1" applyFont="1" applyBorder="1" applyAlignment="1" applyProtection="1">
      <alignment horizontal="center" vertical="center" wrapText="1"/>
    </xf>
    <xf numFmtId="0" fontId="2" fillId="0" borderId="0" xfId="1" applyAlignment="1" applyProtection="1">
      <alignment horizontal="center" vertical="center"/>
    </xf>
    <xf numFmtId="0" fontId="16" fillId="2" borderId="26" xfId="1" applyFont="1" applyFill="1" applyBorder="1" applyAlignment="1" applyProtection="1">
      <alignment vertical="center" wrapText="1"/>
    </xf>
    <xf numFmtId="165" fontId="12" fillId="2" borderId="47" xfId="1" applyNumberFormat="1" applyFont="1" applyFill="1" applyBorder="1" applyAlignment="1" applyProtection="1">
      <alignment horizontal="center" vertical="center"/>
    </xf>
    <xf numFmtId="166" fontId="28" fillId="2" borderId="47" xfId="1" applyNumberFormat="1" applyFont="1" applyFill="1" applyBorder="1" applyAlignment="1" applyProtection="1">
      <alignment horizontal="right" vertical="center" wrapText="1"/>
      <protection locked="0"/>
    </xf>
    <xf numFmtId="166" fontId="29" fillId="2" borderId="18" xfId="1" applyNumberFormat="1" applyFont="1" applyFill="1" applyBorder="1" applyAlignment="1" applyProtection="1">
      <alignment horizontal="right" vertical="center" wrapText="1"/>
      <protection locked="0"/>
    </xf>
    <xf numFmtId="166" fontId="28" fillId="2" borderId="2" xfId="1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1" applyAlignment="1" applyProtection="1">
      <alignment vertical="center"/>
    </xf>
    <xf numFmtId="0" fontId="16" fillId="2" borderId="17" xfId="1" applyFont="1" applyFill="1" applyBorder="1" applyAlignment="1" applyProtection="1">
      <alignment vertical="center" wrapText="1"/>
    </xf>
    <xf numFmtId="165" fontId="12" fillId="2" borderId="18" xfId="1" applyNumberFormat="1" applyFont="1" applyFill="1" applyBorder="1" applyAlignment="1" applyProtection="1">
      <alignment horizontal="center" vertical="center"/>
    </xf>
    <xf numFmtId="166" fontId="28" fillId="2" borderId="18" xfId="1" applyNumberFormat="1" applyFont="1" applyFill="1" applyBorder="1" applyAlignment="1" applyProtection="1">
      <alignment horizontal="right" vertical="center" wrapText="1"/>
    </xf>
    <xf numFmtId="166" fontId="28" fillId="2" borderId="54" xfId="1" applyNumberFormat="1" applyFont="1" applyFill="1" applyBorder="1" applyAlignment="1" applyProtection="1">
      <alignment horizontal="right" vertical="center" wrapText="1"/>
    </xf>
    <xf numFmtId="0" fontId="16" fillId="0" borderId="17" xfId="1" applyFont="1" applyBorder="1" applyAlignment="1" applyProtection="1">
      <alignment vertical="center" wrapText="1"/>
    </xf>
    <xf numFmtId="165" fontId="12" fillId="0" borderId="18" xfId="1" applyNumberFormat="1" applyFont="1" applyBorder="1" applyAlignment="1" applyProtection="1">
      <alignment horizontal="center" vertical="center"/>
    </xf>
    <xf numFmtId="0" fontId="30" fillId="0" borderId="17" xfId="1" applyFont="1" applyBorder="1" applyAlignment="1" applyProtection="1">
      <alignment horizontal="left" vertical="center" wrapText="1" indent="1"/>
    </xf>
    <xf numFmtId="166" fontId="29" fillId="0" borderId="18" xfId="1" applyNumberFormat="1" applyFont="1" applyBorder="1" applyAlignment="1" applyProtection="1">
      <alignment horizontal="right" vertical="center" wrapText="1"/>
      <protection locked="0"/>
    </xf>
    <xf numFmtId="166" fontId="29" fillId="0" borderId="54" xfId="1" applyNumberFormat="1" applyFont="1" applyBorder="1" applyAlignment="1" applyProtection="1">
      <alignment horizontal="right" vertical="center" wrapText="1"/>
      <protection locked="0"/>
    </xf>
    <xf numFmtId="166" fontId="13" fillId="0" borderId="18" xfId="1" applyNumberFormat="1" applyFont="1" applyBorder="1" applyAlignment="1" applyProtection="1">
      <alignment horizontal="right" vertical="center" wrapText="1"/>
      <protection locked="0"/>
    </xf>
    <xf numFmtId="166" fontId="13" fillId="0" borderId="54" xfId="1" applyNumberFormat="1" applyFont="1" applyBorder="1" applyAlignment="1" applyProtection="1">
      <alignment horizontal="right" vertical="center" wrapText="1"/>
      <protection locked="0"/>
    </xf>
    <xf numFmtId="166" fontId="16" fillId="2" borderId="18" xfId="1" applyNumberFormat="1" applyFont="1" applyFill="1" applyBorder="1" applyAlignment="1" applyProtection="1">
      <alignment horizontal="right" vertical="center" wrapText="1"/>
    </xf>
    <xf numFmtId="166" fontId="16" fillId="2" borderId="54" xfId="1" applyNumberFormat="1" applyFont="1" applyFill="1" applyBorder="1" applyAlignment="1" applyProtection="1">
      <alignment horizontal="right" vertical="center" wrapText="1"/>
    </xf>
    <xf numFmtId="165" fontId="12" fillId="0" borderId="29" xfId="1" applyNumberFormat="1" applyFont="1" applyBorder="1" applyAlignment="1" applyProtection="1">
      <alignment horizontal="center" vertical="center"/>
    </xf>
    <xf numFmtId="166" fontId="16" fillId="0" borderId="16" xfId="1" applyNumberFormat="1" applyFont="1" applyBorder="1" applyAlignment="1" applyProtection="1">
      <alignment horizontal="right" vertical="center" wrapText="1"/>
    </xf>
    <xf numFmtId="166" fontId="16" fillId="0" borderId="52" xfId="1" applyNumberFormat="1" applyFont="1" applyBorder="1" applyAlignment="1" applyProtection="1">
      <alignment horizontal="right" vertical="center" wrapText="1"/>
    </xf>
    <xf numFmtId="166" fontId="13" fillId="0" borderId="16" xfId="1" applyNumberFormat="1" applyFont="1" applyBorder="1" applyAlignment="1" applyProtection="1">
      <alignment horizontal="right" vertical="center" wrapText="1"/>
      <protection locked="0"/>
    </xf>
    <xf numFmtId="166" fontId="13" fillId="0" borderId="52" xfId="1" applyNumberFormat="1" applyFont="1" applyBorder="1" applyAlignment="1" applyProtection="1">
      <alignment horizontal="right" vertical="center" wrapText="1"/>
      <protection locked="0"/>
    </xf>
    <xf numFmtId="166" fontId="27" fillId="2" borderId="18" xfId="1" applyNumberFormat="1" applyFont="1" applyFill="1" applyBorder="1" applyAlignment="1" applyProtection="1">
      <alignment horizontal="right" vertical="center" wrapText="1"/>
      <protection locked="0"/>
    </xf>
    <xf numFmtId="166" fontId="13" fillId="0" borderId="18" xfId="1" applyNumberFormat="1" applyFont="1" applyBorder="1" applyAlignment="1" applyProtection="1">
      <alignment horizontal="right" vertical="center" wrapText="1"/>
    </xf>
    <xf numFmtId="166" fontId="13" fillId="0" borderId="54" xfId="1" applyNumberFormat="1" applyFont="1" applyBorder="1" applyAlignment="1" applyProtection="1">
      <alignment horizontal="right" vertical="center" wrapText="1"/>
    </xf>
    <xf numFmtId="166" fontId="16" fillId="2" borderId="18" xfId="1" applyNumberFormat="1" applyFont="1" applyFill="1" applyBorder="1" applyAlignment="1" applyProtection="1">
      <alignment vertical="center"/>
    </xf>
    <xf numFmtId="166" fontId="16" fillId="2" borderId="0" xfId="1" applyNumberFormat="1" applyFont="1" applyFill="1" applyBorder="1" applyAlignment="1" applyProtection="1">
      <alignment vertical="center"/>
    </xf>
    <xf numFmtId="166" fontId="16" fillId="2" borderId="54" xfId="1" applyNumberFormat="1" applyFont="1" applyFill="1" applyBorder="1" applyAlignment="1" applyProtection="1">
      <alignment vertical="center"/>
    </xf>
    <xf numFmtId="165" fontId="11" fillId="2" borderId="18" xfId="1" applyNumberFormat="1" applyFont="1" applyFill="1" applyBorder="1" applyAlignment="1" applyProtection="1">
      <alignment horizontal="center" vertical="center"/>
    </xf>
    <xf numFmtId="166" fontId="16" fillId="2" borderId="18" xfId="1" applyNumberFormat="1" applyFont="1" applyFill="1" applyBorder="1" applyAlignment="1" applyProtection="1">
      <alignment horizontal="right" vertical="center" wrapText="1"/>
      <protection locked="0"/>
    </xf>
    <xf numFmtId="0" fontId="16" fillId="2" borderId="34" xfId="1" applyFont="1" applyFill="1" applyBorder="1" applyAlignment="1" applyProtection="1">
      <alignment vertical="center" wrapText="1"/>
    </xf>
    <xf numFmtId="165" fontId="12" fillId="2" borderId="43" xfId="1" applyNumberFormat="1" applyFont="1" applyFill="1" applyBorder="1" applyAlignment="1" applyProtection="1">
      <alignment horizontal="center" vertical="center"/>
    </xf>
    <xf numFmtId="166" fontId="28" fillId="2" borderId="43" xfId="1" applyNumberFormat="1" applyFont="1" applyFill="1" applyBorder="1" applyAlignment="1" applyProtection="1">
      <alignment horizontal="right" vertical="center" wrapText="1"/>
    </xf>
    <xf numFmtId="166" fontId="28" fillId="2" borderId="4" xfId="1" applyNumberFormat="1" applyFont="1" applyFill="1" applyBorder="1" applyAlignment="1" applyProtection="1">
      <alignment horizontal="right" vertical="center" wrapText="1"/>
    </xf>
    <xf numFmtId="0" fontId="34" fillId="0" borderId="0" xfId="1" applyFont="1" applyAlignment="1" applyProtection="1">
      <alignment vertical="center" wrapText="1"/>
    </xf>
    <xf numFmtId="0" fontId="4" fillId="0" borderId="0" xfId="1" applyFont="1" applyAlignment="1" applyProtection="1">
      <alignment horizontal="center" vertical="center"/>
    </xf>
    <xf numFmtId="0" fontId="34" fillId="0" borderId="0" xfId="1" applyFont="1" applyAlignment="1" applyProtection="1">
      <alignment vertical="center"/>
    </xf>
    <xf numFmtId="0" fontId="34" fillId="0" borderId="0" xfId="1" applyFont="1" applyAlignment="1" applyProtection="1">
      <alignment horizontal="center" vertical="center"/>
    </xf>
    <xf numFmtId="49" fontId="11" fillId="0" borderId="34" xfId="1" applyNumberFormat="1" applyFont="1" applyBorder="1" applyAlignment="1" applyProtection="1">
      <alignment horizontal="center" vertical="center" wrapText="1"/>
    </xf>
    <xf numFmtId="49" fontId="11" fillId="0" borderId="43" xfId="1" applyNumberFormat="1" applyFont="1" applyBorder="1" applyAlignment="1" applyProtection="1">
      <alignment horizontal="center" vertical="center"/>
    </xf>
    <xf numFmtId="49" fontId="11" fillId="0" borderId="4" xfId="1" applyNumberFormat="1" applyFont="1" applyBorder="1" applyAlignment="1" applyProtection="1">
      <alignment horizontal="center" vertical="center"/>
    </xf>
    <xf numFmtId="49" fontId="0" fillId="0" borderId="0" xfId="1" applyNumberFormat="1" applyFont="1" applyAlignment="1" applyProtection="1">
      <alignment horizontal="center" vertical="center"/>
    </xf>
    <xf numFmtId="165" fontId="12" fillId="0" borderId="16" xfId="1" applyNumberFormat="1" applyFont="1" applyBorder="1" applyAlignment="1" applyProtection="1">
      <alignment horizontal="center" vertical="center"/>
    </xf>
    <xf numFmtId="167" fontId="12" fillId="0" borderId="52" xfId="1" applyNumberFormat="1" applyFont="1" applyBorder="1" applyAlignment="1" applyProtection="1">
      <alignment vertical="center"/>
      <protection locked="0"/>
    </xf>
    <xf numFmtId="167" fontId="12" fillId="0" borderId="54" xfId="1" applyNumberFormat="1" applyFont="1" applyBorder="1" applyAlignment="1" applyProtection="1">
      <alignment vertical="center"/>
      <protection locked="0"/>
    </xf>
    <xf numFmtId="167" fontId="11" fillId="2" borderId="54" xfId="1" applyNumberFormat="1" applyFont="1" applyFill="1" applyBorder="1" applyAlignment="1" applyProtection="1">
      <alignment vertical="center"/>
    </xf>
    <xf numFmtId="167" fontId="11" fillId="0" borderId="54" xfId="1" applyNumberFormat="1" applyFont="1" applyBorder="1" applyAlignment="1" applyProtection="1">
      <alignment vertical="center"/>
      <protection locked="0"/>
    </xf>
    <xf numFmtId="167" fontId="11" fillId="0" borderId="54" xfId="1" applyNumberFormat="1" applyFont="1" applyBorder="1" applyAlignment="1" applyProtection="1">
      <alignment vertical="center"/>
    </xf>
    <xf numFmtId="0" fontId="0" fillId="0" borderId="0" xfId="1" applyFont="1" applyAlignment="1" applyProtection="1">
      <alignment vertical="center"/>
    </xf>
    <xf numFmtId="0" fontId="11" fillId="2" borderId="34" xfId="1" applyFont="1" applyFill="1" applyBorder="1" applyAlignment="1" applyProtection="1">
      <alignment horizontal="left" vertical="center" wrapText="1"/>
    </xf>
    <xf numFmtId="167" fontId="11" fillId="2" borderId="4" xfId="1" applyNumberFormat="1" applyFont="1" applyFill="1" applyBorder="1" applyAlignment="1" applyProtection="1">
      <alignment vertical="center"/>
    </xf>
    <xf numFmtId="0" fontId="31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32" fillId="0" borderId="0" xfId="0" applyFont="1" applyAlignment="1">
      <alignment horizontal="right"/>
    </xf>
    <xf numFmtId="0" fontId="10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5" xfId="0" applyFont="1" applyBorder="1" applyAlignment="1">
      <alignment horizontal="center" vertical="center"/>
    </xf>
    <xf numFmtId="0" fontId="0" fillId="0" borderId="16" xfId="0" applyBorder="1" applyAlignment="1" applyProtection="1">
      <alignment horizontal="left" vertical="center" wrapText="1" indent="1"/>
      <protection locked="0"/>
    </xf>
    <xf numFmtId="168" fontId="8" fillId="0" borderId="52" xfId="0" applyNumberFormat="1" applyFont="1" applyBorder="1" applyAlignment="1" applyProtection="1">
      <alignment horizontal="right" vertical="center"/>
    </xf>
    <xf numFmtId="0" fontId="0" fillId="0" borderId="17" xfId="0" applyFont="1" applyBorder="1" applyAlignment="1">
      <alignment horizontal="center" vertical="center"/>
    </xf>
    <xf numFmtId="0" fontId="33" fillId="0" borderId="18" xfId="0" applyFont="1" applyBorder="1" applyAlignment="1">
      <alignment horizontal="left" vertical="center" indent="7"/>
    </xf>
    <xf numFmtId="168" fontId="4" fillId="0" borderId="54" xfId="0" applyNumberFormat="1" applyFont="1" applyBorder="1" applyAlignment="1" applyProtection="1">
      <alignment horizontal="right" vertical="center"/>
      <protection locked="0"/>
    </xf>
    <xf numFmtId="0" fontId="0" fillId="0" borderId="18" xfId="0" applyFont="1" applyBorder="1" applyAlignment="1">
      <alignment horizontal="left" vertical="center" indent="1"/>
    </xf>
    <xf numFmtId="0" fontId="0" fillId="0" borderId="19" xfId="0" applyFont="1" applyBorder="1" applyAlignment="1">
      <alignment horizontal="center" vertical="center"/>
    </xf>
    <xf numFmtId="0" fontId="0" fillId="0" borderId="20" xfId="0" applyFont="1" applyBorder="1" applyAlignment="1">
      <alignment horizontal="left" vertical="center" indent="1"/>
    </xf>
    <xf numFmtId="168" fontId="4" fillId="0" borderId="56" xfId="0" applyNumberFormat="1" applyFont="1" applyBorder="1" applyAlignment="1" applyProtection="1">
      <alignment horizontal="right" vertical="center"/>
      <protection locked="0"/>
    </xf>
    <xf numFmtId="0" fontId="0" fillId="0" borderId="26" xfId="0" applyFont="1" applyBorder="1" applyAlignment="1">
      <alignment horizontal="center" vertical="center"/>
    </xf>
    <xf numFmtId="0" fontId="0" fillId="0" borderId="47" xfId="0" applyBorder="1" applyAlignment="1" applyProtection="1">
      <alignment horizontal="left" vertical="center" wrapText="1" indent="1"/>
      <protection locked="0"/>
    </xf>
    <xf numFmtId="168" fontId="8" fillId="0" borderId="2" xfId="0" applyNumberFormat="1" applyFont="1" applyBorder="1" applyAlignment="1" applyProtection="1">
      <alignment horizontal="right" vertical="center"/>
    </xf>
    <xf numFmtId="0" fontId="0" fillId="0" borderId="34" xfId="0" applyFont="1" applyBorder="1" applyAlignment="1">
      <alignment horizontal="center" vertical="center"/>
    </xf>
    <xf numFmtId="0" fontId="33" fillId="0" borderId="43" xfId="0" applyFont="1" applyBorder="1" applyAlignment="1">
      <alignment horizontal="left" vertical="center" indent="7"/>
    </xf>
    <xf numFmtId="168" fontId="4" fillId="0" borderId="4" xfId="0" applyNumberFormat="1" applyFont="1" applyBorder="1" applyAlignment="1" applyProtection="1">
      <alignment horizontal="right" vertical="center"/>
      <protection locked="0"/>
    </xf>
    <xf numFmtId="0" fontId="0" fillId="0" borderId="18" xfId="0" applyFont="1" applyBorder="1"/>
    <xf numFmtId="0" fontId="1" fillId="0" borderId="18" xfId="0" applyFont="1" applyBorder="1" applyAlignment="1">
      <alignment horizont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 wrapText="1"/>
    </xf>
    <xf numFmtId="0" fontId="8" fillId="0" borderId="10" xfId="1" applyFont="1" applyBorder="1" applyAlignment="1" applyProtection="1">
      <alignment horizontal="center" vertical="center" wrapText="1"/>
    </xf>
    <xf numFmtId="0" fontId="8" fillId="0" borderId="11" xfId="1" applyFont="1" applyBorder="1" applyAlignment="1" applyProtection="1">
      <alignment horizontal="center" vertical="center" wrapText="1"/>
    </xf>
    <xf numFmtId="164" fontId="8" fillId="0" borderId="2" xfId="1" applyNumberFormat="1" applyFont="1" applyBorder="1" applyAlignment="1" applyProtection="1">
      <alignment horizontal="center" vertical="center"/>
    </xf>
    <xf numFmtId="0" fontId="5" fillId="0" borderId="0" xfId="1" applyFont="1" applyBorder="1" applyAlignment="1" applyProtection="1">
      <alignment horizontal="center"/>
    </xf>
    <xf numFmtId="164" fontId="5" fillId="0" borderId="0" xfId="1" applyNumberFormat="1" applyFont="1" applyBorder="1" applyAlignment="1" applyProtection="1">
      <alignment horizontal="center" vertical="center"/>
    </xf>
    <xf numFmtId="164" fontId="5" fillId="0" borderId="0" xfId="0" applyNumberFormat="1" applyFont="1" applyBorder="1" applyAlignment="1" applyProtection="1">
      <alignment horizontal="center" vertical="center" wrapText="1"/>
    </xf>
    <xf numFmtId="164" fontId="17" fillId="0" borderId="0" xfId="0" applyNumberFormat="1" applyFont="1" applyBorder="1" applyAlignment="1" applyProtection="1">
      <alignment horizontal="center" textRotation="180" wrapText="1"/>
    </xf>
    <xf numFmtId="164" fontId="8" fillId="0" borderId="14" xfId="0" applyNumberFormat="1" applyFont="1" applyBorder="1" applyAlignment="1" applyProtection="1">
      <alignment horizontal="center" vertical="center" wrapText="1"/>
    </xf>
    <xf numFmtId="164" fontId="8" fillId="0" borderId="10" xfId="0" applyNumberFormat="1" applyFont="1" applyBorder="1" applyAlignment="1" applyProtection="1">
      <alignment horizontal="center" vertical="center" wrapText="1"/>
    </xf>
    <xf numFmtId="164" fontId="17" fillId="0" borderId="0" xfId="0" applyNumberFormat="1" applyFont="1" applyBorder="1" applyAlignment="1" applyProtection="1">
      <alignment horizontal="center" textRotation="180" wrapText="1"/>
      <protection locked="0"/>
    </xf>
    <xf numFmtId="164" fontId="5" fillId="0" borderId="0" xfId="0" applyNumberFormat="1" applyFont="1" applyBorder="1" applyAlignment="1">
      <alignment horizontal="center" vertical="center" wrapText="1"/>
    </xf>
    <xf numFmtId="164" fontId="17" fillId="0" borderId="0" xfId="0" applyNumberFormat="1" applyFont="1" applyBorder="1" applyAlignment="1">
      <alignment horizontal="center" textRotation="180" wrapText="1"/>
    </xf>
    <xf numFmtId="164" fontId="9" fillId="0" borderId="42" xfId="0" applyNumberFormat="1" applyFont="1" applyBorder="1" applyAlignment="1" applyProtection="1">
      <alignment horizontal="right" wrapText="1"/>
    </xf>
    <xf numFmtId="164" fontId="8" fillId="0" borderId="11" xfId="0" applyNumberFormat="1" applyFont="1" applyBorder="1" applyAlignment="1" applyProtection="1">
      <alignment horizontal="center" vertical="center" wrapText="1"/>
    </xf>
    <xf numFmtId="164" fontId="8" fillId="0" borderId="2" xfId="0" applyNumberFormat="1" applyFont="1" applyBorder="1" applyAlignment="1" applyProtection="1">
      <alignment horizontal="center" vertical="center"/>
    </xf>
    <xf numFmtId="0" fontId="24" fillId="0" borderId="0" xfId="1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right"/>
    </xf>
    <xf numFmtId="0" fontId="26" fillId="0" borderId="26" xfId="1" applyFont="1" applyBorder="1" applyAlignment="1" applyProtection="1">
      <alignment horizontal="center" vertical="center" wrapText="1"/>
    </xf>
    <xf numFmtId="0" fontId="19" fillId="0" borderId="47" xfId="1" applyFont="1" applyBorder="1" applyAlignment="1" applyProtection="1">
      <alignment horizontal="center" vertical="center" textRotation="90"/>
    </xf>
    <xf numFmtId="0" fontId="25" fillId="0" borderId="47" xfId="1" applyFont="1" applyBorder="1" applyAlignment="1" applyProtection="1">
      <alignment horizontal="center" vertical="center" wrapText="1"/>
    </xf>
    <xf numFmtId="0" fontId="25" fillId="0" borderId="2" xfId="1" applyFont="1" applyBorder="1" applyAlignment="1" applyProtection="1">
      <alignment horizontal="center" vertical="center" wrapText="1"/>
    </xf>
    <xf numFmtId="0" fontId="25" fillId="0" borderId="54" xfId="1" applyFont="1" applyBorder="1" applyAlignment="1" applyProtection="1">
      <alignment horizontal="center" wrapText="1"/>
    </xf>
    <xf numFmtId="0" fontId="10" fillId="0" borderId="0" xfId="1" applyFont="1" applyBorder="1" applyAlignment="1" applyProtection="1">
      <alignment horizontal="center" vertical="center" wrapText="1"/>
    </xf>
    <xf numFmtId="0" fontId="5" fillId="0" borderId="0" xfId="1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right" vertical="center"/>
    </xf>
    <xf numFmtId="0" fontId="5" fillId="0" borderId="26" xfId="1" applyFont="1" applyBorder="1" applyAlignment="1" applyProtection="1">
      <alignment horizontal="center" vertical="center" wrapText="1"/>
    </xf>
    <xf numFmtId="0" fontId="9" fillId="0" borderId="2" xfId="1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top" wrapText="1"/>
      <protection locked="0"/>
    </xf>
    <xf numFmtId="0" fontId="5" fillId="0" borderId="18" xfId="0" applyFont="1" applyBorder="1" applyAlignment="1">
      <alignment horizontal="left"/>
    </xf>
    <xf numFmtId="0" fontId="5" fillId="0" borderId="18" xfId="0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18" xfId="0" applyFont="1" applyBorder="1" applyAlignment="1">
      <alignment horizontal="center"/>
    </xf>
    <xf numFmtId="0" fontId="0" fillId="0" borderId="18" xfId="0" applyFont="1" applyBorder="1" applyAlignment="1">
      <alignment horizontal="left"/>
    </xf>
    <xf numFmtId="0" fontId="3" fillId="0" borderId="18" xfId="0" applyFont="1" applyBorder="1" applyAlignment="1">
      <alignment horizontal="center" vertical="center"/>
    </xf>
    <xf numFmtId="0" fontId="7" fillId="0" borderId="42" xfId="0" applyFont="1" applyBorder="1" applyAlignment="1" applyProtection="1">
      <alignment horizontal="center" vertical="top"/>
    </xf>
    <xf numFmtId="164" fontId="19" fillId="0" borderId="42" xfId="1" applyNumberFormat="1" applyFont="1" applyBorder="1" applyAlignment="1" applyProtection="1">
      <alignment horizontal="center"/>
    </xf>
  </cellXfs>
  <cellStyles count="2">
    <cellStyle name="Magyarázó szöveg" xfId="1" builtinId="53" customBuiltin="1"/>
    <cellStyle name="Normál" xfId="0" builtinId="0"/>
  </cellStyles>
  <dxfs count="2">
    <dxf>
      <font>
        <b/>
        <color rgb="FFFF0000"/>
      </font>
    </dxf>
    <dxf>
      <font>
        <b/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558ED5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D99694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558ED5"/>
  </sheetPr>
  <dimension ref="A1:AMK149"/>
  <sheetViews>
    <sheetView topLeftCell="A76" zoomScaleNormal="100" workbookViewId="0">
      <selection activeCell="B89" sqref="B89"/>
    </sheetView>
  </sheetViews>
  <sheetFormatPr defaultRowHeight="12.75" x14ac:dyDescent="0.2"/>
  <cols>
    <col min="1" max="1" width="16.1640625" style="1"/>
    <col min="2" max="2" width="71.83203125" style="2"/>
    <col min="3" max="5" width="18.6640625" style="3"/>
    <col min="6" max="6" width="0" style="4" hidden="1"/>
    <col min="7" max="1025" width="10.1640625" style="5"/>
  </cols>
  <sheetData>
    <row r="1" spans="1:1024" s="10" customFormat="1" ht="16.5" customHeight="1" thickBot="1" x14ac:dyDescent="0.25">
      <c r="A1" s="6"/>
      <c r="B1" s="7"/>
      <c r="C1" s="502" t="s">
        <v>696</v>
      </c>
      <c r="D1" s="502"/>
      <c r="E1" s="8" t="e">
        <f>+CONCATENATE("6.1. melléklet a ……/",LEFT(#REF!,4)+1,". (……) önkormányzati rendelethez")</f>
        <v>#REF!</v>
      </c>
      <c r="F1" s="9"/>
    </row>
    <row r="2" spans="1:1024" s="14" customFormat="1" ht="15.75" customHeight="1" x14ac:dyDescent="0.2">
      <c r="A2" s="11" t="s">
        <v>0</v>
      </c>
      <c r="B2" s="465" t="s">
        <v>1</v>
      </c>
      <c r="C2" s="465"/>
      <c r="D2" s="465"/>
      <c r="E2" s="12" t="s">
        <v>2</v>
      </c>
      <c r="F2" s="13"/>
    </row>
    <row r="3" spans="1:1024" ht="24" x14ac:dyDescent="0.2">
      <c r="A3" s="15" t="s">
        <v>3</v>
      </c>
      <c r="B3" s="466" t="s">
        <v>4</v>
      </c>
      <c r="C3" s="466"/>
      <c r="D3" s="466"/>
      <c r="E3" s="16" t="s">
        <v>2</v>
      </c>
      <c r="F3" s="1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s="20" customFormat="1" ht="15.95" customHeight="1" x14ac:dyDescent="0.25">
      <c r="A4" s="17"/>
      <c r="B4" s="17"/>
      <c r="C4" s="18"/>
      <c r="D4" s="18"/>
      <c r="E4" s="18" t="s">
        <v>5</v>
      </c>
      <c r="F4" s="19"/>
    </row>
    <row r="5" spans="1:1024" ht="24" x14ac:dyDescent="0.2">
      <c r="A5" s="21" t="s">
        <v>6</v>
      </c>
      <c r="B5" s="22" t="s">
        <v>7</v>
      </c>
      <c r="C5" s="23" t="s">
        <v>8</v>
      </c>
      <c r="D5" s="23" t="s">
        <v>9</v>
      </c>
      <c r="E5" s="24" t="s">
        <v>10</v>
      </c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s="30" customFormat="1" ht="12.95" customHeight="1" x14ac:dyDescent="0.2">
      <c r="A6" s="25" t="s">
        <v>11</v>
      </c>
      <c r="B6" s="26" t="s">
        <v>12</v>
      </c>
      <c r="C6" s="26" t="s">
        <v>13</v>
      </c>
      <c r="D6" s="27" t="s">
        <v>14</v>
      </c>
      <c r="E6" s="28" t="s">
        <v>15</v>
      </c>
      <c r="F6" s="29"/>
    </row>
    <row r="7" spans="1:1024" ht="15.95" customHeight="1" x14ac:dyDescent="0.2">
      <c r="A7" s="467" t="s">
        <v>16</v>
      </c>
      <c r="B7" s="467"/>
      <c r="C7" s="467"/>
      <c r="D7" s="467"/>
      <c r="E7" s="467"/>
      <c r="F7" s="29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2" customHeight="1" x14ac:dyDescent="0.2">
      <c r="A8" s="31" t="s">
        <v>17</v>
      </c>
      <c r="B8" s="32" t="s">
        <v>18</v>
      </c>
      <c r="C8" s="33">
        <f>SUM(C9:C14)</f>
        <v>16942</v>
      </c>
      <c r="D8" s="33">
        <f>SUM(D9:D14)</f>
        <v>20274</v>
      </c>
      <c r="E8" s="33">
        <f>SUM(E9:E14)</f>
        <v>20274</v>
      </c>
      <c r="F8" s="29" t="s">
        <v>19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s="37" customFormat="1" ht="12" customHeight="1" x14ac:dyDescent="0.2">
      <c r="A9" s="34" t="s">
        <v>20</v>
      </c>
      <c r="B9" s="35" t="s">
        <v>21</v>
      </c>
      <c r="C9" s="36">
        <f>SUM(Önk.!C7)</f>
        <v>8719</v>
      </c>
      <c r="D9" s="36">
        <f>SUM(Önk.!D7)</f>
        <v>9719</v>
      </c>
      <c r="E9" s="36">
        <f>SUM(Önk.!E7)</f>
        <v>9719</v>
      </c>
      <c r="F9" s="29" t="s">
        <v>22</v>
      </c>
    </row>
    <row r="10" spans="1:1024" s="40" customFormat="1" ht="12" customHeight="1" x14ac:dyDescent="0.2">
      <c r="A10" s="38" t="s">
        <v>23</v>
      </c>
      <c r="B10" s="39" t="s">
        <v>24</v>
      </c>
      <c r="C10" s="36">
        <f>SUM(Önk.!C8)</f>
        <v>0</v>
      </c>
      <c r="D10" s="36">
        <f>SUM(Önk.!D8)</f>
        <v>0</v>
      </c>
      <c r="E10" s="36">
        <f>SUM(Önk.!E8)</f>
        <v>0</v>
      </c>
      <c r="F10" s="29" t="s">
        <v>25</v>
      </c>
    </row>
    <row r="11" spans="1:1024" s="40" customFormat="1" ht="12" customHeight="1" x14ac:dyDescent="0.2">
      <c r="A11" s="38" t="s">
        <v>26</v>
      </c>
      <c r="B11" s="39" t="s">
        <v>27</v>
      </c>
      <c r="C11" s="36">
        <f>SUM(Önk.!C9)</f>
        <v>7023</v>
      </c>
      <c r="D11" s="36">
        <f>SUM(Önk.!D9)</f>
        <v>6170</v>
      </c>
      <c r="E11" s="36">
        <f>SUM(Önk.!E9)</f>
        <v>6170</v>
      </c>
      <c r="F11" s="29" t="s">
        <v>28</v>
      </c>
    </row>
    <row r="12" spans="1:1024" s="40" customFormat="1" ht="12" customHeight="1" x14ac:dyDescent="0.2">
      <c r="A12" s="38" t="s">
        <v>29</v>
      </c>
      <c r="B12" s="39" t="s">
        <v>30</v>
      </c>
      <c r="C12" s="36">
        <f>SUM(Önk.!C10)</f>
        <v>1200</v>
      </c>
      <c r="D12" s="36">
        <f>SUM(Önk.!D10)</f>
        <v>1200</v>
      </c>
      <c r="E12" s="36">
        <f>SUM(Önk.!E10)</f>
        <v>1200</v>
      </c>
      <c r="F12" s="29" t="s">
        <v>31</v>
      </c>
    </row>
    <row r="13" spans="1:1024" s="40" customFormat="1" ht="12" customHeight="1" x14ac:dyDescent="0.2">
      <c r="A13" s="38" t="s">
        <v>32</v>
      </c>
      <c r="B13" s="39" t="s">
        <v>33</v>
      </c>
      <c r="C13" s="36">
        <f>SUM(Önk.!C11)</f>
        <v>0</v>
      </c>
      <c r="D13" s="36">
        <f>SUM(Önk.!D11)</f>
        <v>3185</v>
      </c>
      <c r="E13" s="36">
        <f>SUM(Önk.!E11)</f>
        <v>3185</v>
      </c>
      <c r="F13" s="29" t="s">
        <v>34</v>
      </c>
    </row>
    <row r="14" spans="1:1024" s="37" customFormat="1" ht="12" customHeight="1" x14ac:dyDescent="0.2">
      <c r="A14" s="41" t="s">
        <v>35</v>
      </c>
      <c r="B14" s="42" t="s">
        <v>36</v>
      </c>
      <c r="C14" s="36">
        <f>SUM(Önk.!C12)</f>
        <v>0</v>
      </c>
      <c r="D14" s="36">
        <f>SUM(Önk.!D12)</f>
        <v>0</v>
      </c>
      <c r="E14" s="36">
        <f>SUM(Önk.!E12)</f>
        <v>0</v>
      </c>
      <c r="F14" s="29" t="s">
        <v>37</v>
      </c>
    </row>
    <row r="15" spans="1:1024" ht="12" customHeight="1" x14ac:dyDescent="0.2">
      <c r="A15" s="31" t="s">
        <v>38</v>
      </c>
      <c r="B15" s="43" t="s">
        <v>39</v>
      </c>
      <c r="C15" s="33">
        <f>SUM(C17:C20)</f>
        <v>40441</v>
      </c>
      <c r="D15" s="33">
        <f>SUM(D17:D20)</f>
        <v>40977</v>
      </c>
      <c r="E15" s="33">
        <f>SUM(E17:E20)</f>
        <v>40977</v>
      </c>
      <c r="F15" s="29" t="s">
        <v>40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12" customHeight="1" x14ac:dyDescent="0.2">
      <c r="A16" s="34" t="s">
        <v>41</v>
      </c>
      <c r="B16" s="35" t="s">
        <v>42</v>
      </c>
      <c r="C16" s="36">
        <f>SUM(Önk.!C14)</f>
        <v>0</v>
      </c>
      <c r="D16" s="36">
        <f>SUM(Önk.!D14)</f>
        <v>0</v>
      </c>
      <c r="E16" s="36">
        <f>SUM(Önk.!E14)</f>
        <v>0</v>
      </c>
      <c r="F16" s="36">
        <v>0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2" customHeight="1" x14ac:dyDescent="0.2">
      <c r="A17" s="38" t="s">
        <v>43</v>
      </c>
      <c r="B17" s="39" t="s">
        <v>44</v>
      </c>
      <c r="C17" s="36">
        <f>SUM(Önk.!C15)</f>
        <v>0</v>
      </c>
      <c r="D17" s="36">
        <f>SUM(Önk.!D15)</f>
        <v>0</v>
      </c>
      <c r="E17" s="36">
        <f>SUM(Önk.!E15)</f>
        <v>0</v>
      </c>
      <c r="F17" s="36">
        <v>0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2" customHeight="1" x14ac:dyDescent="0.2">
      <c r="A18" s="38" t="s">
        <v>45</v>
      </c>
      <c r="B18" s="39" t="s">
        <v>46</v>
      </c>
      <c r="C18" s="36">
        <f>SUM(Önk.!C16)</f>
        <v>0</v>
      </c>
      <c r="D18" s="36">
        <f>SUM(Önk.!D16)</f>
        <v>0</v>
      </c>
      <c r="E18" s="36">
        <f>SUM(Önk.!E16)</f>
        <v>0</v>
      </c>
      <c r="F18" s="36">
        <v>0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ht="12" customHeight="1" x14ac:dyDescent="0.2">
      <c r="A19" s="38" t="s">
        <v>47</v>
      </c>
      <c r="B19" s="39" t="s">
        <v>48</v>
      </c>
      <c r="C19" s="36">
        <f>SUM(Önk.!C17)</f>
        <v>0</v>
      </c>
      <c r="D19" s="36">
        <f>SUM(Önk.!D17)</f>
        <v>0</v>
      </c>
      <c r="E19" s="36">
        <f>SUM(Önk.!E17)</f>
        <v>0</v>
      </c>
      <c r="F19" s="36">
        <v>0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12" customHeight="1" x14ac:dyDescent="0.2">
      <c r="A20" s="38" t="s">
        <v>49</v>
      </c>
      <c r="B20" s="39" t="s">
        <v>50</v>
      </c>
      <c r="C20" s="36">
        <f>SUM(Önk.!C18)</f>
        <v>40441</v>
      </c>
      <c r="D20" s="36">
        <f>SUM(Önk.!D18)</f>
        <v>40977</v>
      </c>
      <c r="E20" s="36">
        <f>SUM(Önk.!E18)</f>
        <v>40977</v>
      </c>
      <c r="F20" s="36">
        <v>0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s="40" customFormat="1" ht="12" customHeight="1" x14ac:dyDescent="0.2">
      <c r="A21" s="41" t="s">
        <v>51</v>
      </c>
      <c r="B21" s="42" t="s">
        <v>52</v>
      </c>
      <c r="C21" s="36">
        <v>0</v>
      </c>
      <c r="D21" s="36">
        <v>0</v>
      </c>
      <c r="E21" s="36">
        <v>0</v>
      </c>
      <c r="F21" s="36">
        <v>0</v>
      </c>
    </row>
    <row r="22" spans="1:1024" ht="12" customHeight="1" x14ac:dyDescent="0.2">
      <c r="A22" s="31" t="s">
        <v>53</v>
      </c>
      <c r="B22" s="32" t="s">
        <v>54</v>
      </c>
      <c r="C22" s="33">
        <f>SUM(C23:C27)</f>
        <v>11808</v>
      </c>
      <c r="D22" s="33">
        <f>SUM(D23:D27)</f>
        <v>41342</v>
      </c>
      <c r="E22" s="33">
        <f>SUM(E23:E27)</f>
        <v>36563</v>
      </c>
      <c r="F22" s="29" t="s">
        <v>55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ht="12" customHeight="1" x14ac:dyDescent="0.2">
      <c r="A23" s="34" t="s">
        <v>56</v>
      </c>
      <c r="B23" s="35" t="s">
        <v>57</v>
      </c>
      <c r="C23" s="36">
        <f>SUM(Önk.!C21)</f>
        <v>11808</v>
      </c>
      <c r="D23" s="36">
        <f>SUM(Önk.!D21)</f>
        <v>11707</v>
      </c>
      <c r="E23" s="36">
        <f>SUM(Önk.!E21)</f>
        <v>1046</v>
      </c>
      <c r="F23" s="29" t="s">
        <v>58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</row>
    <row r="24" spans="1:1024" s="37" customFormat="1" ht="12" customHeight="1" x14ac:dyDescent="0.2">
      <c r="A24" s="38" t="s">
        <v>59</v>
      </c>
      <c r="B24" s="39" t="s">
        <v>60</v>
      </c>
      <c r="C24" s="36">
        <f>SUM(Önk.!C22)</f>
        <v>0</v>
      </c>
      <c r="D24" s="36">
        <f>SUM(Önk.!D22)</f>
        <v>0</v>
      </c>
      <c r="E24" s="36">
        <f>SUM(Önk.!E22)</f>
        <v>0</v>
      </c>
      <c r="F24" s="29" t="s">
        <v>61</v>
      </c>
    </row>
    <row r="25" spans="1:1024" s="40" customFormat="1" ht="12" customHeight="1" x14ac:dyDescent="0.2">
      <c r="A25" s="38" t="s">
        <v>62</v>
      </c>
      <c r="B25" s="39" t="s">
        <v>63</v>
      </c>
      <c r="C25" s="36">
        <f>SUM(Önk.!C23)</f>
        <v>0</v>
      </c>
      <c r="D25" s="36">
        <f>SUM(Önk.!D23)</f>
        <v>100</v>
      </c>
      <c r="E25" s="36">
        <f>SUM(Önk.!E23)</f>
        <v>0</v>
      </c>
      <c r="F25" s="29" t="s">
        <v>64</v>
      </c>
    </row>
    <row r="26" spans="1:1024" s="40" customFormat="1" ht="12" customHeight="1" x14ac:dyDescent="0.2">
      <c r="A26" s="38" t="s">
        <v>65</v>
      </c>
      <c r="B26" s="39" t="s">
        <v>66</v>
      </c>
      <c r="C26" s="36">
        <f>SUM(Önk.!C24)</f>
        <v>0</v>
      </c>
      <c r="D26" s="36">
        <f>SUM(Önk.!D24)</f>
        <v>0</v>
      </c>
      <c r="E26" s="36">
        <f>SUM(Önk.!E24)</f>
        <v>0</v>
      </c>
      <c r="F26" s="29" t="s">
        <v>67</v>
      </c>
    </row>
    <row r="27" spans="1:1024" s="40" customFormat="1" ht="12" customHeight="1" x14ac:dyDescent="0.2">
      <c r="A27" s="38" t="s">
        <v>68</v>
      </c>
      <c r="B27" s="39" t="s">
        <v>69</v>
      </c>
      <c r="C27" s="36">
        <f>SUM(Önk.!C25)</f>
        <v>0</v>
      </c>
      <c r="D27" s="36">
        <f>SUM(Önk.!D25)</f>
        <v>29535</v>
      </c>
      <c r="E27" s="36">
        <f>SUM(Önk.!E25)</f>
        <v>35517</v>
      </c>
      <c r="F27" s="29" t="s">
        <v>70</v>
      </c>
    </row>
    <row r="28" spans="1:1024" s="40" customFormat="1" ht="12" customHeight="1" x14ac:dyDescent="0.2">
      <c r="A28" s="41" t="s">
        <v>71</v>
      </c>
      <c r="B28" s="44" t="s">
        <v>72</v>
      </c>
      <c r="C28" s="36">
        <f>SUM(Önk.!C26)</f>
        <v>0</v>
      </c>
      <c r="D28" s="36">
        <f>SUM(Önk.!D26)</f>
        <v>0</v>
      </c>
      <c r="E28" s="36">
        <f>SUM(Önk.!E26)</f>
        <v>0</v>
      </c>
      <c r="F28" s="29" t="s">
        <v>73</v>
      </c>
    </row>
    <row r="29" spans="1:1024" ht="12" customHeight="1" x14ac:dyDescent="0.2">
      <c r="A29" s="31" t="s">
        <v>74</v>
      </c>
      <c r="B29" s="32" t="s">
        <v>75</v>
      </c>
      <c r="C29" s="33">
        <f>SUM(C30,C33:C35)</f>
        <v>18150</v>
      </c>
      <c r="D29" s="33">
        <f>SUM(D30,D33:D35)</f>
        <v>22704</v>
      </c>
      <c r="E29" s="33">
        <f>SUM(E30,E33:E35)</f>
        <v>13956</v>
      </c>
      <c r="F29" s="29" t="s">
        <v>76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" ht="12" customHeight="1" x14ac:dyDescent="0.2">
      <c r="A30" s="34" t="s">
        <v>77</v>
      </c>
      <c r="B30" s="35" t="s">
        <v>78</v>
      </c>
      <c r="C30" s="45">
        <f>Önk.!C28</f>
        <v>1534</v>
      </c>
      <c r="D30" s="45">
        <f>Önk.!D28</f>
        <v>1560</v>
      </c>
      <c r="E30" s="45">
        <f>Önk.!E28</f>
        <v>1310</v>
      </c>
      <c r="F30" s="29" t="s">
        <v>79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ht="12" customHeight="1" x14ac:dyDescent="0.2">
      <c r="A31" s="38" t="s">
        <v>80</v>
      </c>
      <c r="B31" s="39" t="s">
        <v>81</v>
      </c>
      <c r="C31" s="45">
        <f>Önk.!C29</f>
        <v>1534</v>
      </c>
      <c r="D31" s="45">
        <f>Önk.!D29</f>
        <v>1560</v>
      </c>
      <c r="E31" s="45">
        <f>Önk.!E29</f>
        <v>1310</v>
      </c>
      <c r="F31" s="29" t="s">
        <v>82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ht="12" customHeight="1" x14ac:dyDescent="0.2">
      <c r="A32" s="38" t="s">
        <v>83</v>
      </c>
      <c r="B32" s="39" t="s">
        <v>84</v>
      </c>
      <c r="C32" s="45">
        <f>Önk.!C30</f>
        <v>16616</v>
      </c>
      <c r="D32" s="45">
        <f>Önk.!D30</f>
        <v>21086</v>
      </c>
      <c r="E32" s="45">
        <f>Önk.!E30</f>
        <v>12646</v>
      </c>
      <c r="F32" s="29" t="s">
        <v>85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2" customHeight="1" x14ac:dyDescent="0.2">
      <c r="A33" s="38" t="s">
        <v>86</v>
      </c>
      <c r="B33" s="39" t="s">
        <v>87</v>
      </c>
      <c r="C33" s="45">
        <f>Önk.!C31</f>
        <v>3581</v>
      </c>
      <c r="D33" s="45">
        <f>Önk.!D31</f>
        <v>3581</v>
      </c>
      <c r="E33" s="45">
        <f>Önk.!E31</f>
        <v>1149</v>
      </c>
      <c r="F33" s="29" t="s">
        <v>88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ht="12" customHeight="1" x14ac:dyDescent="0.2">
      <c r="A34" s="38" t="s">
        <v>89</v>
      </c>
      <c r="B34" s="39" t="s">
        <v>90</v>
      </c>
      <c r="C34" s="45">
        <f>Önk.!C32</f>
        <v>13035</v>
      </c>
      <c r="D34" s="45">
        <f>Önk.!D32</f>
        <v>17505</v>
      </c>
      <c r="E34" s="45">
        <f>Önk.!E32</f>
        <v>11456</v>
      </c>
      <c r="F34" s="29" t="s">
        <v>91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ht="12" customHeight="1" x14ac:dyDescent="0.2">
      <c r="A35" s="41" t="s">
        <v>92</v>
      </c>
      <c r="B35" s="44" t="s">
        <v>93</v>
      </c>
      <c r="C35" s="45">
        <f>Önk.!C33</f>
        <v>0</v>
      </c>
      <c r="D35" s="45">
        <f>Önk.!D33</f>
        <v>58</v>
      </c>
      <c r="E35" s="45">
        <f>Önk.!E33</f>
        <v>41</v>
      </c>
      <c r="F35" s="29" t="s">
        <v>94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ht="12" customHeight="1" x14ac:dyDescent="0.2">
      <c r="A36" s="31" t="s">
        <v>95</v>
      </c>
      <c r="B36" s="32" t="s">
        <v>96</v>
      </c>
      <c r="C36" s="33">
        <f>SUM(C37:C46)</f>
        <v>4649</v>
      </c>
      <c r="D36" s="33">
        <f>SUM(D37:D46)</f>
        <v>6203</v>
      </c>
      <c r="E36" s="33">
        <f>SUM(E37:E46)</f>
        <v>2926</v>
      </c>
      <c r="F36" s="29" t="s">
        <v>97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ht="12" customHeight="1" x14ac:dyDescent="0.2">
      <c r="A37" s="34" t="s">
        <v>98</v>
      </c>
      <c r="B37" s="35" t="s">
        <v>99</v>
      </c>
      <c r="C37" s="36">
        <f>SUM(Önk.!C35)</f>
        <v>0</v>
      </c>
      <c r="D37" s="36">
        <f>SUM(Önk.!D35)</f>
        <v>100</v>
      </c>
      <c r="E37" s="36">
        <f>SUM(Önk.!E35)</f>
        <v>78</v>
      </c>
      <c r="F37" s="29" t="s">
        <v>100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ht="12" customHeight="1" x14ac:dyDescent="0.2">
      <c r="A38" s="38" t="s">
        <v>101</v>
      </c>
      <c r="B38" s="39" t="s">
        <v>102</v>
      </c>
      <c r="C38" s="36">
        <f>SUM(Önk.!C36)</f>
        <v>0</v>
      </c>
      <c r="D38" s="36">
        <f>SUM(Önk.!D36)</f>
        <v>843</v>
      </c>
      <c r="E38" s="36">
        <f>SUM(Önk.!E36)</f>
        <v>343</v>
      </c>
      <c r="F38" s="29" t="s">
        <v>103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ht="12" customHeight="1" x14ac:dyDescent="0.2">
      <c r="A39" s="38" t="s">
        <v>104</v>
      </c>
      <c r="B39" s="39" t="s">
        <v>105</v>
      </c>
      <c r="C39" s="36">
        <f>SUM(Önk.!C37)</f>
        <v>0</v>
      </c>
      <c r="D39" s="36">
        <f>SUM(Önk.!D37)</f>
        <v>300</v>
      </c>
      <c r="E39" s="36">
        <f>SUM(Önk.!E37)</f>
        <v>228</v>
      </c>
      <c r="F39" s="29" t="s">
        <v>106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ht="12" customHeight="1" x14ac:dyDescent="0.2">
      <c r="A40" s="38" t="s">
        <v>107</v>
      </c>
      <c r="B40" s="39" t="s">
        <v>108</v>
      </c>
      <c r="C40" s="36">
        <f>SUM(Önk.!C38)</f>
        <v>0</v>
      </c>
      <c r="D40" s="36">
        <f>SUM(Önk.!D38)</f>
        <v>200</v>
      </c>
      <c r="E40" s="36">
        <f>SUM(Önk.!E38)</f>
        <v>178</v>
      </c>
      <c r="F40" s="29" t="s">
        <v>109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ht="12" customHeight="1" x14ac:dyDescent="0.2">
      <c r="A41" s="38" t="s">
        <v>110</v>
      </c>
      <c r="B41" s="39" t="s">
        <v>111</v>
      </c>
      <c r="C41" s="36">
        <f>SUM(Önk.!C39)</f>
        <v>0</v>
      </c>
      <c r="D41" s="36">
        <f>SUM(Önk.!D39)</f>
        <v>100</v>
      </c>
      <c r="E41" s="36">
        <f>SUM(Önk.!E39)</f>
        <v>58</v>
      </c>
      <c r="F41" s="29" t="s">
        <v>112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ht="12" customHeight="1" x14ac:dyDescent="0.2">
      <c r="A42" s="38" t="s">
        <v>113</v>
      </c>
      <c r="B42" s="39" t="s">
        <v>114</v>
      </c>
      <c r="C42" s="36">
        <f>SUM(Önk.!C40)</f>
        <v>0</v>
      </c>
      <c r="D42" s="36">
        <f>SUM(Önk.!D40)</f>
        <v>0</v>
      </c>
      <c r="E42" s="36">
        <f>SUM(Önk.!E40)</f>
        <v>0</v>
      </c>
      <c r="F42" s="29" t="s">
        <v>115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ht="12" customHeight="1" x14ac:dyDescent="0.2">
      <c r="A43" s="38" t="s">
        <v>116</v>
      </c>
      <c r="B43" s="39" t="s">
        <v>117</v>
      </c>
      <c r="C43" s="36">
        <f>SUM(Önk.!C41)</f>
        <v>0</v>
      </c>
      <c r="D43" s="36">
        <f>SUM(Önk.!D41)</f>
        <v>0</v>
      </c>
      <c r="E43" s="36">
        <f>SUM(Önk.!E41)</f>
        <v>0</v>
      </c>
      <c r="F43" s="29" t="s">
        <v>118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12" customHeight="1" x14ac:dyDescent="0.2">
      <c r="A44" s="38" t="s">
        <v>119</v>
      </c>
      <c r="B44" s="39" t="s">
        <v>120</v>
      </c>
      <c r="C44" s="36">
        <f>SUM(Önk.!C42)</f>
        <v>0</v>
      </c>
      <c r="D44" s="36">
        <f>SUM(Önk.!D42)</f>
        <v>11</v>
      </c>
      <c r="E44" s="36">
        <f>SUM(Önk.!E42)</f>
        <v>11</v>
      </c>
      <c r="F44" s="29" t="s">
        <v>121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ht="12" customHeight="1" x14ac:dyDescent="0.2">
      <c r="A45" s="38" t="s">
        <v>122</v>
      </c>
      <c r="B45" s="39" t="s">
        <v>123</v>
      </c>
      <c r="C45" s="36">
        <f>SUM(Önk.!C43)</f>
        <v>0</v>
      </c>
      <c r="D45" s="36">
        <f>SUM(Önk.!D43)</f>
        <v>0</v>
      </c>
      <c r="E45" s="36">
        <f>SUM(Önk.!E43)</f>
        <v>0</v>
      </c>
      <c r="F45" s="29" t="s">
        <v>124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s="37" customFormat="1" ht="12" customHeight="1" x14ac:dyDescent="0.2">
      <c r="A46" s="41" t="s">
        <v>125</v>
      </c>
      <c r="B46" s="44" t="s">
        <v>126</v>
      </c>
      <c r="C46" s="36">
        <f>SUM(Önk.!C44)</f>
        <v>4649</v>
      </c>
      <c r="D46" s="36">
        <f>SUM(Önk.!D44)</f>
        <v>4649</v>
      </c>
      <c r="E46" s="36">
        <f>SUM(Önk.!E44)</f>
        <v>2030</v>
      </c>
      <c r="F46" s="29" t="s">
        <v>127</v>
      </c>
    </row>
    <row r="47" spans="1:1024" s="40" customFormat="1" ht="12" customHeight="1" x14ac:dyDescent="0.2">
      <c r="A47" s="31" t="s">
        <v>128</v>
      </c>
      <c r="B47" s="32" t="s">
        <v>129</v>
      </c>
      <c r="C47" s="33">
        <f>SUM(C48:C52)</f>
        <v>0</v>
      </c>
      <c r="D47" s="33">
        <f>SUM(D48:D52)</f>
        <v>0</v>
      </c>
      <c r="E47" s="33">
        <f>SUM(E48:E52)</f>
        <v>0</v>
      </c>
      <c r="F47" s="33">
        <f>SUM(F48:F52)</f>
        <v>0</v>
      </c>
    </row>
    <row r="48" spans="1:1024" ht="12" customHeight="1" x14ac:dyDescent="0.2">
      <c r="A48" s="34" t="s">
        <v>130</v>
      </c>
      <c r="B48" s="35" t="s">
        <v>131</v>
      </c>
      <c r="C48" s="36">
        <f>SUM(Önk.!C46)</f>
        <v>0</v>
      </c>
      <c r="D48" s="36">
        <f>SUM(Önk.!D46)</f>
        <v>0</v>
      </c>
      <c r="E48" s="36">
        <f>SUM(Önk.!E46)</f>
        <v>0</v>
      </c>
      <c r="F48" s="29" t="s">
        <v>132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ht="12" customHeight="1" x14ac:dyDescent="0.2">
      <c r="A49" s="38" t="s">
        <v>133</v>
      </c>
      <c r="B49" s="39" t="s">
        <v>134</v>
      </c>
      <c r="C49" s="36">
        <f>SUM(Önk.!C47)</f>
        <v>0</v>
      </c>
      <c r="D49" s="36">
        <f>SUM(Önk.!D47)</f>
        <v>0</v>
      </c>
      <c r="E49" s="36">
        <f>SUM(Önk.!E47)</f>
        <v>0</v>
      </c>
      <c r="F49" s="29" t="s">
        <v>135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ht="12" customHeight="1" x14ac:dyDescent="0.2">
      <c r="A50" s="38" t="s">
        <v>136</v>
      </c>
      <c r="B50" s="39" t="s">
        <v>137</v>
      </c>
      <c r="C50" s="36">
        <f>SUM(Önk.!C48)</f>
        <v>0</v>
      </c>
      <c r="D50" s="36">
        <f>SUM(Önk.!D48)</f>
        <v>0</v>
      </c>
      <c r="E50" s="36">
        <f>SUM(Önk.!E48)</f>
        <v>0</v>
      </c>
      <c r="F50" s="29" t="s">
        <v>138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ht="12" customHeight="1" x14ac:dyDescent="0.2">
      <c r="A51" s="38" t="s">
        <v>139</v>
      </c>
      <c r="B51" s="39" t="s">
        <v>140</v>
      </c>
      <c r="C51" s="36">
        <f>SUM(Önk.!C49)</f>
        <v>0</v>
      </c>
      <c r="D51" s="36">
        <f>SUM(Önk.!D49)</f>
        <v>0</v>
      </c>
      <c r="E51" s="36">
        <f>SUM(Önk.!E49)</f>
        <v>0</v>
      </c>
      <c r="F51" s="29" t="s">
        <v>141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ht="12" customHeight="1" x14ac:dyDescent="0.2">
      <c r="A52" s="41" t="s">
        <v>142</v>
      </c>
      <c r="B52" s="44" t="s">
        <v>143</v>
      </c>
      <c r="C52" s="36">
        <f>SUM(Önk.!C50)</f>
        <v>0</v>
      </c>
      <c r="D52" s="36">
        <f>SUM(Önk.!D50)</f>
        <v>0</v>
      </c>
      <c r="E52" s="36">
        <f>SUM(Önk.!E50)</f>
        <v>0</v>
      </c>
      <c r="F52" s="29" t="s">
        <v>144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ht="12" customHeight="1" x14ac:dyDescent="0.2">
      <c r="A53" s="31" t="s">
        <v>145</v>
      </c>
      <c r="B53" s="32" t="s">
        <v>146</v>
      </c>
      <c r="C53" s="33">
        <f>SUM(C54:C56)</f>
        <v>0</v>
      </c>
      <c r="D53" s="33">
        <f>SUM(D54:D56)</f>
        <v>420</v>
      </c>
      <c r="E53" s="33">
        <f>SUM(E54:E56)</f>
        <v>139</v>
      </c>
      <c r="F53" s="29" t="s">
        <v>147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s="37" customFormat="1" ht="12" customHeight="1" x14ac:dyDescent="0.2">
      <c r="A54" s="34" t="s">
        <v>148</v>
      </c>
      <c r="B54" s="35" t="s">
        <v>149</v>
      </c>
      <c r="C54" s="36">
        <f>SUM(Önk.!C52)</f>
        <v>0</v>
      </c>
      <c r="D54" s="36">
        <f>SUM(Önk.!D52)</f>
        <v>0</v>
      </c>
      <c r="E54" s="36">
        <f>SUM(Önk.!E52)</f>
        <v>0</v>
      </c>
      <c r="F54" s="29" t="s">
        <v>150</v>
      </c>
    </row>
    <row r="55" spans="1:1024" ht="12" customHeight="1" x14ac:dyDescent="0.2">
      <c r="A55" s="38" t="s">
        <v>151</v>
      </c>
      <c r="B55" s="39" t="s">
        <v>152</v>
      </c>
      <c r="C55" s="36">
        <f>SUM(Önk.!C53)</f>
        <v>0</v>
      </c>
      <c r="D55" s="36">
        <f>SUM(Önk.!D53)</f>
        <v>20</v>
      </c>
      <c r="E55" s="36">
        <f>SUM(Önk.!E53)</f>
        <v>20</v>
      </c>
      <c r="F55" s="29" t="s">
        <v>153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ht="12" customHeight="1" x14ac:dyDescent="0.2">
      <c r="A56" s="38" t="s">
        <v>154</v>
      </c>
      <c r="B56" s="39" t="s">
        <v>155</v>
      </c>
      <c r="C56" s="36">
        <f>SUM(Önk.!C54)</f>
        <v>0</v>
      </c>
      <c r="D56" s="36">
        <f>SUM(Önk.!D54)</f>
        <v>400</v>
      </c>
      <c r="E56" s="36">
        <f>SUM(Önk.!E54)</f>
        <v>119</v>
      </c>
      <c r="F56" s="29" t="s">
        <v>156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ht="12" customHeight="1" x14ac:dyDescent="0.2">
      <c r="A57" s="41" t="s">
        <v>157</v>
      </c>
      <c r="B57" s="44" t="s">
        <v>158</v>
      </c>
      <c r="C57" s="46">
        <v>0</v>
      </c>
      <c r="D57" s="46">
        <v>0</v>
      </c>
      <c r="E57" s="47">
        <v>0</v>
      </c>
      <c r="F57" s="29" t="s">
        <v>159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s="40" customFormat="1" ht="12" customHeight="1" x14ac:dyDescent="0.2">
      <c r="A58" s="31" t="s">
        <v>160</v>
      </c>
      <c r="B58" s="43" t="s">
        <v>161</v>
      </c>
      <c r="C58" s="33">
        <f>SUM(C59:C61)</f>
        <v>0</v>
      </c>
      <c r="D58" s="33">
        <f>SUM(D59:D61)</f>
        <v>200</v>
      </c>
      <c r="E58" s="33">
        <f>SUM(E59:E61)</f>
        <v>127</v>
      </c>
      <c r="F58" s="29" t="s">
        <v>162</v>
      </c>
    </row>
    <row r="59" spans="1:1024" s="40" customFormat="1" ht="12" customHeight="1" x14ac:dyDescent="0.2">
      <c r="A59" s="34" t="s">
        <v>163</v>
      </c>
      <c r="B59" s="35" t="s">
        <v>164</v>
      </c>
      <c r="C59" s="48">
        <f>SUM(Önk.!C57)</f>
        <v>0</v>
      </c>
      <c r="D59" s="48">
        <f>SUM(Önk.!D57)</f>
        <v>0</v>
      </c>
      <c r="E59" s="48">
        <f>SUM(Önk.!E57)</f>
        <v>0</v>
      </c>
      <c r="F59" s="29" t="s">
        <v>165</v>
      </c>
    </row>
    <row r="60" spans="1:1024" s="40" customFormat="1" ht="12" customHeight="1" x14ac:dyDescent="0.2">
      <c r="A60" s="38" t="s">
        <v>166</v>
      </c>
      <c r="B60" s="39" t="s">
        <v>167</v>
      </c>
      <c r="C60" s="48">
        <f>SUM(Önk.!C58)</f>
        <v>0</v>
      </c>
      <c r="D60" s="48">
        <f>SUM(Önk.!D58)</f>
        <v>0</v>
      </c>
      <c r="E60" s="48">
        <f>SUM(Önk.!E58)</f>
        <v>0</v>
      </c>
      <c r="F60" s="29" t="s">
        <v>168</v>
      </c>
    </row>
    <row r="61" spans="1:1024" s="40" customFormat="1" ht="12" customHeight="1" x14ac:dyDescent="0.2">
      <c r="A61" s="38" t="s">
        <v>169</v>
      </c>
      <c r="B61" s="39" t="s">
        <v>170</v>
      </c>
      <c r="C61" s="48">
        <f>SUM(Önk.!C59)</f>
        <v>0</v>
      </c>
      <c r="D61" s="48">
        <f>SUM(Önk.!D59)</f>
        <v>200</v>
      </c>
      <c r="E61" s="48">
        <f>SUM(Önk.!E59)</f>
        <v>127</v>
      </c>
      <c r="F61" s="29" t="s">
        <v>171</v>
      </c>
    </row>
    <row r="62" spans="1:1024" s="40" customFormat="1" ht="12" customHeight="1" x14ac:dyDescent="0.2">
      <c r="A62" s="41" t="s">
        <v>172</v>
      </c>
      <c r="B62" s="44" t="s">
        <v>173</v>
      </c>
      <c r="C62" s="48">
        <f>SUM(Önk.!C60)</f>
        <v>0</v>
      </c>
      <c r="D62" s="48">
        <f>SUM(Önk.!D60)</f>
        <v>0</v>
      </c>
      <c r="E62" s="48">
        <f>SUM(Önk.!E60)</f>
        <v>0</v>
      </c>
      <c r="F62" s="29" t="s">
        <v>174</v>
      </c>
    </row>
    <row r="63" spans="1:1024" s="40" customFormat="1" ht="12" customHeight="1" x14ac:dyDescent="0.2">
      <c r="A63" s="31" t="s">
        <v>175</v>
      </c>
      <c r="B63" s="32" t="s">
        <v>176</v>
      </c>
      <c r="C63" s="33">
        <f>SUM(C8,C15,C22,C29,C36,C47,C53,C58)</f>
        <v>91990</v>
      </c>
      <c r="D63" s="33">
        <f>SUM(D8,D15,D22,D29,D36,D47,D53,D58)</f>
        <v>132120</v>
      </c>
      <c r="E63" s="33">
        <f>SUM(E8,E15,E22,E29,E36,E47,E53,E58)</f>
        <v>114962</v>
      </c>
      <c r="F63" s="29" t="s">
        <v>177</v>
      </c>
    </row>
    <row r="64" spans="1:1024" s="40" customFormat="1" ht="12" customHeight="1" x14ac:dyDescent="0.15">
      <c r="A64" s="49" t="s">
        <v>178</v>
      </c>
      <c r="B64" s="43" t="s">
        <v>179</v>
      </c>
      <c r="C64" s="33">
        <f>SUM(C65:C67)</f>
        <v>0</v>
      </c>
      <c r="D64" s="33">
        <f>SUM(D65:D67)</f>
        <v>0</v>
      </c>
      <c r="E64" s="33">
        <f>SUM(E65:E67)</f>
        <v>0</v>
      </c>
      <c r="F64" s="29" t="s">
        <v>180</v>
      </c>
    </row>
    <row r="65" spans="1:6" s="40" customFormat="1" ht="12" customHeight="1" x14ac:dyDescent="0.2">
      <c r="A65" s="34" t="s">
        <v>181</v>
      </c>
      <c r="B65" s="35" t="s">
        <v>182</v>
      </c>
      <c r="C65" s="48">
        <f>SUM(Önk.!C63)</f>
        <v>0</v>
      </c>
      <c r="D65" s="48">
        <f>SUM(Önk.!D63)</f>
        <v>0</v>
      </c>
      <c r="E65" s="48">
        <f>SUM(Önk.!E63)</f>
        <v>0</v>
      </c>
      <c r="F65" s="29" t="s">
        <v>183</v>
      </c>
    </row>
    <row r="66" spans="1:6" s="40" customFormat="1" ht="12" customHeight="1" x14ac:dyDescent="0.2">
      <c r="A66" s="38" t="s">
        <v>184</v>
      </c>
      <c r="B66" s="39" t="s">
        <v>185</v>
      </c>
      <c r="C66" s="48">
        <f>SUM(Önk.!C64)</f>
        <v>0</v>
      </c>
      <c r="D66" s="48">
        <f>SUM(Önk.!D64)</f>
        <v>0</v>
      </c>
      <c r="E66" s="48">
        <f>SUM(Önk.!E64)</f>
        <v>0</v>
      </c>
      <c r="F66" s="29" t="s">
        <v>186</v>
      </c>
    </row>
    <row r="67" spans="1:6" s="40" customFormat="1" ht="12" customHeight="1" x14ac:dyDescent="0.2">
      <c r="A67" s="41" t="s">
        <v>187</v>
      </c>
      <c r="B67" s="50" t="s">
        <v>188</v>
      </c>
      <c r="C67" s="48">
        <f>SUM(Önk.!C65)</f>
        <v>0</v>
      </c>
      <c r="D67" s="48">
        <f>SUM(Önk.!D65)</f>
        <v>0</v>
      </c>
      <c r="E67" s="48">
        <f>SUM(Önk.!E65)</f>
        <v>0</v>
      </c>
      <c r="F67" s="29" t="s">
        <v>189</v>
      </c>
    </row>
    <row r="68" spans="1:6" s="40" customFormat="1" ht="12" customHeight="1" x14ac:dyDescent="0.15">
      <c r="A68" s="49" t="s">
        <v>190</v>
      </c>
      <c r="B68" s="43" t="s">
        <v>191</v>
      </c>
      <c r="C68" s="33">
        <f>SUM(C69:C72)</f>
        <v>0</v>
      </c>
      <c r="D68" s="33">
        <f>SUM(D69:D72)</f>
        <v>0</v>
      </c>
      <c r="E68" s="33">
        <f>SUM(E69:E72)</f>
        <v>0</v>
      </c>
      <c r="F68" s="29" t="s">
        <v>192</v>
      </c>
    </row>
    <row r="69" spans="1:6" s="40" customFormat="1" ht="12" customHeight="1" x14ac:dyDescent="0.2">
      <c r="A69" s="34" t="s">
        <v>193</v>
      </c>
      <c r="B69" s="35" t="s">
        <v>194</v>
      </c>
      <c r="C69" s="48">
        <f>SUM(Önk.!C67)</f>
        <v>0</v>
      </c>
      <c r="D69" s="48">
        <f>SUM(Önk.!D67)</f>
        <v>0</v>
      </c>
      <c r="E69" s="48">
        <f>SUM(Önk.!E67)</f>
        <v>0</v>
      </c>
      <c r="F69" s="29" t="s">
        <v>195</v>
      </c>
    </row>
    <row r="70" spans="1:6" s="40" customFormat="1" ht="12" customHeight="1" x14ac:dyDescent="0.2">
      <c r="A70" s="38" t="s">
        <v>196</v>
      </c>
      <c r="B70" s="39" t="s">
        <v>197</v>
      </c>
      <c r="C70" s="48">
        <f>SUM(Önk.!C68)</f>
        <v>0</v>
      </c>
      <c r="D70" s="48">
        <f>SUM(Önk.!D68)</f>
        <v>0</v>
      </c>
      <c r="E70" s="48">
        <f>SUM(Önk.!E68)</f>
        <v>0</v>
      </c>
      <c r="F70" s="29" t="s">
        <v>198</v>
      </c>
    </row>
    <row r="71" spans="1:6" s="40" customFormat="1" ht="12" customHeight="1" x14ac:dyDescent="0.2">
      <c r="A71" s="38" t="s">
        <v>199</v>
      </c>
      <c r="B71" s="39" t="s">
        <v>200</v>
      </c>
      <c r="C71" s="48">
        <f>SUM(Önk.!C69)</f>
        <v>0</v>
      </c>
      <c r="D71" s="48">
        <f>SUM(Önk.!D69)</f>
        <v>0</v>
      </c>
      <c r="E71" s="48">
        <f>SUM(Önk.!E69)</f>
        <v>0</v>
      </c>
      <c r="F71" s="29" t="s">
        <v>201</v>
      </c>
    </row>
    <row r="72" spans="1:6" s="40" customFormat="1" ht="12" customHeight="1" x14ac:dyDescent="0.2">
      <c r="A72" s="41" t="s">
        <v>202</v>
      </c>
      <c r="B72" s="44" t="s">
        <v>203</v>
      </c>
      <c r="C72" s="48">
        <f>SUM(Önk.!C70)</f>
        <v>0</v>
      </c>
      <c r="D72" s="48">
        <f>SUM(Önk.!D70)</f>
        <v>0</v>
      </c>
      <c r="E72" s="48">
        <f>SUM(Önk.!E70)</f>
        <v>0</v>
      </c>
      <c r="F72" s="29" t="s">
        <v>204</v>
      </c>
    </row>
    <row r="73" spans="1:6" s="40" customFormat="1" ht="12" customHeight="1" x14ac:dyDescent="0.15">
      <c r="A73" s="49" t="s">
        <v>205</v>
      </c>
      <c r="B73" s="43" t="s">
        <v>206</v>
      </c>
      <c r="C73" s="33">
        <f>SUM(C74:C75)</f>
        <v>21897</v>
      </c>
      <c r="D73" s="33">
        <f>SUM(D74:D75)</f>
        <v>15956</v>
      </c>
      <c r="E73" s="33">
        <f>SUM(E74:E75)</f>
        <v>15956</v>
      </c>
      <c r="F73" s="29" t="s">
        <v>207</v>
      </c>
    </row>
    <row r="74" spans="1:6" s="40" customFormat="1" ht="12" customHeight="1" x14ac:dyDescent="0.2">
      <c r="A74" s="34" t="s">
        <v>208</v>
      </c>
      <c r="B74" s="35" t="s">
        <v>209</v>
      </c>
      <c r="C74" s="48">
        <f>SUM(Önk.!C72)</f>
        <v>21897</v>
      </c>
      <c r="D74" s="48">
        <f>SUM(Önk.!D72)</f>
        <v>15956</v>
      </c>
      <c r="E74" s="48">
        <f>SUM(Önk.!E72)</f>
        <v>15956</v>
      </c>
      <c r="F74" s="29" t="s">
        <v>210</v>
      </c>
    </row>
    <row r="75" spans="1:6" s="40" customFormat="1" ht="12" customHeight="1" x14ac:dyDescent="0.2">
      <c r="A75" s="41" t="s">
        <v>211</v>
      </c>
      <c r="B75" s="44" t="s">
        <v>212</v>
      </c>
      <c r="C75" s="48">
        <f>SUM(Önk.!C73)</f>
        <v>0</v>
      </c>
      <c r="D75" s="48">
        <f>SUM(Önk.!D73)</f>
        <v>0</v>
      </c>
      <c r="E75" s="48">
        <f>SUM(Önk.!E73)</f>
        <v>0</v>
      </c>
      <c r="F75" s="29" t="s">
        <v>213</v>
      </c>
    </row>
    <row r="76" spans="1:6" s="40" customFormat="1" ht="12" customHeight="1" x14ac:dyDescent="0.15">
      <c r="A76" s="49" t="s">
        <v>214</v>
      </c>
      <c r="B76" s="43" t="s">
        <v>215</v>
      </c>
      <c r="C76" s="33">
        <f>SUM(C77:C79)</f>
        <v>1113</v>
      </c>
      <c r="D76" s="33">
        <f>SUM(D77:D79)</f>
        <v>1113</v>
      </c>
      <c r="E76" s="33">
        <f>SUM(E77:E79)</f>
        <v>722</v>
      </c>
      <c r="F76" s="29" t="s">
        <v>216</v>
      </c>
    </row>
    <row r="77" spans="1:6" s="40" customFormat="1" ht="12" customHeight="1" x14ac:dyDescent="0.2">
      <c r="A77" s="34" t="s">
        <v>217</v>
      </c>
      <c r="B77" s="35" t="s">
        <v>218</v>
      </c>
      <c r="C77" s="48">
        <f>SUM(Önk.!C75)</f>
        <v>1113</v>
      </c>
      <c r="D77" s="48">
        <f>SUM(Önk.!D75)</f>
        <v>1113</v>
      </c>
      <c r="E77" s="48">
        <f>SUM(Önk.!E75)</f>
        <v>722</v>
      </c>
      <c r="F77" s="29" t="s">
        <v>219</v>
      </c>
    </row>
    <row r="78" spans="1:6" s="40" customFormat="1" ht="12" customHeight="1" x14ac:dyDescent="0.2">
      <c r="A78" s="38" t="s">
        <v>220</v>
      </c>
      <c r="B78" s="39" t="s">
        <v>221</v>
      </c>
      <c r="C78" s="48">
        <f>SUM(Önk.!C76)</f>
        <v>0</v>
      </c>
      <c r="D78" s="48">
        <f>SUM(Önk.!D76)</f>
        <v>0</v>
      </c>
      <c r="E78" s="48">
        <f>SUM(Önk.!E76)</f>
        <v>0</v>
      </c>
      <c r="F78" s="29" t="s">
        <v>222</v>
      </c>
    </row>
    <row r="79" spans="1:6" s="40" customFormat="1" ht="12" customHeight="1" x14ac:dyDescent="0.2">
      <c r="A79" s="41" t="s">
        <v>223</v>
      </c>
      <c r="B79" s="44" t="s">
        <v>224</v>
      </c>
      <c r="C79" s="48">
        <f>SUM(Önk.!C77)</f>
        <v>0</v>
      </c>
      <c r="D79" s="48">
        <f>SUM(Önk.!D77)</f>
        <v>0</v>
      </c>
      <c r="E79" s="48">
        <f>SUM(Önk.!E77)</f>
        <v>0</v>
      </c>
      <c r="F79" s="29" t="s">
        <v>225</v>
      </c>
    </row>
    <row r="80" spans="1:6" s="40" customFormat="1" ht="12" customHeight="1" x14ac:dyDescent="0.15">
      <c r="A80" s="49" t="s">
        <v>226</v>
      </c>
      <c r="B80" s="43" t="s">
        <v>227</v>
      </c>
      <c r="C80" s="33">
        <f>SUM(C81:C84)</f>
        <v>0</v>
      </c>
      <c r="D80" s="33">
        <f>SUM(D81:D84)</f>
        <v>0</v>
      </c>
      <c r="E80" s="33">
        <f>SUM(E81:E84)</f>
        <v>0</v>
      </c>
      <c r="F80" s="29" t="s">
        <v>228</v>
      </c>
    </row>
    <row r="81" spans="1:1024" ht="12" customHeight="1" x14ac:dyDescent="0.2">
      <c r="A81" s="51" t="s">
        <v>229</v>
      </c>
      <c r="B81" s="35" t="s">
        <v>230</v>
      </c>
      <c r="C81" s="48">
        <f>SUM(Önk.!C79)</f>
        <v>0</v>
      </c>
      <c r="D81" s="48">
        <f>SUM(Önk.!D79)</f>
        <v>0</v>
      </c>
      <c r="E81" s="52">
        <v>0</v>
      </c>
      <c r="F81" s="29" t="s">
        <v>231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ht="12" customHeight="1" x14ac:dyDescent="0.2">
      <c r="A82" s="53" t="s">
        <v>232</v>
      </c>
      <c r="B82" s="39" t="s">
        <v>233</v>
      </c>
      <c r="C82" s="48">
        <f>SUM(Önk.!C80)</f>
        <v>0</v>
      </c>
      <c r="D82" s="48">
        <f>SUM(Önk.!D80)</f>
        <v>0</v>
      </c>
      <c r="E82" s="52">
        <v>0</v>
      </c>
      <c r="F82" s="29" t="s">
        <v>234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ht="12" customHeight="1" x14ac:dyDescent="0.2">
      <c r="A83" s="53" t="s">
        <v>235</v>
      </c>
      <c r="B83" s="39" t="s">
        <v>236</v>
      </c>
      <c r="C83" s="48">
        <f>SUM(Önk.!C81)</f>
        <v>0</v>
      </c>
      <c r="D83" s="48">
        <f>SUM(Önk.!D81)</f>
        <v>0</v>
      </c>
      <c r="E83" s="52">
        <v>0</v>
      </c>
      <c r="F83" s="29" t="s">
        <v>237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ht="12" customHeight="1" x14ac:dyDescent="0.2">
      <c r="A84" s="54" t="s">
        <v>238</v>
      </c>
      <c r="B84" s="44" t="s">
        <v>239</v>
      </c>
      <c r="C84" s="48">
        <f>SUM(Önk.!C82)</f>
        <v>0</v>
      </c>
      <c r="D84" s="48">
        <f>SUM(Önk.!D82)</f>
        <v>0</v>
      </c>
      <c r="E84" s="52">
        <v>0</v>
      </c>
      <c r="F84" s="29" t="s">
        <v>240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ht="12" customHeight="1" x14ac:dyDescent="0.2">
      <c r="A85" s="49" t="s">
        <v>241</v>
      </c>
      <c r="B85" s="43" t="s">
        <v>242</v>
      </c>
      <c r="C85" s="55">
        <f>SUM(Önk.!C83)</f>
        <v>0</v>
      </c>
      <c r="D85" s="55">
        <f>SUM(Önk.!D83)</f>
        <v>0</v>
      </c>
      <c r="E85" s="55">
        <f>SUM(Önk.!E83)</f>
        <v>0</v>
      </c>
      <c r="F85" s="29" t="s">
        <v>243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ht="12" customHeight="1" x14ac:dyDescent="0.2">
      <c r="A86" s="49" t="s">
        <v>244</v>
      </c>
      <c r="B86" s="56" t="s">
        <v>245</v>
      </c>
      <c r="C86" s="33">
        <f>SUM(C76,C64,C73,C80,C85)</f>
        <v>23010</v>
      </c>
      <c r="D86" s="33">
        <f>SUM(D76,D64,D73,D80,D85)</f>
        <v>17069</v>
      </c>
      <c r="E86" s="33">
        <f>SUM(E76,E64,E73,E80,E85)</f>
        <v>16678</v>
      </c>
      <c r="F86" s="29" t="s">
        <v>246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ht="12" customHeight="1" x14ac:dyDescent="0.2">
      <c r="A87" s="57" t="s">
        <v>247</v>
      </c>
      <c r="B87" s="58" t="s">
        <v>248</v>
      </c>
      <c r="C87" s="59">
        <f>SUM(C63,C86)</f>
        <v>115000</v>
      </c>
      <c r="D87" s="59">
        <f>SUM(D63,D86)</f>
        <v>149189</v>
      </c>
      <c r="E87" s="59">
        <f>SUM(E63,E86)</f>
        <v>131640</v>
      </c>
      <c r="F87" s="33">
        <f>SUM(F63,F86)</f>
        <v>0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 ht="15" customHeight="1" x14ac:dyDescent="0.2">
      <c r="A88" s="60"/>
      <c r="B88" s="61"/>
      <c r="C88" s="62"/>
      <c r="D88" s="62"/>
      <c r="E88" s="62"/>
      <c r="F88" s="63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 x14ac:dyDescent="0.2">
      <c r="A89" s="64"/>
      <c r="B89" s="65" t="s">
        <v>697</v>
      </c>
      <c r="C89" s="66"/>
      <c r="D89" s="66"/>
      <c r="E89" s="66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s="30" customFormat="1" ht="16.5" customHeight="1" x14ac:dyDescent="0.2">
      <c r="A90" s="467" t="s">
        <v>249</v>
      </c>
      <c r="B90" s="467"/>
      <c r="C90" s="467"/>
      <c r="D90" s="467"/>
      <c r="E90" s="467"/>
      <c r="F90" s="29"/>
    </row>
    <row r="91" spans="1:1024" s="71" customFormat="1" ht="12" customHeight="1" x14ac:dyDescent="0.2">
      <c r="A91" s="67" t="s">
        <v>17</v>
      </c>
      <c r="B91" s="68" t="s">
        <v>250</v>
      </c>
      <c r="C91" s="69">
        <f>SUM(C92:C96)</f>
        <v>68689</v>
      </c>
      <c r="D91" s="69">
        <f>SUM(D92:D96)</f>
        <v>85186</v>
      </c>
      <c r="E91" s="69">
        <f>SUM(E92:E96)</f>
        <v>79208</v>
      </c>
      <c r="F91" s="70" t="s">
        <v>19</v>
      </c>
    </row>
    <row r="92" spans="1:1024" ht="12" customHeight="1" x14ac:dyDescent="0.2">
      <c r="A92" s="72" t="s">
        <v>20</v>
      </c>
      <c r="B92" s="73" t="s">
        <v>251</v>
      </c>
      <c r="C92" s="74">
        <f>SUM(Önk.!C93)</f>
        <v>33923</v>
      </c>
      <c r="D92" s="74">
        <f>SUM(Önk.!D93)</f>
        <v>36450</v>
      </c>
      <c r="E92" s="74">
        <f>SUM(Önk.!E93)</f>
        <v>36370</v>
      </c>
      <c r="F92" s="70" t="s">
        <v>22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ht="12" customHeight="1" x14ac:dyDescent="0.2">
      <c r="A93" s="38" t="s">
        <v>23</v>
      </c>
      <c r="B93" s="75" t="s">
        <v>252</v>
      </c>
      <c r="C93" s="76">
        <f>SUM(Önk.!C94)</f>
        <v>6098</v>
      </c>
      <c r="D93" s="76">
        <f>SUM(Önk.!D94)</f>
        <v>6947</v>
      </c>
      <c r="E93" s="76">
        <f>SUM(Önk.!E94)</f>
        <v>6947</v>
      </c>
      <c r="F93" s="70" t="s">
        <v>25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ht="12" customHeight="1" x14ac:dyDescent="0.2">
      <c r="A94" s="38" t="s">
        <v>26</v>
      </c>
      <c r="B94" s="75" t="s">
        <v>253</v>
      </c>
      <c r="C94" s="76">
        <f>SUM(Önk.!C95)</f>
        <v>22318</v>
      </c>
      <c r="D94" s="76">
        <f>SUM(Önk.!D95)</f>
        <v>29663</v>
      </c>
      <c r="E94" s="76">
        <f>SUM(Önk.!E95)</f>
        <v>26204</v>
      </c>
      <c r="F94" s="70" t="s">
        <v>28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ht="12" customHeight="1" x14ac:dyDescent="0.2">
      <c r="A95" s="38" t="s">
        <v>29</v>
      </c>
      <c r="B95" s="77" t="s">
        <v>254</v>
      </c>
      <c r="C95" s="76">
        <f>SUM(Önk.!C96)</f>
        <v>2350</v>
      </c>
      <c r="D95" s="76">
        <f>SUM(Önk.!D96)</f>
        <v>5093</v>
      </c>
      <c r="E95" s="76">
        <f>SUM(Önk.!E96)</f>
        <v>3814</v>
      </c>
      <c r="F95" s="70" t="s">
        <v>31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ht="12" customHeight="1" x14ac:dyDescent="0.2">
      <c r="A96" s="38" t="s">
        <v>255</v>
      </c>
      <c r="B96" s="78" t="s">
        <v>256</v>
      </c>
      <c r="C96" s="76">
        <f>SUM(Önk.!C97)</f>
        <v>4000</v>
      </c>
      <c r="D96" s="76">
        <f>SUM(Önk.!D97)</f>
        <v>7033</v>
      </c>
      <c r="E96" s="76">
        <f>SUM(Önk.!E97)</f>
        <v>5873</v>
      </c>
      <c r="F96" s="70" t="s">
        <v>34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ht="12" customHeight="1" x14ac:dyDescent="0.2">
      <c r="A97" s="38" t="s">
        <v>35</v>
      </c>
      <c r="B97" s="75" t="s">
        <v>257</v>
      </c>
      <c r="C97" s="76">
        <f>SUM(Önk.!C98)</f>
        <v>0</v>
      </c>
      <c r="D97" s="76">
        <f>SUM(Önk.!D98)</f>
        <v>1578</v>
      </c>
      <c r="E97" s="76">
        <f>SUM(Önk.!E98)</f>
        <v>1578</v>
      </c>
      <c r="F97" s="70" t="s">
        <v>37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ht="12" customHeight="1" x14ac:dyDescent="0.2">
      <c r="A98" s="38" t="s">
        <v>258</v>
      </c>
      <c r="B98" s="79" t="s">
        <v>259</v>
      </c>
      <c r="C98" s="76">
        <f>SUM(Önk.!C99)</f>
        <v>0</v>
      </c>
      <c r="D98" s="76">
        <f>SUM(Önk.!D99)</f>
        <v>0</v>
      </c>
      <c r="E98" s="76">
        <f>SUM(Önk.!E99)</f>
        <v>0</v>
      </c>
      <c r="F98" s="70" t="s">
        <v>40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ht="12" customHeight="1" x14ac:dyDescent="0.2">
      <c r="A99" s="38" t="s">
        <v>260</v>
      </c>
      <c r="B99" s="80" t="s">
        <v>261</v>
      </c>
      <c r="C99" s="76">
        <f>SUM(Önk.!C100)</f>
        <v>0</v>
      </c>
      <c r="D99" s="76">
        <f>SUM(Önk.!D100)</f>
        <v>0</v>
      </c>
      <c r="E99" s="76">
        <f>SUM(Önk.!E100)</f>
        <v>0</v>
      </c>
      <c r="F99" s="70" t="s">
        <v>262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ht="12" customHeight="1" x14ac:dyDescent="0.2">
      <c r="A100" s="38" t="s">
        <v>263</v>
      </c>
      <c r="B100" s="80" t="s">
        <v>264</v>
      </c>
      <c r="C100" s="76">
        <f>SUM(Önk.!C101)</f>
        <v>0</v>
      </c>
      <c r="D100" s="76">
        <f>SUM(Önk.!D101)</f>
        <v>0</v>
      </c>
      <c r="E100" s="76">
        <f>SUM(Önk.!E101)</f>
        <v>0</v>
      </c>
      <c r="F100" s="70" t="s">
        <v>265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ht="12" customHeight="1" x14ac:dyDescent="0.2">
      <c r="A101" s="38" t="s">
        <v>266</v>
      </c>
      <c r="B101" s="79" t="s">
        <v>267</v>
      </c>
      <c r="C101" s="76">
        <f>SUM(Önk.!C102)</f>
        <v>3400</v>
      </c>
      <c r="D101" s="76">
        <f>SUM(Önk.!D102)</f>
        <v>3400</v>
      </c>
      <c r="E101" s="76">
        <f>SUM(Önk.!E102)</f>
        <v>2350</v>
      </c>
      <c r="F101" s="70" t="s">
        <v>268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ht="12" customHeight="1" x14ac:dyDescent="0.2">
      <c r="A102" s="38" t="s">
        <v>269</v>
      </c>
      <c r="B102" s="79" t="s">
        <v>270</v>
      </c>
      <c r="C102" s="76">
        <f>SUM(Önk.!C103)</f>
        <v>0</v>
      </c>
      <c r="D102" s="76">
        <f>SUM(Önk.!D103)</f>
        <v>0</v>
      </c>
      <c r="E102" s="76">
        <f>SUM(Önk.!E103)</f>
        <v>0</v>
      </c>
      <c r="F102" s="70" t="s">
        <v>271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12" customHeight="1" x14ac:dyDescent="0.2">
      <c r="A103" s="38" t="s">
        <v>272</v>
      </c>
      <c r="B103" s="80" t="s">
        <v>273</v>
      </c>
      <c r="C103" s="76">
        <f>SUM(Önk.!C104)</f>
        <v>0</v>
      </c>
      <c r="D103" s="76">
        <f>SUM(Önk.!D104)</f>
        <v>0</v>
      </c>
      <c r="E103" s="76">
        <f>SUM(Önk.!E104)</f>
        <v>0</v>
      </c>
      <c r="F103" s="70" t="s">
        <v>274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ht="12" customHeight="1" x14ac:dyDescent="0.2">
      <c r="A104" s="81" t="s">
        <v>275</v>
      </c>
      <c r="B104" s="82" t="s">
        <v>276</v>
      </c>
      <c r="C104" s="76">
        <f>SUM(Önk.!C105)</f>
        <v>0</v>
      </c>
      <c r="D104" s="76">
        <f>SUM(Önk.!D105)</f>
        <v>0</v>
      </c>
      <c r="E104" s="76">
        <f>SUM(Önk.!E105)</f>
        <v>0</v>
      </c>
      <c r="F104" s="70" t="s">
        <v>277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 ht="12" customHeight="1" x14ac:dyDescent="0.2">
      <c r="A105" s="38" t="s">
        <v>278</v>
      </c>
      <c r="B105" s="82" t="s">
        <v>279</v>
      </c>
      <c r="C105" s="76">
        <f>SUM(Önk.!C106)</f>
        <v>0</v>
      </c>
      <c r="D105" s="76">
        <f>SUM(Önk.!D106)</f>
        <v>0</v>
      </c>
      <c r="E105" s="76">
        <f>SUM(Önk.!E106)</f>
        <v>0</v>
      </c>
      <c r="F105" s="70" t="s">
        <v>55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s="71" customFormat="1" ht="12" customHeight="1" x14ac:dyDescent="0.2">
      <c r="A106" s="83" t="s">
        <v>280</v>
      </c>
      <c r="B106" s="84" t="s">
        <v>281</v>
      </c>
      <c r="C106" s="85">
        <f>SUM(Önk.!C107)</f>
        <v>600</v>
      </c>
      <c r="D106" s="85">
        <f>SUM(Önk.!D107)</f>
        <v>2055</v>
      </c>
      <c r="E106" s="85">
        <f>SUM(Önk.!E107)</f>
        <v>1945</v>
      </c>
      <c r="F106" s="70" t="s">
        <v>58</v>
      </c>
    </row>
    <row r="107" spans="1:1024" ht="12" customHeight="1" x14ac:dyDescent="0.2">
      <c r="A107" s="31" t="s">
        <v>38</v>
      </c>
      <c r="B107" s="86" t="s">
        <v>282</v>
      </c>
      <c r="C107" s="87">
        <f>SUM(C112,C108,C110,)</f>
        <v>33634</v>
      </c>
      <c r="D107" s="88">
        <f>SUM(D112,D108,D110,)</f>
        <v>32466</v>
      </c>
      <c r="E107" s="88">
        <f>SUM(E112,E108,E110,)</f>
        <v>14112</v>
      </c>
      <c r="F107" s="70" t="s">
        <v>61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ht="12" customHeight="1" x14ac:dyDescent="0.2">
      <c r="A108" s="34" t="s">
        <v>41</v>
      </c>
      <c r="B108" s="75" t="s">
        <v>283</v>
      </c>
      <c r="C108" s="74">
        <f>SUM(Önk.!C109)</f>
        <v>31094</v>
      </c>
      <c r="D108" s="74">
        <f>SUM(Önk.!D109)</f>
        <v>27947</v>
      </c>
      <c r="E108" s="74">
        <f>SUM(Önk.!E109)</f>
        <v>9604</v>
      </c>
      <c r="F108" s="70" t="s">
        <v>64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ht="12" customHeight="1" x14ac:dyDescent="0.2">
      <c r="A109" s="34" t="s">
        <v>43</v>
      </c>
      <c r="B109" s="89" t="s">
        <v>284</v>
      </c>
      <c r="C109" s="76">
        <f>SUM(Önk.!C110)</f>
        <v>0</v>
      </c>
      <c r="D109" s="76">
        <f>SUM(Önk.!D110)</f>
        <v>0</v>
      </c>
      <c r="E109" s="76">
        <f>SUM(Önk.!E110)</f>
        <v>0</v>
      </c>
      <c r="F109" s="70" t="s">
        <v>67</v>
      </c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ht="12" customHeight="1" x14ac:dyDescent="0.2">
      <c r="A110" s="34" t="s">
        <v>45</v>
      </c>
      <c r="B110" s="89" t="s">
        <v>285</v>
      </c>
      <c r="C110" s="76">
        <f>SUM(Önk.!C111)</f>
        <v>2540</v>
      </c>
      <c r="D110" s="76">
        <f>SUM(Önk.!D111)</f>
        <v>4519</v>
      </c>
      <c r="E110" s="76">
        <f>SUM(Önk.!E111)</f>
        <v>4508</v>
      </c>
      <c r="F110" s="70" t="s">
        <v>70</v>
      </c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ht="12" customHeight="1" x14ac:dyDescent="0.2">
      <c r="A111" s="34" t="s">
        <v>47</v>
      </c>
      <c r="B111" s="89" t="s">
        <v>286</v>
      </c>
      <c r="C111" s="76">
        <f>SUM(Önk.!C112)</f>
        <v>0</v>
      </c>
      <c r="D111" s="76">
        <f>SUM(Önk.!D112)</f>
        <v>0</v>
      </c>
      <c r="E111" s="76">
        <f>SUM(Önk.!E112)</f>
        <v>0</v>
      </c>
      <c r="F111" s="70" t="s">
        <v>73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ht="12" customHeight="1" x14ac:dyDescent="0.2">
      <c r="A112" s="34" t="s">
        <v>49</v>
      </c>
      <c r="B112" s="90" t="s">
        <v>287</v>
      </c>
      <c r="C112" s="76">
        <f>SUM(Önk.!C113)</f>
        <v>0</v>
      </c>
      <c r="D112" s="76">
        <f>SUM(Önk.!D113)</f>
        <v>0</v>
      </c>
      <c r="E112" s="76">
        <f>SUM(Önk.!E113)</f>
        <v>0</v>
      </c>
      <c r="F112" s="70" t="s">
        <v>76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ht="12" customHeight="1" x14ac:dyDescent="0.2">
      <c r="A113" s="34" t="s">
        <v>51</v>
      </c>
      <c r="B113" s="91" t="s">
        <v>288</v>
      </c>
      <c r="C113" s="76">
        <f>SUM(Önk.!C114)</f>
        <v>0</v>
      </c>
      <c r="D113" s="76">
        <f>SUM(Önk.!D114)</f>
        <v>0</v>
      </c>
      <c r="E113" s="76">
        <f>SUM(Önk.!E114)</f>
        <v>0</v>
      </c>
      <c r="F113" s="70" t="s">
        <v>79</v>
      </c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:1024" ht="12" customHeight="1" x14ac:dyDescent="0.2">
      <c r="A114" s="34" t="s">
        <v>289</v>
      </c>
      <c r="B114" s="92" t="s">
        <v>290</v>
      </c>
      <c r="C114" s="76">
        <f>SUM(Önk.!C115)</f>
        <v>0</v>
      </c>
      <c r="D114" s="76">
        <f>SUM(Önk.!D115)</f>
        <v>0</v>
      </c>
      <c r="E114" s="76">
        <f>SUM(Önk.!E115)</f>
        <v>0</v>
      </c>
      <c r="F114" s="70" t="s">
        <v>82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:1024" ht="12" customHeight="1" x14ac:dyDescent="0.2">
      <c r="A115" s="34" t="s">
        <v>291</v>
      </c>
      <c r="B115" s="80" t="s">
        <v>264</v>
      </c>
      <c r="C115" s="76">
        <f>SUM(Önk.!C116)</f>
        <v>0</v>
      </c>
      <c r="D115" s="76">
        <f>SUM(Önk.!D116)</f>
        <v>0</v>
      </c>
      <c r="E115" s="76">
        <f>SUM(Önk.!E116)</f>
        <v>0</v>
      </c>
      <c r="F115" s="70" t="s">
        <v>85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ht="12" customHeight="1" x14ac:dyDescent="0.2">
      <c r="A116" s="34" t="s">
        <v>292</v>
      </c>
      <c r="B116" s="80" t="s">
        <v>293</v>
      </c>
      <c r="C116" s="76">
        <f>SUM(Önk.!C117)</f>
        <v>0</v>
      </c>
      <c r="D116" s="76">
        <f>SUM(Önk.!D117)</f>
        <v>0</v>
      </c>
      <c r="E116" s="76">
        <f>SUM(Önk.!E117)</f>
        <v>0</v>
      </c>
      <c r="F116" s="70" t="s">
        <v>88</v>
      </c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:1024" ht="12" customHeight="1" x14ac:dyDescent="0.2">
      <c r="A117" s="34" t="s">
        <v>294</v>
      </c>
      <c r="B117" s="80" t="s">
        <v>295</v>
      </c>
      <c r="C117" s="76">
        <f>SUM(Önk.!C118)</f>
        <v>0</v>
      </c>
      <c r="D117" s="76">
        <f>SUM(Önk.!D118)</f>
        <v>0</v>
      </c>
      <c r="E117" s="76">
        <f>SUM(Önk.!E118)</f>
        <v>0</v>
      </c>
      <c r="F117" s="70" t="s">
        <v>91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ht="12" customHeight="1" x14ac:dyDescent="0.2">
      <c r="A118" s="34" t="s">
        <v>296</v>
      </c>
      <c r="B118" s="80" t="s">
        <v>273</v>
      </c>
      <c r="C118" s="76">
        <f>SUM(Önk.!C119)</f>
        <v>0</v>
      </c>
      <c r="D118" s="76">
        <f>SUM(Önk.!D119)</f>
        <v>0</v>
      </c>
      <c r="E118" s="76">
        <f>SUM(Önk.!E119)</f>
        <v>0</v>
      </c>
      <c r="F118" s="70" t="s">
        <v>94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:1024" ht="12" customHeight="1" x14ac:dyDescent="0.2">
      <c r="A119" s="34" t="s">
        <v>297</v>
      </c>
      <c r="B119" s="80" t="s">
        <v>298</v>
      </c>
      <c r="C119" s="76">
        <f>SUM(Önk.!C120)</f>
        <v>0</v>
      </c>
      <c r="D119" s="76">
        <f>SUM(Önk.!D120)</f>
        <v>0</v>
      </c>
      <c r="E119" s="76">
        <f>SUM(Önk.!E120)</f>
        <v>0</v>
      </c>
      <c r="F119" s="70" t="s">
        <v>97</v>
      </c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:1024" ht="12" customHeight="1" x14ac:dyDescent="0.2">
      <c r="A120" s="81" t="s">
        <v>299</v>
      </c>
      <c r="B120" s="80" t="s">
        <v>300</v>
      </c>
      <c r="C120" s="85">
        <f>SUM(Önk.!C121)</f>
        <v>0</v>
      </c>
      <c r="D120" s="85">
        <f>SUM(Önk.!D121)</f>
        <v>0</v>
      </c>
      <c r="E120" s="85">
        <f>SUM(Önk.!E121)</f>
        <v>0</v>
      </c>
      <c r="F120" s="70" t="s">
        <v>100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ht="12" customHeight="1" x14ac:dyDescent="0.2">
      <c r="A121" s="31" t="s">
        <v>53</v>
      </c>
      <c r="B121" s="32" t="s">
        <v>301</v>
      </c>
      <c r="C121" s="93">
        <f>SUM(C122:C123)</f>
        <v>9500</v>
      </c>
      <c r="D121" s="88">
        <f>SUM(D122:D123)</f>
        <v>28796</v>
      </c>
      <c r="E121" s="88">
        <f>SUM(E122:E123)</f>
        <v>0</v>
      </c>
      <c r="F121" s="70" t="s">
        <v>103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ht="12" customHeight="1" x14ac:dyDescent="0.2">
      <c r="A122" s="34" t="s">
        <v>56</v>
      </c>
      <c r="B122" s="94" t="s">
        <v>302</v>
      </c>
      <c r="C122" s="76">
        <f>SUM(Önk.!C123)</f>
        <v>9500</v>
      </c>
      <c r="D122" s="76">
        <f>SUM(Önk.!D123)</f>
        <v>28796</v>
      </c>
      <c r="E122" s="76">
        <f>SUM(Önk.!E123)</f>
        <v>0</v>
      </c>
      <c r="F122" s="70" t="s">
        <v>106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ht="12" customHeight="1" x14ac:dyDescent="0.2">
      <c r="A123" s="41" t="s">
        <v>59</v>
      </c>
      <c r="B123" s="95" t="s">
        <v>303</v>
      </c>
      <c r="C123" s="76">
        <f>SUM(Önk.!C124)</f>
        <v>0</v>
      </c>
      <c r="D123" s="76">
        <f>SUM(Önk.!D124)</f>
        <v>0</v>
      </c>
      <c r="E123" s="76">
        <f>SUM(Önk.!E124)</f>
        <v>0</v>
      </c>
      <c r="F123" s="70" t="s">
        <v>109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:1024" ht="12" customHeight="1" x14ac:dyDescent="0.2">
      <c r="A124" s="31" t="s">
        <v>304</v>
      </c>
      <c r="B124" s="32" t="s">
        <v>305</v>
      </c>
      <c r="C124" s="88">
        <f>SUM(C91,C107,C121)</f>
        <v>111823</v>
      </c>
      <c r="D124" s="88">
        <f>SUM(D91,D107,D121)</f>
        <v>146448</v>
      </c>
      <c r="E124" s="88">
        <f>SUM(E91,E107,E121)</f>
        <v>93320</v>
      </c>
      <c r="F124" s="70" t="s">
        <v>112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:1024" ht="12" customHeight="1" x14ac:dyDescent="0.2">
      <c r="A125" s="31" t="s">
        <v>95</v>
      </c>
      <c r="B125" s="32" t="s">
        <v>306</v>
      </c>
      <c r="C125" s="88">
        <f>SUM(C126:C128)</f>
        <v>0</v>
      </c>
      <c r="D125" s="88">
        <f>SUM(D126:D128)</f>
        <v>0</v>
      </c>
      <c r="E125" s="88">
        <f>SUM(E126:E128)</f>
        <v>0</v>
      </c>
      <c r="F125" s="70" t="s">
        <v>115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:1024" ht="12" customHeight="1" x14ac:dyDescent="0.2">
      <c r="A126" s="34" t="s">
        <v>98</v>
      </c>
      <c r="B126" s="94" t="s">
        <v>307</v>
      </c>
      <c r="C126" s="76">
        <f>SUM(Önk.!C127)</f>
        <v>0</v>
      </c>
      <c r="D126" s="76">
        <f>SUM(Önk.!D127)</f>
        <v>0</v>
      </c>
      <c r="E126" s="76">
        <f>SUM(Önk.!E127)</f>
        <v>0</v>
      </c>
      <c r="F126" s="76">
        <f>SUM(Önk.!F127)</f>
        <v>0</v>
      </c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:1024" ht="12" customHeight="1" x14ac:dyDescent="0.2">
      <c r="A127" s="34" t="s">
        <v>101</v>
      </c>
      <c r="B127" s="94" t="s">
        <v>308</v>
      </c>
      <c r="C127" s="76">
        <f>SUM(Önk.!C128)</f>
        <v>0</v>
      </c>
      <c r="D127" s="76">
        <f>SUM(Önk.!D128)</f>
        <v>0</v>
      </c>
      <c r="E127" s="76">
        <f>SUM(Önk.!E128)</f>
        <v>0</v>
      </c>
      <c r="F127" s="76">
        <f>SUM(Önk.!F128)</f>
        <v>0</v>
      </c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:1024" ht="12" customHeight="1" x14ac:dyDescent="0.2">
      <c r="A128" s="81" t="s">
        <v>104</v>
      </c>
      <c r="B128" s="96" t="s">
        <v>309</v>
      </c>
      <c r="C128" s="76">
        <f>SUM(Önk.!C129)</f>
        <v>0</v>
      </c>
      <c r="D128" s="76">
        <f>SUM(Önk.!D129)</f>
        <v>0</v>
      </c>
      <c r="E128" s="76">
        <f>SUM(Önk.!E129)</f>
        <v>0</v>
      </c>
      <c r="F128" s="76">
        <f>SUM(Önk.!F129)</f>
        <v>0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:1024" ht="12" customHeight="1" x14ac:dyDescent="0.2">
      <c r="A129" s="31" t="s">
        <v>128</v>
      </c>
      <c r="B129" s="32" t="s">
        <v>310</v>
      </c>
      <c r="C129" s="88">
        <f>SUM(C130:C133)</f>
        <v>0</v>
      </c>
      <c r="D129" s="88">
        <f>SUM(D130:D133)</f>
        <v>0</v>
      </c>
      <c r="E129" s="88">
        <f>SUM(E130:E133)</f>
        <v>0</v>
      </c>
      <c r="F129" s="70" t="s">
        <v>127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:1024" ht="12" customHeight="1" x14ac:dyDescent="0.2">
      <c r="A130" s="34" t="s">
        <v>130</v>
      </c>
      <c r="B130" s="94" t="s">
        <v>311</v>
      </c>
      <c r="C130" s="76">
        <f>SUM(Önk.!C131)</f>
        <v>0</v>
      </c>
      <c r="D130" s="76">
        <f>SUM(Önk.!D131)</f>
        <v>0</v>
      </c>
      <c r="E130" s="76">
        <f>SUM(Önk.!E131)</f>
        <v>0</v>
      </c>
      <c r="F130" s="76">
        <f>SUM(Önk.!F131)</f>
        <v>0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:1024" ht="12" customHeight="1" x14ac:dyDescent="0.2">
      <c r="A131" s="34" t="s">
        <v>133</v>
      </c>
      <c r="B131" s="94" t="s">
        <v>312</v>
      </c>
      <c r="C131" s="76">
        <f>SUM(Önk.!C132)</f>
        <v>0</v>
      </c>
      <c r="D131" s="76">
        <f>SUM(Önk.!D132)</f>
        <v>0</v>
      </c>
      <c r="E131" s="76">
        <f>SUM(Önk.!E132)</f>
        <v>0</v>
      </c>
      <c r="F131" s="76">
        <f>SUM(Önk.!F132)</f>
        <v>0</v>
      </c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:1024" ht="12" customHeight="1" x14ac:dyDescent="0.2">
      <c r="A132" s="34" t="s">
        <v>136</v>
      </c>
      <c r="B132" s="94" t="s">
        <v>313</v>
      </c>
      <c r="C132" s="76">
        <f>SUM(Önk.!C133)</f>
        <v>0</v>
      </c>
      <c r="D132" s="76">
        <f>SUM(Önk.!D133)</f>
        <v>0</v>
      </c>
      <c r="E132" s="76">
        <f>SUM(Önk.!E133)</f>
        <v>0</v>
      </c>
      <c r="F132" s="76">
        <f>SUM(Önk.!F133)</f>
        <v>0</v>
      </c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</row>
    <row r="133" spans="1:1024" s="71" customFormat="1" ht="12" customHeight="1" x14ac:dyDescent="0.2">
      <c r="A133" s="81" t="s">
        <v>139</v>
      </c>
      <c r="B133" s="96" t="s">
        <v>314</v>
      </c>
      <c r="C133" s="76">
        <f>SUM(Önk.!C134)</f>
        <v>0</v>
      </c>
      <c r="D133" s="76">
        <f>SUM(Önk.!D134)</f>
        <v>0</v>
      </c>
      <c r="E133" s="76">
        <f>SUM(Önk.!E134)</f>
        <v>0</v>
      </c>
      <c r="F133" s="76">
        <f>SUM(Önk.!F134)</f>
        <v>0</v>
      </c>
    </row>
    <row r="134" spans="1:1024" x14ac:dyDescent="0.2">
      <c r="A134" s="31" t="s">
        <v>315</v>
      </c>
      <c r="B134" s="32" t="s">
        <v>316</v>
      </c>
      <c r="C134" s="88">
        <f>SUM(C135:C139)</f>
        <v>3177</v>
      </c>
      <c r="D134" s="88">
        <f>SUM(D135:D139)</f>
        <v>2741</v>
      </c>
      <c r="E134" s="88">
        <f>SUM(E135:E139)</f>
        <v>2506</v>
      </c>
      <c r="F134" s="70" t="s">
        <v>141</v>
      </c>
      <c r="G134"/>
      <c r="H134"/>
      <c r="I134"/>
      <c r="J134"/>
      <c r="K134" s="97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:1024" x14ac:dyDescent="0.2">
      <c r="A135" s="34" t="s">
        <v>148</v>
      </c>
      <c r="B135" s="94" t="s">
        <v>317</v>
      </c>
      <c r="C135" s="76">
        <f>SUM(Önk.!C136)</f>
        <v>1113</v>
      </c>
      <c r="D135" s="76">
        <f>SUM(Önk.!D136)</f>
        <v>677</v>
      </c>
      <c r="E135" s="76">
        <f>SUM(Önk.!E136)</f>
        <v>677</v>
      </c>
      <c r="F135" s="70" t="s">
        <v>144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:1024" ht="12" customHeight="1" x14ac:dyDescent="0.2">
      <c r="A136" s="34" t="s">
        <v>151</v>
      </c>
      <c r="B136" s="94" t="s">
        <v>318</v>
      </c>
      <c r="C136" s="76">
        <f>SUM(Önk.!C137)</f>
        <v>2064</v>
      </c>
      <c r="D136" s="76">
        <f>SUM(Önk.!D137)</f>
        <v>2064</v>
      </c>
      <c r="E136" s="76">
        <f>SUM(Önk.!E137)</f>
        <v>1829</v>
      </c>
      <c r="F136" s="70" t="s">
        <v>147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:1024" s="71" customFormat="1" ht="12" customHeight="1" x14ac:dyDescent="0.2">
      <c r="A137" s="34" t="s">
        <v>154</v>
      </c>
      <c r="B137" s="94" t="s">
        <v>319</v>
      </c>
      <c r="C137" s="76">
        <f>SUM(Önk.!C138)</f>
        <v>0</v>
      </c>
      <c r="D137" s="76">
        <f>SUM(Önk.!D138)</f>
        <v>0</v>
      </c>
      <c r="E137" s="76">
        <f>SUM(Önk.!E138)</f>
        <v>0</v>
      </c>
      <c r="F137" s="70" t="s">
        <v>150</v>
      </c>
    </row>
    <row r="138" spans="1:1024" s="71" customFormat="1" ht="12" customHeight="1" x14ac:dyDescent="0.2">
      <c r="A138" s="34" t="s">
        <v>157</v>
      </c>
      <c r="B138" s="94" t="s">
        <v>320</v>
      </c>
      <c r="C138" s="76">
        <f>SUM(Önk.!C139)</f>
        <v>0</v>
      </c>
      <c r="D138" s="76">
        <f>SUM(Önk.!D139)</f>
        <v>0</v>
      </c>
      <c r="E138" s="76">
        <f>SUM(Önk.!E139)</f>
        <v>0</v>
      </c>
      <c r="F138" s="70" t="s">
        <v>153</v>
      </c>
    </row>
    <row r="139" spans="1:1024" s="71" customFormat="1" ht="12" customHeight="1" x14ac:dyDescent="0.2">
      <c r="A139" s="81" t="s">
        <v>321</v>
      </c>
      <c r="B139" s="96" t="s">
        <v>322</v>
      </c>
      <c r="C139" s="76">
        <f>SUM(Önk.!C140)</f>
        <v>0</v>
      </c>
      <c r="D139" s="76">
        <f>SUM(Önk.!D140)</f>
        <v>0</v>
      </c>
      <c r="E139" s="76">
        <f>SUM(Önk.!E140)</f>
        <v>0</v>
      </c>
      <c r="F139" s="70" t="s">
        <v>156</v>
      </c>
    </row>
    <row r="140" spans="1:1024" ht="12" customHeight="1" x14ac:dyDescent="0.2">
      <c r="A140" s="31" t="s">
        <v>160</v>
      </c>
      <c r="B140" s="32" t="s">
        <v>323</v>
      </c>
      <c r="C140" s="98">
        <f>SUM(C141:C144)</f>
        <v>0</v>
      </c>
      <c r="D140" s="98">
        <f>SUM(D141:D144)</f>
        <v>0</v>
      </c>
      <c r="E140" s="98">
        <f>SUM(E141:E144)</f>
        <v>0</v>
      </c>
      <c r="F140" s="70" t="s">
        <v>159</v>
      </c>
    </row>
    <row r="141" spans="1:1024" ht="12" customHeight="1" x14ac:dyDescent="0.2">
      <c r="A141" s="34" t="s">
        <v>163</v>
      </c>
      <c r="B141" s="94" t="s">
        <v>324</v>
      </c>
      <c r="C141" s="76">
        <f>SUM(Önk.!C142)</f>
        <v>0</v>
      </c>
      <c r="D141" s="76">
        <f>SUM(Önk.!D142)</f>
        <v>0</v>
      </c>
      <c r="E141" s="76">
        <f>SUM(Önk.!E142)</f>
        <v>0</v>
      </c>
      <c r="F141" s="70" t="s">
        <v>162</v>
      </c>
    </row>
    <row r="142" spans="1:1024" ht="12" customHeight="1" x14ac:dyDescent="0.2">
      <c r="A142" s="34" t="s">
        <v>166</v>
      </c>
      <c r="B142" s="94" t="s">
        <v>325</v>
      </c>
      <c r="C142" s="76">
        <f>SUM(Önk.!C143)</f>
        <v>0</v>
      </c>
      <c r="D142" s="76">
        <f>SUM(Önk.!D143)</f>
        <v>0</v>
      </c>
      <c r="E142" s="76">
        <f>SUM(Önk.!E143)</f>
        <v>0</v>
      </c>
      <c r="F142" s="70" t="s">
        <v>165</v>
      </c>
    </row>
    <row r="143" spans="1:1024" ht="12" customHeight="1" x14ac:dyDescent="0.2">
      <c r="A143" s="34" t="s">
        <v>169</v>
      </c>
      <c r="B143" s="94" t="s">
        <v>326</v>
      </c>
      <c r="C143" s="76">
        <f>SUM(Önk.!C144)</f>
        <v>0</v>
      </c>
      <c r="D143" s="76">
        <f>SUM(Önk.!D144)</f>
        <v>0</v>
      </c>
      <c r="E143" s="76">
        <f>SUM(Önk.!E144)</f>
        <v>0</v>
      </c>
      <c r="F143" s="70" t="s">
        <v>168</v>
      </c>
    </row>
    <row r="144" spans="1:1024" ht="12.75" customHeight="1" x14ac:dyDescent="0.2">
      <c r="A144" s="34" t="s">
        <v>172</v>
      </c>
      <c r="B144" s="94" t="s">
        <v>327</v>
      </c>
      <c r="C144" s="76">
        <f>SUM(Önk.!C145)</f>
        <v>0</v>
      </c>
      <c r="D144" s="76">
        <f>SUM(Önk.!D145)</f>
        <v>0</v>
      </c>
      <c r="E144" s="76">
        <f>SUM(Önk.!E145)</f>
        <v>0</v>
      </c>
      <c r="F144" s="70" t="s">
        <v>171</v>
      </c>
    </row>
    <row r="145" spans="1:6" ht="12" customHeight="1" x14ac:dyDescent="0.2">
      <c r="A145" s="31" t="s">
        <v>175</v>
      </c>
      <c r="B145" s="32" t="s">
        <v>328</v>
      </c>
      <c r="C145" s="99">
        <f>SUM(C125,C129,C134,C140)</f>
        <v>3177</v>
      </c>
      <c r="D145" s="99">
        <f>SUM(D125,D129,D134,D140)</f>
        <v>2741</v>
      </c>
      <c r="E145" s="99">
        <f>SUM(E125,E129,E134,E140)</f>
        <v>2506</v>
      </c>
      <c r="F145" s="70" t="s">
        <v>174</v>
      </c>
    </row>
    <row r="146" spans="1:6" ht="15" customHeight="1" x14ac:dyDescent="0.2">
      <c r="A146" s="100" t="s">
        <v>329</v>
      </c>
      <c r="B146" s="101" t="s">
        <v>330</v>
      </c>
      <c r="C146" s="102">
        <f>SUM(C124,C145)</f>
        <v>115000</v>
      </c>
      <c r="D146" s="102">
        <f>SUM(D124,D145)</f>
        <v>149189</v>
      </c>
      <c r="E146" s="102">
        <f>SUM(E124,E145)</f>
        <v>95826</v>
      </c>
      <c r="F146" s="70" t="s">
        <v>177</v>
      </c>
    </row>
    <row r="148" spans="1:6" ht="15" customHeight="1" x14ac:dyDescent="0.2">
      <c r="A148" s="103" t="s">
        <v>331</v>
      </c>
      <c r="B148" s="104"/>
      <c r="C148" s="105">
        <v>28</v>
      </c>
      <c r="D148" s="106">
        <v>28</v>
      </c>
      <c r="E148" s="107">
        <v>28</v>
      </c>
    </row>
    <row r="149" spans="1:6" ht="14.25" customHeight="1" x14ac:dyDescent="0.2">
      <c r="A149" s="103" t="s">
        <v>332</v>
      </c>
      <c r="B149" s="104"/>
      <c r="C149" s="105">
        <v>13</v>
      </c>
      <c r="D149" s="106">
        <v>13</v>
      </c>
      <c r="E149" s="107">
        <v>13</v>
      </c>
    </row>
  </sheetData>
  <mergeCells count="5">
    <mergeCell ref="B2:D2"/>
    <mergeCell ref="B3:D3"/>
    <mergeCell ref="A7:E7"/>
    <mergeCell ref="A90:E90"/>
    <mergeCell ref="C1:D1"/>
  </mergeCells>
  <printOptions horizontalCentered="1"/>
  <pageMargins left="0.78749999999999998" right="0.78749999999999998" top="0.98402777777777795" bottom="0.98402777777777795" header="0.51180555555555496" footer="0.51180555555555496"/>
  <pageSetup paperSize="0" scale="0" firstPageNumber="0" orientation="portrait" usePrinterDefaults="0" horizontalDpi="0" verticalDpi="0" copies="0"/>
  <rowBreaks count="1" manualBreakCount="1">
    <brk id="8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558ED5"/>
  </sheetPr>
  <dimension ref="A1:AMK21"/>
  <sheetViews>
    <sheetView zoomScaleNormal="100" workbookViewId="0">
      <selection activeCell="A3" sqref="A3"/>
    </sheetView>
  </sheetViews>
  <sheetFormatPr defaultRowHeight="12.75" x14ac:dyDescent="0.2"/>
  <cols>
    <col min="1" max="1" width="78.33203125" style="423"/>
    <col min="2" max="2" width="6.83203125" style="424"/>
    <col min="3" max="3" width="19.6640625" style="425"/>
    <col min="4" max="1025" width="10.1640625" style="425"/>
  </cols>
  <sheetData>
    <row r="1" spans="1:1024" ht="32.25" customHeight="1" x14ac:dyDescent="0.2">
      <c r="A1" s="490" t="s">
        <v>659</v>
      </c>
      <c r="B1" s="490"/>
      <c r="C1" s="490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5.75" x14ac:dyDescent="0.2">
      <c r="A2" s="491" t="e">
        <f>+CONCATENATE(LEFT(#REF!,4),". év")</f>
        <v>#REF!</v>
      </c>
      <c r="B2" s="491"/>
      <c r="C2" s="49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x14ac:dyDescent="0.2">
      <c r="A3" t="s">
        <v>708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x14ac:dyDescent="0.2">
      <c r="A4"/>
      <c r="B4" s="492" t="s">
        <v>546</v>
      </c>
      <c r="C4" s="49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426" customFormat="1" ht="31.5" customHeight="1" x14ac:dyDescent="0.2">
      <c r="A5" s="493" t="s">
        <v>660</v>
      </c>
      <c r="B5" s="486" t="s">
        <v>548</v>
      </c>
      <c r="C5" s="494" t="s">
        <v>661</v>
      </c>
    </row>
    <row r="6" spans="1:1024" x14ac:dyDescent="0.2">
      <c r="A6" s="493"/>
      <c r="B6" s="486"/>
      <c r="C6" s="494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s="430" customFormat="1" x14ac:dyDescent="0.2">
      <c r="A7" s="427" t="s">
        <v>11</v>
      </c>
      <c r="B7" s="428" t="s">
        <v>12</v>
      </c>
      <c r="C7" s="429" t="s">
        <v>13</v>
      </c>
    </row>
    <row r="8" spans="1:1024" ht="15.75" customHeight="1" x14ac:dyDescent="0.2">
      <c r="A8" s="397" t="s">
        <v>662</v>
      </c>
      <c r="B8" s="431" t="s">
        <v>555</v>
      </c>
      <c r="C8" s="432">
        <v>188545</v>
      </c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5.75" customHeight="1" x14ac:dyDescent="0.2">
      <c r="A9" s="397" t="s">
        <v>663</v>
      </c>
      <c r="B9" s="398" t="s">
        <v>557</v>
      </c>
      <c r="C9" s="432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5.75" customHeight="1" x14ac:dyDescent="0.2">
      <c r="A10" s="397" t="s">
        <v>664</v>
      </c>
      <c r="B10" s="398" t="s">
        <v>559</v>
      </c>
      <c r="C10" s="432">
        <v>5548</v>
      </c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15.75" customHeight="1" x14ac:dyDescent="0.2">
      <c r="A11" s="397" t="s">
        <v>665</v>
      </c>
      <c r="B11" s="398" t="s">
        <v>561</v>
      </c>
      <c r="C11" s="433">
        <v>-21958</v>
      </c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15.75" customHeight="1" x14ac:dyDescent="0.2">
      <c r="A12" s="397" t="s">
        <v>666</v>
      </c>
      <c r="B12" s="398" t="s">
        <v>563</v>
      </c>
      <c r="C12" s="433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ht="15.75" customHeight="1" x14ac:dyDescent="0.2">
      <c r="A13" s="397" t="s">
        <v>667</v>
      </c>
      <c r="B13" s="398" t="s">
        <v>565</v>
      </c>
      <c r="C13" s="433">
        <v>31218</v>
      </c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ht="15.75" customHeight="1" x14ac:dyDescent="0.2">
      <c r="A14" s="393" t="s">
        <v>668</v>
      </c>
      <c r="B14" s="394" t="s">
        <v>567</v>
      </c>
      <c r="C14" s="434">
        <f>+C8+C9+C10+C11+C12+C13</f>
        <v>203353</v>
      </c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 x14ac:dyDescent="0.2">
      <c r="A15" s="397" t="s">
        <v>669</v>
      </c>
      <c r="B15" s="398" t="s">
        <v>569</v>
      </c>
      <c r="C15" s="435">
        <v>1254</v>
      </c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</row>
    <row r="16" spans="1:1024" ht="15.75" customHeight="1" x14ac:dyDescent="0.2">
      <c r="A16" s="397" t="s">
        <v>670</v>
      </c>
      <c r="B16" s="398" t="s">
        <v>571</v>
      </c>
      <c r="C16" s="433">
        <v>722</v>
      </c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ht="15.75" customHeight="1" x14ac:dyDescent="0.2">
      <c r="A17" s="397" t="s">
        <v>671</v>
      </c>
      <c r="B17" s="398" t="s">
        <v>329</v>
      </c>
      <c r="C17" s="433">
        <v>397</v>
      </c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</row>
    <row r="18" spans="1:1024" ht="15.75" customHeight="1" x14ac:dyDescent="0.2">
      <c r="A18" s="397" t="s">
        <v>672</v>
      </c>
      <c r="B18" s="398" t="s">
        <v>369</v>
      </c>
      <c r="C18" s="436">
        <f>+C15+C16+C17</f>
        <v>2373</v>
      </c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" s="437" customFormat="1" ht="15.75" customHeight="1" x14ac:dyDescent="0.2">
      <c r="A19" s="397" t="s">
        <v>673</v>
      </c>
      <c r="B19" s="398" t="s">
        <v>370</v>
      </c>
      <c r="C19" s="433"/>
    </row>
    <row r="20" spans="1:1024" ht="15.75" customHeight="1" x14ac:dyDescent="0.2">
      <c r="A20" s="397" t="s">
        <v>674</v>
      </c>
      <c r="B20" s="398" t="s">
        <v>371</v>
      </c>
      <c r="C20" s="433">
        <v>3459</v>
      </c>
      <c r="D20"/>
      <c r="E20"/>
    </row>
    <row r="21" spans="1:1024" ht="15.75" customHeight="1" x14ac:dyDescent="0.2">
      <c r="A21" s="438" t="s">
        <v>675</v>
      </c>
      <c r="B21" s="420" t="s">
        <v>374</v>
      </c>
      <c r="C21" s="439">
        <f>+C14+C18+C19+C20</f>
        <v>209185</v>
      </c>
      <c r="D21"/>
      <c r="E21"/>
    </row>
  </sheetData>
  <mergeCells count="6">
    <mergeCell ref="A1:C1"/>
    <mergeCell ref="A2:C2"/>
    <mergeCell ref="B4:C4"/>
    <mergeCell ref="A5:A6"/>
    <mergeCell ref="B5:B6"/>
    <mergeCell ref="C5:C6"/>
  </mergeCells>
  <printOptions horizontalCentered="1"/>
  <pageMargins left="0.78749999999999998" right="0.78749999999999998" top="1.2465277777777799" bottom="0.98402777777777795" header="0.5" footer="0.51180555555555496"/>
  <pageSetup paperSize="0" scale="0" firstPageNumber="0" orientation="portrait" usePrinterDefaults="0" horizontalDpi="0" verticalDpi="0" copies="0"/>
  <headerFooter>
    <oddHeader>&amp;L&amp;"Times New Roman,Normál"............................................Önkormányzat&amp;R7.2. tájékoztató tábla a ……/2015. (……)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MK13"/>
  <sheetViews>
    <sheetView zoomScaleNormal="100" workbookViewId="0">
      <selection activeCell="B1" sqref="B1"/>
    </sheetView>
  </sheetViews>
  <sheetFormatPr defaultRowHeight="12.75" x14ac:dyDescent="0.2"/>
  <cols>
    <col min="1" max="1" width="8.5" style="379"/>
    <col min="2" max="2" width="67" style="379"/>
    <col min="3" max="3" width="28.33203125" style="379"/>
    <col min="4" max="1025" width="10.1640625" style="379"/>
  </cols>
  <sheetData>
    <row r="1" spans="1:1024" ht="15" x14ac:dyDescent="0.25">
      <c r="A1"/>
      <c r="B1" t="s">
        <v>709</v>
      </c>
      <c r="C1" s="440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4.25" x14ac:dyDescent="0.2">
      <c r="A2" s="441"/>
      <c r="B2" s="441"/>
      <c r="C2" s="44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33.75" customHeight="1" x14ac:dyDescent="0.2">
      <c r="A3" s="495" t="s">
        <v>676</v>
      </c>
      <c r="B3" s="495"/>
      <c r="C3" s="49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x14ac:dyDescent="0.2">
      <c r="A4"/>
      <c r="B4"/>
      <c r="C4" s="442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446" customFormat="1" ht="43.5" customHeight="1" x14ac:dyDescent="0.2">
      <c r="A5" s="443" t="s">
        <v>677</v>
      </c>
      <c r="B5" s="444" t="s">
        <v>0</v>
      </c>
      <c r="C5" s="445" t="s">
        <v>678</v>
      </c>
    </row>
    <row r="6" spans="1:1024" ht="28.5" customHeight="1" x14ac:dyDescent="0.2">
      <c r="A6" s="447" t="s">
        <v>17</v>
      </c>
      <c r="B6" s="448" t="e">
        <f>+CONCATENATE("Pénzkészlet ",LEFT(#REF!,4),". január 1-jén",CHAR(10),"ebből:")</f>
        <v>#REF!</v>
      </c>
      <c r="C6" s="449">
        <f>C7+C8</f>
        <v>23051</v>
      </c>
    </row>
    <row r="7" spans="1:1024" ht="18" customHeight="1" x14ac:dyDescent="0.2">
      <c r="A7" s="450" t="s">
        <v>38</v>
      </c>
      <c r="B7" s="451" t="s">
        <v>679</v>
      </c>
      <c r="C7" s="452">
        <v>22975</v>
      </c>
    </row>
    <row r="8" spans="1:1024" ht="18" customHeight="1" x14ac:dyDescent="0.2">
      <c r="A8" s="450" t="s">
        <v>53</v>
      </c>
      <c r="B8" s="451" t="s">
        <v>680</v>
      </c>
      <c r="C8" s="452">
        <v>76</v>
      </c>
    </row>
    <row r="9" spans="1:1024" ht="18" customHeight="1" x14ac:dyDescent="0.2">
      <c r="A9" s="450" t="s">
        <v>304</v>
      </c>
      <c r="B9" s="453" t="s">
        <v>681</v>
      </c>
      <c r="C9" s="452">
        <v>131640</v>
      </c>
    </row>
    <row r="10" spans="1:1024" ht="18" customHeight="1" x14ac:dyDescent="0.2">
      <c r="A10" s="454" t="s">
        <v>95</v>
      </c>
      <c r="B10" s="455" t="s">
        <v>682</v>
      </c>
      <c r="C10" s="456">
        <v>95826</v>
      </c>
    </row>
    <row r="11" spans="1:1024" ht="25.5" customHeight="1" x14ac:dyDescent="0.2">
      <c r="A11" s="457" t="s">
        <v>128</v>
      </c>
      <c r="B11" s="458" t="e">
        <f>+CONCATENATE("Záró pénzkészlet ",LEFT(#REF!,4),". december 31-én",CHAR(10),"ebből:")</f>
        <v>#REF!</v>
      </c>
      <c r="C11" s="459">
        <f>C6+C9-C10</f>
        <v>58865</v>
      </c>
    </row>
    <row r="12" spans="1:1024" ht="18" customHeight="1" x14ac:dyDescent="0.2">
      <c r="A12" s="450" t="s">
        <v>315</v>
      </c>
      <c r="B12" s="451" t="s">
        <v>679</v>
      </c>
      <c r="C12" s="452">
        <v>44139</v>
      </c>
    </row>
    <row r="13" spans="1:1024" ht="18" customHeight="1" x14ac:dyDescent="0.2">
      <c r="A13" s="460" t="s">
        <v>160</v>
      </c>
      <c r="B13" s="461" t="s">
        <v>680</v>
      </c>
      <c r="C13" s="462">
        <v>0</v>
      </c>
    </row>
  </sheetData>
  <mergeCells count="1">
    <mergeCell ref="A3:C3"/>
  </mergeCells>
  <conditionalFormatting sqref="C11">
    <cfRule type="cellIs" dxfId="1" priority="2" operator="notEqual">
      <formula>SUM(C12:C13)</formula>
    </cfRule>
  </conditionalFormatting>
  <conditionalFormatting sqref="C11">
    <cfRule type="cellIs" dxfId="0" priority="3" operator="notEqual">
      <formula>SUM(C12:C13)</formula>
    </cfRule>
  </conditionalFormatting>
  <printOptions horizontalCentered="1"/>
  <pageMargins left="0.78749999999999998" right="0.78749999999999998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558ED5"/>
  </sheetPr>
  <dimension ref="A1:M11"/>
  <sheetViews>
    <sheetView tabSelected="1" zoomScaleNormal="100" workbookViewId="0">
      <selection sqref="A1:L1"/>
    </sheetView>
  </sheetViews>
  <sheetFormatPr defaultRowHeight="12.75" x14ac:dyDescent="0.2"/>
  <cols>
    <col min="1" max="12" width="9.5"/>
    <col min="13" max="13" width="18.33203125"/>
    <col min="14" max="1025" width="9.5"/>
  </cols>
  <sheetData>
    <row r="1" spans="1:13" x14ac:dyDescent="0.2">
      <c r="A1" s="500" t="s">
        <v>710</v>
      </c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463" t="s">
        <v>683</v>
      </c>
    </row>
    <row r="2" spans="1:13" ht="18.75" x14ac:dyDescent="0.2">
      <c r="A2" s="501" t="s">
        <v>684</v>
      </c>
      <c r="B2" s="501"/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501"/>
    </row>
    <row r="3" spans="1:13" ht="15.75" x14ac:dyDescent="0.25">
      <c r="A3" s="464" t="s">
        <v>17</v>
      </c>
      <c r="B3" s="498" t="s">
        <v>685</v>
      </c>
      <c r="C3" s="498"/>
      <c r="D3" s="498"/>
      <c r="E3" s="498"/>
      <c r="F3" s="498"/>
      <c r="G3" s="498"/>
      <c r="H3" s="498"/>
      <c r="I3" s="498"/>
      <c r="J3" s="498"/>
      <c r="K3" s="499">
        <v>114962</v>
      </c>
      <c r="L3" s="499"/>
      <c r="M3" s="499"/>
    </row>
    <row r="4" spans="1:13" ht="15.75" x14ac:dyDescent="0.25">
      <c r="A4" s="464" t="s">
        <v>38</v>
      </c>
      <c r="B4" s="498" t="s">
        <v>686</v>
      </c>
      <c r="C4" s="498"/>
      <c r="D4" s="498"/>
      <c r="E4" s="498"/>
      <c r="F4" s="498"/>
      <c r="G4" s="498"/>
      <c r="H4" s="498"/>
      <c r="I4" s="498"/>
      <c r="J4" s="498"/>
      <c r="K4" s="499">
        <v>93321</v>
      </c>
      <c r="L4" s="499"/>
      <c r="M4" s="499"/>
    </row>
    <row r="5" spans="1:13" ht="15.75" x14ac:dyDescent="0.25">
      <c r="A5" s="464" t="s">
        <v>53</v>
      </c>
      <c r="B5" s="496" t="s">
        <v>687</v>
      </c>
      <c r="C5" s="496"/>
      <c r="D5" s="496"/>
      <c r="E5" s="496"/>
      <c r="F5" s="496"/>
      <c r="G5" s="496"/>
      <c r="H5" s="496"/>
      <c r="I5" s="496"/>
      <c r="J5" s="496"/>
      <c r="K5" s="497">
        <f>SUM(K3-K4)</f>
        <v>21641</v>
      </c>
      <c r="L5" s="497"/>
      <c r="M5" s="497"/>
    </row>
    <row r="6" spans="1:13" ht="15.75" x14ac:dyDescent="0.25">
      <c r="A6" s="464" t="s">
        <v>304</v>
      </c>
      <c r="B6" s="498" t="s">
        <v>688</v>
      </c>
      <c r="C6" s="498"/>
      <c r="D6" s="498"/>
      <c r="E6" s="498"/>
      <c r="F6" s="498"/>
      <c r="G6" s="498"/>
      <c r="H6" s="498"/>
      <c r="I6" s="498"/>
      <c r="J6" s="498"/>
      <c r="K6" s="499">
        <v>16678</v>
      </c>
      <c r="L6" s="499"/>
      <c r="M6" s="499"/>
    </row>
    <row r="7" spans="1:13" ht="15.75" x14ac:dyDescent="0.25">
      <c r="A7" s="464" t="s">
        <v>95</v>
      </c>
      <c r="B7" s="498" t="s">
        <v>689</v>
      </c>
      <c r="C7" s="498"/>
      <c r="D7" s="498"/>
      <c r="E7" s="498"/>
      <c r="F7" s="498"/>
      <c r="G7" s="498"/>
      <c r="H7" s="498"/>
      <c r="I7" s="498"/>
      <c r="J7" s="498"/>
      <c r="K7" s="499">
        <v>2506</v>
      </c>
      <c r="L7" s="499"/>
      <c r="M7" s="499"/>
    </row>
    <row r="8" spans="1:13" ht="15.75" x14ac:dyDescent="0.25">
      <c r="A8" s="464" t="s">
        <v>128</v>
      </c>
      <c r="B8" s="496" t="s">
        <v>690</v>
      </c>
      <c r="C8" s="496"/>
      <c r="D8" s="496"/>
      <c r="E8" s="496"/>
      <c r="F8" s="496"/>
      <c r="G8" s="496"/>
      <c r="H8" s="496"/>
      <c r="I8" s="496"/>
      <c r="J8" s="496"/>
      <c r="K8" s="497">
        <f>SUM(K6-K7)</f>
        <v>14172</v>
      </c>
      <c r="L8" s="497"/>
      <c r="M8" s="497"/>
    </row>
    <row r="9" spans="1:13" ht="15.75" x14ac:dyDescent="0.25">
      <c r="A9" s="464" t="s">
        <v>315</v>
      </c>
      <c r="B9" s="496" t="s">
        <v>691</v>
      </c>
      <c r="C9" s="496"/>
      <c r="D9" s="496"/>
      <c r="E9" s="496"/>
      <c r="F9" s="496"/>
      <c r="G9" s="496"/>
      <c r="H9" s="496"/>
      <c r="I9" s="496"/>
      <c r="J9" s="496"/>
      <c r="K9" s="497">
        <v>35813</v>
      </c>
      <c r="L9" s="497"/>
      <c r="M9" s="497"/>
    </row>
    <row r="10" spans="1:13" ht="15.75" x14ac:dyDescent="0.25">
      <c r="A10" s="464" t="s">
        <v>160</v>
      </c>
      <c r="B10" s="496" t="s">
        <v>692</v>
      </c>
      <c r="C10" s="496"/>
      <c r="D10" s="496"/>
      <c r="E10" s="496"/>
      <c r="F10" s="496"/>
      <c r="G10" s="496"/>
      <c r="H10" s="496"/>
      <c r="I10" s="496"/>
      <c r="J10" s="496"/>
      <c r="K10" s="497">
        <v>35813</v>
      </c>
      <c r="L10" s="497"/>
      <c r="M10" s="497"/>
    </row>
    <row r="11" spans="1:13" ht="15.75" x14ac:dyDescent="0.25">
      <c r="A11" s="464" t="s">
        <v>175</v>
      </c>
      <c r="B11" s="496" t="s">
        <v>693</v>
      </c>
      <c r="C11" s="496"/>
      <c r="D11" s="496"/>
      <c r="E11" s="496"/>
      <c r="F11" s="496"/>
      <c r="G11" s="496"/>
      <c r="H11" s="496"/>
      <c r="I11" s="496"/>
      <c r="J11" s="496"/>
      <c r="K11" s="497">
        <v>35813</v>
      </c>
      <c r="L11" s="497"/>
      <c r="M11" s="497"/>
    </row>
  </sheetData>
  <mergeCells count="20">
    <mergeCell ref="A1:L1"/>
    <mergeCell ref="A2:M2"/>
    <mergeCell ref="B3:J3"/>
    <mergeCell ref="K3:M3"/>
    <mergeCell ref="B4:J4"/>
    <mergeCell ref="K4:M4"/>
    <mergeCell ref="B5:J5"/>
    <mergeCell ref="K5:M5"/>
    <mergeCell ref="B6:J6"/>
    <mergeCell ref="K6:M6"/>
    <mergeCell ref="B7:J7"/>
    <mergeCell ref="K7:M7"/>
    <mergeCell ref="B11:J11"/>
    <mergeCell ref="K11:M11"/>
    <mergeCell ref="B8:J8"/>
    <mergeCell ref="K8:M8"/>
    <mergeCell ref="B9:J9"/>
    <mergeCell ref="K9:M9"/>
    <mergeCell ref="B10:J10"/>
    <mergeCell ref="K10:M10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zoomScaleNormal="100" workbookViewId="0"/>
  </sheetViews>
  <sheetFormatPr defaultRowHeight="12.75" x14ac:dyDescent="0.2"/>
  <cols>
    <col min="1" max="1025" width="9.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558ED5"/>
  </sheetPr>
  <dimension ref="A1:AMK162"/>
  <sheetViews>
    <sheetView zoomScale="130" zoomScaleNormal="130" workbookViewId="0">
      <selection activeCell="B2" sqref="B2"/>
    </sheetView>
  </sheetViews>
  <sheetFormatPr defaultRowHeight="15.75" x14ac:dyDescent="0.25"/>
  <cols>
    <col min="1" max="1" width="10.33203125" style="108"/>
    <col min="2" max="2" width="67" style="108"/>
    <col min="3" max="5" width="17.5" style="109"/>
    <col min="6" max="6" width="0" style="110" hidden="1"/>
    <col min="7" max="1025" width="10.1640625" style="110"/>
  </cols>
  <sheetData>
    <row r="1" spans="1:1024" ht="15.95" customHeight="1" x14ac:dyDescent="0.25">
      <c r="A1" s="472" t="s">
        <v>333</v>
      </c>
      <c r="B1" s="472"/>
      <c r="C1" s="472"/>
      <c r="D1" s="472"/>
      <c r="E1" s="472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5.95" customHeight="1" thickBot="1" x14ac:dyDescent="0.3">
      <c r="B2" s="111" t="s">
        <v>699</v>
      </c>
      <c r="C2" s="112"/>
      <c r="D2" s="112"/>
      <c r="E2" s="112" t="s">
        <v>334</v>
      </c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5.95" customHeight="1" thickBot="1" x14ac:dyDescent="0.3">
      <c r="A3" s="468" t="s">
        <v>335</v>
      </c>
      <c r="B3" s="469" t="s">
        <v>336</v>
      </c>
      <c r="C3" s="470" t="e">
        <f>+CONCATENATE(LEFT(#REF!,4),". évi")</f>
        <v>#REF!</v>
      </c>
      <c r="D3" s="470"/>
      <c r="E3" s="470"/>
      <c r="F3" s="11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38.1" customHeight="1" x14ac:dyDescent="0.25">
      <c r="A4" s="468"/>
      <c r="B4" s="469"/>
      <c r="C4" s="114" t="s">
        <v>8</v>
      </c>
      <c r="D4" s="114" t="s">
        <v>9</v>
      </c>
      <c r="E4" s="115" t="s">
        <v>10</v>
      </c>
      <c r="F4" s="113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119" customFormat="1" ht="12" customHeight="1" x14ac:dyDescent="0.2">
      <c r="A5" s="31" t="s">
        <v>11</v>
      </c>
      <c r="B5" s="116" t="s">
        <v>12</v>
      </c>
      <c r="C5" s="116" t="s">
        <v>13</v>
      </c>
      <c r="D5" s="116" t="s">
        <v>14</v>
      </c>
      <c r="E5" s="117" t="s">
        <v>15</v>
      </c>
      <c r="F5" s="118"/>
    </row>
    <row r="6" spans="1:1024" s="126" customFormat="1" ht="12" customHeight="1" x14ac:dyDescent="0.2">
      <c r="A6" s="120" t="s">
        <v>17</v>
      </c>
      <c r="B6" s="121" t="s">
        <v>18</v>
      </c>
      <c r="C6" s="122">
        <f>SUM(C7:C12)</f>
        <v>16942</v>
      </c>
      <c r="D6" s="123">
        <f>SUM(D7:D12)</f>
        <v>20274</v>
      </c>
      <c r="E6" s="124">
        <f>SUM(E7:E12)</f>
        <v>20274</v>
      </c>
      <c r="F6" s="125" t="s">
        <v>19</v>
      </c>
    </row>
    <row r="7" spans="1:1024" s="126" customFormat="1" ht="12" customHeight="1" x14ac:dyDescent="0.2">
      <c r="A7" s="127" t="s">
        <v>20</v>
      </c>
      <c r="B7" s="35" t="s">
        <v>21</v>
      </c>
      <c r="C7" s="36">
        <v>8719</v>
      </c>
      <c r="D7" s="36">
        <v>9719</v>
      </c>
      <c r="E7" s="36">
        <v>9719</v>
      </c>
      <c r="F7" s="125" t="s">
        <v>22</v>
      </c>
    </row>
    <row r="8" spans="1:1024" s="126" customFormat="1" ht="12" customHeight="1" x14ac:dyDescent="0.2">
      <c r="A8" s="128" t="s">
        <v>23</v>
      </c>
      <c r="B8" s="39" t="s">
        <v>24</v>
      </c>
      <c r="C8" s="48"/>
      <c r="D8" s="48"/>
      <c r="E8" s="48"/>
      <c r="F8" s="125" t="s">
        <v>25</v>
      </c>
    </row>
    <row r="9" spans="1:1024" s="126" customFormat="1" ht="12" customHeight="1" x14ac:dyDescent="0.2">
      <c r="A9" s="128" t="s">
        <v>26</v>
      </c>
      <c r="B9" s="39" t="s">
        <v>27</v>
      </c>
      <c r="C9" s="48">
        <v>7023</v>
      </c>
      <c r="D9" s="48">
        <v>6170</v>
      </c>
      <c r="E9" s="48">
        <v>6170</v>
      </c>
      <c r="F9" s="125" t="s">
        <v>28</v>
      </c>
    </row>
    <row r="10" spans="1:1024" s="126" customFormat="1" ht="12" customHeight="1" x14ac:dyDescent="0.2">
      <c r="A10" s="128" t="s">
        <v>29</v>
      </c>
      <c r="B10" s="39" t="s">
        <v>30</v>
      </c>
      <c r="C10" s="48">
        <v>1200</v>
      </c>
      <c r="D10" s="48">
        <v>1200</v>
      </c>
      <c r="E10" s="48">
        <v>1200</v>
      </c>
      <c r="F10" s="125" t="s">
        <v>31</v>
      </c>
    </row>
    <row r="11" spans="1:1024" s="126" customFormat="1" ht="12" customHeight="1" x14ac:dyDescent="0.2">
      <c r="A11" s="128" t="s">
        <v>32</v>
      </c>
      <c r="B11" s="39" t="s">
        <v>337</v>
      </c>
      <c r="C11" s="48">
        <v>0</v>
      </c>
      <c r="D11" s="48">
        <v>3185</v>
      </c>
      <c r="E11" s="48">
        <v>3185</v>
      </c>
      <c r="F11" s="125" t="s">
        <v>34</v>
      </c>
    </row>
    <row r="12" spans="1:1024" s="126" customFormat="1" ht="12" customHeight="1" x14ac:dyDescent="0.2">
      <c r="A12" s="129" t="s">
        <v>35</v>
      </c>
      <c r="B12" s="44" t="s">
        <v>36</v>
      </c>
      <c r="C12" s="46"/>
      <c r="D12" s="46"/>
      <c r="E12" s="47"/>
      <c r="F12" s="125" t="s">
        <v>37</v>
      </c>
    </row>
    <row r="13" spans="1:1024" s="126" customFormat="1" ht="12" customHeight="1" x14ac:dyDescent="0.2">
      <c r="A13" s="120" t="s">
        <v>38</v>
      </c>
      <c r="B13" s="130" t="s">
        <v>39</v>
      </c>
      <c r="C13" s="131">
        <f>SUM(C14:C18)</f>
        <v>40441</v>
      </c>
      <c r="D13" s="122">
        <f>SUM(D14:D18)</f>
        <v>40977</v>
      </c>
      <c r="E13" s="124">
        <f>SUM(E14:E18)</f>
        <v>40977</v>
      </c>
      <c r="F13" s="125" t="s">
        <v>40</v>
      </c>
    </row>
    <row r="14" spans="1:1024" s="126" customFormat="1" ht="12" customHeight="1" x14ac:dyDescent="0.2">
      <c r="A14" s="127" t="s">
        <v>41</v>
      </c>
      <c r="B14" s="35" t="s">
        <v>42</v>
      </c>
      <c r="C14" s="36">
        <v>0</v>
      </c>
      <c r="D14" s="36"/>
      <c r="E14" s="132">
        <v>0</v>
      </c>
      <c r="F14" s="125" t="s">
        <v>262</v>
      </c>
    </row>
    <row r="15" spans="1:1024" s="126" customFormat="1" ht="12" customHeight="1" x14ac:dyDescent="0.2">
      <c r="A15" s="128" t="s">
        <v>43</v>
      </c>
      <c r="B15" s="39" t="s">
        <v>44</v>
      </c>
      <c r="C15" s="48">
        <v>0</v>
      </c>
      <c r="D15" s="48">
        <v>0</v>
      </c>
      <c r="E15" s="52">
        <v>0</v>
      </c>
      <c r="F15" s="125" t="s">
        <v>265</v>
      </c>
    </row>
    <row r="16" spans="1:1024" s="126" customFormat="1" ht="12" customHeight="1" x14ac:dyDescent="0.2">
      <c r="A16" s="128" t="s">
        <v>45</v>
      </c>
      <c r="B16" s="39" t="s">
        <v>46</v>
      </c>
      <c r="C16" s="48">
        <v>0</v>
      </c>
      <c r="D16" s="48">
        <v>0</v>
      </c>
      <c r="E16" s="52">
        <v>0</v>
      </c>
      <c r="F16" s="125" t="s">
        <v>268</v>
      </c>
    </row>
    <row r="17" spans="1:6" s="126" customFormat="1" ht="12" customHeight="1" x14ac:dyDescent="0.2">
      <c r="A17" s="128" t="s">
        <v>47</v>
      </c>
      <c r="B17" s="39" t="s">
        <v>48</v>
      </c>
      <c r="C17" s="48">
        <v>0</v>
      </c>
      <c r="D17" s="48">
        <v>0</v>
      </c>
      <c r="E17" s="52">
        <v>0</v>
      </c>
      <c r="F17" s="125" t="s">
        <v>271</v>
      </c>
    </row>
    <row r="18" spans="1:6" s="126" customFormat="1" ht="12" customHeight="1" x14ac:dyDescent="0.2">
      <c r="A18" s="128" t="s">
        <v>49</v>
      </c>
      <c r="B18" s="39" t="s">
        <v>50</v>
      </c>
      <c r="C18" s="48">
        <v>40441</v>
      </c>
      <c r="D18" s="48">
        <v>40977</v>
      </c>
      <c r="E18" s="52">
        <v>40977</v>
      </c>
      <c r="F18" s="125" t="s">
        <v>274</v>
      </c>
    </row>
    <row r="19" spans="1:6" s="126" customFormat="1" ht="12" customHeight="1" x14ac:dyDescent="0.2">
      <c r="A19" s="129" t="s">
        <v>51</v>
      </c>
      <c r="B19" s="44" t="s">
        <v>52</v>
      </c>
      <c r="C19" s="46">
        <v>0</v>
      </c>
      <c r="D19" s="46">
        <v>0</v>
      </c>
      <c r="E19" s="47">
        <v>0</v>
      </c>
      <c r="F19" s="125" t="s">
        <v>277</v>
      </c>
    </row>
    <row r="20" spans="1:6" s="126" customFormat="1" ht="12" customHeight="1" x14ac:dyDescent="0.2">
      <c r="A20" s="120" t="s">
        <v>53</v>
      </c>
      <c r="B20" s="133" t="s">
        <v>54</v>
      </c>
      <c r="C20" s="123">
        <f>SUM(C21:C25)</f>
        <v>11808</v>
      </c>
      <c r="D20" s="59">
        <f>SUM(D21:D25)</f>
        <v>41342</v>
      </c>
      <c r="E20" s="124">
        <f>SUM(E21:E25)</f>
        <v>36563</v>
      </c>
      <c r="F20" s="125" t="s">
        <v>55</v>
      </c>
    </row>
    <row r="21" spans="1:6" s="126" customFormat="1" ht="12" customHeight="1" x14ac:dyDescent="0.2">
      <c r="A21" s="127" t="s">
        <v>56</v>
      </c>
      <c r="B21" s="35" t="s">
        <v>57</v>
      </c>
      <c r="C21" s="36">
        <v>11808</v>
      </c>
      <c r="D21" s="36">
        <v>11707</v>
      </c>
      <c r="E21" s="132">
        <v>1046</v>
      </c>
      <c r="F21" s="125" t="s">
        <v>58</v>
      </c>
    </row>
    <row r="22" spans="1:6" s="126" customFormat="1" ht="12" customHeight="1" x14ac:dyDescent="0.2">
      <c r="A22" s="128" t="s">
        <v>59</v>
      </c>
      <c r="B22" s="39" t="s">
        <v>60</v>
      </c>
      <c r="C22" s="48">
        <v>0</v>
      </c>
      <c r="D22" s="48">
        <v>0</v>
      </c>
      <c r="E22" s="52">
        <v>0</v>
      </c>
      <c r="F22" s="125" t="s">
        <v>61</v>
      </c>
    </row>
    <row r="23" spans="1:6" s="126" customFormat="1" ht="12" customHeight="1" x14ac:dyDescent="0.2">
      <c r="A23" s="128" t="s">
        <v>62</v>
      </c>
      <c r="B23" s="39" t="s">
        <v>63</v>
      </c>
      <c r="C23" s="48">
        <v>0</v>
      </c>
      <c r="D23" s="48">
        <v>100</v>
      </c>
      <c r="E23" s="52">
        <v>0</v>
      </c>
      <c r="F23" s="125" t="s">
        <v>64</v>
      </c>
    </row>
    <row r="24" spans="1:6" s="126" customFormat="1" ht="12" customHeight="1" x14ac:dyDescent="0.2">
      <c r="A24" s="128" t="s">
        <v>65</v>
      </c>
      <c r="B24" s="39" t="s">
        <v>66</v>
      </c>
      <c r="C24" s="48"/>
      <c r="D24" s="48"/>
      <c r="E24" s="52">
        <v>0</v>
      </c>
      <c r="F24" s="125" t="s">
        <v>67</v>
      </c>
    </row>
    <row r="25" spans="1:6" s="126" customFormat="1" ht="12" customHeight="1" x14ac:dyDescent="0.2">
      <c r="A25" s="128" t="s">
        <v>68</v>
      </c>
      <c r="B25" s="39" t="s">
        <v>69</v>
      </c>
      <c r="C25" s="48"/>
      <c r="D25" s="48">
        <v>29535</v>
      </c>
      <c r="E25" s="52">
        <v>35517</v>
      </c>
      <c r="F25" s="125" t="s">
        <v>70</v>
      </c>
    </row>
    <row r="26" spans="1:6" s="126" customFormat="1" ht="12" customHeight="1" x14ac:dyDescent="0.2">
      <c r="A26" s="129" t="s">
        <v>71</v>
      </c>
      <c r="B26" s="42" t="s">
        <v>72</v>
      </c>
      <c r="C26" s="46">
        <v>0</v>
      </c>
      <c r="D26" s="46">
        <v>0</v>
      </c>
      <c r="E26" s="47">
        <v>0</v>
      </c>
      <c r="F26" s="125" t="s">
        <v>73</v>
      </c>
    </row>
    <row r="27" spans="1:6" s="126" customFormat="1" ht="12" customHeight="1" x14ac:dyDescent="0.2">
      <c r="A27" s="120" t="s">
        <v>74</v>
      </c>
      <c r="B27" s="133" t="s">
        <v>75</v>
      </c>
      <c r="C27" s="123">
        <f>SUM(C28,C30)</f>
        <v>18150</v>
      </c>
      <c r="D27" s="123">
        <f>SUM(D28,D30,D33)</f>
        <v>22704</v>
      </c>
      <c r="E27" s="124">
        <f>SUM(E28,E31:E33)</f>
        <v>13956</v>
      </c>
      <c r="F27" s="125" t="s">
        <v>76</v>
      </c>
    </row>
    <row r="28" spans="1:6" s="126" customFormat="1" ht="12" customHeight="1" x14ac:dyDescent="0.2">
      <c r="A28" s="127" t="s">
        <v>77</v>
      </c>
      <c r="B28" s="35" t="s">
        <v>78</v>
      </c>
      <c r="C28" s="45">
        <f>SUM(C29)</f>
        <v>1534</v>
      </c>
      <c r="D28" s="45">
        <f>SUM(D29)</f>
        <v>1560</v>
      </c>
      <c r="E28" s="45">
        <f>SUM(E29)</f>
        <v>1310</v>
      </c>
      <c r="F28" s="125" t="s">
        <v>79</v>
      </c>
    </row>
    <row r="29" spans="1:6" s="126" customFormat="1" ht="12" customHeight="1" x14ac:dyDescent="0.2">
      <c r="A29" s="128" t="s">
        <v>80</v>
      </c>
      <c r="B29" s="39" t="s">
        <v>81</v>
      </c>
      <c r="C29" s="48">
        <v>1534</v>
      </c>
      <c r="D29" s="48">
        <v>1560</v>
      </c>
      <c r="E29" s="52">
        <v>1310</v>
      </c>
      <c r="F29" s="125" t="s">
        <v>82</v>
      </c>
    </row>
    <row r="30" spans="1:6" s="126" customFormat="1" ht="12" customHeight="1" x14ac:dyDescent="0.2">
      <c r="A30" s="128" t="s">
        <v>83</v>
      </c>
      <c r="B30" s="39" t="s">
        <v>84</v>
      </c>
      <c r="C30" s="48">
        <f>SUM(C31:C33)</f>
        <v>16616</v>
      </c>
      <c r="D30" s="48">
        <f>SUM(D31:D32)</f>
        <v>21086</v>
      </c>
      <c r="E30" s="48">
        <f>SUM(E31:E33)</f>
        <v>12646</v>
      </c>
      <c r="F30" s="125" t="s">
        <v>85</v>
      </c>
    </row>
    <row r="31" spans="1:6" s="126" customFormat="1" ht="12" customHeight="1" x14ac:dyDescent="0.2">
      <c r="A31" s="128" t="s">
        <v>86</v>
      </c>
      <c r="B31" s="39" t="s">
        <v>87</v>
      </c>
      <c r="C31" s="48">
        <v>3581</v>
      </c>
      <c r="D31" s="48">
        <v>3581</v>
      </c>
      <c r="E31" s="52">
        <v>1149</v>
      </c>
      <c r="F31" s="125" t="s">
        <v>88</v>
      </c>
    </row>
    <row r="32" spans="1:6" s="126" customFormat="1" ht="12" customHeight="1" x14ac:dyDescent="0.2">
      <c r="A32" s="128" t="s">
        <v>89</v>
      </c>
      <c r="B32" s="39" t="s">
        <v>90</v>
      </c>
      <c r="C32" s="48">
        <v>13035</v>
      </c>
      <c r="D32" s="48">
        <v>17505</v>
      </c>
      <c r="E32" s="52">
        <v>11456</v>
      </c>
      <c r="F32" s="125" t="s">
        <v>91</v>
      </c>
    </row>
    <row r="33" spans="1:6" s="126" customFormat="1" ht="12" customHeight="1" x14ac:dyDescent="0.2">
      <c r="A33" s="129" t="s">
        <v>92</v>
      </c>
      <c r="B33" s="42" t="s">
        <v>93</v>
      </c>
      <c r="C33" s="46">
        <v>0</v>
      </c>
      <c r="D33" s="46">
        <v>58</v>
      </c>
      <c r="E33" s="47">
        <v>41</v>
      </c>
      <c r="F33" s="125" t="s">
        <v>94</v>
      </c>
    </row>
    <row r="34" spans="1:6" s="126" customFormat="1" ht="12" customHeight="1" x14ac:dyDescent="0.2">
      <c r="A34" s="120" t="s">
        <v>95</v>
      </c>
      <c r="B34" s="133" t="s">
        <v>96</v>
      </c>
      <c r="C34" s="123">
        <f>SUM(C35:C44)</f>
        <v>4649</v>
      </c>
      <c r="D34" s="59">
        <f>SUM(D35:D44)</f>
        <v>6203</v>
      </c>
      <c r="E34" s="124">
        <f>SUM(E35:E44)</f>
        <v>2926</v>
      </c>
      <c r="F34" s="125" t="s">
        <v>97</v>
      </c>
    </row>
    <row r="35" spans="1:6" s="126" customFormat="1" ht="12" customHeight="1" x14ac:dyDescent="0.2">
      <c r="A35" s="127" t="s">
        <v>98</v>
      </c>
      <c r="B35" s="35" t="s">
        <v>99</v>
      </c>
      <c r="C35" s="36">
        <v>0</v>
      </c>
      <c r="D35" s="36">
        <v>100</v>
      </c>
      <c r="E35" s="132">
        <v>78</v>
      </c>
      <c r="F35" s="125" t="s">
        <v>100</v>
      </c>
    </row>
    <row r="36" spans="1:6" s="126" customFormat="1" ht="12" customHeight="1" x14ac:dyDescent="0.2">
      <c r="A36" s="128" t="s">
        <v>101</v>
      </c>
      <c r="B36" s="39" t="s">
        <v>102</v>
      </c>
      <c r="C36" s="48">
        <v>0</v>
      </c>
      <c r="D36" s="48">
        <v>843</v>
      </c>
      <c r="E36" s="52">
        <v>343</v>
      </c>
      <c r="F36" s="125" t="s">
        <v>103</v>
      </c>
    </row>
    <row r="37" spans="1:6" s="126" customFormat="1" ht="12" customHeight="1" x14ac:dyDescent="0.2">
      <c r="A37" s="128" t="s">
        <v>104</v>
      </c>
      <c r="B37" s="39" t="s">
        <v>105</v>
      </c>
      <c r="C37" s="48">
        <v>0</v>
      </c>
      <c r="D37" s="48">
        <v>300</v>
      </c>
      <c r="E37" s="52">
        <v>228</v>
      </c>
      <c r="F37" s="125" t="s">
        <v>106</v>
      </c>
    </row>
    <row r="38" spans="1:6" s="126" customFormat="1" ht="12" customHeight="1" x14ac:dyDescent="0.2">
      <c r="A38" s="128" t="s">
        <v>107</v>
      </c>
      <c r="B38" s="39" t="s">
        <v>108</v>
      </c>
      <c r="C38" s="48">
        <v>0</v>
      </c>
      <c r="D38" s="48">
        <v>200</v>
      </c>
      <c r="E38" s="52">
        <v>178</v>
      </c>
      <c r="F38" s="125" t="s">
        <v>109</v>
      </c>
    </row>
    <row r="39" spans="1:6" s="126" customFormat="1" ht="12" customHeight="1" x14ac:dyDescent="0.2">
      <c r="A39" s="128" t="s">
        <v>110</v>
      </c>
      <c r="B39" s="39" t="s">
        <v>111</v>
      </c>
      <c r="C39" s="48"/>
      <c r="D39" s="48">
        <v>100</v>
      </c>
      <c r="E39" s="52">
        <v>58</v>
      </c>
      <c r="F39" s="125" t="s">
        <v>112</v>
      </c>
    </row>
    <row r="40" spans="1:6" s="126" customFormat="1" ht="12" customHeight="1" x14ac:dyDescent="0.2">
      <c r="A40" s="128" t="s">
        <v>113</v>
      </c>
      <c r="B40" s="39" t="s">
        <v>114</v>
      </c>
      <c r="C40" s="48">
        <v>0</v>
      </c>
      <c r="D40" s="48"/>
      <c r="E40" s="52"/>
      <c r="F40" s="125" t="s">
        <v>115</v>
      </c>
    </row>
    <row r="41" spans="1:6" s="126" customFormat="1" ht="12" customHeight="1" x14ac:dyDescent="0.2">
      <c r="A41" s="128" t="s">
        <v>116</v>
      </c>
      <c r="B41" s="39" t="s">
        <v>117</v>
      </c>
      <c r="C41" s="48"/>
      <c r="D41" s="48"/>
      <c r="E41" s="52"/>
      <c r="F41" s="125" t="s">
        <v>118</v>
      </c>
    </row>
    <row r="42" spans="1:6" s="126" customFormat="1" ht="12" customHeight="1" x14ac:dyDescent="0.2">
      <c r="A42" s="128" t="s">
        <v>119</v>
      </c>
      <c r="B42" s="39" t="s">
        <v>120</v>
      </c>
      <c r="C42" s="48">
        <v>0</v>
      </c>
      <c r="D42" s="48">
        <v>11</v>
      </c>
      <c r="E42" s="52">
        <v>11</v>
      </c>
      <c r="F42" s="125" t="s">
        <v>121</v>
      </c>
    </row>
    <row r="43" spans="1:6" s="126" customFormat="1" ht="12" customHeight="1" x14ac:dyDescent="0.2">
      <c r="A43" s="128" t="s">
        <v>122</v>
      </c>
      <c r="B43" s="39" t="s">
        <v>123</v>
      </c>
      <c r="C43" s="48"/>
      <c r="D43" s="48">
        <v>0</v>
      </c>
      <c r="E43" s="52">
        <v>0</v>
      </c>
      <c r="F43" s="125" t="s">
        <v>124</v>
      </c>
    </row>
    <row r="44" spans="1:6" s="126" customFormat="1" ht="12" customHeight="1" x14ac:dyDescent="0.2">
      <c r="A44" s="129" t="s">
        <v>125</v>
      </c>
      <c r="B44" s="134" t="s">
        <v>126</v>
      </c>
      <c r="C44" s="46">
        <v>4649</v>
      </c>
      <c r="D44" s="46">
        <v>4649</v>
      </c>
      <c r="E44" s="47">
        <v>2030</v>
      </c>
      <c r="F44" s="125" t="s">
        <v>127</v>
      </c>
    </row>
    <row r="45" spans="1:6" s="126" customFormat="1" ht="12" customHeight="1" x14ac:dyDescent="0.2">
      <c r="A45" s="120" t="s">
        <v>128</v>
      </c>
      <c r="B45" s="133" t="s">
        <v>129</v>
      </c>
      <c r="C45" s="123">
        <f>SUM(C46:C50)</f>
        <v>0</v>
      </c>
      <c r="D45" s="59">
        <f>SUM(D46:D50)</f>
        <v>0</v>
      </c>
      <c r="E45" s="124">
        <f>SUM(E46:E50)</f>
        <v>0</v>
      </c>
      <c r="F45" s="125" t="s">
        <v>338</v>
      </c>
    </row>
    <row r="46" spans="1:6" s="126" customFormat="1" ht="12" customHeight="1" x14ac:dyDescent="0.2">
      <c r="A46" s="127" t="s">
        <v>130</v>
      </c>
      <c r="B46" s="35" t="s">
        <v>131</v>
      </c>
      <c r="C46" s="36">
        <v>0</v>
      </c>
      <c r="D46" s="36">
        <v>0</v>
      </c>
      <c r="E46" s="132">
        <v>0</v>
      </c>
      <c r="F46" s="125" t="s">
        <v>132</v>
      </c>
    </row>
    <row r="47" spans="1:6" s="126" customFormat="1" ht="12" customHeight="1" x14ac:dyDescent="0.2">
      <c r="A47" s="128" t="s">
        <v>133</v>
      </c>
      <c r="B47" s="39" t="s">
        <v>134</v>
      </c>
      <c r="C47" s="48">
        <v>0</v>
      </c>
      <c r="D47" s="48"/>
      <c r="E47" s="52"/>
      <c r="F47" s="125" t="s">
        <v>135</v>
      </c>
    </row>
    <row r="48" spans="1:6" s="126" customFormat="1" ht="12" customHeight="1" x14ac:dyDescent="0.2">
      <c r="A48" s="128" t="s">
        <v>136</v>
      </c>
      <c r="B48" s="39" t="s">
        <v>137</v>
      </c>
      <c r="C48" s="48">
        <v>0</v>
      </c>
      <c r="D48" s="48">
        <v>0</v>
      </c>
      <c r="E48" s="52">
        <v>0</v>
      </c>
      <c r="F48" s="125" t="s">
        <v>138</v>
      </c>
    </row>
    <row r="49" spans="1:6" s="126" customFormat="1" ht="12" customHeight="1" x14ac:dyDescent="0.2">
      <c r="A49" s="128" t="s">
        <v>139</v>
      </c>
      <c r="B49" s="39" t="s">
        <v>140</v>
      </c>
      <c r="C49" s="48">
        <v>0</v>
      </c>
      <c r="D49" s="48">
        <v>0</v>
      </c>
      <c r="E49" s="52">
        <v>0</v>
      </c>
      <c r="F49" s="125" t="s">
        <v>141</v>
      </c>
    </row>
    <row r="50" spans="1:6" s="126" customFormat="1" ht="12" customHeight="1" x14ac:dyDescent="0.2">
      <c r="A50" s="129" t="s">
        <v>142</v>
      </c>
      <c r="B50" s="44" t="s">
        <v>143</v>
      </c>
      <c r="C50" s="46">
        <v>0</v>
      </c>
      <c r="D50" s="46">
        <v>0</v>
      </c>
      <c r="E50" s="47">
        <v>0</v>
      </c>
      <c r="F50" s="125" t="s">
        <v>144</v>
      </c>
    </row>
    <row r="51" spans="1:6" s="126" customFormat="1" ht="17.25" customHeight="1" x14ac:dyDescent="0.2">
      <c r="A51" s="120" t="s">
        <v>145</v>
      </c>
      <c r="B51" s="121" t="s">
        <v>146</v>
      </c>
      <c r="C51" s="122">
        <f>SUM(C52:C54)</f>
        <v>0</v>
      </c>
      <c r="D51" s="123">
        <f>SUM(D52:D54)</f>
        <v>420</v>
      </c>
      <c r="E51" s="124">
        <f>SUM(E52:E54)</f>
        <v>139</v>
      </c>
      <c r="F51" s="125" t="s">
        <v>147</v>
      </c>
    </row>
    <row r="52" spans="1:6" s="126" customFormat="1" ht="12" customHeight="1" x14ac:dyDescent="0.2">
      <c r="A52" s="127" t="s">
        <v>148</v>
      </c>
      <c r="B52" s="35" t="s">
        <v>149</v>
      </c>
      <c r="C52" s="36">
        <v>0</v>
      </c>
      <c r="D52" s="36">
        <v>0</v>
      </c>
      <c r="E52" s="132">
        <v>0</v>
      </c>
      <c r="F52" s="125" t="s">
        <v>150</v>
      </c>
    </row>
    <row r="53" spans="1:6" s="126" customFormat="1" ht="12" customHeight="1" x14ac:dyDescent="0.2">
      <c r="A53" s="128" t="s">
        <v>151</v>
      </c>
      <c r="B53" s="39" t="s">
        <v>152</v>
      </c>
      <c r="C53" s="48">
        <v>0</v>
      </c>
      <c r="D53" s="48">
        <v>20</v>
      </c>
      <c r="E53" s="52">
        <v>20</v>
      </c>
      <c r="F53" s="125" t="s">
        <v>153</v>
      </c>
    </row>
    <row r="54" spans="1:6" s="126" customFormat="1" ht="12" customHeight="1" x14ac:dyDescent="0.2">
      <c r="A54" s="128" t="s">
        <v>154</v>
      </c>
      <c r="B54" s="39" t="s">
        <v>155</v>
      </c>
      <c r="C54" s="48"/>
      <c r="D54" s="48">
        <v>400</v>
      </c>
      <c r="E54" s="52">
        <v>119</v>
      </c>
      <c r="F54" s="125" t="s">
        <v>156</v>
      </c>
    </row>
    <row r="55" spans="1:6" s="126" customFormat="1" ht="12" customHeight="1" x14ac:dyDescent="0.2">
      <c r="A55" s="129" t="s">
        <v>157</v>
      </c>
      <c r="B55" s="44" t="s">
        <v>158</v>
      </c>
      <c r="C55" s="46">
        <v>0</v>
      </c>
      <c r="D55" s="46">
        <v>0</v>
      </c>
      <c r="E55" s="47">
        <v>0</v>
      </c>
      <c r="F55" s="125" t="s">
        <v>159</v>
      </c>
    </row>
    <row r="56" spans="1:6" s="126" customFormat="1" ht="12" customHeight="1" x14ac:dyDescent="0.2">
      <c r="A56" s="120" t="s">
        <v>160</v>
      </c>
      <c r="B56" s="135" t="s">
        <v>161</v>
      </c>
      <c r="C56" s="59">
        <f>SUM(C57:C59)</f>
        <v>0</v>
      </c>
      <c r="D56" s="59">
        <f>SUM(D57:D59)</f>
        <v>200</v>
      </c>
      <c r="E56" s="124">
        <f>SUM(E57:E59)</f>
        <v>127</v>
      </c>
      <c r="F56" s="125" t="s">
        <v>162</v>
      </c>
    </row>
    <row r="57" spans="1:6" s="126" customFormat="1" ht="12" customHeight="1" x14ac:dyDescent="0.2">
      <c r="A57" s="127" t="s">
        <v>163</v>
      </c>
      <c r="B57" s="35" t="s">
        <v>164</v>
      </c>
      <c r="C57" s="48">
        <v>0</v>
      </c>
      <c r="D57" s="48">
        <v>0</v>
      </c>
      <c r="E57" s="52">
        <v>0</v>
      </c>
      <c r="F57" s="125" t="s">
        <v>165</v>
      </c>
    </row>
    <row r="58" spans="1:6" s="126" customFormat="1" ht="12" customHeight="1" x14ac:dyDescent="0.2">
      <c r="A58" s="128" t="s">
        <v>166</v>
      </c>
      <c r="B58" s="39" t="s">
        <v>339</v>
      </c>
      <c r="C58" s="48">
        <v>0</v>
      </c>
      <c r="D58" s="48">
        <v>0</v>
      </c>
      <c r="E58" s="52">
        <v>0</v>
      </c>
      <c r="F58" s="125" t="s">
        <v>168</v>
      </c>
    </row>
    <row r="59" spans="1:6" s="126" customFormat="1" ht="12" customHeight="1" x14ac:dyDescent="0.2">
      <c r="A59" s="128" t="s">
        <v>169</v>
      </c>
      <c r="B59" s="39" t="s">
        <v>170</v>
      </c>
      <c r="C59" s="48">
        <v>0</v>
      </c>
      <c r="D59" s="48">
        <v>200</v>
      </c>
      <c r="E59" s="52">
        <v>127</v>
      </c>
      <c r="F59" s="125" t="s">
        <v>171</v>
      </c>
    </row>
    <row r="60" spans="1:6" s="126" customFormat="1" ht="12" customHeight="1" x14ac:dyDescent="0.2">
      <c r="A60" s="129" t="s">
        <v>172</v>
      </c>
      <c r="B60" s="44" t="s">
        <v>173</v>
      </c>
      <c r="C60" s="48">
        <v>0</v>
      </c>
      <c r="D60" s="48">
        <v>0</v>
      </c>
      <c r="E60" s="52">
        <v>0</v>
      </c>
      <c r="F60" s="125" t="s">
        <v>174</v>
      </c>
    </row>
    <row r="61" spans="1:6" s="126" customFormat="1" ht="12" customHeight="1" x14ac:dyDescent="0.2">
      <c r="A61" s="120" t="s">
        <v>175</v>
      </c>
      <c r="B61" s="133" t="s">
        <v>176</v>
      </c>
      <c r="C61" s="123">
        <f>SUM(C6,C13,C20,C27,C45,C51,C56,C34)</f>
        <v>91990</v>
      </c>
      <c r="D61" s="123">
        <f>SUM(D6,D13,D20,D27,D45,D51,D56,D34)</f>
        <v>132120</v>
      </c>
      <c r="E61" s="136">
        <f>SUM(E6,E13,E20,E27,E45,E51,E56,E34)</f>
        <v>114962</v>
      </c>
      <c r="F61" s="125" t="s">
        <v>177</v>
      </c>
    </row>
    <row r="62" spans="1:6" s="126" customFormat="1" ht="12" customHeight="1" x14ac:dyDescent="0.2">
      <c r="A62" s="137" t="s">
        <v>340</v>
      </c>
      <c r="B62" s="138" t="s">
        <v>179</v>
      </c>
      <c r="C62" s="139">
        <f>SUM(C63:C65)</f>
        <v>0</v>
      </c>
      <c r="D62" s="33">
        <f>SUM(D63:D65)</f>
        <v>0</v>
      </c>
      <c r="E62" s="88">
        <f>SUM(E63:E65)</f>
        <v>0</v>
      </c>
      <c r="F62" s="125" t="s">
        <v>180</v>
      </c>
    </row>
    <row r="63" spans="1:6" s="126" customFormat="1" ht="12" customHeight="1" x14ac:dyDescent="0.2">
      <c r="A63" s="127" t="s">
        <v>181</v>
      </c>
      <c r="B63" s="35" t="s">
        <v>182</v>
      </c>
      <c r="C63" s="48">
        <v>0</v>
      </c>
      <c r="D63" s="48">
        <v>0</v>
      </c>
      <c r="E63" s="52">
        <v>0</v>
      </c>
      <c r="F63" s="125" t="s">
        <v>183</v>
      </c>
    </row>
    <row r="64" spans="1:6" s="126" customFormat="1" ht="12" customHeight="1" x14ac:dyDescent="0.2">
      <c r="A64" s="128" t="s">
        <v>184</v>
      </c>
      <c r="B64" s="39" t="s">
        <v>185</v>
      </c>
      <c r="C64" s="48">
        <v>0</v>
      </c>
      <c r="D64" s="48">
        <v>0</v>
      </c>
      <c r="E64" s="52">
        <v>0</v>
      </c>
      <c r="F64" s="125" t="s">
        <v>186</v>
      </c>
    </row>
    <row r="65" spans="1:1024" s="126" customFormat="1" ht="12" customHeight="1" x14ac:dyDescent="0.2">
      <c r="A65" s="129" t="s">
        <v>187</v>
      </c>
      <c r="B65" s="140" t="s">
        <v>341</v>
      </c>
      <c r="C65" s="48">
        <v>0</v>
      </c>
      <c r="D65" s="48">
        <v>0</v>
      </c>
      <c r="E65" s="52">
        <v>0</v>
      </c>
      <c r="F65" s="125" t="s">
        <v>189</v>
      </c>
    </row>
    <row r="66" spans="1:1024" s="126" customFormat="1" ht="12" customHeight="1" x14ac:dyDescent="0.2">
      <c r="A66" s="137" t="s">
        <v>190</v>
      </c>
      <c r="B66" s="43" t="s">
        <v>191</v>
      </c>
      <c r="C66" s="141">
        <f>SUM(C67:C70)</f>
        <v>0</v>
      </c>
      <c r="D66" s="139">
        <f>SUM(D67:D70)</f>
        <v>0</v>
      </c>
      <c r="E66" s="88">
        <f>SUM(E67:E70)</f>
        <v>0</v>
      </c>
      <c r="F66" s="125" t="s">
        <v>192</v>
      </c>
    </row>
    <row r="67" spans="1:1024" s="126" customFormat="1" ht="13.5" customHeight="1" x14ac:dyDescent="0.2">
      <c r="A67" s="127" t="s">
        <v>193</v>
      </c>
      <c r="B67" s="35" t="s">
        <v>194</v>
      </c>
      <c r="C67" s="48">
        <v>0</v>
      </c>
      <c r="D67" s="48">
        <v>0</v>
      </c>
      <c r="E67" s="52">
        <v>0</v>
      </c>
      <c r="F67" s="125" t="s">
        <v>195</v>
      </c>
    </row>
    <row r="68" spans="1:1024" s="126" customFormat="1" ht="12" customHeight="1" x14ac:dyDescent="0.2">
      <c r="A68" s="128" t="s">
        <v>196</v>
      </c>
      <c r="B68" s="39" t="s">
        <v>197</v>
      </c>
      <c r="C68" s="48">
        <v>0</v>
      </c>
      <c r="D68" s="48">
        <v>0</v>
      </c>
      <c r="E68" s="52">
        <v>0</v>
      </c>
      <c r="F68" s="125" t="s">
        <v>198</v>
      </c>
    </row>
    <row r="69" spans="1:1024" s="126" customFormat="1" ht="12" customHeight="1" x14ac:dyDescent="0.2">
      <c r="A69" s="128" t="s">
        <v>199</v>
      </c>
      <c r="B69" s="39" t="s">
        <v>200</v>
      </c>
      <c r="C69" s="48">
        <v>0</v>
      </c>
      <c r="D69" s="48">
        <v>0</v>
      </c>
      <c r="E69" s="52">
        <v>0</v>
      </c>
      <c r="F69" s="125" t="s">
        <v>201</v>
      </c>
    </row>
    <row r="70" spans="1:1024" s="126" customFormat="1" ht="12" customHeight="1" x14ac:dyDescent="0.2">
      <c r="A70" s="129" t="s">
        <v>202</v>
      </c>
      <c r="B70" s="44" t="s">
        <v>203</v>
      </c>
      <c r="C70" s="48">
        <v>0</v>
      </c>
      <c r="D70" s="48">
        <v>0</v>
      </c>
      <c r="E70" s="52">
        <v>0</v>
      </c>
      <c r="F70" s="125" t="s">
        <v>204</v>
      </c>
    </row>
    <row r="71" spans="1:1024" s="126" customFormat="1" ht="12" customHeight="1" x14ac:dyDescent="0.2">
      <c r="A71" s="142" t="s">
        <v>205</v>
      </c>
      <c r="B71" s="135" t="s">
        <v>206</v>
      </c>
      <c r="C71" s="122">
        <f>SUM(C72:C73)</f>
        <v>21897</v>
      </c>
      <c r="D71" s="123">
        <f>SUM(D72:D73)</f>
        <v>15956</v>
      </c>
      <c r="E71" s="124">
        <f>SUM(E72:E73)</f>
        <v>15956</v>
      </c>
      <c r="F71" s="125" t="s">
        <v>207</v>
      </c>
    </row>
    <row r="72" spans="1:1024" s="126" customFormat="1" ht="12" customHeight="1" x14ac:dyDescent="0.2">
      <c r="A72" s="127" t="s">
        <v>208</v>
      </c>
      <c r="B72" s="35" t="s">
        <v>209</v>
      </c>
      <c r="C72" s="48">
        <v>21897</v>
      </c>
      <c r="D72" s="48">
        <v>15956</v>
      </c>
      <c r="E72" s="52">
        <v>15956</v>
      </c>
      <c r="F72" s="125" t="s">
        <v>210</v>
      </c>
    </row>
    <row r="73" spans="1:1024" s="126" customFormat="1" ht="12" customHeight="1" x14ac:dyDescent="0.2">
      <c r="A73" s="129" t="s">
        <v>211</v>
      </c>
      <c r="B73" s="44" t="s">
        <v>212</v>
      </c>
      <c r="C73" s="48">
        <v>0</v>
      </c>
      <c r="D73" s="48"/>
      <c r="E73" s="52"/>
      <c r="F73" s="125" t="s">
        <v>213</v>
      </c>
    </row>
    <row r="74" spans="1:1024" s="126" customFormat="1" ht="12" customHeight="1" x14ac:dyDescent="0.2">
      <c r="A74" s="142" t="s">
        <v>214</v>
      </c>
      <c r="B74" s="135" t="s">
        <v>215</v>
      </c>
      <c r="C74" s="122">
        <f>SUM(C75:C77)</f>
        <v>1113</v>
      </c>
      <c r="D74" s="123">
        <f>SUM(D75:D77)</f>
        <v>1113</v>
      </c>
      <c r="E74" s="124">
        <f>SUM(E75:E77)</f>
        <v>722</v>
      </c>
      <c r="F74" s="125" t="s">
        <v>216</v>
      </c>
    </row>
    <row r="75" spans="1:1024" s="126" customFormat="1" ht="12" customHeight="1" x14ac:dyDescent="0.2">
      <c r="A75" s="127" t="s">
        <v>217</v>
      </c>
      <c r="B75" s="35" t="s">
        <v>218</v>
      </c>
      <c r="C75" s="48">
        <v>1113</v>
      </c>
      <c r="D75" s="48">
        <v>1113</v>
      </c>
      <c r="E75" s="52">
        <v>722</v>
      </c>
      <c r="F75" s="125" t="s">
        <v>219</v>
      </c>
    </row>
    <row r="76" spans="1:1024" s="126" customFormat="1" ht="12" customHeight="1" x14ac:dyDescent="0.2">
      <c r="A76" s="128" t="s">
        <v>220</v>
      </c>
      <c r="B76" s="39" t="s">
        <v>221</v>
      </c>
      <c r="C76" s="48">
        <v>0</v>
      </c>
      <c r="D76" s="48">
        <v>0</v>
      </c>
      <c r="E76" s="52">
        <v>0</v>
      </c>
      <c r="F76" s="125" t="s">
        <v>222</v>
      </c>
    </row>
    <row r="77" spans="1:1024" s="126" customFormat="1" ht="12" customHeight="1" x14ac:dyDescent="0.2">
      <c r="A77" s="129" t="s">
        <v>223</v>
      </c>
      <c r="B77" s="42" t="s">
        <v>224</v>
      </c>
      <c r="C77" s="48">
        <v>0</v>
      </c>
      <c r="D77" s="48"/>
      <c r="E77" s="52"/>
      <c r="F77" s="125" t="s">
        <v>225</v>
      </c>
    </row>
    <row r="78" spans="1:1024" s="126" customFormat="1" ht="12" customHeight="1" x14ac:dyDescent="0.2">
      <c r="A78" s="142" t="s">
        <v>226</v>
      </c>
      <c r="B78" s="135" t="s">
        <v>227</v>
      </c>
      <c r="C78" s="59">
        <f>SUM(C79:C82)</f>
        <v>0</v>
      </c>
      <c r="D78" s="59">
        <f>SUM(D79:D82)</f>
        <v>0</v>
      </c>
      <c r="E78" s="59">
        <f>SUM(E79:E82)</f>
        <v>0</v>
      </c>
      <c r="F78" s="125" t="s">
        <v>228</v>
      </c>
    </row>
    <row r="79" spans="1:1024" ht="12" customHeight="1" x14ac:dyDescent="0.25">
      <c r="A79" s="143" t="s">
        <v>229</v>
      </c>
      <c r="B79" s="35" t="s">
        <v>230</v>
      </c>
      <c r="C79" s="48">
        <v>0</v>
      </c>
      <c r="D79" s="48">
        <v>0</v>
      </c>
      <c r="E79" s="52">
        <v>0</v>
      </c>
      <c r="F79" s="125" t="s">
        <v>231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ht="12" customHeight="1" x14ac:dyDescent="0.25">
      <c r="A80" s="144" t="s">
        <v>232</v>
      </c>
      <c r="B80" s="39" t="s">
        <v>233</v>
      </c>
      <c r="C80" s="48">
        <v>0</v>
      </c>
      <c r="D80" s="48">
        <v>0</v>
      </c>
      <c r="E80" s="52">
        <v>0</v>
      </c>
      <c r="F80" s="125" t="s">
        <v>234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ht="12" customHeight="1" x14ac:dyDescent="0.25">
      <c r="A81" s="144" t="s">
        <v>235</v>
      </c>
      <c r="B81" s="39" t="s">
        <v>236</v>
      </c>
      <c r="C81" s="48">
        <v>0</v>
      </c>
      <c r="D81" s="48">
        <v>0</v>
      </c>
      <c r="E81" s="52">
        <v>0</v>
      </c>
      <c r="F81" s="125" t="s">
        <v>237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ht="12" customHeight="1" x14ac:dyDescent="0.25">
      <c r="A82" s="145" t="s">
        <v>238</v>
      </c>
      <c r="B82" s="42" t="s">
        <v>239</v>
      </c>
      <c r="C82" s="48">
        <v>0</v>
      </c>
      <c r="D82" s="48">
        <v>0</v>
      </c>
      <c r="E82" s="52">
        <v>0</v>
      </c>
      <c r="F82" s="125" t="s">
        <v>240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ht="12" customHeight="1" x14ac:dyDescent="0.25">
      <c r="A83" s="137" t="s">
        <v>241</v>
      </c>
      <c r="B83" s="43" t="s">
        <v>242</v>
      </c>
      <c r="C83" s="55">
        <v>0</v>
      </c>
      <c r="D83" s="55">
        <v>0</v>
      </c>
      <c r="E83" s="146">
        <v>0</v>
      </c>
      <c r="F83" s="125" t="s">
        <v>243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ht="12" customHeight="1" x14ac:dyDescent="0.25">
      <c r="A84" s="142" t="s">
        <v>244</v>
      </c>
      <c r="B84" s="147" t="s">
        <v>245</v>
      </c>
      <c r="C84" s="59">
        <f>SUM(C66,C71,C74,C78,C83)</f>
        <v>23010</v>
      </c>
      <c r="D84" s="59">
        <f>SUM(D66,D71,D74,D78,D83)</f>
        <v>17069</v>
      </c>
      <c r="E84" s="59">
        <f>SUM(E66,E71,E74,E78,E83)</f>
        <v>16678</v>
      </c>
      <c r="F84" s="125" t="s">
        <v>246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ht="12" customHeight="1" x14ac:dyDescent="0.25">
      <c r="A85" s="148" t="s">
        <v>247</v>
      </c>
      <c r="B85" s="149" t="s">
        <v>342</v>
      </c>
      <c r="C85" s="33">
        <f>SUM(C61,C84)</f>
        <v>115000</v>
      </c>
      <c r="D85" s="33">
        <f>SUM(D61,D84)</f>
        <v>149189</v>
      </c>
      <c r="E85" s="33">
        <f>SUM(E61,E84)</f>
        <v>131640</v>
      </c>
      <c r="F85" s="125" t="s">
        <v>343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ht="12" customHeight="1" x14ac:dyDescent="0.25">
      <c r="A86" s="150"/>
      <c r="B86" s="150"/>
      <c r="C86" s="151"/>
      <c r="D86" s="151"/>
      <c r="E86" s="151"/>
      <c r="F86" s="125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ht="16.5" customHeight="1" x14ac:dyDescent="0.25">
      <c r="A87" s="472" t="s">
        <v>344</v>
      </c>
      <c r="B87" s="472"/>
      <c r="C87" s="472"/>
      <c r="D87" s="472"/>
      <c r="E87" s="472"/>
      <c r="F87" s="113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 s="155" customFormat="1" ht="16.5" customHeight="1" thickBot="1" x14ac:dyDescent="0.3">
      <c r="A88" s="503" t="s">
        <v>698</v>
      </c>
      <c r="B88" s="503"/>
      <c r="C88" s="153"/>
      <c r="D88" s="153"/>
      <c r="E88" s="153" t="s">
        <v>334</v>
      </c>
      <c r="F88" s="154"/>
    </row>
    <row r="89" spans="1:1024" ht="16.5" customHeight="1" thickBot="1" x14ac:dyDescent="0.3">
      <c r="A89" s="468" t="s">
        <v>335</v>
      </c>
      <c r="B89" s="469" t="s">
        <v>345</v>
      </c>
      <c r="C89" s="470" t="e">
        <f>+C3</f>
        <v>#REF!</v>
      </c>
      <c r="D89" s="470"/>
      <c r="E89" s="470"/>
      <c r="F89" s="154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ht="38.1" customHeight="1" x14ac:dyDescent="0.25">
      <c r="A90" s="468"/>
      <c r="B90" s="469"/>
      <c r="C90" s="114" t="s">
        <v>8</v>
      </c>
      <c r="D90" s="114" t="s">
        <v>9</v>
      </c>
      <c r="E90" s="115" t="s">
        <v>10</v>
      </c>
      <c r="F90" s="113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:1024" s="119" customFormat="1" ht="12" customHeight="1" x14ac:dyDescent="0.2">
      <c r="A91" s="31" t="s">
        <v>11</v>
      </c>
      <c r="B91" s="116" t="s">
        <v>12</v>
      </c>
      <c r="C91" s="116" t="s">
        <v>13</v>
      </c>
      <c r="D91" s="116" t="s">
        <v>14</v>
      </c>
      <c r="E91" s="156" t="s">
        <v>15</v>
      </c>
      <c r="F91" s="118"/>
    </row>
    <row r="92" spans="1:1024" ht="12" customHeight="1" x14ac:dyDescent="0.25">
      <c r="A92" s="157" t="s">
        <v>17</v>
      </c>
      <c r="B92" s="158" t="s">
        <v>250</v>
      </c>
      <c r="C92" s="59">
        <f>SUM(C93:C97)</f>
        <v>68689</v>
      </c>
      <c r="D92" s="59">
        <f>SUM(D93:D97)</f>
        <v>85186</v>
      </c>
      <c r="E92" s="124">
        <f>SUM(E93:E97)</f>
        <v>79208</v>
      </c>
      <c r="F92" s="113" t="s">
        <v>19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ht="12" customHeight="1" x14ac:dyDescent="0.25">
      <c r="A93" s="159" t="s">
        <v>20</v>
      </c>
      <c r="B93" s="160" t="s">
        <v>251</v>
      </c>
      <c r="C93" s="161">
        <v>33923</v>
      </c>
      <c r="D93" s="161">
        <v>36450</v>
      </c>
      <c r="E93" s="162">
        <v>36370</v>
      </c>
      <c r="F93" s="113" t="s">
        <v>22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ht="12" customHeight="1" x14ac:dyDescent="0.25">
      <c r="A94" s="128" t="s">
        <v>23</v>
      </c>
      <c r="B94" s="163" t="s">
        <v>252</v>
      </c>
      <c r="C94" s="48">
        <v>6098</v>
      </c>
      <c r="D94" s="48">
        <v>6947</v>
      </c>
      <c r="E94" s="52">
        <v>6947</v>
      </c>
      <c r="F94" s="113" t="s">
        <v>25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ht="12" customHeight="1" x14ac:dyDescent="0.25">
      <c r="A95" s="128" t="s">
        <v>26</v>
      </c>
      <c r="B95" s="163" t="s">
        <v>253</v>
      </c>
      <c r="C95" s="46">
        <v>22318</v>
      </c>
      <c r="D95" s="46">
        <v>29663</v>
      </c>
      <c r="E95" s="47">
        <v>26204</v>
      </c>
      <c r="F95" s="113" t="s">
        <v>28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ht="12" customHeight="1" x14ac:dyDescent="0.25">
      <c r="A96" s="128" t="s">
        <v>29</v>
      </c>
      <c r="B96" s="164" t="s">
        <v>254</v>
      </c>
      <c r="C96" s="46">
        <v>2350</v>
      </c>
      <c r="D96" s="46">
        <v>5093</v>
      </c>
      <c r="E96" s="47">
        <v>3814</v>
      </c>
      <c r="F96" s="113" t="s">
        <v>31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ht="12" customHeight="1" x14ac:dyDescent="0.25">
      <c r="A97" s="128" t="s">
        <v>255</v>
      </c>
      <c r="B97" s="78" t="s">
        <v>256</v>
      </c>
      <c r="C97" s="46">
        <f>SUM(C98:C107)</f>
        <v>4000</v>
      </c>
      <c r="D97" s="46">
        <f>SUM(D98:D107)</f>
        <v>7033</v>
      </c>
      <c r="E97" s="46">
        <f>SUM(E98:E107)</f>
        <v>5873</v>
      </c>
      <c r="F97" s="113" t="s">
        <v>34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ht="12" customHeight="1" x14ac:dyDescent="0.25">
      <c r="A98" s="128" t="s">
        <v>35</v>
      </c>
      <c r="B98" s="163" t="s">
        <v>257</v>
      </c>
      <c r="C98" s="46">
        <v>0</v>
      </c>
      <c r="D98" s="46">
        <v>1578</v>
      </c>
      <c r="E98" s="47">
        <v>1578</v>
      </c>
      <c r="F98" s="113" t="s">
        <v>37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ht="12" customHeight="1" x14ac:dyDescent="0.25">
      <c r="A99" s="128" t="s">
        <v>258</v>
      </c>
      <c r="B99" s="165" t="s">
        <v>259</v>
      </c>
      <c r="C99" s="46">
        <v>0</v>
      </c>
      <c r="D99" s="46">
        <v>0</v>
      </c>
      <c r="E99" s="47">
        <v>0</v>
      </c>
      <c r="F99" s="113" t="s">
        <v>40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ht="12" customHeight="1" x14ac:dyDescent="0.25">
      <c r="A100" s="128" t="s">
        <v>260</v>
      </c>
      <c r="B100" s="166" t="s">
        <v>261</v>
      </c>
      <c r="C100" s="46">
        <v>0</v>
      </c>
      <c r="D100" s="46"/>
      <c r="E100" s="47"/>
      <c r="F100" s="113" t="s">
        <v>262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ht="12" customHeight="1" x14ac:dyDescent="0.25">
      <c r="A101" s="128" t="s">
        <v>263</v>
      </c>
      <c r="B101" s="166" t="s">
        <v>264</v>
      </c>
      <c r="C101" s="46">
        <v>0</v>
      </c>
      <c r="D101" s="46">
        <v>0</v>
      </c>
      <c r="E101" s="47">
        <v>0</v>
      </c>
      <c r="F101" s="113" t="s">
        <v>265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ht="12" customHeight="1" x14ac:dyDescent="0.25">
      <c r="A102" s="128" t="s">
        <v>266</v>
      </c>
      <c r="B102" s="165" t="s">
        <v>267</v>
      </c>
      <c r="C102" s="46">
        <v>3400</v>
      </c>
      <c r="D102" s="46">
        <v>3400</v>
      </c>
      <c r="E102" s="47">
        <v>2350</v>
      </c>
      <c r="F102" s="113" t="s">
        <v>268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12" customHeight="1" x14ac:dyDescent="0.25">
      <c r="A103" s="128" t="s">
        <v>269</v>
      </c>
      <c r="B103" s="165" t="s">
        <v>270</v>
      </c>
      <c r="C103" s="46">
        <v>0</v>
      </c>
      <c r="D103" s="46">
        <v>0</v>
      </c>
      <c r="E103" s="47">
        <v>0</v>
      </c>
      <c r="F103" s="113" t="s">
        <v>271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ht="12" customHeight="1" x14ac:dyDescent="0.25">
      <c r="A104" s="128" t="s">
        <v>272</v>
      </c>
      <c r="B104" s="166" t="s">
        <v>273</v>
      </c>
      <c r="C104" s="46">
        <v>0</v>
      </c>
      <c r="D104" s="46"/>
      <c r="E104" s="47"/>
      <c r="F104" s="113" t="s">
        <v>274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 ht="12" customHeight="1" x14ac:dyDescent="0.25">
      <c r="A105" s="167" t="s">
        <v>275</v>
      </c>
      <c r="B105" s="168" t="s">
        <v>276</v>
      </c>
      <c r="C105" s="46">
        <v>0</v>
      </c>
      <c r="D105" s="46">
        <v>0</v>
      </c>
      <c r="E105" s="47">
        <v>0</v>
      </c>
      <c r="F105" s="113" t="s">
        <v>277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ht="12" customHeight="1" x14ac:dyDescent="0.25">
      <c r="A106" s="128" t="s">
        <v>278</v>
      </c>
      <c r="B106" s="168" t="s">
        <v>279</v>
      </c>
      <c r="C106" s="46">
        <v>0</v>
      </c>
      <c r="D106" s="46">
        <v>0</v>
      </c>
      <c r="E106" s="47">
        <v>0</v>
      </c>
      <c r="F106" s="113" t="s">
        <v>55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:1024" ht="12" customHeight="1" x14ac:dyDescent="0.25">
      <c r="A107" s="169" t="s">
        <v>280</v>
      </c>
      <c r="B107" s="170" t="s">
        <v>281</v>
      </c>
      <c r="C107" s="171">
        <v>600</v>
      </c>
      <c r="D107" s="46">
        <v>2055</v>
      </c>
      <c r="E107" s="47">
        <v>1945</v>
      </c>
      <c r="F107" s="113" t="s">
        <v>58</v>
      </c>
      <c r="G107"/>
      <c r="H107" s="172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ht="12" customHeight="1" x14ac:dyDescent="0.25">
      <c r="A108" s="173" t="s">
        <v>38</v>
      </c>
      <c r="B108" s="86" t="s">
        <v>282</v>
      </c>
      <c r="C108" s="33">
        <f>SUM(C111,C109,C113)</f>
        <v>33634</v>
      </c>
      <c r="D108" s="33">
        <f>SUM(D111,D109,D113)</f>
        <v>32466</v>
      </c>
      <c r="E108" s="88">
        <f>SUM(E111,E109,E113)</f>
        <v>14112</v>
      </c>
      <c r="F108" s="113" t="s">
        <v>61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ht="12" customHeight="1" x14ac:dyDescent="0.25">
      <c r="A109" s="127" t="s">
        <v>41</v>
      </c>
      <c r="B109" s="163" t="s">
        <v>283</v>
      </c>
      <c r="C109" s="36">
        <v>31094</v>
      </c>
      <c r="D109" s="36">
        <v>27947</v>
      </c>
      <c r="E109" s="132">
        <v>9604</v>
      </c>
      <c r="F109" s="113" t="s">
        <v>64</v>
      </c>
      <c r="G109"/>
      <c r="H109" s="172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ht="12" customHeight="1" x14ac:dyDescent="0.25">
      <c r="A110" s="127" t="s">
        <v>43</v>
      </c>
      <c r="B110" s="95" t="s">
        <v>284</v>
      </c>
      <c r="C110" s="36">
        <v>0</v>
      </c>
      <c r="D110" s="36">
        <v>0</v>
      </c>
      <c r="E110" s="132"/>
      <c r="F110" s="113" t="s">
        <v>67</v>
      </c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x14ac:dyDescent="0.25">
      <c r="A111" s="127" t="s">
        <v>45</v>
      </c>
      <c r="B111" s="95" t="s">
        <v>285</v>
      </c>
      <c r="C111" s="48">
        <v>2540</v>
      </c>
      <c r="D111" s="48">
        <v>4519</v>
      </c>
      <c r="E111" s="52">
        <v>4508</v>
      </c>
      <c r="F111" s="113" t="s">
        <v>70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ht="12" customHeight="1" x14ac:dyDescent="0.25">
      <c r="A112" s="127" t="s">
        <v>47</v>
      </c>
      <c r="B112" s="95" t="s">
        <v>286</v>
      </c>
      <c r="C112" s="48">
        <v>0</v>
      </c>
      <c r="D112" s="48">
        <v>0</v>
      </c>
      <c r="E112" s="52">
        <v>0</v>
      </c>
      <c r="F112" s="113" t="s">
        <v>73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ht="12" customHeight="1" x14ac:dyDescent="0.25">
      <c r="A113" s="127" t="s">
        <v>49</v>
      </c>
      <c r="B113" s="42" t="s">
        <v>287</v>
      </c>
      <c r="C113" s="48">
        <v>0</v>
      </c>
      <c r="D113" s="48">
        <v>0</v>
      </c>
      <c r="E113" s="52">
        <v>0</v>
      </c>
      <c r="F113" s="113" t="s">
        <v>76</v>
      </c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:1024" ht="21.75" customHeight="1" x14ac:dyDescent="0.25">
      <c r="A114" s="127" t="s">
        <v>51</v>
      </c>
      <c r="B114" s="174" t="s">
        <v>288</v>
      </c>
      <c r="C114" s="48">
        <v>0</v>
      </c>
      <c r="D114" s="48">
        <v>0</v>
      </c>
      <c r="E114" s="52">
        <v>0</v>
      </c>
      <c r="F114" s="113" t="s">
        <v>79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:1024" ht="24" customHeight="1" x14ac:dyDescent="0.25">
      <c r="A115" s="127" t="s">
        <v>289</v>
      </c>
      <c r="B115" s="175" t="s">
        <v>290</v>
      </c>
      <c r="C115" s="48">
        <v>0</v>
      </c>
      <c r="D115" s="48">
        <v>0</v>
      </c>
      <c r="E115" s="52">
        <v>0</v>
      </c>
      <c r="F115" s="113" t="s">
        <v>82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ht="12" customHeight="1" x14ac:dyDescent="0.25">
      <c r="A116" s="127" t="s">
        <v>291</v>
      </c>
      <c r="B116" s="166" t="s">
        <v>264</v>
      </c>
      <c r="C116" s="48">
        <v>0</v>
      </c>
      <c r="D116" s="48">
        <v>0</v>
      </c>
      <c r="E116" s="52">
        <v>0</v>
      </c>
      <c r="F116" s="113" t="s">
        <v>85</v>
      </c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:1024" ht="12" customHeight="1" x14ac:dyDescent="0.25">
      <c r="A117" s="127" t="s">
        <v>292</v>
      </c>
      <c r="B117" s="166" t="s">
        <v>293</v>
      </c>
      <c r="C117" s="48">
        <v>0</v>
      </c>
      <c r="D117" s="48">
        <v>0</v>
      </c>
      <c r="E117" s="52">
        <v>0</v>
      </c>
      <c r="F117" s="113" t="s">
        <v>88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ht="12" customHeight="1" x14ac:dyDescent="0.25">
      <c r="A118" s="127" t="s">
        <v>294</v>
      </c>
      <c r="B118" s="166" t="s">
        <v>295</v>
      </c>
      <c r="C118" s="48">
        <v>0</v>
      </c>
      <c r="D118" s="48">
        <v>0</v>
      </c>
      <c r="E118" s="52">
        <v>0</v>
      </c>
      <c r="F118" s="113" t="s">
        <v>91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:1024" s="176" customFormat="1" ht="12" customHeight="1" x14ac:dyDescent="0.25">
      <c r="A119" s="127" t="s">
        <v>296</v>
      </c>
      <c r="B119" s="166" t="s">
        <v>273</v>
      </c>
      <c r="C119" s="48">
        <v>0</v>
      </c>
      <c r="D119" s="48">
        <v>0</v>
      </c>
      <c r="E119" s="52">
        <v>0</v>
      </c>
      <c r="F119" s="113" t="s">
        <v>94</v>
      </c>
    </row>
    <row r="120" spans="1:1024" ht="12" customHeight="1" x14ac:dyDescent="0.25">
      <c r="A120" s="127" t="s">
        <v>297</v>
      </c>
      <c r="B120" s="166" t="s">
        <v>298</v>
      </c>
      <c r="C120" s="48">
        <v>0</v>
      </c>
      <c r="D120" s="48">
        <v>0</v>
      </c>
      <c r="E120" s="52">
        <v>0</v>
      </c>
      <c r="F120" s="113" t="s">
        <v>97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ht="12" customHeight="1" x14ac:dyDescent="0.25">
      <c r="A121" s="167" t="s">
        <v>299</v>
      </c>
      <c r="B121" s="166" t="s">
        <v>300</v>
      </c>
      <c r="C121" s="46">
        <v>0</v>
      </c>
      <c r="D121" s="46">
        <v>0</v>
      </c>
      <c r="E121" s="47">
        <v>0</v>
      </c>
      <c r="F121" s="113" t="s">
        <v>100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ht="12" customHeight="1" x14ac:dyDescent="0.25">
      <c r="A122" s="173" t="s">
        <v>53</v>
      </c>
      <c r="B122" s="177" t="s">
        <v>301</v>
      </c>
      <c r="C122" s="139">
        <f>SUM(C123:C124)</f>
        <v>9500</v>
      </c>
      <c r="D122" s="33">
        <f>SUM(D123:D124)</f>
        <v>28796</v>
      </c>
      <c r="E122" s="88">
        <f>SUM(E123:E124)</f>
        <v>0</v>
      </c>
      <c r="F122" s="113" t="s">
        <v>103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ht="12" customHeight="1" x14ac:dyDescent="0.25">
      <c r="A123" s="127" t="s">
        <v>56</v>
      </c>
      <c r="B123" s="94" t="s">
        <v>302</v>
      </c>
      <c r="C123" s="36">
        <v>9500</v>
      </c>
      <c r="D123" s="36">
        <v>28796</v>
      </c>
      <c r="E123" s="132">
        <v>0</v>
      </c>
      <c r="F123" s="113" t="s">
        <v>106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:1024" ht="12" customHeight="1" x14ac:dyDescent="0.25">
      <c r="A124" s="129" t="s">
        <v>59</v>
      </c>
      <c r="B124" s="95" t="s">
        <v>303</v>
      </c>
      <c r="C124" s="46"/>
      <c r="D124" s="46">
        <v>0</v>
      </c>
      <c r="E124" s="47">
        <v>0</v>
      </c>
      <c r="F124" s="113" t="s">
        <v>109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:1024" ht="12" customHeight="1" x14ac:dyDescent="0.25">
      <c r="A125" s="120" t="s">
        <v>304</v>
      </c>
      <c r="B125" s="121" t="s">
        <v>305</v>
      </c>
      <c r="C125" s="122">
        <f>SUM(C92,C108,C122)</f>
        <v>111823</v>
      </c>
      <c r="D125" s="123">
        <f>SUM(D92,D108,D122)</f>
        <v>146448</v>
      </c>
      <c r="E125" s="124">
        <f>SUM(E92,E108,E122)</f>
        <v>93320</v>
      </c>
      <c r="F125" s="113" t="s">
        <v>112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:1024" ht="12" customHeight="1" x14ac:dyDescent="0.25">
      <c r="A126" s="178" t="s">
        <v>95</v>
      </c>
      <c r="B126" s="173" t="s">
        <v>346</v>
      </c>
      <c r="C126" s="33">
        <f>SUM(C127:C129)</f>
        <v>0</v>
      </c>
      <c r="D126" s="33">
        <f>SUM(D127:D129)</f>
        <v>0</v>
      </c>
      <c r="E126" s="88">
        <f>SUM(E127:E129)</f>
        <v>0</v>
      </c>
      <c r="F126" s="113" t="s">
        <v>115</v>
      </c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:1024" ht="12" customHeight="1" x14ac:dyDescent="0.25">
      <c r="A127" s="127" t="s">
        <v>98</v>
      </c>
      <c r="B127" s="94" t="s">
        <v>307</v>
      </c>
      <c r="C127" s="48">
        <v>0</v>
      </c>
      <c r="D127" s="48">
        <v>0</v>
      </c>
      <c r="E127" s="52">
        <v>0</v>
      </c>
      <c r="F127" s="113" t="s">
        <v>118</v>
      </c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:1024" ht="12" customHeight="1" x14ac:dyDescent="0.25">
      <c r="A128" s="127" t="s">
        <v>101</v>
      </c>
      <c r="B128" s="94" t="s">
        <v>308</v>
      </c>
      <c r="C128" s="48">
        <v>0</v>
      </c>
      <c r="D128" s="48">
        <v>0</v>
      </c>
      <c r="E128" s="52">
        <v>0</v>
      </c>
      <c r="F128" s="113" t="s">
        <v>121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:1024" ht="12" customHeight="1" x14ac:dyDescent="0.25">
      <c r="A129" s="167" t="s">
        <v>104</v>
      </c>
      <c r="B129" s="96" t="s">
        <v>309</v>
      </c>
      <c r="C129" s="48">
        <v>0</v>
      </c>
      <c r="D129" s="48">
        <v>0</v>
      </c>
      <c r="E129" s="52">
        <v>0</v>
      </c>
      <c r="F129" s="113" t="s">
        <v>124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:1024" ht="12" customHeight="1" x14ac:dyDescent="0.25">
      <c r="A130" s="173" t="s">
        <v>128</v>
      </c>
      <c r="B130" s="32" t="s">
        <v>310</v>
      </c>
      <c r="C130" s="141">
        <f>SUM(C131:C134)</f>
        <v>0</v>
      </c>
      <c r="D130" s="139">
        <f>SUM(D131:D134)</f>
        <v>0</v>
      </c>
      <c r="E130" s="88">
        <f>SUM(E131:E134)</f>
        <v>0</v>
      </c>
      <c r="F130" s="113" t="s">
        <v>127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:1024" ht="12" customHeight="1" x14ac:dyDescent="0.25">
      <c r="A131" s="127" t="s">
        <v>130</v>
      </c>
      <c r="B131" s="94" t="s">
        <v>311</v>
      </c>
      <c r="C131" s="48"/>
      <c r="D131" s="48"/>
      <c r="E131" s="52"/>
      <c r="F131" s="113" t="s">
        <v>338</v>
      </c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:1024" ht="12" customHeight="1" x14ac:dyDescent="0.25">
      <c r="A132" s="127" t="s">
        <v>133</v>
      </c>
      <c r="B132" s="94" t="s">
        <v>312</v>
      </c>
      <c r="C132" s="48">
        <v>0</v>
      </c>
      <c r="D132" s="48">
        <v>0</v>
      </c>
      <c r="E132" s="52">
        <v>0</v>
      </c>
      <c r="F132" s="113" t="s">
        <v>132</v>
      </c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</row>
    <row r="133" spans="1:1024" ht="12" customHeight="1" x14ac:dyDescent="0.25">
      <c r="A133" s="127" t="s">
        <v>136</v>
      </c>
      <c r="B133" s="94" t="s">
        <v>313</v>
      </c>
      <c r="C133" s="48">
        <v>0</v>
      </c>
      <c r="D133" s="48">
        <v>0</v>
      </c>
      <c r="E133" s="52">
        <v>0</v>
      </c>
      <c r="F133" s="113" t="s">
        <v>135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</row>
    <row r="134" spans="1:1024" ht="12" customHeight="1" x14ac:dyDescent="0.25">
      <c r="A134" s="167" t="s">
        <v>139</v>
      </c>
      <c r="B134" s="96" t="s">
        <v>314</v>
      </c>
      <c r="C134" s="48">
        <v>0</v>
      </c>
      <c r="D134" s="48">
        <v>0</v>
      </c>
      <c r="E134" s="52">
        <v>0</v>
      </c>
      <c r="F134" s="113" t="s">
        <v>138</v>
      </c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:1024" ht="12" customHeight="1" x14ac:dyDescent="0.25">
      <c r="A135" s="173" t="s">
        <v>315</v>
      </c>
      <c r="B135" s="177" t="s">
        <v>316</v>
      </c>
      <c r="C135" s="139">
        <f>SUM(C136:C140)</f>
        <v>3177</v>
      </c>
      <c r="D135" s="33">
        <f>SUM(D136:D140)</f>
        <v>2741</v>
      </c>
      <c r="E135" s="88">
        <f>SUM(E136:E140)</f>
        <v>2506</v>
      </c>
      <c r="F135" s="113" t="s">
        <v>141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:1024" ht="12" customHeight="1" x14ac:dyDescent="0.25">
      <c r="A136" s="127" t="s">
        <v>148</v>
      </c>
      <c r="B136" s="94" t="s">
        <v>317</v>
      </c>
      <c r="C136" s="48">
        <v>1113</v>
      </c>
      <c r="D136" s="48">
        <v>677</v>
      </c>
      <c r="E136" s="52">
        <v>677</v>
      </c>
      <c r="F136" s="113" t="s">
        <v>144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:1024" ht="12" customHeight="1" x14ac:dyDescent="0.25">
      <c r="A137" s="127" t="s">
        <v>151</v>
      </c>
      <c r="B137" s="94" t="s">
        <v>347</v>
      </c>
      <c r="C137" s="48">
        <v>2064</v>
      </c>
      <c r="D137" s="48">
        <v>2064</v>
      </c>
      <c r="E137" s="52">
        <v>1829</v>
      </c>
      <c r="F137" s="113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</row>
    <row r="138" spans="1:1024" ht="12" customHeight="1" x14ac:dyDescent="0.25">
      <c r="A138" s="127" t="s">
        <v>154</v>
      </c>
      <c r="B138" s="94" t="s">
        <v>318</v>
      </c>
      <c r="C138" s="48">
        <v>0</v>
      </c>
      <c r="D138" s="48">
        <v>0</v>
      </c>
      <c r="E138" s="52">
        <v>0</v>
      </c>
      <c r="F138" s="113" t="s">
        <v>147</v>
      </c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</row>
    <row r="139" spans="1:1024" ht="12" customHeight="1" x14ac:dyDescent="0.25">
      <c r="A139" s="127" t="s">
        <v>157</v>
      </c>
      <c r="B139" s="94" t="s">
        <v>320</v>
      </c>
      <c r="C139" s="48">
        <v>0</v>
      </c>
      <c r="D139" s="48">
        <v>0</v>
      </c>
      <c r="E139" s="52">
        <v>0</v>
      </c>
      <c r="F139" s="113" t="s">
        <v>150</v>
      </c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</row>
    <row r="140" spans="1:1024" ht="12" customHeight="1" x14ac:dyDescent="0.25">
      <c r="A140" s="167" t="s">
        <v>321</v>
      </c>
      <c r="B140" s="96" t="s">
        <v>322</v>
      </c>
      <c r="C140" s="48">
        <v>0</v>
      </c>
      <c r="D140" s="48">
        <v>0</v>
      </c>
      <c r="E140" s="52">
        <v>0</v>
      </c>
      <c r="F140" s="113" t="s">
        <v>153</v>
      </c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</row>
    <row r="141" spans="1:1024" ht="15" customHeight="1" x14ac:dyDescent="0.25">
      <c r="A141" s="173" t="s">
        <v>160</v>
      </c>
      <c r="B141" s="32" t="s">
        <v>348</v>
      </c>
      <c r="C141" s="179">
        <f>SUM(C142:C145)</f>
        <v>0</v>
      </c>
      <c r="D141" s="180">
        <f>SUM(D142:D145)</f>
        <v>0</v>
      </c>
      <c r="E141" s="98">
        <f>SUM(E142:E145)</f>
        <v>0</v>
      </c>
      <c r="F141" s="113" t="s">
        <v>156</v>
      </c>
      <c r="G141" s="181"/>
      <c r="H141" s="181"/>
      <c r="I141" s="18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</row>
    <row r="142" spans="1:1024" s="126" customFormat="1" ht="12.95" customHeight="1" x14ac:dyDescent="0.25">
      <c r="A142" s="127" t="s">
        <v>163</v>
      </c>
      <c r="B142" s="94" t="s">
        <v>324</v>
      </c>
      <c r="C142" s="48">
        <v>0</v>
      </c>
      <c r="D142" s="48">
        <v>0</v>
      </c>
      <c r="E142" s="52">
        <v>0</v>
      </c>
      <c r="F142" s="113" t="s">
        <v>159</v>
      </c>
    </row>
    <row r="143" spans="1:1024" ht="12.75" customHeight="1" x14ac:dyDescent="0.25">
      <c r="A143" s="127" t="s">
        <v>166</v>
      </c>
      <c r="B143" s="94" t="s">
        <v>325</v>
      </c>
      <c r="C143" s="48">
        <v>0</v>
      </c>
      <c r="D143" s="48">
        <v>0</v>
      </c>
      <c r="E143" s="52">
        <v>0</v>
      </c>
      <c r="F143" s="113" t="s">
        <v>162</v>
      </c>
    </row>
    <row r="144" spans="1:1024" ht="12.75" customHeight="1" x14ac:dyDescent="0.25">
      <c r="A144" s="127" t="s">
        <v>169</v>
      </c>
      <c r="B144" s="94" t="s">
        <v>326</v>
      </c>
      <c r="C144" s="48">
        <v>0</v>
      </c>
      <c r="D144" s="48">
        <v>0</v>
      </c>
      <c r="E144" s="52">
        <v>0</v>
      </c>
      <c r="F144" s="113" t="s">
        <v>165</v>
      </c>
    </row>
    <row r="145" spans="1:6" ht="12.75" customHeight="1" x14ac:dyDescent="0.25">
      <c r="A145" s="127" t="s">
        <v>172</v>
      </c>
      <c r="B145" s="94" t="s">
        <v>327</v>
      </c>
      <c r="C145" s="48">
        <v>0</v>
      </c>
      <c r="D145" s="48">
        <v>0</v>
      </c>
      <c r="E145" s="52">
        <v>0</v>
      </c>
      <c r="F145" s="113" t="s">
        <v>168</v>
      </c>
    </row>
    <row r="146" spans="1:6" x14ac:dyDescent="0.25">
      <c r="A146" s="173" t="s">
        <v>175</v>
      </c>
      <c r="B146" s="177" t="s">
        <v>328</v>
      </c>
      <c r="C146" s="182">
        <f>SUM(C126,C130,C135,C141)</f>
        <v>3177</v>
      </c>
      <c r="D146" s="183">
        <f>SUM(D126,D130,D135,D141)</f>
        <v>2741</v>
      </c>
      <c r="E146" s="99">
        <f>SUM(E126,E130,E135,E141)</f>
        <v>2506</v>
      </c>
      <c r="F146" s="113" t="s">
        <v>171</v>
      </c>
    </row>
    <row r="147" spans="1:6" x14ac:dyDescent="0.25">
      <c r="A147" s="184" t="s">
        <v>329</v>
      </c>
      <c r="B147" s="101" t="s">
        <v>330</v>
      </c>
      <c r="C147" s="185">
        <f>SUM(C125,C146)</f>
        <v>115000</v>
      </c>
      <c r="D147" s="185">
        <f>SUM(D125,D146)</f>
        <v>149189</v>
      </c>
      <c r="E147" s="185">
        <f>SUM(E125,E146)</f>
        <v>95826</v>
      </c>
      <c r="F147" s="113" t="s">
        <v>174</v>
      </c>
    </row>
    <row r="148" spans="1:6" x14ac:dyDescent="0.25">
      <c r="A148"/>
      <c r="B148"/>
      <c r="C148"/>
      <c r="D148"/>
      <c r="E148"/>
    </row>
    <row r="149" spans="1:6" ht="18.75" customHeight="1" x14ac:dyDescent="0.25">
      <c r="A149" s="471" t="s">
        <v>349</v>
      </c>
      <c r="B149" s="471"/>
      <c r="C149" s="471"/>
      <c r="D149" s="471"/>
      <c r="E149" s="471"/>
    </row>
    <row r="150" spans="1:6" s="110" customFormat="1" ht="13.5" customHeight="1" x14ac:dyDescent="0.25">
      <c r="A150" s="186" t="s">
        <v>350</v>
      </c>
      <c r="B150" s="186"/>
      <c r="D150"/>
      <c r="E150" s="112" t="s">
        <v>334</v>
      </c>
    </row>
    <row r="151" spans="1:6" ht="21" x14ac:dyDescent="0.25">
      <c r="A151" s="173">
        <v>1</v>
      </c>
      <c r="B151" s="86" t="s">
        <v>351</v>
      </c>
      <c r="C151" s="88">
        <f>+C61-C125</f>
        <v>-19833</v>
      </c>
      <c r="D151" s="88">
        <f>+D61-D125</f>
        <v>-14328</v>
      </c>
      <c r="E151" s="88">
        <f>+E61-E125</f>
        <v>21642</v>
      </c>
    </row>
    <row r="152" spans="1:6" ht="21" x14ac:dyDescent="0.25">
      <c r="A152" s="173" t="s">
        <v>38</v>
      </c>
      <c r="B152" s="86" t="s">
        <v>352</v>
      </c>
      <c r="C152" s="88">
        <f>+C84-C146</f>
        <v>19833</v>
      </c>
      <c r="D152" s="88">
        <f>+D84-D146</f>
        <v>14328</v>
      </c>
      <c r="E152" s="88">
        <f>+E84-E146</f>
        <v>14172</v>
      </c>
    </row>
    <row r="153" spans="1:6" ht="7.5" customHeight="1" x14ac:dyDescent="0.25"/>
    <row r="155" spans="1:6" ht="12.75" customHeight="1" x14ac:dyDescent="0.25"/>
    <row r="156" spans="1:6" ht="12.75" customHeight="1" x14ac:dyDescent="0.25"/>
    <row r="157" spans="1:6" ht="12.75" customHeight="1" x14ac:dyDescent="0.25"/>
    <row r="158" spans="1:6" ht="12.75" customHeight="1" x14ac:dyDescent="0.25"/>
    <row r="159" spans="1:6" ht="12.75" customHeight="1" x14ac:dyDescent="0.25"/>
    <row r="160" spans="1:6" ht="12.75" customHeight="1" x14ac:dyDescent="0.25"/>
    <row r="161" ht="12.75" customHeight="1" x14ac:dyDescent="0.25"/>
    <row r="162" ht="12.75" customHeight="1" x14ac:dyDescent="0.25"/>
  </sheetData>
  <mergeCells count="10">
    <mergeCell ref="A89:A90"/>
    <mergeCell ref="B89:B90"/>
    <mergeCell ref="C89:E89"/>
    <mergeCell ref="A149:E149"/>
    <mergeCell ref="A1:E1"/>
    <mergeCell ref="A3:A4"/>
    <mergeCell ref="B3:B4"/>
    <mergeCell ref="C3:E3"/>
    <mergeCell ref="A87:E87"/>
    <mergeCell ref="A88:B88"/>
  </mergeCells>
  <printOptions horizontalCentered="1"/>
  <pageMargins left="0.78749999999999998" right="0.78749999999999998" top="1.4569444444444399" bottom="0.86597222222222203" header="0.51180555555555496" footer="0.51180555555555496"/>
  <pageSetup paperSize="0" scale="0" firstPageNumber="0" orientation="portrait" usePrinterDefaults="0" horizontalDpi="0" verticalDpi="0" copies="0"/>
  <headerFooter>
    <oddHeader>&amp;C&amp;12..............................Önkormányzat2014. ÉVI ZÁRSZÁMADÁSÁNAK PÉNZÜGYI MÉRLEGE&amp;R&amp;11 1.1. melléklet a ....../2015. (......) önkormányzati rendelethez</oddHeader>
  </headerFooter>
  <rowBreaks count="1" manualBreakCount="1">
    <brk id="8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558ED5"/>
  </sheetPr>
  <dimension ref="A1:AMK30"/>
  <sheetViews>
    <sheetView zoomScaleNormal="100" workbookViewId="0">
      <selection activeCell="B2" sqref="B2"/>
    </sheetView>
  </sheetViews>
  <sheetFormatPr defaultRowHeight="12.75" x14ac:dyDescent="0.2"/>
  <cols>
    <col min="1" max="1" width="7.5" style="187"/>
    <col min="2" max="2" width="60.6640625" style="188"/>
    <col min="3" max="5" width="17.83203125" style="187"/>
    <col min="6" max="6" width="60.6640625" style="187"/>
    <col min="7" max="9" width="17.83203125" style="187"/>
    <col min="10" max="10" width="5.33203125" style="187"/>
    <col min="11" max="11" width="0" style="4" hidden="1"/>
    <col min="12" max="1025" width="10.1640625" style="187"/>
  </cols>
  <sheetData>
    <row r="1" spans="1:1024" ht="39.75" customHeight="1" x14ac:dyDescent="0.2">
      <c r="A1"/>
      <c r="B1" s="473" t="s">
        <v>353</v>
      </c>
      <c r="C1" s="473"/>
      <c r="D1" s="473"/>
      <c r="E1" s="473"/>
      <c r="F1" s="473"/>
      <c r="G1" s="473"/>
      <c r="H1" s="473"/>
      <c r="I1" s="473"/>
      <c r="J1" s="474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3.5" x14ac:dyDescent="0.2">
      <c r="A2"/>
      <c r="B2" t="s">
        <v>700</v>
      </c>
      <c r="C2"/>
      <c r="D2"/>
      <c r="E2"/>
      <c r="F2"/>
      <c r="G2" s="189"/>
      <c r="H2" s="189"/>
      <c r="I2" s="189" t="s">
        <v>354</v>
      </c>
      <c r="J2" s="474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8" customHeight="1" x14ac:dyDescent="0.2">
      <c r="A3" s="475" t="s">
        <v>335</v>
      </c>
      <c r="B3" s="476" t="s">
        <v>16</v>
      </c>
      <c r="C3" s="476"/>
      <c r="D3" s="476"/>
      <c r="E3" s="476"/>
      <c r="F3" s="475" t="s">
        <v>249</v>
      </c>
      <c r="G3" s="475"/>
      <c r="H3" s="475"/>
      <c r="I3" s="475"/>
      <c r="J3" s="474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s="196" customFormat="1" ht="35.25" customHeight="1" x14ac:dyDescent="0.2">
      <c r="A4" s="475"/>
      <c r="B4" s="190" t="s">
        <v>0</v>
      </c>
      <c r="C4" s="191" t="e">
        <f>+CONCATENATE(LEFT(Önk.!C3,4),". évi eredeti előirányzat")</f>
        <v>#REF!</v>
      </c>
      <c r="D4" s="192" t="e">
        <f>+CONCATENATE(LEFT(Önk.!C3,4),". évi módosított előirányzat")</f>
        <v>#REF!</v>
      </c>
      <c r="E4" s="191" t="e">
        <f>+CONCATENATE(LEFT(Önk.!C3,4),". évi teljesítés")</f>
        <v>#REF!</v>
      </c>
      <c r="F4" s="193" t="s">
        <v>0</v>
      </c>
      <c r="G4" s="190" t="e">
        <f>+C4</f>
        <v>#REF!</v>
      </c>
      <c r="H4" s="192" t="e">
        <f>+D4</f>
        <v>#REF!</v>
      </c>
      <c r="I4" s="194" t="e">
        <f>+E4</f>
        <v>#REF!</v>
      </c>
      <c r="J4" s="474"/>
      <c r="K4" s="195"/>
    </row>
    <row r="5" spans="1:1024" s="203" customFormat="1" ht="12" customHeight="1" x14ac:dyDescent="0.2">
      <c r="A5" s="197" t="s">
        <v>11</v>
      </c>
      <c r="B5" s="198" t="s">
        <v>12</v>
      </c>
      <c r="C5" s="199" t="s">
        <v>13</v>
      </c>
      <c r="D5" s="199" t="s">
        <v>14</v>
      </c>
      <c r="E5" s="199" t="s">
        <v>15</v>
      </c>
      <c r="F5" s="200" t="s">
        <v>355</v>
      </c>
      <c r="G5" s="198" t="s">
        <v>356</v>
      </c>
      <c r="H5" s="199" t="s">
        <v>357</v>
      </c>
      <c r="I5" s="201" t="s">
        <v>358</v>
      </c>
      <c r="J5" s="474"/>
      <c r="K5" s="202"/>
    </row>
    <row r="6" spans="1:1024" ht="15" customHeight="1" x14ac:dyDescent="0.2">
      <c r="A6" s="204" t="s">
        <v>17</v>
      </c>
      <c r="B6" s="205" t="s">
        <v>359</v>
      </c>
      <c r="C6" s="206">
        <f>SUM(Önk.!C6)</f>
        <v>16942</v>
      </c>
      <c r="D6" s="206">
        <f>SUM(Önk.!D6)</f>
        <v>20274</v>
      </c>
      <c r="E6" s="206">
        <f>SUM(Önk.!E6)</f>
        <v>20274</v>
      </c>
      <c r="F6" s="207" t="s">
        <v>360</v>
      </c>
      <c r="G6" s="208">
        <f>SUM(Önk.!C93)</f>
        <v>33923</v>
      </c>
      <c r="H6" s="206">
        <f>SUM(Önk.!D93)</f>
        <v>36450</v>
      </c>
      <c r="I6" s="209">
        <f>SUM(Önk.!E93)</f>
        <v>36370</v>
      </c>
      <c r="J6" s="474"/>
      <c r="K6" s="4" t="s">
        <v>19</v>
      </c>
    </row>
    <row r="7" spans="1:1024" ht="15" customHeight="1" x14ac:dyDescent="0.2">
      <c r="A7" s="210" t="s">
        <v>38</v>
      </c>
      <c r="B7" s="211" t="s">
        <v>361</v>
      </c>
      <c r="C7" s="212">
        <f>SUM(Önk.!C13)</f>
        <v>40441</v>
      </c>
      <c r="D7" s="212">
        <f>SUM(Önk.!D13)</f>
        <v>40977</v>
      </c>
      <c r="E7" s="212">
        <f>SUM(Önk.!E13)</f>
        <v>40977</v>
      </c>
      <c r="F7" s="213" t="s">
        <v>252</v>
      </c>
      <c r="G7" s="214">
        <f>SUM(Önk.!C94)</f>
        <v>6098</v>
      </c>
      <c r="H7" s="212">
        <f>SUM(Önk.!D94)</f>
        <v>6947</v>
      </c>
      <c r="I7" s="215">
        <f>SUM(Önk.!E94)</f>
        <v>6947</v>
      </c>
      <c r="J7" s="474"/>
      <c r="K7" s="4" t="s">
        <v>22</v>
      </c>
    </row>
    <row r="8" spans="1:1024" ht="15" customHeight="1" x14ac:dyDescent="0.2">
      <c r="A8" s="210" t="s">
        <v>53</v>
      </c>
      <c r="B8" s="211" t="s">
        <v>362</v>
      </c>
      <c r="C8" s="212">
        <v>0</v>
      </c>
      <c r="D8" s="212">
        <v>0</v>
      </c>
      <c r="E8" s="212">
        <v>0</v>
      </c>
      <c r="F8" s="213" t="s">
        <v>363</v>
      </c>
      <c r="G8" s="214">
        <f>SUM(Önk.!C95)</f>
        <v>22318</v>
      </c>
      <c r="H8" s="212">
        <f>SUM(Önk.!D95)</f>
        <v>29663</v>
      </c>
      <c r="I8" s="215">
        <f>SUM(Önk.!E95)</f>
        <v>26204</v>
      </c>
      <c r="J8" s="474"/>
      <c r="K8" s="4" t="s">
        <v>25</v>
      </c>
    </row>
    <row r="9" spans="1:1024" ht="15" customHeight="1" x14ac:dyDescent="0.2">
      <c r="A9" s="210" t="s">
        <v>304</v>
      </c>
      <c r="B9" s="211" t="s">
        <v>364</v>
      </c>
      <c r="C9" s="212">
        <f>SUM(Önk.!C27)</f>
        <v>18150</v>
      </c>
      <c r="D9" s="212">
        <f>SUM(Önk.!D27)</f>
        <v>22704</v>
      </c>
      <c r="E9" s="212">
        <f>SUM(Önk.!E27)</f>
        <v>13956</v>
      </c>
      <c r="F9" s="213" t="s">
        <v>254</v>
      </c>
      <c r="G9" s="214">
        <f>SUM(Önk.!C96)</f>
        <v>2350</v>
      </c>
      <c r="H9" s="212">
        <f>SUM(Önk.!D96)</f>
        <v>5093</v>
      </c>
      <c r="I9" s="215">
        <f>SUM(Önk.!E96)</f>
        <v>3814</v>
      </c>
      <c r="J9" s="474"/>
      <c r="K9" s="4" t="s">
        <v>28</v>
      </c>
    </row>
    <row r="10" spans="1:1024" ht="15" customHeight="1" x14ac:dyDescent="0.2">
      <c r="A10" s="210" t="s">
        <v>95</v>
      </c>
      <c r="B10" s="216" t="s">
        <v>365</v>
      </c>
      <c r="C10" s="212">
        <f>SUM(Önk.!C51)</f>
        <v>0</v>
      </c>
      <c r="D10" s="212">
        <f>SUM(Önk.!D51)</f>
        <v>420</v>
      </c>
      <c r="E10" s="212">
        <f>SUM(Önk.!E51)</f>
        <v>139</v>
      </c>
      <c r="F10" s="213" t="s">
        <v>256</v>
      </c>
      <c r="G10" s="214">
        <f>SUM(Önk.!C97)</f>
        <v>4000</v>
      </c>
      <c r="H10" s="212">
        <f>SUM(Önk.!D97)</f>
        <v>7033</v>
      </c>
      <c r="I10" s="215">
        <f>SUM(Önk.!E97)</f>
        <v>5873</v>
      </c>
      <c r="J10" s="474"/>
      <c r="K10" s="4" t="s">
        <v>31</v>
      </c>
    </row>
    <row r="11" spans="1:1024" ht="15" customHeight="1" x14ac:dyDescent="0.2">
      <c r="A11" s="210" t="s">
        <v>128</v>
      </c>
      <c r="B11" s="211" t="s">
        <v>366</v>
      </c>
      <c r="C11" s="217">
        <v>0</v>
      </c>
      <c r="D11" s="217">
        <v>0</v>
      </c>
      <c r="E11" s="217">
        <v>0</v>
      </c>
      <c r="F11" s="213" t="s">
        <v>367</v>
      </c>
      <c r="G11" s="214">
        <f>SUM(Önk.!C122)</f>
        <v>9500</v>
      </c>
      <c r="H11" s="212">
        <f>SUM(Önk.!D122)</f>
        <v>28796</v>
      </c>
      <c r="I11" s="215">
        <f>SUM(Önk.!E122)</f>
        <v>0</v>
      </c>
      <c r="J11" s="474"/>
      <c r="K11" s="4" t="s">
        <v>34</v>
      </c>
    </row>
    <row r="12" spans="1:1024" ht="15" customHeight="1" x14ac:dyDescent="0.2">
      <c r="A12" s="210" t="s">
        <v>315</v>
      </c>
      <c r="B12" s="211" t="s">
        <v>126</v>
      </c>
      <c r="C12" s="212">
        <f>SUM(Önk.!C34)</f>
        <v>4649</v>
      </c>
      <c r="D12" s="212">
        <f>SUM(Önk.!D34)</f>
        <v>6203</v>
      </c>
      <c r="E12" s="212">
        <f>SUM(Önk.!E34)</f>
        <v>2926</v>
      </c>
      <c r="F12" s="218" t="s">
        <v>368</v>
      </c>
      <c r="G12" s="214">
        <f>Önk.!C98</f>
        <v>0</v>
      </c>
      <c r="H12" s="212"/>
      <c r="I12" s="215"/>
      <c r="J12" s="474"/>
      <c r="K12" s="4" t="s">
        <v>37</v>
      </c>
    </row>
    <row r="13" spans="1:1024" ht="15" customHeight="1" x14ac:dyDescent="0.2">
      <c r="A13" s="210" t="s">
        <v>160</v>
      </c>
      <c r="B13" s="219" t="s">
        <v>368</v>
      </c>
      <c r="C13" s="212"/>
      <c r="D13" s="212"/>
      <c r="E13" s="212"/>
      <c r="F13" s="218"/>
      <c r="G13" s="214"/>
      <c r="H13" s="212"/>
      <c r="I13" s="215"/>
      <c r="J13" s="474"/>
      <c r="K13"/>
    </row>
    <row r="14" spans="1:1024" ht="15" customHeight="1" x14ac:dyDescent="0.2">
      <c r="A14" s="210" t="s">
        <v>175</v>
      </c>
      <c r="B14" s="211"/>
      <c r="C14" s="217"/>
      <c r="D14" s="217"/>
      <c r="E14" s="217"/>
      <c r="F14" s="218"/>
      <c r="G14" s="214"/>
      <c r="H14" s="212"/>
      <c r="I14" s="215"/>
      <c r="J14" s="474"/>
      <c r="K14"/>
    </row>
    <row r="15" spans="1:1024" ht="15" customHeight="1" x14ac:dyDescent="0.2">
      <c r="A15" s="210" t="s">
        <v>329</v>
      </c>
      <c r="B15" s="219"/>
      <c r="C15" s="212"/>
      <c r="D15" s="212"/>
      <c r="E15" s="212"/>
      <c r="F15" s="218"/>
      <c r="G15" s="214"/>
      <c r="H15" s="212"/>
      <c r="I15" s="215"/>
      <c r="J15" s="474"/>
      <c r="K15"/>
    </row>
    <row r="16" spans="1:1024" ht="15" customHeight="1" x14ac:dyDescent="0.2">
      <c r="A16" s="210" t="s">
        <v>369</v>
      </c>
      <c r="B16" s="219"/>
      <c r="C16" s="212"/>
      <c r="D16" s="212"/>
      <c r="E16" s="212"/>
      <c r="F16" s="218"/>
      <c r="G16" s="214"/>
      <c r="H16" s="212"/>
      <c r="I16" s="215"/>
      <c r="J16" s="474"/>
      <c r="K16"/>
    </row>
    <row r="17" spans="1:11" ht="15" customHeight="1" x14ac:dyDescent="0.2">
      <c r="A17" s="210" t="s">
        <v>370</v>
      </c>
      <c r="B17" s="220"/>
      <c r="C17" s="221"/>
      <c r="D17" s="221"/>
      <c r="E17" s="221"/>
      <c r="F17" s="218"/>
      <c r="G17" s="222"/>
      <c r="H17" s="221"/>
      <c r="I17" s="223"/>
      <c r="J17" s="474"/>
      <c r="K17"/>
    </row>
    <row r="18" spans="1:11" ht="17.25" customHeight="1" x14ac:dyDescent="0.2">
      <c r="A18" s="224" t="s">
        <v>371</v>
      </c>
      <c r="B18" s="225" t="s">
        <v>372</v>
      </c>
      <c r="C18" s="226">
        <f>SUM(C6:C7,C9:C10,C12:C17)</f>
        <v>80182</v>
      </c>
      <c r="D18" s="226">
        <f>SUM(D6:D7,D9:D10,D12:D17)</f>
        <v>90578</v>
      </c>
      <c r="E18" s="226">
        <f>SUM(E6:E7,E9:E10,E12:E17)</f>
        <v>78272</v>
      </c>
      <c r="F18" s="227" t="s">
        <v>373</v>
      </c>
      <c r="G18" s="228">
        <f>SUM(G6:G17)</f>
        <v>78189</v>
      </c>
      <c r="H18" s="226">
        <f>SUM(H6:H17)</f>
        <v>113982</v>
      </c>
      <c r="I18" s="229">
        <f>SUM(I6:I17)</f>
        <v>79208</v>
      </c>
      <c r="J18" s="474"/>
      <c r="K18" s="4" t="s">
        <v>40</v>
      </c>
    </row>
    <row r="19" spans="1:11" ht="15" customHeight="1" x14ac:dyDescent="0.2">
      <c r="A19" s="230" t="s">
        <v>374</v>
      </c>
      <c r="B19" s="231" t="s">
        <v>375</v>
      </c>
      <c r="C19" s="232">
        <f>SUM(C20:C23)</f>
        <v>0</v>
      </c>
      <c r="D19" s="232">
        <f>SUM(D20:D23)</f>
        <v>0</v>
      </c>
      <c r="E19" s="232">
        <f>SUM(E20:E23)</f>
        <v>0</v>
      </c>
      <c r="F19" s="213" t="s">
        <v>376</v>
      </c>
      <c r="G19" s="233"/>
      <c r="H19" s="234"/>
      <c r="I19" s="235"/>
      <c r="J19" s="474"/>
      <c r="K19" s="4" t="s">
        <v>262</v>
      </c>
    </row>
    <row r="20" spans="1:11" ht="15" customHeight="1" x14ac:dyDescent="0.2">
      <c r="A20" s="210" t="s">
        <v>377</v>
      </c>
      <c r="B20" s="211" t="s">
        <v>378</v>
      </c>
      <c r="C20" s="212"/>
      <c r="D20" s="212"/>
      <c r="E20" s="212"/>
      <c r="F20" s="213" t="s">
        <v>379</v>
      </c>
      <c r="G20" s="214"/>
      <c r="H20" s="212"/>
      <c r="I20" s="215"/>
      <c r="J20" s="474"/>
      <c r="K20" s="4" t="s">
        <v>265</v>
      </c>
    </row>
    <row r="21" spans="1:11" ht="15" customHeight="1" x14ac:dyDescent="0.2">
      <c r="A21" s="210" t="s">
        <v>380</v>
      </c>
      <c r="B21" s="211" t="s">
        <v>381</v>
      </c>
      <c r="C21" s="212"/>
      <c r="D21" s="212"/>
      <c r="E21" s="212"/>
      <c r="F21" s="213" t="s">
        <v>382</v>
      </c>
      <c r="G21" s="214"/>
      <c r="H21" s="212"/>
      <c r="I21" s="215"/>
      <c r="J21" s="474"/>
      <c r="K21" s="4" t="s">
        <v>268</v>
      </c>
    </row>
    <row r="22" spans="1:11" ht="15" customHeight="1" x14ac:dyDescent="0.2">
      <c r="A22" s="210" t="s">
        <v>383</v>
      </c>
      <c r="B22" s="211" t="s">
        <v>384</v>
      </c>
      <c r="C22" s="212"/>
      <c r="D22" s="212"/>
      <c r="E22" s="212"/>
      <c r="F22" s="213" t="s">
        <v>385</v>
      </c>
      <c r="G22" s="214"/>
      <c r="H22" s="212"/>
      <c r="I22" s="215"/>
      <c r="J22" s="474"/>
      <c r="K22" s="4" t="s">
        <v>271</v>
      </c>
    </row>
    <row r="23" spans="1:11" ht="15" customHeight="1" x14ac:dyDescent="0.2">
      <c r="A23" s="210" t="s">
        <v>386</v>
      </c>
      <c r="B23" s="211" t="s">
        <v>387</v>
      </c>
      <c r="C23" s="212"/>
      <c r="D23" s="212"/>
      <c r="E23" s="212"/>
      <c r="F23" s="216" t="s">
        <v>388</v>
      </c>
      <c r="G23" s="214"/>
      <c r="H23" s="212"/>
      <c r="I23" s="215"/>
      <c r="J23" s="474"/>
      <c r="K23" s="4" t="s">
        <v>274</v>
      </c>
    </row>
    <row r="24" spans="1:11" ht="15" customHeight="1" x14ac:dyDescent="0.2">
      <c r="A24" s="210" t="s">
        <v>389</v>
      </c>
      <c r="B24" s="211" t="s">
        <v>390</v>
      </c>
      <c r="C24" s="236">
        <f>SUM(C25:C26)</f>
        <v>23010</v>
      </c>
      <c r="D24" s="236">
        <f>SUM(D25:D26)</f>
        <v>17069</v>
      </c>
      <c r="E24" s="236">
        <f>SUM(E25:E26)</f>
        <v>16678</v>
      </c>
      <c r="F24" s="213" t="s">
        <v>391</v>
      </c>
      <c r="G24" s="214"/>
      <c r="H24" s="212"/>
      <c r="I24" s="215"/>
      <c r="J24" s="474"/>
      <c r="K24" s="4" t="s">
        <v>277</v>
      </c>
    </row>
    <row r="25" spans="1:11" ht="15" customHeight="1" x14ac:dyDescent="0.2">
      <c r="A25" s="230" t="s">
        <v>392</v>
      </c>
      <c r="B25" s="237" t="s">
        <v>224</v>
      </c>
      <c r="C25" s="234">
        <f>SUM(Önk.!C72)</f>
        <v>21897</v>
      </c>
      <c r="D25" s="234">
        <f>SUM(Önk.!D72)</f>
        <v>15956</v>
      </c>
      <c r="E25" s="234">
        <f>SUM(Önk.!E72)</f>
        <v>15956</v>
      </c>
      <c r="F25" s="207" t="s">
        <v>393</v>
      </c>
      <c r="G25" s="233">
        <f>SUM(Önk.!C136)</f>
        <v>1113</v>
      </c>
      <c r="H25" s="234">
        <f>SUM(Önk.!D136)</f>
        <v>677</v>
      </c>
      <c r="I25" s="235">
        <f>SUM(Önk.!E136)</f>
        <v>677</v>
      </c>
      <c r="J25" s="474"/>
      <c r="K25" s="4" t="s">
        <v>55</v>
      </c>
    </row>
    <row r="26" spans="1:11" ht="15" customHeight="1" x14ac:dyDescent="0.2">
      <c r="A26" s="210" t="s">
        <v>394</v>
      </c>
      <c r="B26" s="231" t="s">
        <v>218</v>
      </c>
      <c r="C26" s="212">
        <f>SUM(Önk.!C75)</f>
        <v>1113</v>
      </c>
      <c r="D26" s="212">
        <f>SUM(Önk.!D75)</f>
        <v>1113</v>
      </c>
      <c r="E26" s="212">
        <f>SUM(Önk.!E75)</f>
        <v>722</v>
      </c>
      <c r="F26" s="238" t="s">
        <v>395</v>
      </c>
      <c r="G26" s="214">
        <f>SUM(Önk.!C137)</f>
        <v>2064</v>
      </c>
      <c r="H26" s="212">
        <f>SUM(Önk.!D137)</f>
        <v>2064</v>
      </c>
      <c r="I26" s="215">
        <f>SUM(Önk.!E137)</f>
        <v>1829</v>
      </c>
      <c r="J26" s="474"/>
      <c r="K26" s="4" t="s">
        <v>58</v>
      </c>
    </row>
    <row r="27" spans="1:11" ht="17.25" customHeight="1" x14ac:dyDescent="0.2">
      <c r="A27" s="224" t="s">
        <v>396</v>
      </c>
      <c r="B27" s="225" t="s">
        <v>397</v>
      </c>
      <c r="C27" s="226">
        <f>+C19+C24</f>
        <v>23010</v>
      </c>
      <c r="D27" s="226">
        <f>+D19+D24</f>
        <v>17069</v>
      </c>
      <c r="E27" s="226">
        <f>+E19+E24</f>
        <v>16678</v>
      </c>
      <c r="F27" s="227" t="s">
        <v>398</v>
      </c>
      <c r="G27" s="226">
        <f>SUM(G19:G26)</f>
        <v>3177</v>
      </c>
      <c r="H27" s="226">
        <f>SUM(H19:H26)</f>
        <v>2741</v>
      </c>
      <c r="I27" s="229">
        <f>SUM(I19:I26)</f>
        <v>2506</v>
      </c>
      <c r="J27" s="474"/>
      <c r="K27" s="4" t="s">
        <v>61</v>
      </c>
    </row>
    <row r="28" spans="1:11" ht="17.25" customHeight="1" x14ac:dyDescent="0.2">
      <c r="A28" s="224" t="s">
        <v>399</v>
      </c>
      <c r="B28" s="239" t="s">
        <v>400</v>
      </c>
      <c r="C28" s="240">
        <f>+C18+C27</f>
        <v>103192</v>
      </c>
      <c r="D28" s="240">
        <f>+D18+D27</f>
        <v>107647</v>
      </c>
      <c r="E28" s="241">
        <f>+E18+E27</f>
        <v>94950</v>
      </c>
      <c r="F28" s="242" t="s">
        <v>401</v>
      </c>
      <c r="G28" s="243">
        <f>+G18+G27</f>
        <v>81366</v>
      </c>
      <c r="H28" s="240">
        <f>+H18+H27</f>
        <v>116723</v>
      </c>
      <c r="I28" s="244">
        <f>+I18+I27</f>
        <v>81714</v>
      </c>
      <c r="J28" s="474"/>
      <c r="K28" s="4" t="s">
        <v>64</v>
      </c>
    </row>
    <row r="29" spans="1:11" ht="17.25" customHeight="1" x14ac:dyDescent="0.2">
      <c r="A29" s="224" t="s">
        <v>402</v>
      </c>
      <c r="B29" s="239" t="s">
        <v>403</v>
      </c>
      <c r="C29" s="240" t="str">
        <f>IF(C18-G18&lt;0,G18-C18,"-")</f>
        <v>-</v>
      </c>
      <c r="D29" s="240">
        <f>IF(D18-H18&lt;0,H18-D18,"-")</f>
        <v>23404</v>
      </c>
      <c r="E29" s="241">
        <f>IF(E18-I18&lt;0,I18-E18,"-")</f>
        <v>936</v>
      </c>
      <c r="F29" s="242" t="s">
        <v>404</v>
      </c>
      <c r="G29" s="243">
        <f>IF(C18-G18&gt;0,C18-G18,"-")</f>
        <v>1993</v>
      </c>
      <c r="H29" s="240" t="str">
        <f>IF(D18-H18&gt;0,D18-H18,"-")</f>
        <v>-</v>
      </c>
      <c r="I29" s="244" t="str">
        <f>IF(E18-I18&gt;0,E18-I18,"-")</f>
        <v>-</v>
      </c>
      <c r="J29" s="474"/>
      <c r="K29" s="4" t="s">
        <v>67</v>
      </c>
    </row>
    <row r="30" spans="1:11" ht="17.25" customHeight="1" x14ac:dyDescent="0.2">
      <c r="A30" s="224" t="s">
        <v>405</v>
      </c>
      <c r="B30" s="239" t="s">
        <v>406</v>
      </c>
      <c r="C30" s="240" t="str">
        <f>IF(C28-G28&lt;0,G28-C28,"-")</f>
        <v>-</v>
      </c>
      <c r="D30" s="240">
        <f>IF(D28-H28&lt;0,H28-D28,"-")</f>
        <v>9076</v>
      </c>
      <c r="E30" s="241" t="str">
        <f>IF(E28-I28&lt;0,I28-E28,"-")</f>
        <v>-</v>
      </c>
      <c r="F30" s="242" t="s">
        <v>407</v>
      </c>
      <c r="G30" s="243">
        <f>IF(C28-G28&gt;0,C28-G28,"-")</f>
        <v>21826</v>
      </c>
      <c r="H30" s="240" t="str">
        <f>IF(D28-H28&gt;0,D28-H28,"-")</f>
        <v>-</v>
      </c>
      <c r="I30" s="244">
        <f>IF(E28-I28&gt;0,E28-I28,"-")</f>
        <v>13236</v>
      </c>
      <c r="J30" s="474"/>
      <c r="K30" s="4" t="s">
        <v>70</v>
      </c>
    </row>
  </sheetData>
  <mergeCells count="5">
    <mergeCell ref="B1:I1"/>
    <mergeCell ref="J1:J30"/>
    <mergeCell ref="A3:A4"/>
    <mergeCell ref="B3:E3"/>
    <mergeCell ref="F3:I3"/>
  </mergeCells>
  <printOptions horizontalCentered="1"/>
  <pageMargins left="0.32986111111111099" right="0.47986111111111102" top="0.905555555555555" bottom="0.5" header="0.66944444444444395" footer="0.51180555555555496"/>
  <pageSetup paperSize="0" scale="0" firstPageNumber="0" orientation="portrait" usePrinterDefaults="0" horizontalDpi="0" verticalDpi="0" copies="0"/>
  <headerFooter>
    <oddHeader>&amp;R&amp;11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558ED5"/>
  </sheetPr>
  <dimension ref="A1:AMK33"/>
  <sheetViews>
    <sheetView topLeftCell="D16" zoomScaleNormal="100" zoomScalePageLayoutView="115" workbookViewId="0">
      <selection activeCell="F2" sqref="F2"/>
    </sheetView>
  </sheetViews>
  <sheetFormatPr defaultRowHeight="12.75" x14ac:dyDescent="0.2"/>
  <cols>
    <col min="1" max="1" width="7.5" style="187"/>
    <col min="2" max="2" width="60.6640625" style="188"/>
    <col min="3" max="5" width="17.83203125" style="187"/>
    <col min="6" max="6" width="60.6640625" style="187"/>
    <col min="7" max="9" width="17.83203125" style="187"/>
    <col min="10" max="10" width="5.33203125" style="187"/>
    <col min="11" max="11" width="0" style="4" hidden="1"/>
    <col min="12" max="1025" width="10.1640625" style="187"/>
  </cols>
  <sheetData>
    <row r="1" spans="1:1024" ht="39.75" customHeight="1" x14ac:dyDescent="0.2">
      <c r="A1"/>
      <c r="B1" s="473" t="s">
        <v>408</v>
      </c>
      <c r="C1" s="473"/>
      <c r="D1" s="473"/>
      <c r="E1" s="473"/>
      <c r="F1" s="473"/>
      <c r="G1" s="473"/>
      <c r="H1" s="473"/>
      <c r="I1" s="473"/>
      <c r="J1" s="477" t="e">
        <f>+CONCATENATE("2.2. melléklet a ……/",LEFT(Önk.!C3,4)+1,". (……) önkormányzati rendelethez")</f>
        <v>#REF!</v>
      </c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3.5" x14ac:dyDescent="0.2">
      <c r="A2"/>
      <c r="B2"/>
      <c r="C2"/>
      <c r="E2"/>
      <c r="F2" t="s">
        <v>701</v>
      </c>
      <c r="G2" s="189"/>
      <c r="H2" s="189"/>
      <c r="I2" s="189" t="s">
        <v>354</v>
      </c>
      <c r="J2" s="477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24" customHeight="1" x14ac:dyDescent="0.2">
      <c r="A3" s="475" t="s">
        <v>335</v>
      </c>
      <c r="B3" s="476" t="s">
        <v>16</v>
      </c>
      <c r="C3" s="476"/>
      <c r="D3" s="476"/>
      <c r="E3" s="476"/>
      <c r="F3" s="475" t="s">
        <v>249</v>
      </c>
      <c r="G3" s="475"/>
      <c r="H3" s="475"/>
      <c r="I3" s="475"/>
      <c r="J3" s="477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s="196" customFormat="1" ht="35.25" customHeight="1" x14ac:dyDescent="0.2">
      <c r="A4" s="475"/>
      <c r="B4" s="190" t="s">
        <v>0</v>
      </c>
      <c r="C4" s="191" t="e">
        <f>+'Mérleg önk.'!C4</f>
        <v>#REF!</v>
      </c>
      <c r="D4" s="192" t="e">
        <f>+'Mérleg önk.'!D4</f>
        <v>#REF!</v>
      </c>
      <c r="E4" s="191" t="e">
        <f>+'Mérleg önk.'!E4</f>
        <v>#REF!</v>
      </c>
      <c r="F4" s="190" t="s">
        <v>0</v>
      </c>
      <c r="G4" s="191" t="e">
        <f>+'Mérleg önk.'!C4</f>
        <v>#REF!</v>
      </c>
      <c r="H4" s="192" t="e">
        <f>+'Mérleg önk.'!D4</f>
        <v>#REF!</v>
      </c>
      <c r="I4" s="194" t="e">
        <f>+'Mérleg önk.'!E4</f>
        <v>#REF!</v>
      </c>
      <c r="J4" s="477"/>
      <c r="K4" s="195"/>
    </row>
    <row r="5" spans="1:1024" x14ac:dyDescent="0.2">
      <c r="A5" s="197" t="s">
        <v>11</v>
      </c>
      <c r="B5" s="198" t="s">
        <v>12</v>
      </c>
      <c r="C5" s="199" t="s">
        <v>13</v>
      </c>
      <c r="D5" s="199" t="s">
        <v>14</v>
      </c>
      <c r="E5" s="199" t="s">
        <v>15</v>
      </c>
      <c r="F5" s="200" t="s">
        <v>355</v>
      </c>
      <c r="G5" s="198" t="s">
        <v>356</v>
      </c>
      <c r="H5" s="199" t="s">
        <v>357</v>
      </c>
      <c r="I5" s="201" t="s">
        <v>358</v>
      </c>
      <c r="J5" s="477"/>
      <c r="K5" s="202"/>
    </row>
    <row r="6" spans="1:1024" ht="12.95" customHeight="1" x14ac:dyDescent="0.2">
      <c r="A6" s="204" t="s">
        <v>17</v>
      </c>
      <c r="B6" s="205" t="s">
        <v>409</v>
      </c>
      <c r="C6" s="206">
        <f>SUM(Önk.!C20)</f>
        <v>11808</v>
      </c>
      <c r="D6" s="206">
        <f>SUM(Önk.!D20)</f>
        <v>41342</v>
      </c>
      <c r="E6" s="206">
        <f>SUM(Önk.!E20)</f>
        <v>36563</v>
      </c>
      <c r="F6" s="207" t="s">
        <v>283</v>
      </c>
      <c r="G6" s="208">
        <f>SUM(Önk.!C109)</f>
        <v>31094</v>
      </c>
      <c r="H6" s="206">
        <f>SUM(Önk.!D109)</f>
        <v>27947</v>
      </c>
      <c r="I6" s="209">
        <f>SUM(Önk.!E109)</f>
        <v>9604</v>
      </c>
      <c r="J6" s="477"/>
      <c r="K6" s="4" t="s">
        <v>19</v>
      </c>
    </row>
    <row r="7" spans="1:1024" x14ac:dyDescent="0.2">
      <c r="A7" s="210" t="s">
        <v>38</v>
      </c>
      <c r="B7" s="211" t="s">
        <v>410</v>
      </c>
      <c r="C7" s="212"/>
      <c r="D7" s="212"/>
      <c r="E7" s="212"/>
      <c r="F7" s="213" t="s">
        <v>411</v>
      </c>
      <c r="G7" s="214"/>
      <c r="H7" s="212"/>
      <c r="I7" s="215"/>
      <c r="J7" s="477"/>
      <c r="K7" s="4" t="s">
        <v>22</v>
      </c>
    </row>
    <row r="8" spans="1:1024" ht="12.95" customHeight="1" x14ac:dyDescent="0.2">
      <c r="A8" s="210" t="s">
        <v>53</v>
      </c>
      <c r="B8" s="211" t="s">
        <v>412</v>
      </c>
      <c r="C8" s="212">
        <f>SUM('Mérleg önk.1'!C45)</f>
        <v>0</v>
      </c>
      <c r="D8" s="212"/>
      <c r="E8" s="212"/>
      <c r="F8" s="213" t="s">
        <v>285</v>
      </c>
      <c r="G8" s="214">
        <f>SUM(Önk.!C111)</f>
        <v>2540</v>
      </c>
      <c r="H8" s="212">
        <f>SUM(Önk.!D111)</f>
        <v>4519</v>
      </c>
      <c r="I8" s="215">
        <f>SUM(Önk.!E111)</f>
        <v>4508</v>
      </c>
      <c r="J8" s="477"/>
      <c r="K8" s="4" t="s">
        <v>25</v>
      </c>
    </row>
    <row r="9" spans="1:1024" ht="12.95" customHeight="1" x14ac:dyDescent="0.2">
      <c r="A9" s="210" t="s">
        <v>304</v>
      </c>
      <c r="B9" s="211" t="s">
        <v>413</v>
      </c>
      <c r="C9" s="212">
        <f>SUM(Önk.!C56)</f>
        <v>0</v>
      </c>
      <c r="D9" s="212">
        <f>SUM(Önk.!D56)</f>
        <v>200</v>
      </c>
      <c r="E9" s="212">
        <f>SUM(Önk.!E56)</f>
        <v>127</v>
      </c>
      <c r="F9" s="213" t="s">
        <v>414</v>
      </c>
      <c r="G9" s="214"/>
      <c r="H9" s="212"/>
      <c r="I9" s="215"/>
      <c r="J9" s="477"/>
      <c r="K9" s="4" t="s">
        <v>28</v>
      </c>
    </row>
    <row r="10" spans="1:1024" ht="12.75" customHeight="1" x14ac:dyDescent="0.2">
      <c r="A10" s="210" t="s">
        <v>95</v>
      </c>
      <c r="B10" s="211" t="s">
        <v>415</v>
      </c>
      <c r="C10" s="212"/>
      <c r="D10" s="212"/>
      <c r="E10" s="212"/>
      <c r="F10" s="213" t="s">
        <v>287</v>
      </c>
      <c r="G10" s="214"/>
      <c r="H10" s="212"/>
      <c r="I10" s="215"/>
      <c r="J10" s="477"/>
      <c r="K10" s="4" t="s">
        <v>31</v>
      </c>
    </row>
    <row r="11" spans="1:1024" ht="12.95" customHeight="1" x14ac:dyDescent="0.2">
      <c r="A11" s="210" t="s">
        <v>128</v>
      </c>
      <c r="B11" s="211" t="s">
        <v>416</v>
      </c>
      <c r="C11" s="217"/>
      <c r="D11" s="217"/>
      <c r="E11" s="217"/>
      <c r="F11" s="245"/>
      <c r="G11" s="214"/>
      <c r="H11" s="212"/>
      <c r="I11" s="215"/>
      <c r="J11" s="477"/>
      <c r="K11" s="4" t="s">
        <v>34</v>
      </c>
    </row>
    <row r="12" spans="1:1024" ht="12.95" customHeight="1" x14ac:dyDescent="0.2">
      <c r="A12" s="210" t="s">
        <v>315</v>
      </c>
      <c r="B12" s="219"/>
      <c r="C12" s="212"/>
      <c r="D12" s="212"/>
      <c r="E12" s="212"/>
      <c r="F12" s="245"/>
      <c r="G12" s="214"/>
      <c r="H12" s="212"/>
      <c r="I12" s="215"/>
      <c r="J12" s="477"/>
      <c r="K12"/>
    </row>
    <row r="13" spans="1:1024" ht="12.95" customHeight="1" x14ac:dyDescent="0.2">
      <c r="A13" s="210" t="s">
        <v>160</v>
      </c>
      <c r="B13" s="219"/>
      <c r="C13" s="212"/>
      <c r="D13" s="212"/>
      <c r="E13" s="212"/>
      <c r="F13" s="245"/>
      <c r="G13" s="214"/>
      <c r="H13" s="212"/>
      <c r="I13" s="215"/>
      <c r="J13" s="477"/>
      <c r="K13"/>
    </row>
    <row r="14" spans="1:1024" ht="12.95" customHeight="1" x14ac:dyDescent="0.2">
      <c r="A14" s="210" t="s">
        <v>175</v>
      </c>
      <c r="B14" s="246"/>
      <c r="C14" s="217"/>
      <c r="D14" s="217"/>
      <c r="E14" s="217"/>
      <c r="F14" s="245"/>
      <c r="G14" s="214"/>
      <c r="H14" s="212"/>
      <c r="I14" s="215"/>
      <c r="J14" s="477"/>
      <c r="K14"/>
    </row>
    <row r="15" spans="1:1024" x14ac:dyDescent="0.2">
      <c r="A15" s="210" t="s">
        <v>329</v>
      </c>
      <c r="B15" s="219"/>
      <c r="C15" s="217"/>
      <c r="D15" s="217"/>
      <c r="E15" s="217"/>
      <c r="F15" s="245"/>
      <c r="G15" s="214"/>
      <c r="H15" s="212"/>
      <c r="I15" s="215"/>
      <c r="J15" s="477"/>
      <c r="K15"/>
    </row>
    <row r="16" spans="1:1024" ht="12.95" customHeight="1" x14ac:dyDescent="0.2">
      <c r="A16" s="230" t="s">
        <v>369</v>
      </c>
      <c r="B16" s="247"/>
      <c r="C16" s="248"/>
      <c r="D16" s="249"/>
      <c r="E16" s="250"/>
      <c r="F16" s="216" t="s">
        <v>367</v>
      </c>
      <c r="G16" s="251"/>
      <c r="H16" s="249"/>
      <c r="I16" s="252"/>
      <c r="J16" s="477"/>
      <c r="K16"/>
    </row>
    <row r="17" spans="1:11" ht="15.95" customHeight="1" x14ac:dyDescent="0.2">
      <c r="A17" s="224" t="s">
        <v>370</v>
      </c>
      <c r="B17" s="225" t="s">
        <v>417</v>
      </c>
      <c r="C17" s="226">
        <f>+C6+C8+C9+C11+C12+C13+C14+C15+C16</f>
        <v>11808</v>
      </c>
      <c r="D17" s="226">
        <f>+D6+D8+D9+D11+D12+D13+D14+D15+D16</f>
        <v>41542</v>
      </c>
      <c r="E17" s="226">
        <f>+E6+E8+E9+E11+E12+E13+E14+E15+E16</f>
        <v>36690</v>
      </c>
      <c r="F17" s="227" t="s">
        <v>418</v>
      </c>
      <c r="G17" s="228">
        <f>+G6+G8+G10+G11+G12+G13+G14+G15+G16</f>
        <v>33634</v>
      </c>
      <c r="H17" s="226">
        <f>+H6+H8+H10+H11+H12+H13+H14+H15+H16</f>
        <v>32466</v>
      </c>
      <c r="I17" s="229">
        <f>+I6+I8+I10+I11+I12+I13+I14+I15+I16</f>
        <v>14112</v>
      </c>
      <c r="J17" s="477"/>
      <c r="K17" s="4" t="s">
        <v>37</v>
      </c>
    </row>
    <row r="18" spans="1:11" ht="12.95" customHeight="1" x14ac:dyDescent="0.2">
      <c r="A18" s="204" t="s">
        <v>371</v>
      </c>
      <c r="B18" s="253" t="s">
        <v>419</v>
      </c>
      <c r="C18" s="254">
        <f>+C19+C20+C21+C22+C23</f>
        <v>0</v>
      </c>
      <c r="D18" s="254">
        <f>+D19+D20+D21+D22+D23</f>
        <v>0</v>
      </c>
      <c r="E18" s="254">
        <f>+E19+E20+E21+E22+E23</f>
        <v>0</v>
      </c>
      <c r="F18" s="211" t="s">
        <v>376</v>
      </c>
      <c r="G18" s="206">
        <f>SUM(Önk.!C131)</f>
        <v>0</v>
      </c>
      <c r="H18" s="206">
        <f>SUM(Önk.!D131)</f>
        <v>0</v>
      </c>
      <c r="I18" s="206">
        <f>SUM(Önk.!E131)</f>
        <v>0</v>
      </c>
      <c r="J18" s="477"/>
      <c r="K18" s="4" t="s">
        <v>40</v>
      </c>
    </row>
    <row r="19" spans="1:11" ht="12.95" customHeight="1" x14ac:dyDescent="0.2">
      <c r="A19" s="210" t="s">
        <v>374</v>
      </c>
      <c r="B19" s="255" t="s">
        <v>420</v>
      </c>
      <c r="C19" s="212"/>
      <c r="D19" s="212"/>
      <c r="E19" s="212"/>
      <c r="F19" s="211" t="s">
        <v>421</v>
      </c>
      <c r="G19" s="212"/>
      <c r="H19" s="212"/>
      <c r="I19" s="215"/>
      <c r="J19" s="477"/>
      <c r="K19" s="4" t="s">
        <v>262</v>
      </c>
    </row>
    <row r="20" spans="1:11" ht="12.95" customHeight="1" x14ac:dyDescent="0.2">
      <c r="A20" s="204" t="s">
        <v>377</v>
      </c>
      <c r="B20" s="255" t="s">
        <v>422</v>
      </c>
      <c r="C20" s="212"/>
      <c r="D20" s="212"/>
      <c r="E20" s="212"/>
      <c r="F20" s="211" t="s">
        <v>382</v>
      </c>
      <c r="G20" s="212"/>
      <c r="H20" s="212"/>
      <c r="I20" s="215"/>
      <c r="J20" s="477"/>
      <c r="K20" s="4" t="s">
        <v>265</v>
      </c>
    </row>
    <row r="21" spans="1:11" ht="12.95" customHeight="1" x14ac:dyDescent="0.2">
      <c r="A21" s="210" t="s">
        <v>380</v>
      </c>
      <c r="B21" s="255" t="s">
        <v>423</v>
      </c>
      <c r="C21" s="212"/>
      <c r="D21" s="212"/>
      <c r="E21" s="212"/>
      <c r="F21" s="211" t="s">
        <v>385</v>
      </c>
      <c r="G21" s="212"/>
      <c r="H21" s="212"/>
      <c r="I21" s="215"/>
      <c r="J21" s="477"/>
      <c r="K21" s="4" t="s">
        <v>268</v>
      </c>
    </row>
    <row r="22" spans="1:11" ht="12.95" customHeight="1" x14ac:dyDescent="0.2">
      <c r="A22" s="204" t="s">
        <v>383</v>
      </c>
      <c r="B22" s="255" t="s">
        <v>424</v>
      </c>
      <c r="C22" s="212"/>
      <c r="D22" s="212"/>
      <c r="E22" s="212"/>
      <c r="F22" s="231" t="s">
        <v>388</v>
      </c>
      <c r="G22" s="212"/>
      <c r="H22" s="212"/>
      <c r="I22" s="215"/>
      <c r="J22" s="477"/>
      <c r="K22" s="4" t="s">
        <v>271</v>
      </c>
    </row>
    <row r="23" spans="1:11" ht="12.95" customHeight="1" x14ac:dyDescent="0.2">
      <c r="A23" s="210" t="s">
        <v>386</v>
      </c>
      <c r="B23" s="256" t="s">
        <v>425</v>
      </c>
      <c r="C23" s="212"/>
      <c r="D23" s="212"/>
      <c r="E23" s="212"/>
      <c r="F23" s="211" t="s">
        <v>426</v>
      </c>
      <c r="G23" s="212"/>
      <c r="H23" s="212"/>
      <c r="I23" s="215"/>
      <c r="J23" s="477"/>
      <c r="K23" s="4" t="s">
        <v>274</v>
      </c>
    </row>
    <row r="24" spans="1:11" ht="12.95" customHeight="1" x14ac:dyDescent="0.2">
      <c r="A24" s="204" t="s">
        <v>389</v>
      </c>
      <c r="B24" s="257" t="s">
        <v>427</v>
      </c>
      <c r="C24" s="236">
        <f>+C25+C26+C27+C28+C29</f>
        <v>0</v>
      </c>
      <c r="D24" s="236">
        <f>+D25+D26+D27+D28+D29</f>
        <v>0</v>
      </c>
      <c r="E24" s="236">
        <f>+E25+E26+E27+E28+E29</f>
        <v>0</v>
      </c>
      <c r="F24" s="205" t="s">
        <v>428</v>
      </c>
      <c r="G24" s="212"/>
      <c r="H24" s="212"/>
      <c r="I24" s="215"/>
      <c r="J24" s="477"/>
      <c r="K24" s="4" t="s">
        <v>277</v>
      </c>
    </row>
    <row r="25" spans="1:11" ht="12.95" customHeight="1" x14ac:dyDescent="0.2">
      <c r="A25" s="210" t="s">
        <v>392</v>
      </c>
      <c r="B25" s="256" t="s">
        <v>429</v>
      </c>
      <c r="C25" s="212"/>
      <c r="D25" s="212"/>
      <c r="E25" s="212"/>
      <c r="F25" s="205" t="s">
        <v>430</v>
      </c>
      <c r="G25" s="212"/>
      <c r="H25" s="212"/>
      <c r="I25" s="215"/>
      <c r="J25" s="477"/>
      <c r="K25" s="4" t="s">
        <v>55</v>
      </c>
    </row>
    <row r="26" spans="1:11" ht="12.95" customHeight="1" x14ac:dyDescent="0.2">
      <c r="A26" s="204" t="s">
        <v>394</v>
      </c>
      <c r="B26" s="256" t="s">
        <v>431</v>
      </c>
      <c r="C26" s="212"/>
      <c r="D26" s="212"/>
      <c r="E26" s="212"/>
      <c r="F26" s="258"/>
      <c r="G26" s="212"/>
      <c r="H26" s="212"/>
      <c r="I26" s="215"/>
      <c r="J26" s="477"/>
      <c r="K26" s="4" t="s">
        <v>58</v>
      </c>
    </row>
    <row r="27" spans="1:11" ht="12.95" customHeight="1" x14ac:dyDescent="0.2">
      <c r="A27" s="210" t="s">
        <v>396</v>
      </c>
      <c r="B27" s="255" t="s">
        <v>432</v>
      </c>
      <c r="C27" s="212"/>
      <c r="D27" s="212"/>
      <c r="E27" s="212"/>
      <c r="F27" s="258"/>
      <c r="G27" s="212"/>
      <c r="H27" s="212"/>
      <c r="I27" s="215"/>
      <c r="J27" s="477"/>
      <c r="K27" s="4" t="s">
        <v>61</v>
      </c>
    </row>
    <row r="28" spans="1:11" ht="12.95" customHeight="1" x14ac:dyDescent="0.2">
      <c r="A28" s="204" t="s">
        <v>399</v>
      </c>
      <c r="B28" s="259" t="s">
        <v>433</v>
      </c>
      <c r="C28" s="212"/>
      <c r="D28" s="212"/>
      <c r="E28" s="212"/>
      <c r="F28" s="219"/>
      <c r="G28" s="212"/>
      <c r="H28" s="212"/>
      <c r="I28" s="215"/>
      <c r="J28" s="477"/>
      <c r="K28" s="4" t="s">
        <v>64</v>
      </c>
    </row>
    <row r="29" spans="1:11" ht="12.95" customHeight="1" x14ac:dyDescent="0.2">
      <c r="A29" s="210" t="s">
        <v>402</v>
      </c>
      <c r="B29" s="260" t="s">
        <v>434</v>
      </c>
      <c r="C29" s="212"/>
      <c r="D29" s="212"/>
      <c r="E29" s="212"/>
      <c r="F29" s="258"/>
      <c r="G29" s="212"/>
      <c r="H29" s="212"/>
      <c r="I29" s="215"/>
      <c r="J29" s="477"/>
      <c r="K29" s="4" t="s">
        <v>67</v>
      </c>
    </row>
    <row r="30" spans="1:11" ht="16.5" customHeight="1" x14ac:dyDescent="0.2">
      <c r="A30" s="224" t="s">
        <v>405</v>
      </c>
      <c r="B30" s="225" t="s">
        <v>435</v>
      </c>
      <c r="C30" s="226"/>
      <c r="D30" s="226">
        <f>+D18+D24</f>
        <v>0</v>
      </c>
      <c r="E30" s="226">
        <f>+E18+E24</f>
        <v>0</v>
      </c>
      <c r="F30" s="225" t="s">
        <v>436</v>
      </c>
      <c r="G30" s="226">
        <f>SUM(G18:G29)</f>
        <v>0</v>
      </c>
      <c r="H30" s="226">
        <f>SUM(H18:H29)</f>
        <v>0</v>
      </c>
      <c r="I30" s="229">
        <f>SUM(I18:I29)</f>
        <v>0</v>
      </c>
      <c r="J30" s="477"/>
      <c r="K30" s="4" t="s">
        <v>70</v>
      </c>
    </row>
    <row r="31" spans="1:11" ht="16.5" customHeight="1" x14ac:dyDescent="0.2">
      <c r="A31" s="224" t="s">
        <v>437</v>
      </c>
      <c r="B31" s="239" t="s">
        <v>438</v>
      </c>
      <c r="C31" s="240">
        <f>+C17+C30</f>
        <v>11808</v>
      </c>
      <c r="D31" s="240">
        <f>+D17+D30</f>
        <v>41542</v>
      </c>
      <c r="E31" s="241">
        <f>+E17+E30</f>
        <v>36690</v>
      </c>
      <c r="F31" s="239" t="s">
        <v>439</v>
      </c>
      <c r="G31" s="240">
        <f>+G17+G30</f>
        <v>33634</v>
      </c>
      <c r="H31" s="240">
        <f>+H17+H30</f>
        <v>32466</v>
      </c>
      <c r="I31" s="244">
        <f>+I17+I30</f>
        <v>14112</v>
      </c>
      <c r="J31" s="477"/>
      <c r="K31" s="4" t="s">
        <v>73</v>
      </c>
    </row>
    <row r="32" spans="1:11" ht="16.5" customHeight="1" x14ac:dyDescent="0.2">
      <c r="A32" s="224" t="s">
        <v>440</v>
      </c>
      <c r="B32" s="239" t="s">
        <v>403</v>
      </c>
      <c r="C32" s="240">
        <f>IF(C17-G17&lt;0,G17-C17,"-")</f>
        <v>21826</v>
      </c>
      <c r="D32" s="240" t="str">
        <f>IF(D17-H17&lt;0,H17-D17,"-")</f>
        <v>-</v>
      </c>
      <c r="E32" s="241" t="str">
        <f>IF(E17-I17&lt;0,I17-E17,"-")</f>
        <v>-</v>
      </c>
      <c r="F32" s="239" t="s">
        <v>404</v>
      </c>
      <c r="G32" s="240" t="str">
        <f>IF(C17-G17&gt;0,C17-G17,"-")</f>
        <v>-</v>
      </c>
      <c r="H32" s="240">
        <f>IF(D17-H17&gt;0,D17-H17,"-")</f>
        <v>9076</v>
      </c>
      <c r="I32" s="244">
        <f>IF(E17-I17&gt;0,E17-I17,"-")</f>
        <v>22578</v>
      </c>
      <c r="J32" s="477"/>
      <c r="K32" s="4" t="s">
        <v>76</v>
      </c>
    </row>
    <row r="33" spans="1:11" ht="16.5" customHeight="1" x14ac:dyDescent="0.2">
      <c r="A33" s="224" t="s">
        <v>441</v>
      </c>
      <c r="B33" s="239" t="s">
        <v>406</v>
      </c>
      <c r="C33" s="240" t="str">
        <f>IF(C26-G26&lt;0,G26-C26,"-")</f>
        <v>-</v>
      </c>
      <c r="D33" s="240" t="str">
        <f>IF(D26-H26&lt;0,H26-D26,"-")</f>
        <v>-</v>
      </c>
      <c r="E33" s="241" t="str">
        <f>IF(E26-I26&lt;0,I26-E26,"-")</f>
        <v>-</v>
      </c>
      <c r="F33" s="239" t="s">
        <v>407</v>
      </c>
      <c r="G33" s="240" t="str">
        <f>IF(C26-G26&gt;0,C26-G26,"-")</f>
        <v>-</v>
      </c>
      <c r="H33" s="240" t="str">
        <f>IF(D26-H26&gt;0,D26-H26,"-")</f>
        <v>-</v>
      </c>
      <c r="I33" s="244" t="str">
        <f>IF(E26-I26&gt;0,E26-I26,"-")</f>
        <v>-</v>
      </c>
      <c r="J33" s="477"/>
      <c r="K33" s="4" t="s">
        <v>79</v>
      </c>
    </row>
  </sheetData>
  <mergeCells count="5">
    <mergeCell ref="B1:I1"/>
    <mergeCell ref="J1:J33"/>
    <mergeCell ref="A3:A4"/>
    <mergeCell ref="B3:E3"/>
    <mergeCell ref="F3:I3"/>
  </mergeCells>
  <printOptions horizontalCentered="1"/>
  <pageMargins left="0.78749999999999998" right="0.78749999999999998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9CC00"/>
    <pageSetUpPr fitToPage="1"/>
  </sheetPr>
  <dimension ref="A1:AMK45"/>
  <sheetViews>
    <sheetView zoomScaleNormal="100" zoomScalePageLayoutView="130" workbookViewId="0">
      <selection activeCell="A15" sqref="A15"/>
    </sheetView>
  </sheetViews>
  <sheetFormatPr defaultRowHeight="12.75" x14ac:dyDescent="0.2"/>
  <cols>
    <col min="1" max="1" width="52.83203125" style="261"/>
    <col min="2" max="6" width="17.5" style="262"/>
    <col min="7" max="7" width="4.5" style="262"/>
    <col min="8" max="8" width="15.1640625" style="262"/>
    <col min="9" max="1025" width="10.1640625" style="262"/>
  </cols>
  <sheetData>
    <row r="1" spans="1:1024" ht="24.75" customHeight="1" x14ac:dyDescent="0.2">
      <c r="A1" s="478" t="s">
        <v>442</v>
      </c>
      <c r="B1" s="478"/>
      <c r="C1" s="478"/>
      <c r="D1" s="478"/>
      <c r="E1" s="478"/>
      <c r="F1" s="478"/>
      <c r="G1" s="479" t="e">
        <f>+CONCATENATE("4. melléklet a ……/",LEFT(#REF!,4)+1,". (……) önkormányzati rendelethez")</f>
        <v>#REF!</v>
      </c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23.25" customHeight="1" x14ac:dyDescent="0.25">
      <c r="A2" s="188" t="s">
        <v>702</v>
      </c>
      <c r="B2" s="187"/>
      <c r="C2" s="187"/>
      <c r="D2" s="187"/>
      <c r="E2" s="480" t="s">
        <v>354</v>
      </c>
      <c r="F2" s="480"/>
      <c r="G2" s="479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s="265" customFormat="1" ht="48.75" customHeight="1" x14ac:dyDescent="0.2">
      <c r="A3" s="190" t="s">
        <v>443</v>
      </c>
      <c r="B3" s="191" t="s">
        <v>444</v>
      </c>
      <c r="C3" s="191" t="s">
        <v>445</v>
      </c>
      <c r="D3" s="191" t="s">
        <v>446</v>
      </c>
      <c r="E3" s="263" t="s">
        <v>447</v>
      </c>
      <c r="F3" s="264" t="s">
        <v>448</v>
      </c>
      <c r="G3" s="479"/>
    </row>
    <row r="4" spans="1:1024" s="187" customFormat="1" ht="15" customHeight="1" x14ac:dyDescent="0.2">
      <c r="A4" s="266" t="s">
        <v>11</v>
      </c>
      <c r="B4" s="267" t="s">
        <v>12</v>
      </c>
      <c r="C4" s="267" t="s">
        <v>13</v>
      </c>
      <c r="D4" s="267" t="s">
        <v>14</v>
      </c>
      <c r="E4" s="268" t="s">
        <v>355</v>
      </c>
      <c r="F4" s="269" t="s">
        <v>449</v>
      </c>
      <c r="G4" s="479"/>
    </row>
    <row r="5" spans="1:1024" ht="15.95" customHeight="1" x14ac:dyDescent="0.2">
      <c r="A5" s="270" t="s">
        <v>450</v>
      </c>
      <c r="B5" s="271">
        <v>997</v>
      </c>
      <c r="C5" s="272">
        <v>2017</v>
      </c>
      <c r="D5" s="271">
        <v>997</v>
      </c>
      <c r="E5" s="271">
        <v>997</v>
      </c>
      <c r="F5" s="271">
        <v>997</v>
      </c>
      <c r="G5" s="479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ht="15.95" customHeight="1" x14ac:dyDescent="0.2">
      <c r="A6" s="270" t="s">
        <v>451</v>
      </c>
      <c r="B6" s="271">
        <v>668</v>
      </c>
      <c r="C6" s="272">
        <v>2017</v>
      </c>
      <c r="D6" s="271">
        <v>668</v>
      </c>
      <c r="E6" s="271">
        <v>668</v>
      </c>
      <c r="F6" s="271">
        <v>668</v>
      </c>
      <c r="G6" s="479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4" ht="15.95" customHeight="1" x14ac:dyDescent="0.2">
      <c r="A7" s="270" t="s">
        <v>452</v>
      </c>
      <c r="B7" s="271">
        <v>785</v>
      </c>
      <c r="C7" s="272">
        <v>2017</v>
      </c>
      <c r="D7" s="271">
        <v>785</v>
      </c>
      <c r="E7" s="271">
        <v>785</v>
      </c>
      <c r="F7" s="271">
        <v>785</v>
      </c>
      <c r="G7" s="479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ht="15.95" customHeight="1" x14ac:dyDescent="0.2">
      <c r="A8" s="270" t="s">
        <v>453</v>
      </c>
      <c r="B8" s="271">
        <v>1236</v>
      </c>
      <c r="C8" s="272">
        <v>2017</v>
      </c>
      <c r="D8" s="271">
        <v>1236</v>
      </c>
      <c r="E8" s="271">
        <v>1236</v>
      </c>
      <c r="F8" s="271">
        <v>1236</v>
      </c>
      <c r="G8" s="479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4" ht="15.95" customHeight="1" x14ac:dyDescent="0.2">
      <c r="A9" s="270" t="s">
        <v>454</v>
      </c>
      <c r="B9" s="271">
        <v>71</v>
      </c>
      <c r="C9" s="272">
        <v>2017</v>
      </c>
      <c r="D9" s="271">
        <v>713</v>
      </c>
      <c r="E9" s="271">
        <v>713</v>
      </c>
      <c r="F9" s="271">
        <v>713</v>
      </c>
      <c r="G9" s="47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5.95" customHeight="1" x14ac:dyDescent="0.2">
      <c r="A10" s="270" t="s">
        <v>455</v>
      </c>
      <c r="B10" s="271">
        <v>750</v>
      </c>
      <c r="C10" s="272">
        <v>2017</v>
      </c>
      <c r="D10" s="271">
        <v>723</v>
      </c>
      <c r="E10" s="271">
        <v>723</v>
      </c>
      <c r="F10" s="271">
        <v>723</v>
      </c>
      <c r="G10" s="479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s="276" customFormat="1" ht="18" customHeight="1" x14ac:dyDescent="0.2">
      <c r="A11" s="273" t="s">
        <v>456</v>
      </c>
      <c r="B11" s="274">
        <f>SUM(B5:B10)</f>
        <v>4507</v>
      </c>
      <c r="C11" s="274"/>
      <c r="D11" s="274">
        <f>SUM(D5:D10)</f>
        <v>5122</v>
      </c>
      <c r="E11" s="274">
        <f>SUM(E5:E10)</f>
        <v>5122</v>
      </c>
      <c r="F11" s="275">
        <f>SUM(F5:F10)</f>
        <v>5122</v>
      </c>
      <c r="G11" s="479"/>
    </row>
    <row r="12" spans="1:1024" x14ac:dyDescent="0.2">
      <c r="A12"/>
      <c r="B12"/>
      <c r="C12"/>
      <c r="D12"/>
      <c r="E12"/>
      <c r="F12"/>
    </row>
    <row r="13" spans="1:1024" x14ac:dyDescent="0.2">
      <c r="A13"/>
      <c r="B13"/>
      <c r="C13"/>
      <c r="D13"/>
      <c r="E13"/>
      <c r="F13"/>
    </row>
    <row r="14" spans="1:1024" ht="15.75" customHeight="1" x14ac:dyDescent="0.2">
      <c r="A14" s="478" t="s">
        <v>457</v>
      </c>
      <c r="B14" s="478"/>
      <c r="C14" s="478"/>
      <c r="D14" s="478"/>
      <c r="E14" s="478"/>
      <c r="F14" s="478"/>
    </row>
    <row r="15" spans="1:1024" ht="14.25" customHeight="1" x14ac:dyDescent="0.25">
      <c r="A15" s="188" t="s">
        <v>703</v>
      </c>
      <c r="B15" s="187"/>
      <c r="C15" s="187"/>
      <c r="D15" s="187"/>
      <c r="E15" s="480" t="s">
        <v>354</v>
      </c>
      <c r="F15" s="480"/>
    </row>
    <row r="16" spans="1:1024" ht="36" x14ac:dyDescent="0.2">
      <c r="A16" s="190" t="s">
        <v>458</v>
      </c>
      <c r="B16" s="191" t="s">
        <v>444</v>
      </c>
      <c r="C16" s="191" t="s">
        <v>445</v>
      </c>
      <c r="D16" s="191" t="s">
        <v>446</v>
      </c>
      <c r="E16" s="263" t="s">
        <v>447</v>
      </c>
      <c r="F16" s="264" t="s">
        <v>448</v>
      </c>
    </row>
    <row r="17" spans="1:6" x14ac:dyDescent="0.2">
      <c r="A17" s="266" t="s">
        <v>11</v>
      </c>
      <c r="B17" s="267" t="s">
        <v>12</v>
      </c>
      <c r="C17" s="267" t="s">
        <v>13</v>
      </c>
      <c r="D17" s="267" t="s">
        <v>14</v>
      </c>
      <c r="E17" s="268" t="s">
        <v>355</v>
      </c>
      <c r="F17" s="269" t="s">
        <v>449</v>
      </c>
    </row>
    <row r="18" spans="1:6" x14ac:dyDescent="0.2">
      <c r="A18" s="277" t="s">
        <v>459</v>
      </c>
      <c r="B18" s="271">
        <v>87</v>
      </c>
      <c r="C18" s="272">
        <v>2017</v>
      </c>
      <c r="D18" s="267"/>
      <c r="E18" s="268"/>
      <c r="F18" s="269"/>
    </row>
    <row r="19" spans="1:6" x14ac:dyDescent="0.2">
      <c r="A19" s="277" t="s">
        <v>460</v>
      </c>
      <c r="B19" s="271">
        <v>76</v>
      </c>
      <c r="C19" s="272">
        <v>2017</v>
      </c>
      <c r="D19" s="267"/>
      <c r="E19" s="268"/>
      <c r="F19" s="269"/>
    </row>
    <row r="20" spans="1:6" x14ac:dyDescent="0.2">
      <c r="A20" s="277" t="s">
        <v>461</v>
      </c>
      <c r="B20" s="271">
        <v>273</v>
      </c>
      <c r="C20" s="272">
        <v>2017</v>
      </c>
      <c r="D20" s="267"/>
      <c r="E20" s="268"/>
      <c r="F20" s="269"/>
    </row>
    <row r="21" spans="1:6" x14ac:dyDescent="0.2">
      <c r="A21" s="277" t="s">
        <v>462</v>
      </c>
      <c r="B21" s="271">
        <v>933</v>
      </c>
      <c r="C21" s="272">
        <v>2017</v>
      </c>
      <c r="D21" s="267"/>
      <c r="E21" s="268"/>
      <c r="F21" s="269"/>
    </row>
    <row r="22" spans="1:6" x14ac:dyDescent="0.2">
      <c r="A22" s="277" t="s">
        <v>463</v>
      </c>
      <c r="B22" s="271">
        <v>1718</v>
      </c>
      <c r="C22" s="272">
        <v>2017</v>
      </c>
      <c r="D22" s="267"/>
      <c r="E22" s="268"/>
      <c r="F22" s="269"/>
    </row>
    <row r="23" spans="1:6" x14ac:dyDescent="0.2">
      <c r="A23" s="277" t="s">
        <v>464</v>
      </c>
      <c r="B23" s="271">
        <v>127</v>
      </c>
      <c r="C23" s="272">
        <v>2017</v>
      </c>
      <c r="D23" s="267"/>
      <c r="E23" s="268"/>
      <c r="F23" s="269"/>
    </row>
    <row r="24" spans="1:6" x14ac:dyDescent="0.2">
      <c r="A24" s="278" t="s">
        <v>465</v>
      </c>
      <c r="B24" s="271">
        <v>430</v>
      </c>
      <c r="C24" s="272">
        <v>2017</v>
      </c>
      <c r="D24" s="271">
        <v>240</v>
      </c>
      <c r="E24" s="271">
        <v>240</v>
      </c>
      <c r="F24" s="271">
        <v>240</v>
      </c>
    </row>
    <row r="25" spans="1:6" x14ac:dyDescent="0.2">
      <c r="A25" s="270" t="s">
        <v>466</v>
      </c>
      <c r="B25" s="271">
        <v>65</v>
      </c>
      <c r="C25" s="272">
        <v>2017</v>
      </c>
      <c r="D25" s="271">
        <v>240</v>
      </c>
      <c r="E25" s="271">
        <v>240</v>
      </c>
      <c r="F25" s="271">
        <v>240</v>
      </c>
    </row>
    <row r="26" spans="1:6" x14ac:dyDescent="0.2">
      <c r="A26" s="270" t="s">
        <v>467</v>
      </c>
      <c r="B26" s="271">
        <v>72</v>
      </c>
      <c r="C26" s="272">
        <v>2017</v>
      </c>
      <c r="D26" s="271">
        <v>27</v>
      </c>
      <c r="E26" s="271">
        <v>27</v>
      </c>
      <c r="F26" s="271">
        <v>27</v>
      </c>
    </row>
    <row r="27" spans="1:6" x14ac:dyDescent="0.2">
      <c r="A27" s="270" t="s">
        <v>468</v>
      </c>
      <c r="B27" s="271">
        <v>11</v>
      </c>
      <c r="C27" s="272">
        <v>2017</v>
      </c>
      <c r="D27" s="271">
        <v>52</v>
      </c>
      <c r="E27" s="271">
        <v>52</v>
      </c>
      <c r="F27" s="271">
        <v>52</v>
      </c>
    </row>
    <row r="28" spans="1:6" x14ac:dyDescent="0.2">
      <c r="A28" s="270" t="s">
        <v>469</v>
      </c>
      <c r="B28" s="271">
        <v>86</v>
      </c>
      <c r="C28" s="272">
        <v>2017</v>
      </c>
      <c r="D28" s="271">
        <v>189</v>
      </c>
      <c r="E28" s="271">
        <v>189</v>
      </c>
      <c r="F28" s="271">
        <v>189</v>
      </c>
    </row>
    <row r="29" spans="1:6" x14ac:dyDescent="0.2">
      <c r="A29" s="270" t="s">
        <v>470</v>
      </c>
      <c r="B29" s="271">
        <v>50</v>
      </c>
      <c r="C29" s="272">
        <v>2017</v>
      </c>
      <c r="D29" s="271">
        <v>576</v>
      </c>
      <c r="E29" s="271">
        <v>576</v>
      </c>
      <c r="F29" s="271">
        <v>576</v>
      </c>
    </row>
    <row r="30" spans="1:6" x14ac:dyDescent="0.2">
      <c r="A30" s="270" t="s">
        <v>471</v>
      </c>
      <c r="B30" s="271">
        <v>60</v>
      </c>
      <c r="C30" s="272">
        <v>2017</v>
      </c>
      <c r="D30" s="271">
        <v>16</v>
      </c>
      <c r="E30" s="271">
        <v>16</v>
      </c>
      <c r="F30" s="271">
        <v>16</v>
      </c>
    </row>
    <row r="31" spans="1:6" x14ac:dyDescent="0.2">
      <c r="A31" s="270" t="s">
        <v>472</v>
      </c>
      <c r="B31" s="271">
        <v>1005</v>
      </c>
      <c r="C31" s="272">
        <v>2017</v>
      </c>
      <c r="D31" s="271">
        <v>1016</v>
      </c>
      <c r="E31" s="271">
        <v>1016</v>
      </c>
      <c r="F31" s="271">
        <v>1016</v>
      </c>
    </row>
    <row r="32" spans="1:6" x14ac:dyDescent="0.2">
      <c r="A32" s="270" t="s">
        <v>473</v>
      </c>
      <c r="B32" s="271">
        <v>1187</v>
      </c>
      <c r="C32" s="272">
        <v>2017</v>
      </c>
      <c r="D32" s="271">
        <v>4774</v>
      </c>
      <c r="E32" s="271">
        <v>4774</v>
      </c>
      <c r="F32" s="271">
        <v>4774</v>
      </c>
    </row>
    <row r="33" spans="1:6" x14ac:dyDescent="0.2">
      <c r="A33" s="270" t="s">
        <v>474</v>
      </c>
      <c r="B33" s="271">
        <v>202</v>
      </c>
      <c r="C33" s="272">
        <v>2017</v>
      </c>
      <c r="D33" s="271"/>
      <c r="E33" s="271"/>
      <c r="F33" s="271"/>
    </row>
    <row r="34" spans="1:6" x14ac:dyDescent="0.2">
      <c r="A34" s="270" t="s">
        <v>475</v>
      </c>
      <c r="B34" s="271">
        <v>50</v>
      </c>
      <c r="C34" s="272">
        <v>2017</v>
      </c>
      <c r="D34" s="271"/>
      <c r="E34" s="271"/>
      <c r="F34" s="271"/>
    </row>
    <row r="35" spans="1:6" x14ac:dyDescent="0.2">
      <c r="A35" s="270" t="s">
        <v>476</v>
      </c>
      <c r="B35" s="271">
        <v>41</v>
      </c>
      <c r="C35" s="272">
        <v>2017</v>
      </c>
      <c r="D35" s="271"/>
      <c r="E35" s="271"/>
      <c r="F35" s="271"/>
    </row>
    <row r="36" spans="1:6" x14ac:dyDescent="0.2">
      <c r="A36" s="270" t="s">
        <v>477</v>
      </c>
      <c r="B36" s="271">
        <v>182</v>
      </c>
      <c r="C36" s="272">
        <v>2017</v>
      </c>
      <c r="D36" s="271"/>
      <c r="E36" s="271"/>
      <c r="F36" s="271"/>
    </row>
    <row r="37" spans="1:6" x14ac:dyDescent="0.2">
      <c r="A37" s="270" t="s">
        <v>478</v>
      </c>
      <c r="B37" s="271">
        <v>200</v>
      </c>
      <c r="C37" s="272">
        <v>2017</v>
      </c>
      <c r="D37" s="271"/>
      <c r="E37" s="271"/>
      <c r="F37" s="271"/>
    </row>
    <row r="38" spans="1:6" x14ac:dyDescent="0.2">
      <c r="A38" s="270" t="s">
        <v>478</v>
      </c>
      <c r="B38" s="271">
        <v>360</v>
      </c>
      <c r="C38" s="272">
        <v>2017</v>
      </c>
      <c r="D38" s="271"/>
      <c r="E38" s="271"/>
      <c r="F38" s="271"/>
    </row>
    <row r="39" spans="1:6" x14ac:dyDescent="0.2">
      <c r="A39" s="270" t="s">
        <v>479</v>
      </c>
      <c r="B39" s="271">
        <v>104</v>
      </c>
      <c r="C39" s="272">
        <v>2017</v>
      </c>
      <c r="D39" s="271"/>
      <c r="E39" s="271"/>
      <c r="F39" s="271"/>
    </row>
    <row r="40" spans="1:6" x14ac:dyDescent="0.2">
      <c r="A40" s="270" t="s">
        <v>480</v>
      </c>
      <c r="B40" s="271">
        <v>72</v>
      </c>
      <c r="C40" s="272">
        <v>2017</v>
      </c>
      <c r="D40" s="271"/>
      <c r="E40" s="271"/>
      <c r="F40" s="271"/>
    </row>
    <row r="41" spans="1:6" x14ac:dyDescent="0.2">
      <c r="A41" s="270" t="s">
        <v>481</v>
      </c>
      <c r="B41" s="271">
        <v>169</v>
      </c>
      <c r="C41" s="272">
        <v>2017</v>
      </c>
      <c r="D41" s="271"/>
      <c r="E41" s="271"/>
      <c r="F41" s="271"/>
    </row>
    <row r="42" spans="1:6" x14ac:dyDescent="0.2">
      <c r="A42" s="270" t="s">
        <v>482</v>
      </c>
      <c r="B42" s="271">
        <v>34</v>
      </c>
      <c r="C42" s="272">
        <v>2017</v>
      </c>
      <c r="D42" s="271"/>
      <c r="E42" s="271"/>
      <c r="F42" s="271"/>
    </row>
    <row r="43" spans="1:6" ht="22.5" x14ac:dyDescent="0.2">
      <c r="A43" s="270" t="s">
        <v>694</v>
      </c>
      <c r="B43" s="271" t="s">
        <v>695</v>
      </c>
      <c r="C43" s="272">
        <v>2017</v>
      </c>
      <c r="D43" s="271"/>
      <c r="E43" s="271"/>
      <c r="F43" s="271"/>
    </row>
    <row r="44" spans="1:6" x14ac:dyDescent="0.2">
      <c r="A44" s="270" t="s">
        <v>483</v>
      </c>
      <c r="B44" s="271">
        <v>1109</v>
      </c>
      <c r="C44" s="272">
        <v>2017</v>
      </c>
      <c r="D44" s="271"/>
      <c r="E44" s="271"/>
      <c r="F44" s="271"/>
    </row>
    <row r="45" spans="1:6" x14ac:dyDescent="0.2">
      <c r="A45" s="273" t="s">
        <v>456</v>
      </c>
      <c r="B45" s="274">
        <f>SUM(B18:B44)</f>
        <v>8703</v>
      </c>
      <c r="C45" s="274"/>
      <c r="D45" s="274">
        <f>SUM(D24:D44)</f>
        <v>7130</v>
      </c>
      <c r="E45" s="274">
        <f>SUM(E24:E44)</f>
        <v>7130</v>
      </c>
      <c r="F45" s="275">
        <f>SUM(F24:F44)</f>
        <v>7130</v>
      </c>
    </row>
  </sheetData>
  <mergeCells count="5">
    <mergeCell ref="A1:F1"/>
    <mergeCell ref="G1:G11"/>
    <mergeCell ref="E2:F2"/>
    <mergeCell ref="A14:F14"/>
    <mergeCell ref="E15:F15"/>
  </mergeCells>
  <printOptions horizontalCentered="1"/>
  <pageMargins left="0.78749999999999998" right="0.78749999999999998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558ED5"/>
  </sheetPr>
  <dimension ref="A1:AMK58"/>
  <sheetViews>
    <sheetView zoomScaleNormal="100" zoomScalePageLayoutView="145" workbookViewId="0">
      <selection activeCell="B1" sqref="B1"/>
    </sheetView>
  </sheetViews>
  <sheetFormatPr defaultRowHeight="12.75" x14ac:dyDescent="0.2"/>
  <cols>
    <col min="1" max="1" width="20.6640625" style="279"/>
    <col min="2" max="2" width="68.1640625" style="5"/>
    <col min="3" max="5" width="17.5" style="5"/>
    <col min="6" max="6" width="0" style="4" hidden="1"/>
    <col min="7" max="1025" width="10.1640625" style="5"/>
  </cols>
  <sheetData>
    <row r="1" spans="1:1024" s="10" customFormat="1" ht="21" customHeight="1" x14ac:dyDescent="0.2">
      <c r="A1" s="6"/>
      <c r="B1" s="7" t="s">
        <v>704</v>
      </c>
      <c r="C1" s="8"/>
      <c r="D1" s="8"/>
      <c r="E1" s="280" t="e">
        <f>+CONCATENATE("8.1. melléklet a ……/",LEFT(#REF!,4)+1,". (……) önkormányzati rendelethez")</f>
        <v>#REF!</v>
      </c>
      <c r="F1" s="9"/>
    </row>
    <row r="2" spans="1:1024" s="14" customFormat="1" ht="25.5" customHeight="1" x14ac:dyDescent="0.2">
      <c r="A2" s="11" t="s">
        <v>484</v>
      </c>
      <c r="B2" s="465" t="s">
        <v>485</v>
      </c>
      <c r="C2" s="465"/>
      <c r="D2" s="465"/>
      <c r="E2" s="281" t="s">
        <v>486</v>
      </c>
      <c r="F2" s="13"/>
    </row>
    <row r="3" spans="1:1024" ht="15.75" x14ac:dyDescent="0.2">
      <c r="A3" s="15" t="s">
        <v>487</v>
      </c>
      <c r="B3" s="466" t="s">
        <v>4</v>
      </c>
      <c r="C3" s="466"/>
      <c r="D3" s="466"/>
      <c r="E3" s="282" t="s">
        <v>2</v>
      </c>
      <c r="F3" s="1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s="20" customFormat="1" ht="15.95" customHeight="1" x14ac:dyDescent="0.25">
      <c r="A4" s="17"/>
      <c r="B4" s="17"/>
      <c r="C4" s="18"/>
      <c r="D4" s="18"/>
      <c r="E4" s="18" t="s">
        <v>5</v>
      </c>
      <c r="F4" s="19"/>
    </row>
    <row r="5" spans="1:1024" ht="24" x14ac:dyDescent="0.2">
      <c r="A5" s="21" t="s">
        <v>6</v>
      </c>
      <c r="B5" s="22" t="s">
        <v>7</v>
      </c>
      <c r="C5" s="23" t="s">
        <v>8</v>
      </c>
      <c r="D5" s="23" t="s">
        <v>9</v>
      </c>
      <c r="E5" s="24" t="s">
        <v>10</v>
      </c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s="30" customFormat="1" ht="12.95" customHeight="1" x14ac:dyDescent="0.2">
      <c r="A6" s="25" t="s">
        <v>11</v>
      </c>
      <c r="B6" s="26" t="s">
        <v>12</v>
      </c>
      <c r="C6" s="26" t="s">
        <v>13</v>
      </c>
      <c r="D6" s="27" t="s">
        <v>14</v>
      </c>
      <c r="E6" s="28" t="s">
        <v>15</v>
      </c>
      <c r="F6" s="29"/>
    </row>
    <row r="7" spans="1:1024" ht="15.95" customHeight="1" x14ac:dyDescent="0.2">
      <c r="A7" s="467" t="s">
        <v>16</v>
      </c>
      <c r="B7" s="467"/>
      <c r="C7" s="467"/>
      <c r="D7" s="467"/>
      <c r="E7" s="467"/>
      <c r="F7" s="29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4" s="37" customFormat="1" ht="12" customHeight="1" x14ac:dyDescent="0.2">
      <c r="A8" s="25" t="s">
        <v>17</v>
      </c>
      <c r="B8" s="283" t="s">
        <v>488</v>
      </c>
      <c r="C8" s="226">
        <f>SUM(C9:C18)</f>
        <v>0</v>
      </c>
      <c r="D8" s="226">
        <f>SUM(D9:D18)</f>
        <v>3</v>
      </c>
      <c r="E8" s="229">
        <f>SUM(E9:E18)</f>
        <v>3</v>
      </c>
      <c r="F8" s="29" t="s">
        <v>19</v>
      </c>
    </row>
    <row r="9" spans="1:1024" ht="12" customHeight="1" x14ac:dyDescent="0.2">
      <c r="A9" s="284" t="s">
        <v>20</v>
      </c>
      <c r="B9" s="160" t="s">
        <v>99</v>
      </c>
      <c r="C9" s="285"/>
      <c r="D9" s="285"/>
      <c r="E9" s="286"/>
      <c r="F9" s="29" t="s">
        <v>22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4" ht="12" customHeight="1" x14ac:dyDescent="0.2">
      <c r="A10" s="287" t="s">
        <v>23</v>
      </c>
      <c r="B10" s="163" t="s">
        <v>102</v>
      </c>
      <c r="C10" s="212"/>
      <c r="D10" s="212"/>
      <c r="E10" s="215"/>
      <c r="F10" s="29" t="s">
        <v>25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4" ht="12" customHeight="1" x14ac:dyDescent="0.2">
      <c r="A11" s="287" t="s">
        <v>26</v>
      </c>
      <c r="B11" s="163" t="s">
        <v>105</v>
      </c>
      <c r="C11" s="212"/>
      <c r="D11" s="212"/>
      <c r="E11" s="215"/>
      <c r="F11" s="29" t="s">
        <v>28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4" ht="12" customHeight="1" x14ac:dyDescent="0.2">
      <c r="A12" s="287" t="s">
        <v>29</v>
      </c>
      <c r="B12" s="163" t="s">
        <v>108</v>
      </c>
      <c r="C12" s="212"/>
      <c r="D12" s="212"/>
      <c r="E12" s="215"/>
      <c r="F12" s="29" t="s">
        <v>31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4" ht="12" customHeight="1" x14ac:dyDescent="0.2">
      <c r="A13" s="287" t="s">
        <v>32</v>
      </c>
      <c r="B13" s="163" t="s">
        <v>111</v>
      </c>
      <c r="C13" s="212"/>
      <c r="D13" s="212"/>
      <c r="E13" s="215"/>
      <c r="F13" s="29" t="s">
        <v>34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ht="12" customHeight="1" x14ac:dyDescent="0.2">
      <c r="A14" s="287" t="s">
        <v>35</v>
      </c>
      <c r="B14" s="163" t="s">
        <v>489</v>
      </c>
      <c r="C14" s="212"/>
      <c r="D14" s="212"/>
      <c r="E14" s="215"/>
      <c r="F14" s="29" t="s">
        <v>37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s="40" customFormat="1" ht="12" customHeight="1" x14ac:dyDescent="0.2">
      <c r="A15" s="287" t="s">
        <v>258</v>
      </c>
      <c r="B15" s="96" t="s">
        <v>490</v>
      </c>
      <c r="C15" s="212"/>
      <c r="D15" s="212"/>
      <c r="E15" s="215"/>
      <c r="F15" s="29" t="s">
        <v>40</v>
      </c>
    </row>
    <row r="16" spans="1:1024" ht="12" customHeight="1" x14ac:dyDescent="0.2">
      <c r="A16" s="287" t="s">
        <v>260</v>
      </c>
      <c r="B16" s="163" t="s">
        <v>120</v>
      </c>
      <c r="C16" s="234"/>
      <c r="D16" s="234">
        <v>3</v>
      </c>
      <c r="E16" s="235">
        <v>3</v>
      </c>
      <c r="F16" s="29" t="s">
        <v>262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</row>
    <row r="17" spans="1:1024" s="37" customFormat="1" ht="12" customHeight="1" x14ac:dyDescent="0.2">
      <c r="A17" s="287" t="s">
        <v>263</v>
      </c>
      <c r="B17" s="163" t="s">
        <v>123</v>
      </c>
      <c r="C17" s="212"/>
      <c r="D17" s="212"/>
      <c r="E17" s="215"/>
      <c r="F17" s="29" t="s">
        <v>265</v>
      </c>
    </row>
    <row r="18" spans="1:1024" s="40" customFormat="1" ht="12" customHeight="1" x14ac:dyDescent="0.2">
      <c r="A18" s="287" t="s">
        <v>266</v>
      </c>
      <c r="B18" s="96" t="s">
        <v>126</v>
      </c>
      <c r="C18" s="221">
        <v>0</v>
      </c>
      <c r="D18" s="221">
        <v>0</v>
      </c>
      <c r="E18" s="223">
        <v>0</v>
      </c>
      <c r="F18" s="29" t="s">
        <v>268</v>
      </c>
    </row>
    <row r="19" spans="1:1024" ht="12" customHeight="1" x14ac:dyDescent="0.2">
      <c r="A19" s="25" t="s">
        <v>38</v>
      </c>
      <c r="B19" s="283" t="s">
        <v>491</v>
      </c>
      <c r="C19" s="226">
        <f>SUM(C20:C22)</f>
        <v>0</v>
      </c>
      <c r="D19" s="226">
        <f>SUM(D20:D22)</f>
        <v>0</v>
      </c>
      <c r="E19" s="229">
        <f>SUM(E20:E22)</f>
        <v>0</v>
      </c>
      <c r="F19" s="29" t="s">
        <v>271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</row>
    <row r="20" spans="1:1024" ht="12" customHeight="1" x14ac:dyDescent="0.2">
      <c r="A20" s="287" t="s">
        <v>41</v>
      </c>
      <c r="B20" s="94" t="s">
        <v>42</v>
      </c>
      <c r="C20" s="212">
        <v>0</v>
      </c>
      <c r="D20" s="212">
        <v>0</v>
      </c>
      <c r="E20" s="215">
        <v>0</v>
      </c>
      <c r="F20" s="29" t="s">
        <v>274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</row>
    <row r="21" spans="1:1024" ht="12" customHeight="1" x14ac:dyDescent="0.2">
      <c r="A21" s="287" t="s">
        <v>43</v>
      </c>
      <c r="B21" s="163" t="s">
        <v>492</v>
      </c>
      <c r="C21" s="212">
        <v>0</v>
      </c>
      <c r="D21" s="212">
        <v>0</v>
      </c>
      <c r="E21" s="215">
        <v>0</v>
      </c>
      <c r="F21" s="29" t="s">
        <v>277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</row>
    <row r="22" spans="1:1024" ht="12" customHeight="1" x14ac:dyDescent="0.2">
      <c r="A22" s="287" t="s">
        <v>45</v>
      </c>
      <c r="B22" s="163" t="s">
        <v>493</v>
      </c>
      <c r="C22" s="212">
        <v>0</v>
      </c>
      <c r="D22" s="212">
        <v>0</v>
      </c>
      <c r="E22" s="215">
        <v>0</v>
      </c>
      <c r="F22" s="29" t="s">
        <v>55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</row>
    <row r="23" spans="1:1024" s="37" customFormat="1" ht="12" customHeight="1" x14ac:dyDescent="0.2">
      <c r="A23" s="287" t="s">
        <v>47</v>
      </c>
      <c r="B23" s="163" t="s">
        <v>494</v>
      </c>
      <c r="C23" s="212">
        <v>0</v>
      </c>
      <c r="D23" s="212">
        <v>0</v>
      </c>
      <c r="E23" s="215">
        <v>0</v>
      </c>
      <c r="F23" s="29" t="s">
        <v>58</v>
      </c>
    </row>
    <row r="24" spans="1:1024" s="37" customFormat="1" ht="12" customHeight="1" x14ac:dyDescent="0.2">
      <c r="A24" s="25" t="s">
        <v>53</v>
      </c>
      <c r="B24" s="32" t="s">
        <v>364</v>
      </c>
      <c r="C24" s="288">
        <v>0</v>
      </c>
      <c r="D24" s="288">
        <v>0</v>
      </c>
      <c r="E24" s="289">
        <v>0</v>
      </c>
      <c r="F24" s="29" t="s">
        <v>61</v>
      </c>
    </row>
    <row r="25" spans="1:1024" s="37" customFormat="1" ht="12" customHeight="1" x14ac:dyDescent="0.2">
      <c r="A25" s="25" t="s">
        <v>304</v>
      </c>
      <c r="B25" s="32" t="s">
        <v>495</v>
      </c>
      <c r="C25" s="226">
        <f>SUM(C26:C27)</f>
        <v>0</v>
      </c>
      <c r="D25" s="226">
        <f>SUM(D26:D27)</f>
        <v>0</v>
      </c>
      <c r="E25" s="229">
        <f>SUM(E26:E27)</f>
        <v>0</v>
      </c>
      <c r="F25" s="29" t="s">
        <v>64</v>
      </c>
    </row>
    <row r="26" spans="1:1024" s="37" customFormat="1" ht="12" customHeight="1" x14ac:dyDescent="0.2">
      <c r="A26" s="290" t="s">
        <v>77</v>
      </c>
      <c r="B26" s="94" t="s">
        <v>492</v>
      </c>
      <c r="C26" s="206">
        <v>0</v>
      </c>
      <c r="D26" s="206">
        <v>0</v>
      </c>
      <c r="E26" s="209">
        <v>0</v>
      </c>
      <c r="F26" s="29" t="s">
        <v>67</v>
      </c>
    </row>
    <row r="27" spans="1:1024" s="37" customFormat="1" ht="12" customHeight="1" x14ac:dyDescent="0.2">
      <c r="A27" s="290" t="s">
        <v>86</v>
      </c>
      <c r="B27" s="163" t="s">
        <v>496</v>
      </c>
      <c r="C27" s="234">
        <v>0</v>
      </c>
      <c r="D27" s="234">
        <v>0</v>
      </c>
      <c r="E27" s="235">
        <v>0</v>
      </c>
      <c r="F27" s="29" t="s">
        <v>70</v>
      </c>
    </row>
    <row r="28" spans="1:1024" s="37" customFormat="1" ht="12" customHeight="1" x14ac:dyDescent="0.2">
      <c r="A28" s="287" t="s">
        <v>89</v>
      </c>
      <c r="B28" s="291" t="s">
        <v>497</v>
      </c>
      <c r="C28" s="249">
        <v>0</v>
      </c>
      <c r="D28" s="249">
        <v>0</v>
      </c>
      <c r="E28" s="252">
        <v>0</v>
      </c>
      <c r="F28" s="29" t="s">
        <v>73</v>
      </c>
    </row>
    <row r="29" spans="1:1024" s="37" customFormat="1" ht="12" customHeight="1" x14ac:dyDescent="0.2">
      <c r="A29" s="25" t="s">
        <v>95</v>
      </c>
      <c r="B29" s="32" t="s">
        <v>498</v>
      </c>
      <c r="C29" s="226">
        <f>SUM(C30:C32)</f>
        <v>0</v>
      </c>
      <c r="D29" s="226">
        <f>SUM(D30:D32)</f>
        <v>0</v>
      </c>
      <c r="E29" s="229">
        <f>SUM(E30:E32)</f>
        <v>0</v>
      </c>
      <c r="F29" s="29" t="s">
        <v>76</v>
      </c>
    </row>
    <row r="30" spans="1:1024" ht="12" customHeight="1" x14ac:dyDescent="0.2">
      <c r="A30" s="290" t="s">
        <v>98</v>
      </c>
      <c r="B30" s="94" t="s">
        <v>131</v>
      </c>
      <c r="C30" s="206">
        <v>0</v>
      </c>
      <c r="D30" s="206">
        <v>0</v>
      </c>
      <c r="E30" s="209">
        <v>0</v>
      </c>
      <c r="F30" s="29" t="s">
        <v>79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" ht="12" customHeight="1" x14ac:dyDescent="0.2">
      <c r="A31" s="290" t="s">
        <v>101</v>
      </c>
      <c r="B31" s="163" t="s">
        <v>134</v>
      </c>
      <c r="C31" s="234">
        <v>0</v>
      </c>
      <c r="D31" s="234">
        <v>0</v>
      </c>
      <c r="E31" s="235">
        <v>0</v>
      </c>
      <c r="F31" s="29" t="s">
        <v>82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" ht="12" customHeight="1" x14ac:dyDescent="0.2">
      <c r="A32" s="287" t="s">
        <v>104</v>
      </c>
      <c r="B32" s="291" t="s">
        <v>137</v>
      </c>
      <c r="C32" s="249">
        <v>0</v>
      </c>
      <c r="D32" s="249">
        <v>0</v>
      </c>
      <c r="E32" s="252">
        <v>0</v>
      </c>
      <c r="F32" s="29" t="s">
        <v>85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2" customHeight="1" x14ac:dyDescent="0.2">
      <c r="A33" s="25" t="s">
        <v>128</v>
      </c>
      <c r="B33" s="32" t="s">
        <v>365</v>
      </c>
      <c r="C33" s="288">
        <v>0</v>
      </c>
      <c r="D33" s="288">
        <v>0</v>
      </c>
      <c r="E33" s="289">
        <v>0</v>
      </c>
      <c r="F33" s="29" t="s">
        <v>88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ht="12" customHeight="1" x14ac:dyDescent="0.2">
      <c r="A34" s="25" t="s">
        <v>315</v>
      </c>
      <c r="B34" s="32" t="s">
        <v>499</v>
      </c>
      <c r="C34" s="288">
        <v>0</v>
      </c>
      <c r="D34" s="288">
        <v>0</v>
      </c>
      <c r="E34" s="289">
        <v>0</v>
      </c>
      <c r="F34" s="29" t="s">
        <v>91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ht="12" customHeight="1" x14ac:dyDescent="0.2">
      <c r="A35" s="292" t="s">
        <v>160</v>
      </c>
      <c r="B35" s="121" t="s">
        <v>500</v>
      </c>
      <c r="C35" s="293">
        <f>SUM(C8,C19,C24:C25,C29,C33:C34)</f>
        <v>0</v>
      </c>
      <c r="D35" s="293">
        <f>SUM(D8,D19,D24:D25,D29,D33:D34)</f>
        <v>3</v>
      </c>
      <c r="E35" s="293">
        <f>SUM(E8,E19,E24:E25,E29,E33:E34)</f>
        <v>3</v>
      </c>
      <c r="F35" s="29" t="s">
        <v>94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s="40" customFormat="1" ht="12" customHeight="1" x14ac:dyDescent="0.2">
      <c r="A36" s="294" t="s">
        <v>175</v>
      </c>
      <c r="B36" s="121" t="s">
        <v>501</v>
      </c>
      <c r="C36" s="293">
        <f>SUM(C37:C39)</f>
        <v>2064</v>
      </c>
      <c r="D36" s="293">
        <f>SUM(D37:D39)</f>
        <v>2064</v>
      </c>
      <c r="E36" s="295">
        <f>SUM(E37:E39)</f>
        <v>1829</v>
      </c>
      <c r="F36" s="29" t="s">
        <v>97</v>
      </c>
    </row>
    <row r="37" spans="1:1024" ht="15" customHeight="1" x14ac:dyDescent="0.2">
      <c r="A37" s="290" t="s">
        <v>502</v>
      </c>
      <c r="B37" s="94" t="s">
        <v>420</v>
      </c>
      <c r="C37" s="206"/>
      <c r="D37" s="206"/>
      <c r="E37" s="209"/>
      <c r="F37" s="29" t="s">
        <v>100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ht="15" customHeight="1" x14ac:dyDescent="0.2">
      <c r="A38" s="290" t="s">
        <v>503</v>
      </c>
      <c r="B38" s="163" t="s">
        <v>504</v>
      </c>
      <c r="C38" s="234"/>
      <c r="D38" s="234">
        <v>0</v>
      </c>
      <c r="E38" s="235">
        <v>0</v>
      </c>
      <c r="F38" s="29" t="s">
        <v>103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ht="15.75" x14ac:dyDescent="0.2">
      <c r="A39" s="287" t="s">
        <v>505</v>
      </c>
      <c r="B39" s="291" t="s">
        <v>506</v>
      </c>
      <c r="C39" s="249">
        <v>2064</v>
      </c>
      <c r="D39" s="249">
        <v>2064</v>
      </c>
      <c r="E39" s="252">
        <v>1829</v>
      </c>
      <c r="F39" s="29" t="s">
        <v>106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s="30" customFormat="1" ht="16.5" customHeight="1" x14ac:dyDescent="0.2">
      <c r="A40" s="294" t="s">
        <v>329</v>
      </c>
      <c r="B40" s="296" t="s">
        <v>507</v>
      </c>
      <c r="C40" s="293">
        <f>SUM(C35:C36)</f>
        <v>2064</v>
      </c>
      <c r="D40" s="293">
        <f>SUM(D35:D36)</f>
        <v>2067</v>
      </c>
      <c r="E40" s="295">
        <f>SUM(E35:E36)</f>
        <v>1832</v>
      </c>
      <c r="F40" s="29" t="s">
        <v>109</v>
      </c>
    </row>
    <row r="41" spans="1:1024" s="71" customFormat="1" ht="12" customHeight="1" x14ac:dyDescent="0.2">
      <c r="A41" s="60"/>
      <c r="B41" s="61"/>
      <c r="C41" s="62"/>
      <c r="D41" s="62"/>
      <c r="E41" s="62"/>
      <c r="F41" s="29"/>
    </row>
    <row r="42" spans="1:1024" ht="12" customHeight="1" x14ac:dyDescent="0.2">
      <c r="A42" s="64"/>
      <c r="B42" s="65"/>
      <c r="C42" s="66"/>
      <c r="D42" s="66"/>
      <c r="E42" s="66"/>
      <c r="F42" s="29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ht="12" customHeight="1" x14ac:dyDescent="0.2">
      <c r="A43" s="467" t="s">
        <v>249</v>
      </c>
      <c r="B43" s="467"/>
      <c r="C43" s="467"/>
      <c r="D43" s="467"/>
      <c r="E43" s="467"/>
      <c r="F43" s="30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12" customHeight="1" x14ac:dyDescent="0.2">
      <c r="A44" s="25" t="s">
        <v>17</v>
      </c>
      <c r="B44" s="177" t="s">
        <v>508</v>
      </c>
      <c r="C44" s="228">
        <f>SUM(C45:C49)</f>
        <v>2064</v>
      </c>
      <c r="D44" s="226">
        <f>SUM(D45:D49)</f>
        <v>2064</v>
      </c>
      <c r="E44" s="229">
        <f>SUM(E45:E49)</f>
        <v>1829</v>
      </c>
      <c r="F44" s="29" t="s">
        <v>19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ht="12" customHeight="1" x14ac:dyDescent="0.2">
      <c r="A45" s="287" t="s">
        <v>20</v>
      </c>
      <c r="B45" s="297" t="s">
        <v>251</v>
      </c>
      <c r="C45" s="208">
        <v>1161</v>
      </c>
      <c r="D45" s="206">
        <v>1483</v>
      </c>
      <c r="E45" s="209">
        <v>1483</v>
      </c>
      <c r="F45" s="29" t="s">
        <v>22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ht="12" customHeight="1" x14ac:dyDescent="0.2">
      <c r="A46" s="287" t="s">
        <v>23</v>
      </c>
      <c r="B46" s="75" t="s">
        <v>252</v>
      </c>
      <c r="C46" s="214">
        <v>233</v>
      </c>
      <c r="D46" s="212">
        <v>381</v>
      </c>
      <c r="E46" s="215">
        <v>334</v>
      </c>
      <c r="F46" s="29" t="s">
        <v>25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ht="12" customHeight="1" x14ac:dyDescent="0.2">
      <c r="A47" s="287" t="s">
        <v>26</v>
      </c>
      <c r="B47" s="75" t="s">
        <v>253</v>
      </c>
      <c r="C47" s="214">
        <v>670</v>
      </c>
      <c r="D47" s="212">
        <v>200</v>
      </c>
      <c r="E47" s="215">
        <v>12</v>
      </c>
      <c r="F47" s="29" t="s">
        <v>28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s="71" customFormat="1" ht="12" customHeight="1" x14ac:dyDescent="0.2">
      <c r="A48" s="287" t="s">
        <v>29</v>
      </c>
      <c r="B48" s="75" t="s">
        <v>254</v>
      </c>
      <c r="C48" s="214"/>
      <c r="D48" s="212"/>
      <c r="E48" s="215"/>
      <c r="F48" s="29" t="s">
        <v>31</v>
      </c>
    </row>
    <row r="49" spans="1:6" ht="12" customHeight="1" x14ac:dyDescent="0.2">
      <c r="A49" s="287" t="s">
        <v>32</v>
      </c>
      <c r="B49" s="75" t="s">
        <v>256</v>
      </c>
      <c r="C49" s="214"/>
      <c r="D49" s="212"/>
      <c r="E49" s="215"/>
      <c r="F49" s="29" t="s">
        <v>34</v>
      </c>
    </row>
    <row r="50" spans="1:6" ht="12" customHeight="1" x14ac:dyDescent="0.2">
      <c r="A50" s="25" t="s">
        <v>38</v>
      </c>
      <c r="B50" s="177" t="s">
        <v>509</v>
      </c>
      <c r="C50" s="228">
        <f>SUM(C51:C53)</f>
        <v>0</v>
      </c>
      <c r="D50" s="226">
        <f>SUM(D51:D53)</f>
        <v>0</v>
      </c>
      <c r="E50" s="229">
        <f>SUM(E51:E53)</f>
        <v>0</v>
      </c>
      <c r="F50" s="29" t="s">
        <v>37</v>
      </c>
    </row>
    <row r="51" spans="1:6" ht="12" customHeight="1" x14ac:dyDescent="0.2">
      <c r="A51" s="287" t="s">
        <v>41</v>
      </c>
      <c r="B51" s="297" t="s">
        <v>283</v>
      </c>
      <c r="C51" s="208"/>
      <c r="D51" s="206"/>
      <c r="E51" s="209"/>
      <c r="F51" s="29" t="s">
        <v>40</v>
      </c>
    </row>
    <row r="52" spans="1:6" ht="12" customHeight="1" x14ac:dyDescent="0.2">
      <c r="A52" s="287" t="s">
        <v>43</v>
      </c>
      <c r="B52" s="75" t="s">
        <v>285</v>
      </c>
      <c r="C52" s="214">
        <v>0</v>
      </c>
      <c r="D52" s="212">
        <v>0</v>
      </c>
      <c r="E52" s="215">
        <v>0</v>
      </c>
      <c r="F52" s="29" t="s">
        <v>262</v>
      </c>
    </row>
    <row r="53" spans="1:6" ht="15" customHeight="1" x14ac:dyDescent="0.2">
      <c r="A53" s="287" t="s">
        <v>45</v>
      </c>
      <c r="B53" s="75" t="s">
        <v>510</v>
      </c>
      <c r="C53" s="214">
        <v>0</v>
      </c>
      <c r="D53" s="212">
        <v>0</v>
      </c>
      <c r="E53" s="215">
        <v>0</v>
      </c>
      <c r="F53" s="29" t="s">
        <v>265</v>
      </c>
    </row>
    <row r="54" spans="1:6" ht="15.75" x14ac:dyDescent="0.2">
      <c r="A54" s="287" t="s">
        <v>47</v>
      </c>
      <c r="B54" s="75" t="s">
        <v>511</v>
      </c>
      <c r="C54" s="214">
        <v>0</v>
      </c>
      <c r="D54" s="212">
        <v>0</v>
      </c>
      <c r="E54" s="215">
        <v>0</v>
      </c>
      <c r="F54" s="29" t="s">
        <v>268</v>
      </c>
    </row>
    <row r="55" spans="1:6" ht="15" customHeight="1" x14ac:dyDescent="0.2">
      <c r="A55" s="25" t="s">
        <v>53</v>
      </c>
      <c r="B55" s="298" t="s">
        <v>512</v>
      </c>
      <c r="C55" s="228">
        <f>SUM(C44,C50)</f>
        <v>2064</v>
      </c>
      <c r="D55" s="226">
        <f>SUM(D44,D50)</f>
        <v>2064</v>
      </c>
      <c r="E55" s="229">
        <f>SUM(E44,E50)</f>
        <v>1829</v>
      </c>
      <c r="F55" s="29" t="s">
        <v>271</v>
      </c>
    </row>
    <row r="56" spans="1:6" ht="15.75" x14ac:dyDescent="0.2">
      <c r="A56"/>
      <c r="B56"/>
      <c r="C56" s="299"/>
      <c r="D56" s="299"/>
      <c r="E56" s="299"/>
      <c r="F56" s="29"/>
    </row>
    <row r="57" spans="1:6" ht="15.75" x14ac:dyDescent="0.2">
      <c r="A57" s="103" t="s">
        <v>331</v>
      </c>
      <c r="B57" s="104"/>
      <c r="C57" s="300">
        <v>1</v>
      </c>
      <c r="D57" s="300">
        <v>1</v>
      </c>
      <c r="E57" s="301">
        <v>1</v>
      </c>
      <c r="F57" s="29"/>
    </row>
    <row r="58" spans="1:6" ht="15.75" x14ac:dyDescent="0.2">
      <c r="A58" s="103" t="s">
        <v>332</v>
      </c>
      <c r="B58" s="104"/>
      <c r="C58" s="300">
        <v>0</v>
      </c>
      <c r="D58" s="300">
        <v>0</v>
      </c>
      <c r="E58" s="301">
        <v>0</v>
      </c>
      <c r="F58" s="29"/>
    </row>
  </sheetData>
  <mergeCells count="4">
    <mergeCell ref="B2:D2"/>
    <mergeCell ref="B3:D3"/>
    <mergeCell ref="A7:E7"/>
    <mergeCell ref="A43:E43"/>
  </mergeCells>
  <printOptions horizontalCentered="1"/>
  <pageMargins left="0.78749999999999998" right="0.78749999999999998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D99694"/>
  </sheetPr>
  <dimension ref="A1:AMK158"/>
  <sheetViews>
    <sheetView topLeftCell="A82" zoomScale="120" zoomScaleNormal="120" workbookViewId="0">
      <selection activeCell="B87" sqref="B87"/>
    </sheetView>
  </sheetViews>
  <sheetFormatPr defaultRowHeight="15.75" x14ac:dyDescent="0.25"/>
  <cols>
    <col min="1" max="1" width="9.83203125" style="108"/>
    <col min="2" max="2" width="71.33203125" style="108"/>
    <col min="3" max="3" width="19" style="108"/>
    <col min="4" max="5" width="19" style="109"/>
    <col min="6" max="6" width="0" style="113" hidden="1"/>
    <col min="7" max="1025" width="10.1640625" style="110"/>
  </cols>
  <sheetData>
    <row r="1" spans="1:1024" ht="15.95" customHeight="1" x14ac:dyDescent="0.25">
      <c r="A1" s="472" t="s">
        <v>333</v>
      </c>
      <c r="B1" s="472"/>
      <c r="C1" s="472"/>
      <c r="D1" s="472"/>
      <c r="E1" s="472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5.95" customHeight="1" x14ac:dyDescent="0.25">
      <c r="A2" s="111"/>
      <c r="B2" s="111" t="s">
        <v>705</v>
      </c>
      <c r="C2" s="111"/>
      <c r="D2" s="112"/>
      <c r="E2" s="112" t="s">
        <v>334</v>
      </c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5.95" customHeight="1" x14ac:dyDescent="0.25">
      <c r="A3" s="468" t="s">
        <v>335</v>
      </c>
      <c r="B3" s="469" t="s">
        <v>336</v>
      </c>
      <c r="C3" s="469" t="e">
        <f>+CONCATENATE(LEFT(#REF!,4)-1,". évi tény")</f>
        <v>#REF!</v>
      </c>
      <c r="D3" s="470" t="e">
        <f>+CONCATENATE(LEFT(#REF!,4),". évi")</f>
        <v>#REF!</v>
      </c>
      <c r="E3" s="470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38.1" customHeight="1" x14ac:dyDescent="0.25">
      <c r="A4" s="468"/>
      <c r="B4" s="469"/>
      <c r="C4" s="469"/>
      <c r="D4" s="114" t="s">
        <v>9</v>
      </c>
      <c r="E4" s="115" t="s">
        <v>10</v>
      </c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s="119" customFormat="1" ht="12" customHeight="1" x14ac:dyDescent="0.2">
      <c r="A5" s="31" t="s">
        <v>11</v>
      </c>
      <c r="B5" s="116" t="s">
        <v>12</v>
      </c>
      <c r="C5" s="116" t="s">
        <v>13</v>
      </c>
      <c r="D5" s="116" t="s">
        <v>15</v>
      </c>
      <c r="E5" s="156" t="s">
        <v>355</v>
      </c>
      <c r="F5" s="118"/>
    </row>
    <row r="6" spans="1:1024" s="126" customFormat="1" ht="12" customHeight="1" x14ac:dyDescent="0.2">
      <c r="A6" s="120" t="s">
        <v>17</v>
      </c>
      <c r="B6" s="302" t="s">
        <v>18</v>
      </c>
      <c r="C6" s="123">
        <f>SUM(C7:C12)</f>
        <v>24624</v>
      </c>
      <c r="D6" s="123">
        <f>SUM(D7:D12)</f>
        <v>20274</v>
      </c>
      <c r="E6" s="124">
        <f>SUM(E7:E12)</f>
        <v>20274</v>
      </c>
      <c r="F6" s="125" t="s">
        <v>19</v>
      </c>
    </row>
    <row r="7" spans="1:1024" s="126" customFormat="1" ht="12" customHeight="1" x14ac:dyDescent="0.2">
      <c r="A7" s="127" t="s">
        <v>20</v>
      </c>
      <c r="B7" s="303" t="s">
        <v>21</v>
      </c>
      <c r="C7" s="36">
        <v>10741</v>
      </c>
      <c r="D7" s="36">
        <f>Önk.!D7</f>
        <v>9719</v>
      </c>
      <c r="E7" s="36">
        <f>Önk.!E7</f>
        <v>9719</v>
      </c>
      <c r="F7" s="125" t="s">
        <v>22</v>
      </c>
    </row>
    <row r="8" spans="1:1024" s="126" customFormat="1" ht="12" customHeight="1" x14ac:dyDescent="0.2">
      <c r="A8" s="128" t="s">
        <v>23</v>
      </c>
      <c r="B8" s="304" t="s">
        <v>24</v>
      </c>
      <c r="C8" s="48"/>
      <c r="D8" s="36">
        <f>Önk.!D8</f>
        <v>0</v>
      </c>
      <c r="E8" s="36">
        <f>Önk.!E8</f>
        <v>0</v>
      </c>
      <c r="F8" s="125" t="s">
        <v>25</v>
      </c>
    </row>
    <row r="9" spans="1:1024" s="126" customFormat="1" ht="12" customHeight="1" x14ac:dyDescent="0.2">
      <c r="A9" s="128" t="s">
        <v>26</v>
      </c>
      <c r="B9" s="304" t="s">
        <v>27</v>
      </c>
      <c r="C9" s="48">
        <v>11568</v>
      </c>
      <c r="D9" s="36">
        <f>Önk.!D9</f>
        <v>6170</v>
      </c>
      <c r="E9" s="36">
        <f>Önk.!E9</f>
        <v>6170</v>
      </c>
      <c r="F9" s="125" t="s">
        <v>28</v>
      </c>
    </row>
    <row r="10" spans="1:1024" s="126" customFormat="1" ht="12" customHeight="1" x14ac:dyDescent="0.2">
      <c r="A10" s="128" t="s">
        <v>29</v>
      </c>
      <c r="B10" s="304" t="s">
        <v>30</v>
      </c>
      <c r="C10" s="48">
        <v>1200</v>
      </c>
      <c r="D10" s="36">
        <f>Önk.!D10</f>
        <v>1200</v>
      </c>
      <c r="E10" s="36">
        <f>Önk.!E10</f>
        <v>1200</v>
      </c>
      <c r="F10" s="125" t="s">
        <v>31</v>
      </c>
    </row>
    <row r="11" spans="1:1024" s="126" customFormat="1" ht="12" customHeight="1" x14ac:dyDescent="0.2">
      <c r="A11" s="128" t="s">
        <v>32</v>
      </c>
      <c r="B11" s="304" t="s">
        <v>513</v>
      </c>
      <c r="C11" s="48">
        <v>1115</v>
      </c>
      <c r="D11" s="36">
        <f>Önk.!D11</f>
        <v>3185</v>
      </c>
      <c r="E11" s="36">
        <f>Önk.!E11</f>
        <v>3185</v>
      </c>
      <c r="F11" s="125" t="s">
        <v>34</v>
      </c>
    </row>
    <row r="12" spans="1:1024" s="126" customFormat="1" ht="12" customHeight="1" x14ac:dyDescent="0.2">
      <c r="A12" s="129" t="s">
        <v>35</v>
      </c>
      <c r="B12" s="305" t="s">
        <v>36</v>
      </c>
      <c r="C12" s="46"/>
      <c r="D12" s="36">
        <f>Önk.!D12</f>
        <v>0</v>
      </c>
      <c r="E12" s="36">
        <f>Önk.!E12</f>
        <v>0</v>
      </c>
      <c r="F12" s="125" t="s">
        <v>37</v>
      </c>
    </row>
    <row r="13" spans="1:1024" s="126" customFormat="1" ht="12" customHeight="1" x14ac:dyDescent="0.2">
      <c r="A13" s="120" t="s">
        <v>38</v>
      </c>
      <c r="B13" s="306" t="s">
        <v>39</v>
      </c>
      <c r="C13" s="122">
        <f>SUM(C14:C18)</f>
        <v>46230</v>
      </c>
      <c r="D13" s="122">
        <f>SUM(D14:D18)</f>
        <v>40977</v>
      </c>
      <c r="E13" s="124">
        <f>SUM(E14:E18)</f>
        <v>40977</v>
      </c>
      <c r="F13" s="125" t="s">
        <v>40</v>
      </c>
    </row>
    <row r="14" spans="1:1024" s="126" customFormat="1" ht="12" customHeight="1" x14ac:dyDescent="0.2">
      <c r="A14" s="127" t="s">
        <v>41</v>
      </c>
      <c r="B14" s="303" t="s">
        <v>42</v>
      </c>
      <c r="C14" s="36"/>
      <c r="D14" s="36">
        <f>Önk.!D14</f>
        <v>0</v>
      </c>
      <c r="E14" s="36">
        <f>Önk.!E14</f>
        <v>0</v>
      </c>
      <c r="F14" s="125" t="s">
        <v>262</v>
      </c>
    </row>
    <row r="15" spans="1:1024" s="126" customFormat="1" ht="12" customHeight="1" x14ac:dyDescent="0.2">
      <c r="A15" s="128" t="s">
        <v>43</v>
      </c>
      <c r="B15" s="304" t="s">
        <v>44</v>
      </c>
      <c r="C15" s="48">
        <v>0</v>
      </c>
      <c r="D15" s="36">
        <f>Önk.!D15</f>
        <v>0</v>
      </c>
      <c r="E15" s="36">
        <f>Önk.!E15</f>
        <v>0</v>
      </c>
      <c r="F15" s="125" t="s">
        <v>265</v>
      </c>
    </row>
    <row r="16" spans="1:1024" s="126" customFormat="1" ht="12" customHeight="1" x14ac:dyDescent="0.2">
      <c r="A16" s="128" t="s">
        <v>45</v>
      </c>
      <c r="B16" s="304" t="s">
        <v>46</v>
      </c>
      <c r="C16" s="48">
        <v>0</v>
      </c>
      <c r="D16" s="36">
        <f>Önk.!D16</f>
        <v>0</v>
      </c>
      <c r="E16" s="36">
        <f>Önk.!E16</f>
        <v>0</v>
      </c>
      <c r="F16" s="125" t="s">
        <v>268</v>
      </c>
    </row>
    <row r="17" spans="1:6" s="126" customFormat="1" ht="12" customHeight="1" x14ac:dyDescent="0.2">
      <c r="A17" s="128" t="s">
        <v>47</v>
      </c>
      <c r="B17" s="304" t="s">
        <v>48</v>
      </c>
      <c r="C17" s="48">
        <v>0</v>
      </c>
      <c r="D17" s="36">
        <f>Önk.!D17</f>
        <v>0</v>
      </c>
      <c r="E17" s="36">
        <f>Önk.!E17</f>
        <v>0</v>
      </c>
      <c r="F17" s="125" t="s">
        <v>271</v>
      </c>
    </row>
    <row r="18" spans="1:6" s="126" customFormat="1" ht="12" customHeight="1" x14ac:dyDescent="0.2">
      <c r="A18" s="128" t="s">
        <v>49</v>
      </c>
      <c r="B18" s="304" t="s">
        <v>50</v>
      </c>
      <c r="C18" s="48">
        <v>46230</v>
      </c>
      <c r="D18" s="36">
        <f>Önk.!D18</f>
        <v>40977</v>
      </c>
      <c r="E18" s="36">
        <f>Önk.!E18</f>
        <v>40977</v>
      </c>
      <c r="F18" s="125" t="s">
        <v>274</v>
      </c>
    </row>
    <row r="19" spans="1:6" s="126" customFormat="1" ht="12" customHeight="1" x14ac:dyDescent="0.2">
      <c r="A19" s="129" t="s">
        <v>51</v>
      </c>
      <c r="B19" s="305" t="s">
        <v>52</v>
      </c>
      <c r="C19" s="46">
        <v>0</v>
      </c>
      <c r="D19" s="36">
        <f>Önk.!D19</f>
        <v>0</v>
      </c>
      <c r="E19" s="36">
        <f>Önk.!E19</f>
        <v>0</v>
      </c>
      <c r="F19" s="125" t="s">
        <v>277</v>
      </c>
    </row>
    <row r="20" spans="1:6" s="126" customFormat="1" ht="12" customHeight="1" x14ac:dyDescent="0.2">
      <c r="A20" s="120" t="s">
        <v>53</v>
      </c>
      <c r="B20" s="302" t="s">
        <v>54</v>
      </c>
      <c r="C20" s="59">
        <f>SUM(C21:C25)</f>
        <v>0</v>
      </c>
      <c r="D20" s="59">
        <f>SUM(D21:D25)</f>
        <v>41342</v>
      </c>
      <c r="E20" s="124">
        <f>SUM(E21:E25)</f>
        <v>36563</v>
      </c>
      <c r="F20" s="125" t="s">
        <v>55</v>
      </c>
    </row>
    <row r="21" spans="1:6" s="126" customFormat="1" ht="12" customHeight="1" x14ac:dyDescent="0.2">
      <c r="A21" s="127" t="s">
        <v>56</v>
      </c>
      <c r="B21" s="303" t="s">
        <v>57</v>
      </c>
      <c r="C21" s="36">
        <v>0</v>
      </c>
      <c r="D21" s="36">
        <f>Önk.!D21</f>
        <v>11707</v>
      </c>
      <c r="E21" s="36">
        <f>Önk.!E21</f>
        <v>1046</v>
      </c>
      <c r="F21" s="125" t="s">
        <v>58</v>
      </c>
    </row>
    <row r="22" spans="1:6" s="126" customFormat="1" ht="12" customHeight="1" x14ac:dyDescent="0.2">
      <c r="A22" s="128" t="s">
        <v>59</v>
      </c>
      <c r="B22" s="304" t="s">
        <v>60</v>
      </c>
      <c r="C22" s="48">
        <v>0</v>
      </c>
      <c r="D22" s="36">
        <f>Önk.!D22</f>
        <v>0</v>
      </c>
      <c r="E22" s="36">
        <f>Önk.!E22</f>
        <v>0</v>
      </c>
      <c r="F22" s="125" t="s">
        <v>61</v>
      </c>
    </row>
    <row r="23" spans="1:6" s="126" customFormat="1" ht="12" customHeight="1" x14ac:dyDescent="0.2">
      <c r="A23" s="128" t="s">
        <v>62</v>
      </c>
      <c r="B23" s="304" t="s">
        <v>63</v>
      </c>
      <c r="C23" s="48">
        <v>0</v>
      </c>
      <c r="D23" s="36">
        <f>Önk.!D23</f>
        <v>100</v>
      </c>
      <c r="E23" s="36">
        <f>Önk.!E23</f>
        <v>0</v>
      </c>
      <c r="F23" s="125" t="s">
        <v>64</v>
      </c>
    </row>
    <row r="24" spans="1:6" s="126" customFormat="1" ht="12" customHeight="1" x14ac:dyDescent="0.2">
      <c r="A24" s="128" t="s">
        <v>65</v>
      </c>
      <c r="B24" s="304" t="s">
        <v>66</v>
      </c>
      <c r="C24" s="48"/>
      <c r="D24" s="36">
        <f>Önk.!D24</f>
        <v>0</v>
      </c>
      <c r="E24" s="36">
        <f>Önk.!E24</f>
        <v>0</v>
      </c>
      <c r="F24" s="125" t="s">
        <v>67</v>
      </c>
    </row>
    <row r="25" spans="1:6" s="126" customFormat="1" ht="12" customHeight="1" x14ac:dyDescent="0.2">
      <c r="A25" s="128" t="s">
        <v>68</v>
      </c>
      <c r="B25" s="304" t="s">
        <v>69</v>
      </c>
      <c r="C25" s="48"/>
      <c r="D25" s="36">
        <f>Önk.!D25</f>
        <v>29535</v>
      </c>
      <c r="E25" s="36">
        <f>Önk.!E25</f>
        <v>35517</v>
      </c>
      <c r="F25" s="125" t="s">
        <v>70</v>
      </c>
    </row>
    <row r="26" spans="1:6" s="126" customFormat="1" ht="12" customHeight="1" x14ac:dyDescent="0.2">
      <c r="A26" s="129" t="s">
        <v>71</v>
      </c>
      <c r="B26" s="305" t="s">
        <v>72</v>
      </c>
      <c r="C26" s="46">
        <v>0</v>
      </c>
      <c r="D26" s="36">
        <f>Önk.!D26</f>
        <v>0</v>
      </c>
      <c r="E26" s="36">
        <f>Önk.!E26</f>
        <v>0</v>
      </c>
      <c r="F26" s="125" t="s">
        <v>73</v>
      </c>
    </row>
    <row r="27" spans="1:6" s="126" customFormat="1" ht="12" customHeight="1" x14ac:dyDescent="0.2">
      <c r="A27" s="120" t="s">
        <v>74</v>
      </c>
      <c r="B27" s="302" t="s">
        <v>75</v>
      </c>
      <c r="C27" s="59">
        <f>SUM(C28,C31:C33)</f>
        <v>18680</v>
      </c>
      <c r="D27" s="59">
        <f>SUM(D28,D31:D33)</f>
        <v>22704</v>
      </c>
      <c r="E27" s="124">
        <f>SUM(E28,E31:E33)</f>
        <v>13956</v>
      </c>
      <c r="F27" s="125" t="s">
        <v>76</v>
      </c>
    </row>
    <row r="28" spans="1:6" s="126" customFormat="1" ht="12" customHeight="1" x14ac:dyDescent="0.2">
      <c r="A28" s="127" t="s">
        <v>77</v>
      </c>
      <c r="B28" s="303" t="s">
        <v>78</v>
      </c>
      <c r="C28" s="45">
        <f>C29+C30</f>
        <v>17256</v>
      </c>
      <c r="D28" s="36">
        <f>Önk.!D28</f>
        <v>1560</v>
      </c>
      <c r="E28" s="36">
        <f>Önk.!E28</f>
        <v>1310</v>
      </c>
      <c r="F28" s="125" t="s">
        <v>79</v>
      </c>
    </row>
    <row r="29" spans="1:6" s="126" customFormat="1" ht="12" customHeight="1" x14ac:dyDescent="0.2">
      <c r="A29" s="128" t="s">
        <v>80</v>
      </c>
      <c r="B29" s="304" t="s">
        <v>514</v>
      </c>
      <c r="C29" s="48">
        <v>1168</v>
      </c>
      <c r="D29" s="36">
        <f>Önk.!D29</f>
        <v>1560</v>
      </c>
      <c r="E29" s="36">
        <f>Önk.!E29</f>
        <v>1310</v>
      </c>
      <c r="F29" s="125" t="s">
        <v>82</v>
      </c>
    </row>
    <row r="30" spans="1:6" s="126" customFormat="1" ht="12" customHeight="1" x14ac:dyDescent="0.2">
      <c r="A30" s="128" t="s">
        <v>83</v>
      </c>
      <c r="B30" s="304" t="s">
        <v>515</v>
      </c>
      <c r="C30" s="48">
        <v>16088</v>
      </c>
      <c r="D30" s="36">
        <f>Önk.!D30</f>
        <v>21086</v>
      </c>
      <c r="E30" s="36">
        <f>Önk.!E30</f>
        <v>12646</v>
      </c>
      <c r="F30" s="125" t="s">
        <v>85</v>
      </c>
    </row>
    <row r="31" spans="1:6" s="126" customFormat="1" ht="12" customHeight="1" x14ac:dyDescent="0.2">
      <c r="A31" s="128" t="s">
        <v>86</v>
      </c>
      <c r="B31" s="304" t="s">
        <v>87</v>
      </c>
      <c r="C31" s="48">
        <v>1395</v>
      </c>
      <c r="D31" s="36">
        <f>Önk.!D31</f>
        <v>3581</v>
      </c>
      <c r="E31" s="36">
        <f>Önk.!E31</f>
        <v>1149</v>
      </c>
      <c r="F31" s="125" t="s">
        <v>88</v>
      </c>
    </row>
    <row r="32" spans="1:6" s="126" customFormat="1" ht="12" customHeight="1" x14ac:dyDescent="0.2">
      <c r="A32" s="128" t="s">
        <v>89</v>
      </c>
      <c r="B32" s="304" t="s">
        <v>90</v>
      </c>
      <c r="C32" s="48"/>
      <c r="D32" s="36">
        <f>Önk.!D32</f>
        <v>17505</v>
      </c>
      <c r="E32" s="36">
        <f>Önk.!E32</f>
        <v>11456</v>
      </c>
      <c r="F32" s="125" t="s">
        <v>91</v>
      </c>
    </row>
    <row r="33" spans="1:6" s="126" customFormat="1" ht="12" customHeight="1" x14ac:dyDescent="0.2">
      <c r="A33" s="129" t="s">
        <v>92</v>
      </c>
      <c r="B33" s="305" t="s">
        <v>93</v>
      </c>
      <c r="C33" s="46">
        <v>29</v>
      </c>
      <c r="D33" s="36">
        <f>Önk.!D33</f>
        <v>58</v>
      </c>
      <c r="E33" s="36">
        <f>Önk.!E33</f>
        <v>41</v>
      </c>
      <c r="F33" s="125" t="s">
        <v>94</v>
      </c>
    </row>
    <row r="34" spans="1:6" s="126" customFormat="1" ht="12" customHeight="1" x14ac:dyDescent="0.2">
      <c r="A34" s="120" t="s">
        <v>95</v>
      </c>
      <c r="B34" s="302" t="s">
        <v>96</v>
      </c>
      <c r="C34" s="59">
        <f>SUM(C35:C44)</f>
        <v>6280</v>
      </c>
      <c r="D34" s="59">
        <f>SUM(D35:D44)</f>
        <v>6203</v>
      </c>
      <c r="E34" s="124">
        <f>SUM(E35:E44)</f>
        <v>2926</v>
      </c>
      <c r="F34" s="125" t="s">
        <v>97</v>
      </c>
    </row>
    <row r="35" spans="1:6" s="126" customFormat="1" ht="12" customHeight="1" x14ac:dyDescent="0.2">
      <c r="A35" s="127" t="s">
        <v>98</v>
      </c>
      <c r="B35" s="303" t="s">
        <v>99</v>
      </c>
      <c r="C35" s="36">
        <v>2614</v>
      </c>
      <c r="D35" s="36">
        <f>Önk.!D35</f>
        <v>100</v>
      </c>
      <c r="E35" s="36">
        <f>Önk.!E35</f>
        <v>78</v>
      </c>
      <c r="F35" s="125" t="s">
        <v>100</v>
      </c>
    </row>
    <row r="36" spans="1:6" s="126" customFormat="1" ht="12" customHeight="1" x14ac:dyDescent="0.2">
      <c r="A36" s="128" t="s">
        <v>101</v>
      </c>
      <c r="B36" s="304" t="s">
        <v>102</v>
      </c>
      <c r="C36" s="48">
        <v>1177</v>
      </c>
      <c r="D36" s="36">
        <f>Önk.!D36</f>
        <v>843</v>
      </c>
      <c r="E36" s="36">
        <f>Önk.!E36</f>
        <v>343</v>
      </c>
      <c r="F36" s="125" t="s">
        <v>103</v>
      </c>
    </row>
    <row r="37" spans="1:6" s="126" customFormat="1" ht="12" customHeight="1" x14ac:dyDescent="0.2">
      <c r="A37" s="128" t="s">
        <v>104</v>
      </c>
      <c r="B37" s="304" t="s">
        <v>105</v>
      </c>
      <c r="C37" s="48">
        <v>407</v>
      </c>
      <c r="D37" s="36">
        <f>Önk.!D37</f>
        <v>300</v>
      </c>
      <c r="E37" s="36">
        <f>Önk.!E37</f>
        <v>228</v>
      </c>
      <c r="F37" s="125" t="s">
        <v>106</v>
      </c>
    </row>
    <row r="38" spans="1:6" s="126" customFormat="1" ht="12" customHeight="1" x14ac:dyDescent="0.2">
      <c r="A38" s="128" t="s">
        <v>107</v>
      </c>
      <c r="B38" s="304" t="s">
        <v>108</v>
      </c>
      <c r="C38" s="48">
        <v>1001</v>
      </c>
      <c r="D38" s="36">
        <f>Önk.!D38</f>
        <v>200</v>
      </c>
      <c r="E38" s="36">
        <f>Önk.!E38</f>
        <v>178</v>
      </c>
      <c r="F38" s="125" t="s">
        <v>109</v>
      </c>
    </row>
    <row r="39" spans="1:6" s="126" customFormat="1" ht="12" customHeight="1" x14ac:dyDescent="0.2">
      <c r="A39" s="128" t="s">
        <v>110</v>
      </c>
      <c r="B39" s="304" t="s">
        <v>111</v>
      </c>
      <c r="C39" s="48">
        <v>400</v>
      </c>
      <c r="D39" s="36">
        <f>Önk.!D39</f>
        <v>100</v>
      </c>
      <c r="E39" s="36">
        <f>Önk.!E39</f>
        <v>58</v>
      </c>
      <c r="F39" s="125" t="s">
        <v>112</v>
      </c>
    </row>
    <row r="40" spans="1:6" s="126" customFormat="1" ht="12" customHeight="1" x14ac:dyDescent="0.2">
      <c r="A40" s="128" t="s">
        <v>113</v>
      </c>
      <c r="B40" s="304" t="s">
        <v>114</v>
      </c>
      <c r="C40" s="48"/>
      <c r="D40" s="36">
        <f>Önk.!D40</f>
        <v>0</v>
      </c>
      <c r="E40" s="36">
        <f>Önk.!E40</f>
        <v>0</v>
      </c>
      <c r="F40" s="125" t="s">
        <v>115</v>
      </c>
    </row>
    <row r="41" spans="1:6" s="126" customFormat="1" ht="12" customHeight="1" x14ac:dyDescent="0.2">
      <c r="A41" s="128" t="s">
        <v>116</v>
      </c>
      <c r="B41" s="304" t="s">
        <v>117</v>
      </c>
      <c r="C41" s="48"/>
      <c r="D41" s="36">
        <f>Önk.!D41</f>
        <v>0</v>
      </c>
      <c r="E41" s="36">
        <f>Önk.!E41</f>
        <v>0</v>
      </c>
      <c r="F41" s="125" t="s">
        <v>118</v>
      </c>
    </row>
    <row r="42" spans="1:6" s="126" customFormat="1" ht="12" customHeight="1" x14ac:dyDescent="0.2">
      <c r="A42" s="128" t="s">
        <v>119</v>
      </c>
      <c r="B42" s="304" t="s">
        <v>120</v>
      </c>
      <c r="C42" s="48">
        <v>2</v>
      </c>
      <c r="D42" s="36">
        <f>Önk.!D42</f>
        <v>11</v>
      </c>
      <c r="E42" s="36">
        <f>Önk.!E42</f>
        <v>11</v>
      </c>
      <c r="F42" s="125" t="s">
        <v>121</v>
      </c>
    </row>
    <row r="43" spans="1:6" s="126" customFormat="1" ht="12" customHeight="1" x14ac:dyDescent="0.2">
      <c r="A43" s="128" t="s">
        <v>122</v>
      </c>
      <c r="B43" s="304" t="s">
        <v>123</v>
      </c>
      <c r="C43" s="48"/>
      <c r="D43" s="36">
        <f>Önk.!D43</f>
        <v>0</v>
      </c>
      <c r="E43" s="36">
        <f>Önk.!E43</f>
        <v>0</v>
      </c>
      <c r="F43" s="125" t="s">
        <v>124</v>
      </c>
    </row>
    <row r="44" spans="1:6" s="126" customFormat="1" ht="12" customHeight="1" x14ac:dyDescent="0.2">
      <c r="A44" s="129" t="s">
        <v>125</v>
      </c>
      <c r="B44" s="305" t="s">
        <v>126</v>
      </c>
      <c r="C44" s="46">
        <v>679</v>
      </c>
      <c r="D44" s="36">
        <f>Önk.!D44</f>
        <v>4649</v>
      </c>
      <c r="E44" s="36">
        <f>Önk.!E44</f>
        <v>2030</v>
      </c>
      <c r="F44" s="125" t="s">
        <v>127</v>
      </c>
    </row>
    <row r="45" spans="1:6" s="126" customFormat="1" ht="12" customHeight="1" x14ac:dyDescent="0.2">
      <c r="A45" s="120" t="s">
        <v>128</v>
      </c>
      <c r="B45" s="302" t="s">
        <v>129</v>
      </c>
      <c r="C45" s="59">
        <f>C47</f>
        <v>25</v>
      </c>
      <c r="D45" s="59">
        <f>SUM(D46:D50)</f>
        <v>0</v>
      </c>
      <c r="E45" s="124">
        <f>SUM(E46:E50)</f>
        <v>0</v>
      </c>
      <c r="F45" s="125" t="s">
        <v>338</v>
      </c>
    </row>
    <row r="46" spans="1:6" s="126" customFormat="1" ht="12" customHeight="1" x14ac:dyDescent="0.2">
      <c r="A46" s="127" t="s">
        <v>130</v>
      </c>
      <c r="B46" s="303" t="s">
        <v>131</v>
      </c>
      <c r="C46" s="36">
        <v>0</v>
      </c>
      <c r="D46" s="36">
        <f>Önk.!D46</f>
        <v>0</v>
      </c>
      <c r="E46" s="36">
        <f>Önk.!E46</f>
        <v>0</v>
      </c>
      <c r="F46" s="125" t="s">
        <v>132</v>
      </c>
    </row>
    <row r="47" spans="1:6" s="126" customFormat="1" ht="12" customHeight="1" x14ac:dyDescent="0.2">
      <c r="A47" s="128" t="s">
        <v>133</v>
      </c>
      <c r="B47" s="304" t="s">
        <v>134</v>
      </c>
      <c r="C47" s="48">
        <v>25</v>
      </c>
      <c r="D47" s="36">
        <f>Önk.!D47</f>
        <v>0</v>
      </c>
      <c r="E47" s="36">
        <f>Önk.!E47</f>
        <v>0</v>
      </c>
      <c r="F47" s="125" t="s">
        <v>135</v>
      </c>
    </row>
    <row r="48" spans="1:6" s="126" customFormat="1" ht="12" customHeight="1" x14ac:dyDescent="0.2">
      <c r="A48" s="128" t="s">
        <v>136</v>
      </c>
      <c r="B48" s="304" t="s">
        <v>137</v>
      </c>
      <c r="C48" s="48"/>
      <c r="D48" s="36">
        <f>Önk.!D48</f>
        <v>0</v>
      </c>
      <c r="E48" s="36">
        <f>Önk.!E48</f>
        <v>0</v>
      </c>
      <c r="F48" s="125" t="s">
        <v>138</v>
      </c>
    </row>
    <row r="49" spans="1:6" s="126" customFormat="1" ht="12" customHeight="1" x14ac:dyDescent="0.2">
      <c r="A49" s="128" t="s">
        <v>139</v>
      </c>
      <c r="B49" s="304" t="s">
        <v>140</v>
      </c>
      <c r="C49" s="48"/>
      <c r="D49" s="36">
        <f>Önk.!D49</f>
        <v>0</v>
      </c>
      <c r="E49" s="36">
        <f>Önk.!E49</f>
        <v>0</v>
      </c>
      <c r="F49" s="125" t="s">
        <v>141</v>
      </c>
    </row>
    <row r="50" spans="1:6" s="126" customFormat="1" ht="12" customHeight="1" x14ac:dyDescent="0.2">
      <c r="A50" s="129" t="s">
        <v>142</v>
      </c>
      <c r="B50" s="305" t="s">
        <v>143</v>
      </c>
      <c r="C50" s="46">
        <v>0</v>
      </c>
      <c r="D50" s="36">
        <f>Önk.!D50</f>
        <v>0</v>
      </c>
      <c r="E50" s="36">
        <f>Önk.!E50</f>
        <v>0</v>
      </c>
      <c r="F50" s="125" t="s">
        <v>144</v>
      </c>
    </row>
    <row r="51" spans="1:6" s="126" customFormat="1" ht="12.75" x14ac:dyDescent="0.2">
      <c r="A51" s="120" t="s">
        <v>145</v>
      </c>
      <c r="B51" s="302" t="s">
        <v>146</v>
      </c>
      <c r="C51" s="123">
        <f>SUM(C52:C54)</f>
        <v>457</v>
      </c>
      <c r="D51" s="123">
        <f>SUM(D52:D54)</f>
        <v>420</v>
      </c>
      <c r="E51" s="124">
        <f>SUM(E52:E54)</f>
        <v>139</v>
      </c>
      <c r="F51" s="125" t="s">
        <v>147</v>
      </c>
    </row>
    <row r="52" spans="1:6" s="126" customFormat="1" ht="12.75" x14ac:dyDescent="0.2">
      <c r="A52" s="127" t="s">
        <v>148</v>
      </c>
      <c r="B52" s="303" t="s">
        <v>149</v>
      </c>
      <c r="C52" s="36">
        <v>0</v>
      </c>
      <c r="D52" s="36">
        <v>0</v>
      </c>
      <c r="E52" s="132">
        <v>0</v>
      </c>
      <c r="F52" s="125" t="s">
        <v>150</v>
      </c>
    </row>
    <row r="53" spans="1:6" s="126" customFormat="1" ht="14.25" customHeight="1" x14ac:dyDescent="0.2">
      <c r="A53" s="128" t="s">
        <v>151</v>
      </c>
      <c r="B53" s="304" t="s">
        <v>516</v>
      </c>
      <c r="C53" s="48"/>
      <c r="D53" s="36">
        <f>Önk.!D53</f>
        <v>20</v>
      </c>
      <c r="E53" s="36">
        <f>Önk.!E53</f>
        <v>20</v>
      </c>
      <c r="F53" s="125" t="s">
        <v>153</v>
      </c>
    </row>
    <row r="54" spans="1:6" s="126" customFormat="1" ht="12.75" x14ac:dyDescent="0.2">
      <c r="A54" s="128" t="s">
        <v>154</v>
      </c>
      <c r="B54" s="304" t="s">
        <v>155</v>
      </c>
      <c r="C54" s="48">
        <v>457</v>
      </c>
      <c r="D54" s="36">
        <f>Önk.!D54</f>
        <v>400</v>
      </c>
      <c r="E54" s="36">
        <f>Önk.!E54</f>
        <v>119</v>
      </c>
      <c r="F54" s="125" t="s">
        <v>156</v>
      </c>
    </row>
    <row r="55" spans="1:6" s="126" customFormat="1" ht="12.75" x14ac:dyDescent="0.2">
      <c r="A55" s="129" t="s">
        <v>157</v>
      </c>
      <c r="B55" s="305" t="s">
        <v>158</v>
      </c>
      <c r="C55" s="46"/>
      <c r="D55" s="36">
        <f>Önk.!D55</f>
        <v>0</v>
      </c>
      <c r="E55" s="36">
        <f>Önk.!E55</f>
        <v>0</v>
      </c>
      <c r="F55" s="125" t="s">
        <v>159</v>
      </c>
    </row>
    <row r="56" spans="1:6" s="126" customFormat="1" ht="12.75" x14ac:dyDescent="0.2">
      <c r="A56" s="173" t="s">
        <v>160</v>
      </c>
      <c r="B56" s="307" t="s">
        <v>161</v>
      </c>
      <c r="C56" s="33">
        <f>SUM(C57:C59)</f>
        <v>0</v>
      </c>
      <c r="D56" s="33">
        <f>SUM(D57:D59)</f>
        <v>200</v>
      </c>
      <c r="E56" s="88">
        <f>SUM(E57:E59)</f>
        <v>127</v>
      </c>
      <c r="F56" s="125" t="s">
        <v>162</v>
      </c>
    </row>
    <row r="57" spans="1:6" s="126" customFormat="1" ht="12.75" x14ac:dyDescent="0.2">
      <c r="A57" s="128" t="s">
        <v>163</v>
      </c>
      <c r="B57" s="303" t="s">
        <v>164</v>
      </c>
      <c r="C57" s="48">
        <v>0</v>
      </c>
      <c r="D57" s="36">
        <f>Önk.!D57</f>
        <v>0</v>
      </c>
      <c r="E57" s="36">
        <f>Önk.!E57</f>
        <v>0</v>
      </c>
      <c r="F57" s="125" t="s">
        <v>165</v>
      </c>
    </row>
    <row r="58" spans="1:6" s="126" customFormat="1" ht="12.75" customHeight="1" x14ac:dyDescent="0.2">
      <c r="A58" s="128" t="s">
        <v>166</v>
      </c>
      <c r="B58" s="304" t="s">
        <v>517</v>
      </c>
      <c r="C58" s="48">
        <v>0</v>
      </c>
      <c r="D58" s="36">
        <f>Önk.!D58</f>
        <v>0</v>
      </c>
      <c r="E58" s="36">
        <f>Önk.!E58</f>
        <v>0</v>
      </c>
      <c r="F58" s="125" t="s">
        <v>168</v>
      </c>
    </row>
    <row r="59" spans="1:6" s="126" customFormat="1" ht="12.75" x14ac:dyDescent="0.2">
      <c r="A59" s="128" t="s">
        <v>169</v>
      </c>
      <c r="B59" s="304" t="s">
        <v>170</v>
      </c>
      <c r="C59" s="48">
        <v>0</v>
      </c>
      <c r="D59" s="36">
        <f>Önk.!D59</f>
        <v>200</v>
      </c>
      <c r="E59" s="36">
        <f>Önk.!E59</f>
        <v>127</v>
      </c>
      <c r="F59" s="125" t="s">
        <v>171</v>
      </c>
    </row>
    <row r="60" spans="1:6" s="126" customFormat="1" ht="12.75" x14ac:dyDescent="0.2">
      <c r="A60" s="128" t="s">
        <v>172</v>
      </c>
      <c r="B60" s="305" t="s">
        <v>173</v>
      </c>
      <c r="C60" s="48">
        <v>0</v>
      </c>
      <c r="D60" s="36">
        <f>Önk.!D60</f>
        <v>0</v>
      </c>
      <c r="E60" s="36">
        <f>Önk.!E60</f>
        <v>0</v>
      </c>
      <c r="F60" s="125" t="s">
        <v>174</v>
      </c>
    </row>
    <row r="61" spans="1:6" s="126" customFormat="1" ht="12.75" x14ac:dyDescent="0.2">
      <c r="A61" s="120" t="s">
        <v>175</v>
      </c>
      <c r="B61" s="302" t="s">
        <v>176</v>
      </c>
      <c r="C61" s="123">
        <f>SUM(C6,C13,C20,C27,C45,C51,C56,C34)</f>
        <v>96296</v>
      </c>
      <c r="D61" s="123">
        <f>SUM(D6,D13,D20,D27,D45,D51,D56,D34)</f>
        <v>132120</v>
      </c>
      <c r="E61" s="136">
        <f>SUM(E6,E13,E20,E27,E45,E51,E56,E34)</f>
        <v>114962</v>
      </c>
      <c r="F61" s="125" t="s">
        <v>177</v>
      </c>
    </row>
    <row r="62" spans="1:6" s="126" customFormat="1" ht="12.75" x14ac:dyDescent="0.2">
      <c r="A62" s="137" t="s">
        <v>340</v>
      </c>
      <c r="B62" s="307" t="s">
        <v>518</v>
      </c>
      <c r="C62" s="33">
        <f>SUM(C63:C65)</f>
        <v>0</v>
      </c>
      <c r="D62" s="33">
        <f>SUM(D63:D65)</f>
        <v>0</v>
      </c>
      <c r="E62" s="88">
        <f>SUM(E63:E65)</f>
        <v>0</v>
      </c>
      <c r="F62" s="125" t="s">
        <v>180</v>
      </c>
    </row>
    <row r="63" spans="1:6" s="126" customFormat="1" ht="12.75" x14ac:dyDescent="0.2">
      <c r="A63" s="128" t="s">
        <v>181</v>
      </c>
      <c r="B63" s="303" t="s">
        <v>182</v>
      </c>
      <c r="C63" s="48">
        <v>0</v>
      </c>
      <c r="D63" s="36">
        <f>Önk.!D63</f>
        <v>0</v>
      </c>
      <c r="E63" s="36">
        <f>Önk.!E63</f>
        <v>0</v>
      </c>
      <c r="F63" s="125" t="s">
        <v>183</v>
      </c>
    </row>
    <row r="64" spans="1:6" s="126" customFormat="1" ht="12.75" x14ac:dyDescent="0.2">
      <c r="A64" s="128" t="s">
        <v>184</v>
      </c>
      <c r="B64" s="304" t="s">
        <v>185</v>
      </c>
      <c r="C64" s="48">
        <v>0</v>
      </c>
      <c r="D64" s="36">
        <f>Önk.!D64</f>
        <v>0</v>
      </c>
      <c r="E64" s="36">
        <f>Önk.!E64</f>
        <v>0</v>
      </c>
      <c r="F64" s="125" t="s">
        <v>186</v>
      </c>
    </row>
    <row r="65" spans="1:1024" s="126" customFormat="1" ht="12.75" x14ac:dyDescent="0.2">
      <c r="A65" s="128" t="s">
        <v>187</v>
      </c>
      <c r="B65" s="140" t="s">
        <v>341</v>
      </c>
      <c r="C65" s="48">
        <v>0</v>
      </c>
      <c r="D65" s="36">
        <f>Önk.!D65</f>
        <v>0</v>
      </c>
      <c r="E65" s="36">
        <f>Önk.!E65</f>
        <v>0</v>
      </c>
      <c r="F65" s="125" t="s">
        <v>189</v>
      </c>
    </row>
    <row r="66" spans="1:1024" s="126" customFormat="1" ht="12.75" x14ac:dyDescent="0.2">
      <c r="A66" s="137" t="s">
        <v>190</v>
      </c>
      <c r="B66" s="307" t="s">
        <v>191</v>
      </c>
      <c r="C66" s="139">
        <f>SUM(C67:C70)</f>
        <v>0</v>
      </c>
      <c r="D66" s="139">
        <f>SUM(D67:D70)</f>
        <v>0</v>
      </c>
      <c r="E66" s="88">
        <f>SUM(E67:E70)</f>
        <v>0</v>
      </c>
      <c r="F66" s="125" t="s">
        <v>192</v>
      </c>
    </row>
    <row r="67" spans="1:1024" s="126" customFormat="1" ht="12.75" x14ac:dyDescent="0.2">
      <c r="A67" s="128" t="s">
        <v>193</v>
      </c>
      <c r="B67" s="303" t="s">
        <v>194</v>
      </c>
      <c r="C67" s="48">
        <v>0</v>
      </c>
      <c r="D67" s="36">
        <f>Önk.!D67</f>
        <v>0</v>
      </c>
      <c r="E67" s="36">
        <f>Önk.!E67</f>
        <v>0</v>
      </c>
      <c r="F67" s="125" t="s">
        <v>195</v>
      </c>
    </row>
    <row r="68" spans="1:1024" s="126" customFormat="1" ht="12.75" x14ac:dyDescent="0.2">
      <c r="A68" s="128" t="s">
        <v>196</v>
      </c>
      <c r="B68" s="304" t="s">
        <v>197</v>
      </c>
      <c r="C68" s="48">
        <v>0</v>
      </c>
      <c r="D68" s="36">
        <f>Önk.!D68</f>
        <v>0</v>
      </c>
      <c r="E68" s="36">
        <f>Önk.!E68</f>
        <v>0</v>
      </c>
      <c r="F68" s="125" t="s">
        <v>198</v>
      </c>
    </row>
    <row r="69" spans="1:1024" s="126" customFormat="1" ht="12" customHeight="1" x14ac:dyDescent="0.2">
      <c r="A69" s="128" t="s">
        <v>199</v>
      </c>
      <c r="B69" s="304" t="s">
        <v>200</v>
      </c>
      <c r="C69" s="48">
        <v>0</v>
      </c>
      <c r="D69" s="36">
        <f>Önk.!D69</f>
        <v>0</v>
      </c>
      <c r="E69" s="36">
        <f>Önk.!E69</f>
        <v>0</v>
      </c>
      <c r="F69" s="125" t="s">
        <v>201</v>
      </c>
    </row>
    <row r="70" spans="1:1024" s="126" customFormat="1" ht="12" customHeight="1" x14ac:dyDescent="0.2">
      <c r="A70" s="128" t="s">
        <v>202</v>
      </c>
      <c r="B70" s="305" t="s">
        <v>203</v>
      </c>
      <c r="C70" s="48">
        <v>0</v>
      </c>
      <c r="D70" s="36">
        <f>Önk.!D70</f>
        <v>0</v>
      </c>
      <c r="E70" s="36">
        <f>Önk.!E70</f>
        <v>0</v>
      </c>
      <c r="F70" s="125" t="s">
        <v>204</v>
      </c>
    </row>
    <row r="71" spans="1:1024" s="126" customFormat="1" ht="12" customHeight="1" x14ac:dyDescent="0.2">
      <c r="A71" s="142" t="s">
        <v>205</v>
      </c>
      <c r="B71" s="306" t="s">
        <v>206</v>
      </c>
      <c r="C71" s="123">
        <f>SUM(C72:C73)</f>
        <v>7508</v>
      </c>
      <c r="D71" s="123">
        <f>SUM(D72:D73)</f>
        <v>15956</v>
      </c>
      <c r="E71" s="124">
        <f>SUM(E72:E73)</f>
        <v>15956</v>
      </c>
      <c r="F71" s="125" t="s">
        <v>207</v>
      </c>
    </row>
    <row r="72" spans="1:1024" s="126" customFormat="1" ht="12" customHeight="1" x14ac:dyDescent="0.2">
      <c r="A72" s="128" t="s">
        <v>208</v>
      </c>
      <c r="B72" s="303" t="s">
        <v>209</v>
      </c>
      <c r="C72" s="48">
        <v>7508</v>
      </c>
      <c r="D72" s="36">
        <f>Önk.!D72</f>
        <v>15956</v>
      </c>
      <c r="E72" s="36">
        <f>Önk.!E72</f>
        <v>15956</v>
      </c>
      <c r="F72" s="125" t="s">
        <v>210</v>
      </c>
    </row>
    <row r="73" spans="1:1024" s="126" customFormat="1" ht="12" customHeight="1" x14ac:dyDescent="0.2">
      <c r="A73" s="128" t="s">
        <v>211</v>
      </c>
      <c r="B73" s="305" t="s">
        <v>212</v>
      </c>
      <c r="C73" s="48"/>
      <c r="D73" s="48"/>
      <c r="E73" s="52"/>
      <c r="F73" s="125" t="s">
        <v>213</v>
      </c>
    </row>
    <row r="74" spans="1:1024" s="126" customFormat="1" ht="12" customHeight="1" x14ac:dyDescent="0.2">
      <c r="A74" s="142" t="s">
        <v>214</v>
      </c>
      <c r="B74" s="306" t="s">
        <v>215</v>
      </c>
      <c r="C74" s="123">
        <f>SUM(C75:C77)</f>
        <v>1113</v>
      </c>
      <c r="D74" s="123">
        <f>SUM(D75:D77)</f>
        <v>1113</v>
      </c>
      <c r="E74" s="124">
        <f>SUM(E75:E77)</f>
        <v>722</v>
      </c>
      <c r="F74" s="125" t="s">
        <v>216</v>
      </c>
    </row>
    <row r="75" spans="1:1024" s="126" customFormat="1" ht="12" customHeight="1" x14ac:dyDescent="0.2">
      <c r="A75" s="128" t="s">
        <v>217</v>
      </c>
      <c r="B75" s="303" t="s">
        <v>218</v>
      </c>
      <c r="C75" s="48">
        <v>1113</v>
      </c>
      <c r="D75" s="36">
        <f>Önk.!D75</f>
        <v>1113</v>
      </c>
      <c r="E75" s="36">
        <f>Önk.!E75</f>
        <v>722</v>
      </c>
      <c r="F75" s="125" t="s">
        <v>219</v>
      </c>
    </row>
    <row r="76" spans="1:1024" s="126" customFormat="1" ht="12" customHeight="1" x14ac:dyDescent="0.2">
      <c r="A76" s="128" t="s">
        <v>220</v>
      </c>
      <c r="B76" s="140" t="s">
        <v>224</v>
      </c>
      <c r="C76" s="48">
        <v>0</v>
      </c>
      <c r="D76" s="48">
        <v>0</v>
      </c>
      <c r="E76" s="52">
        <v>0</v>
      </c>
      <c r="F76" s="125" t="s">
        <v>222</v>
      </c>
    </row>
    <row r="77" spans="1:1024" s="126" customFormat="1" ht="12" customHeight="1" x14ac:dyDescent="0.2">
      <c r="A77" s="128" t="s">
        <v>223</v>
      </c>
      <c r="B77" s="305" t="s">
        <v>519</v>
      </c>
      <c r="C77" s="48"/>
      <c r="D77" s="48"/>
      <c r="E77" s="52"/>
      <c r="F77" s="125" t="s">
        <v>225</v>
      </c>
    </row>
    <row r="78" spans="1:1024" ht="12" customHeight="1" x14ac:dyDescent="0.25">
      <c r="A78" s="137" t="s">
        <v>226</v>
      </c>
      <c r="B78" s="307" t="s">
        <v>227</v>
      </c>
      <c r="C78" s="33">
        <f>SUM(C79:C82)</f>
        <v>0</v>
      </c>
      <c r="D78" s="33">
        <f>SUM(D79:D82)</f>
        <v>0</v>
      </c>
      <c r="E78" s="33">
        <f>SUM(E79:E82)</f>
        <v>0</v>
      </c>
      <c r="F78" s="125" t="s">
        <v>228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1:1024" ht="12" customHeight="1" x14ac:dyDescent="0.25">
      <c r="A79" s="308" t="s">
        <v>229</v>
      </c>
      <c r="B79" s="303" t="s">
        <v>230</v>
      </c>
      <c r="C79" s="48">
        <v>0</v>
      </c>
      <c r="D79" s="48"/>
      <c r="E79" s="52">
        <v>0</v>
      </c>
      <c r="F79" s="125" t="s">
        <v>231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ht="12" customHeight="1" x14ac:dyDescent="0.25">
      <c r="A80" s="309" t="s">
        <v>232</v>
      </c>
      <c r="B80" s="304" t="s">
        <v>233</v>
      </c>
      <c r="C80" s="48">
        <v>0</v>
      </c>
      <c r="D80" s="48">
        <v>0</v>
      </c>
      <c r="E80" s="52">
        <v>0</v>
      </c>
      <c r="F80" s="125" t="s">
        <v>234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ht="12" customHeight="1" x14ac:dyDescent="0.25">
      <c r="A81" s="309" t="s">
        <v>235</v>
      </c>
      <c r="B81" s="304" t="s">
        <v>236</v>
      </c>
      <c r="C81" s="48">
        <v>0</v>
      </c>
      <c r="D81" s="48">
        <v>0</v>
      </c>
      <c r="E81" s="52">
        <v>0</v>
      </c>
      <c r="F81" s="125" t="s">
        <v>237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ht="12" customHeight="1" x14ac:dyDescent="0.25">
      <c r="A82" s="145" t="s">
        <v>238</v>
      </c>
      <c r="B82" s="305" t="s">
        <v>239</v>
      </c>
      <c r="C82" s="48">
        <v>0</v>
      </c>
      <c r="D82" s="48">
        <v>0</v>
      </c>
      <c r="E82" s="52">
        <v>0</v>
      </c>
      <c r="F82" s="125" t="s">
        <v>240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ht="12" customHeight="1" x14ac:dyDescent="0.25">
      <c r="A83" s="137" t="s">
        <v>241</v>
      </c>
      <c r="B83" s="307" t="s">
        <v>242</v>
      </c>
      <c r="C83" s="55">
        <v>0</v>
      </c>
      <c r="D83" s="55">
        <v>0</v>
      </c>
      <c r="E83" s="146">
        <v>0</v>
      </c>
      <c r="F83" s="125" t="s">
        <v>243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ht="13.5" customHeight="1" x14ac:dyDescent="0.25">
      <c r="A84" s="137" t="s">
        <v>244</v>
      </c>
      <c r="B84" s="310" t="s">
        <v>245</v>
      </c>
      <c r="C84" s="33">
        <f>SUM(C66,C71,C74,C78,C83)</f>
        <v>8621</v>
      </c>
      <c r="D84" s="33">
        <f>SUM(D66,D71,D74,D78,D83)</f>
        <v>17069</v>
      </c>
      <c r="E84" s="33">
        <f>SUM(E66,E71,E74,E78,E83)</f>
        <v>16678</v>
      </c>
      <c r="F84" s="125" t="s">
        <v>246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ht="12" customHeight="1" x14ac:dyDescent="0.25">
      <c r="A85" s="311" t="s">
        <v>247</v>
      </c>
      <c r="B85" s="312" t="s">
        <v>342</v>
      </c>
      <c r="C85" s="59">
        <f>SUM(C61,C84)</f>
        <v>104917</v>
      </c>
      <c r="D85" s="59">
        <f>SUM(D61,D84)</f>
        <v>149189</v>
      </c>
      <c r="E85" s="59">
        <f>SUM(E61,E84)</f>
        <v>131640</v>
      </c>
      <c r="F85" s="125" t="s">
        <v>343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ht="16.5" customHeight="1" x14ac:dyDescent="0.25">
      <c r="A86" s="472" t="s">
        <v>344</v>
      </c>
      <c r="B86" s="472"/>
      <c r="C86" s="472"/>
      <c r="D86" s="472"/>
      <c r="E86" s="472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s="155" customFormat="1" ht="16.5" customHeight="1" x14ac:dyDescent="0.3">
      <c r="A87" s="152"/>
      <c r="B87" s="152" t="s">
        <v>706</v>
      </c>
      <c r="C87" s="152"/>
      <c r="D87" s="153"/>
      <c r="E87" s="153" t="s">
        <v>334</v>
      </c>
      <c r="F87" s="154"/>
    </row>
    <row r="88" spans="1:1024" ht="16.5" customHeight="1" thickBot="1" x14ac:dyDescent="0.3">
      <c r="A88" s="468" t="s">
        <v>335</v>
      </c>
      <c r="B88" s="469" t="s">
        <v>345</v>
      </c>
      <c r="C88" s="469" t="e">
        <f>+C3</f>
        <v>#REF!</v>
      </c>
      <c r="D88" s="470" t="e">
        <f>+D3</f>
        <v>#REF!</v>
      </c>
      <c r="E88" s="470"/>
      <c r="F88" s="154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 ht="38.1" customHeight="1" x14ac:dyDescent="0.25">
      <c r="A89" s="468"/>
      <c r="B89" s="469"/>
      <c r="C89" s="469"/>
      <c r="D89" s="114" t="s">
        <v>9</v>
      </c>
      <c r="E89" s="115" t="s">
        <v>10</v>
      </c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s="119" customFormat="1" ht="12" customHeight="1" x14ac:dyDescent="0.2">
      <c r="A90" s="31" t="s">
        <v>11</v>
      </c>
      <c r="B90" s="116" t="s">
        <v>12</v>
      </c>
      <c r="C90" s="116" t="s">
        <v>13</v>
      </c>
      <c r="D90" s="116" t="s">
        <v>15</v>
      </c>
      <c r="E90" s="117" t="s">
        <v>355</v>
      </c>
      <c r="F90" s="118"/>
    </row>
    <row r="91" spans="1:1024" ht="12" customHeight="1" x14ac:dyDescent="0.25">
      <c r="A91" s="313" t="s">
        <v>17</v>
      </c>
      <c r="B91" s="314" t="s">
        <v>520</v>
      </c>
      <c r="C91" s="59">
        <f>SUM(C92:C106)</f>
        <v>77606</v>
      </c>
      <c r="D91" s="315">
        <f>SUM(D92:D96)</f>
        <v>85186</v>
      </c>
      <c r="E91" s="316">
        <f>SUM(E92:E96)</f>
        <v>79208</v>
      </c>
      <c r="F91" s="113" t="s">
        <v>19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:1024" ht="12" customHeight="1" x14ac:dyDescent="0.25">
      <c r="A92" s="159" t="s">
        <v>20</v>
      </c>
      <c r="B92" s="317" t="s">
        <v>251</v>
      </c>
      <c r="C92" s="161">
        <v>37104</v>
      </c>
      <c r="D92" s="48">
        <f>Önk.!D93</f>
        <v>36450</v>
      </c>
      <c r="E92" s="48">
        <f>Önk.!E93</f>
        <v>36370</v>
      </c>
      <c r="F92" s="113" t="s">
        <v>22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ht="12" customHeight="1" x14ac:dyDescent="0.25">
      <c r="A93" s="128" t="s">
        <v>23</v>
      </c>
      <c r="B93" s="318" t="s">
        <v>252</v>
      </c>
      <c r="C93" s="48">
        <v>7528</v>
      </c>
      <c r="D93" s="48">
        <f>Önk.!D94</f>
        <v>6947</v>
      </c>
      <c r="E93" s="48">
        <f>Önk.!E94</f>
        <v>6947</v>
      </c>
      <c r="F93" s="113" t="s">
        <v>25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ht="12" customHeight="1" x14ac:dyDescent="0.25">
      <c r="A94" s="128" t="s">
        <v>26</v>
      </c>
      <c r="B94" s="318" t="s">
        <v>253</v>
      </c>
      <c r="C94" s="46">
        <v>23960</v>
      </c>
      <c r="D94" s="48">
        <f>Önk.!D95</f>
        <v>29663</v>
      </c>
      <c r="E94" s="48">
        <f>Önk.!E95</f>
        <v>26204</v>
      </c>
      <c r="F94" s="113" t="s">
        <v>28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ht="12" customHeight="1" x14ac:dyDescent="0.25">
      <c r="A95" s="128" t="s">
        <v>29</v>
      </c>
      <c r="B95" s="319" t="s">
        <v>254</v>
      </c>
      <c r="C95" s="46">
        <v>3265</v>
      </c>
      <c r="D95" s="48">
        <f>Önk.!D96</f>
        <v>5093</v>
      </c>
      <c r="E95" s="48">
        <f>Önk.!E96</f>
        <v>3814</v>
      </c>
      <c r="F95" s="113" t="s">
        <v>31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ht="12" customHeight="1" x14ac:dyDescent="0.25">
      <c r="A96" s="128" t="s">
        <v>255</v>
      </c>
      <c r="B96" s="320" t="s">
        <v>256</v>
      </c>
      <c r="C96" s="46"/>
      <c r="D96" s="48">
        <f>Önk.!D97</f>
        <v>7033</v>
      </c>
      <c r="E96" s="48">
        <f>Önk.!E97</f>
        <v>5873</v>
      </c>
      <c r="F96" s="113" t="s">
        <v>34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ht="12" customHeight="1" x14ac:dyDescent="0.25">
      <c r="A97" s="128" t="s">
        <v>35</v>
      </c>
      <c r="B97" s="318" t="s">
        <v>257</v>
      </c>
      <c r="C97" s="46">
        <v>2412</v>
      </c>
      <c r="D97" s="48">
        <f>Önk.!D98</f>
        <v>1578</v>
      </c>
      <c r="E97" s="48">
        <f>Önk.!E98</f>
        <v>1578</v>
      </c>
      <c r="F97" s="113" t="s">
        <v>37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ht="12" customHeight="1" x14ac:dyDescent="0.25">
      <c r="A98" s="128" t="s">
        <v>258</v>
      </c>
      <c r="B98" s="321" t="s">
        <v>259</v>
      </c>
      <c r="C98" s="46"/>
      <c r="D98" s="48">
        <f>Önk.!D99</f>
        <v>0</v>
      </c>
      <c r="E98" s="48">
        <f>Önk.!E99</f>
        <v>0</v>
      </c>
      <c r="F98" s="113" t="s">
        <v>40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ht="12" customHeight="1" x14ac:dyDescent="0.25">
      <c r="A99" s="128" t="s">
        <v>260</v>
      </c>
      <c r="B99" s="318" t="s">
        <v>261</v>
      </c>
      <c r="C99" s="46"/>
      <c r="D99" s="48">
        <f>Önk.!D100</f>
        <v>0</v>
      </c>
      <c r="E99" s="48">
        <f>Önk.!E100</f>
        <v>0</v>
      </c>
      <c r="F99" s="113" t="s">
        <v>262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ht="12" customHeight="1" x14ac:dyDescent="0.25">
      <c r="A100" s="128" t="s">
        <v>263</v>
      </c>
      <c r="B100" s="318" t="s">
        <v>264</v>
      </c>
      <c r="C100" s="46"/>
      <c r="D100" s="48">
        <f>Önk.!D101</f>
        <v>0</v>
      </c>
      <c r="E100" s="48">
        <f>Önk.!E101</f>
        <v>0</v>
      </c>
      <c r="F100" s="113" t="s">
        <v>265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ht="12" customHeight="1" x14ac:dyDescent="0.25">
      <c r="A101" s="128" t="s">
        <v>266</v>
      </c>
      <c r="B101" s="321" t="s">
        <v>267</v>
      </c>
      <c r="C101" s="46">
        <v>3337</v>
      </c>
      <c r="D101" s="48">
        <f>Önk.!D102</f>
        <v>3400</v>
      </c>
      <c r="E101" s="48">
        <f>Önk.!E102</f>
        <v>2350</v>
      </c>
      <c r="F101" s="113" t="s">
        <v>268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ht="12" customHeight="1" x14ac:dyDescent="0.25">
      <c r="A102" s="128" t="s">
        <v>269</v>
      </c>
      <c r="B102" s="321" t="s">
        <v>270</v>
      </c>
      <c r="C102" s="46"/>
      <c r="D102" s="48">
        <f>Önk.!D103</f>
        <v>0</v>
      </c>
      <c r="E102" s="48">
        <f>Önk.!E103</f>
        <v>0</v>
      </c>
      <c r="F102" s="113" t="s">
        <v>271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12" customHeight="1" x14ac:dyDescent="0.25">
      <c r="A103" s="128" t="s">
        <v>272</v>
      </c>
      <c r="B103" s="318" t="s">
        <v>273</v>
      </c>
      <c r="C103" s="46"/>
      <c r="D103" s="48">
        <f>Önk.!D104</f>
        <v>0</v>
      </c>
      <c r="E103" s="48">
        <f>Önk.!E104</f>
        <v>0</v>
      </c>
      <c r="F103" s="113" t="s">
        <v>274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ht="12" customHeight="1" x14ac:dyDescent="0.25">
      <c r="A104" s="167" t="s">
        <v>275</v>
      </c>
      <c r="B104" s="322" t="s">
        <v>276</v>
      </c>
      <c r="C104" s="46"/>
      <c r="D104" s="48">
        <f>Önk.!D105</f>
        <v>0</v>
      </c>
      <c r="E104" s="48">
        <f>Önk.!E105</f>
        <v>0</v>
      </c>
      <c r="F104" s="113" t="s">
        <v>277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 ht="12" customHeight="1" x14ac:dyDescent="0.25">
      <c r="A105" s="128" t="s">
        <v>278</v>
      </c>
      <c r="B105" s="322" t="s">
        <v>279</v>
      </c>
      <c r="C105" s="46"/>
      <c r="D105" s="48">
        <f>Önk.!D106</f>
        <v>0</v>
      </c>
      <c r="E105" s="48">
        <f>Önk.!E106</f>
        <v>0</v>
      </c>
      <c r="F105" s="113" t="s">
        <v>55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ht="12" customHeight="1" x14ac:dyDescent="0.25">
      <c r="A106" s="169" t="s">
        <v>280</v>
      </c>
      <c r="B106" s="323" t="s">
        <v>281</v>
      </c>
      <c r="C106" s="324"/>
      <c r="D106" s="46">
        <f>Önk.!D107</f>
        <v>2055</v>
      </c>
      <c r="E106" s="46">
        <f>Önk.!E107</f>
        <v>1945</v>
      </c>
      <c r="F106" s="113" t="s">
        <v>58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:1024" ht="12" customHeight="1" x14ac:dyDescent="0.25">
      <c r="A107" s="120" t="s">
        <v>38</v>
      </c>
      <c r="B107" s="325" t="s">
        <v>521</v>
      </c>
      <c r="C107" s="122">
        <f>SUM(C110,C108,C112)</f>
        <v>9168</v>
      </c>
      <c r="D107" s="136">
        <f>SUM(D110,D108,D112)</f>
        <v>32466</v>
      </c>
      <c r="E107" s="326">
        <f>SUM(E110,E108,E112)</f>
        <v>14112</v>
      </c>
      <c r="F107" s="113" t="s">
        <v>61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ht="12" customHeight="1" x14ac:dyDescent="0.25">
      <c r="A108" s="127" t="s">
        <v>41</v>
      </c>
      <c r="B108" s="318" t="s">
        <v>283</v>
      </c>
      <c r="C108" s="327">
        <v>6326</v>
      </c>
      <c r="D108" s="36">
        <f>Önk.!D109</f>
        <v>27947</v>
      </c>
      <c r="E108" s="36">
        <f>Önk.!E109</f>
        <v>9604</v>
      </c>
      <c r="F108" s="113" t="s">
        <v>64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ht="12" customHeight="1" x14ac:dyDescent="0.25">
      <c r="A109" s="127" t="s">
        <v>43</v>
      </c>
      <c r="B109" s="322" t="s">
        <v>284</v>
      </c>
      <c r="C109" s="327"/>
      <c r="D109" s="48">
        <f>Önk.!D110</f>
        <v>0</v>
      </c>
      <c r="E109" s="48">
        <f>Önk.!E110</f>
        <v>0</v>
      </c>
      <c r="F109" s="113" t="s">
        <v>67</v>
      </c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x14ac:dyDescent="0.25">
      <c r="A110" s="127" t="s">
        <v>45</v>
      </c>
      <c r="B110" s="322" t="s">
        <v>285</v>
      </c>
      <c r="C110" s="328">
        <v>2842</v>
      </c>
      <c r="D110" s="48">
        <f>Önk.!D111</f>
        <v>4519</v>
      </c>
      <c r="E110" s="48">
        <f>Önk.!E111</f>
        <v>4508</v>
      </c>
      <c r="F110" s="113" t="s">
        <v>70</v>
      </c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ht="12" customHeight="1" x14ac:dyDescent="0.25">
      <c r="A111" s="127" t="s">
        <v>47</v>
      </c>
      <c r="B111" s="322" t="s">
        <v>286</v>
      </c>
      <c r="C111" s="328"/>
      <c r="D111" s="48">
        <f>Önk.!D112</f>
        <v>0</v>
      </c>
      <c r="E111" s="48">
        <f>Önk.!E112</f>
        <v>0</v>
      </c>
      <c r="F111" s="113" t="s">
        <v>73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ht="12" customHeight="1" x14ac:dyDescent="0.25">
      <c r="A112" s="127" t="s">
        <v>49</v>
      </c>
      <c r="B112" s="305" t="s">
        <v>287</v>
      </c>
      <c r="C112" s="328"/>
      <c r="D112" s="48">
        <f>Önk.!D113</f>
        <v>0</v>
      </c>
      <c r="E112" s="48">
        <f>Önk.!E113</f>
        <v>0</v>
      </c>
      <c r="F112" s="113" t="s">
        <v>76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x14ac:dyDescent="0.25">
      <c r="A113" s="127" t="s">
        <v>51</v>
      </c>
      <c r="B113" s="304" t="s">
        <v>288</v>
      </c>
      <c r="C113" s="328"/>
      <c r="D113" s="48">
        <f>Önk.!D114</f>
        <v>0</v>
      </c>
      <c r="E113" s="48">
        <f>Önk.!E114</f>
        <v>0</v>
      </c>
      <c r="F113" s="113" t="s">
        <v>79</v>
      </c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:1024" x14ac:dyDescent="0.25">
      <c r="A114" s="127" t="s">
        <v>289</v>
      </c>
      <c r="B114" s="329" t="s">
        <v>290</v>
      </c>
      <c r="C114" s="328"/>
      <c r="D114" s="48">
        <f>Önk.!D115</f>
        <v>0</v>
      </c>
      <c r="E114" s="48">
        <f>Önk.!E115</f>
        <v>0</v>
      </c>
      <c r="F114" s="113" t="s">
        <v>82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:1024" ht="12" customHeight="1" x14ac:dyDescent="0.25">
      <c r="A115" s="127" t="s">
        <v>291</v>
      </c>
      <c r="B115" s="318" t="s">
        <v>264</v>
      </c>
      <c r="C115" s="328"/>
      <c r="D115" s="48">
        <f>Önk.!D116</f>
        <v>0</v>
      </c>
      <c r="E115" s="48">
        <f>Önk.!E116</f>
        <v>0</v>
      </c>
      <c r="F115" s="113" t="s">
        <v>85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ht="12" customHeight="1" x14ac:dyDescent="0.25">
      <c r="A116" s="127" t="s">
        <v>292</v>
      </c>
      <c r="B116" s="318" t="s">
        <v>293</v>
      </c>
      <c r="C116" s="328"/>
      <c r="D116" s="48">
        <f>Önk.!D117</f>
        <v>0</v>
      </c>
      <c r="E116" s="48">
        <f>Önk.!E117</f>
        <v>0</v>
      </c>
      <c r="F116" s="113" t="s">
        <v>88</v>
      </c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:1024" ht="12" customHeight="1" x14ac:dyDescent="0.25">
      <c r="A117" s="127" t="s">
        <v>294</v>
      </c>
      <c r="B117" s="318" t="s">
        <v>295</v>
      </c>
      <c r="C117" s="328"/>
      <c r="D117" s="48">
        <f>Önk.!D118</f>
        <v>0</v>
      </c>
      <c r="E117" s="48">
        <f>Önk.!E118</f>
        <v>0</v>
      </c>
      <c r="F117" s="113" t="s">
        <v>91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s="176" customFormat="1" ht="12" customHeight="1" x14ac:dyDescent="0.25">
      <c r="A118" s="127" t="s">
        <v>296</v>
      </c>
      <c r="B118" s="318" t="s">
        <v>273</v>
      </c>
      <c r="C118" s="328"/>
      <c r="D118" s="48">
        <f>Önk.!D119</f>
        <v>0</v>
      </c>
      <c r="E118" s="48">
        <f>Önk.!E119</f>
        <v>0</v>
      </c>
      <c r="F118" s="113" t="s">
        <v>94</v>
      </c>
    </row>
    <row r="119" spans="1:1024" ht="12" customHeight="1" x14ac:dyDescent="0.25">
      <c r="A119" s="127" t="s">
        <v>297</v>
      </c>
      <c r="B119" s="318" t="s">
        <v>298</v>
      </c>
      <c r="C119" s="328"/>
      <c r="D119" s="48">
        <f>Önk.!D120</f>
        <v>0</v>
      </c>
      <c r="E119" s="48">
        <f>Önk.!E120</f>
        <v>0</v>
      </c>
      <c r="F119" s="113" t="s">
        <v>97</v>
      </c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:1024" ht="12" customHeight="1" x14ac:dyDescent="0.25">
      <c r="A120" s="167" t="s">
        <v>299</v>
      </c>
      <c r="B120" s="318" t="s">
        <v>300</v>
      </c>
      <c r="C120" s="330">
        <v>0</v>
      </c>
      <c r="D120" s="46">
        <f>Önk.!D121</f>
        <v>0</v>
      </c>
      <c r="E120" s="46">
        <f>Önk.!E121</f>
        <v>0</v>
      </c>
      <c r="F120" s="113" t="s">
        <v>100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ht="12" customHeight="1" x14ac:dyDescent="0.25">
      <c r="A121" s="120" t="s">
        <v>53</v>
      </c>
      <c r="B121" s="302" t="s">
        <v>301</v>
      </c>
      <c r="C121" s="122">
        <f>SUM(C122:C123)</f>
        <v>0</v>
      </c>
      <c r="D121" s="136">
        <f>SUM(D122:D123)</f>
        <v>28796</v>
      </c>
      <c r="E121" s="136">
        <f>SUM(E122:E123)</f>
        <v>0</v>
      </c>
      <c r="F121" s="113" t="s">
        <v>103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ht="12" customHeight="1" x14ac:dyDescent="0.25">
      <c r="A122" s="127" t="s">
        <v>56</v>
      </c>
      <c r="B122" s="329" t="s">
        <v>302</v>
      </c>
      <c r="C122" s="327"/>
      <c r="D122" s="36">
        <f>Önk.!D123</f>
        <v>28796</v>
      </c>
      <c r="E122" s="36">
        <f>Önk.!E123</f>
        <v>0</v>
      </c>
      <c r="F122" s="113" t="s">
        <v>106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ht="12" customHeight="1" x14ac:dyDescent="0.25">
      <c r="A123" s="129" t="s">
        <v>59</v>
      </c>
      <c r="B123" s="322" t="s">
        <v>303</v>
      </c>
      <c r="C123" s="330">
        <v>0</v>
      </c>
      <c r="D123" s="46">
        <f>Önk.!D124</f>
        <v>0</v>
      </c>
      <c r="E123" s="46">
        <f>Önk.!E124</f>
        <v>0</v>
      </c>
      <c r="F123" s="113" t="s">
        <v>109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:1024" ht="12" customHeight="1" x14ac:dyDescent="0.25">
      <c r="A124" s="120" t="s">
        <v>304</v>
      </c>
      <c r="B124" s="302" t="s">
        <v>305</v>
      </c>
      <c r="C124" s="131">
        <f>SUM(C91,C107,C121)</f>
        <v>86774</v>
      </c>
      <c r="D124" s="136">
        <f>SUM(D91,D107,D121)</f>
        <v>146448</v>
      </c>
      <c r="E124" s="136">
        <f>SUM(E91,E107,E121)</f>
        <v>93320</v>
      </c>
      <c r="F124" s="113" t="s">
        <v>112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:1024" ht="12" customHeight="1" x14ac:dyDescent="0.25">
      <c r="A125" s="173" t="s">
        <v>95</v>
      </c>
      <c r="B125" s="331" t="s">
        <v>346</v>
      </c>
      <c r="C125" s="141">
        <f>SUM(C126:C128)</f>
        <v>0</v>
      </c>
      <c r="D125" s="332">
        <f>SUM(D126:D128)</f>
        <v>0</v>
      </c>
      <c r="E125" s="332">
        <f>SUM(E126:E128)</f>
        <v>0</v>
      </c>
      <c r="F125" s="113" t="s">
        <v>115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:1024" ht="12" customHeight="1" x14ac:dyDescent="0.25">
      <c r="A126" s="127" t="s">
        <v>98</v>
      </c>
      <c r="B126" s="329" t="s">
        <v>522</v>
      </c>
      <c r="C126" s="328">
        <v>0</v>
      </c>
      <c r="D126" s="36">
        <f>Önk.!D127</f>
        <v>0</v>
      </c>
      <c r="E126" s="36">
        <f>Önk.!E127</f>
        <v>0</v>
      </c>
      <c r="F126" s="113" t="s">
        <v>118</v>
      </c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:1024" ht="12" customHeight="1" x14ac:dyDescent="0.25">
      <c r="A127" s="127" t="s">
        <v>101</v>
      </c>
      <c r="B127" s="329" t="s">
        <v>523</v>
      </c>
      <c r="C127" s="328">
        <v>0</v>
      </c>
      <c r="D127" s="48">
        <f>Önk.!D128</f>
        <v>0</v>
      </c>
      <c r="E127" s="48">
        <f>Önk.!E128</f>
        <v>0</v>
      </c>
      <c r="F127" s="113" t="s">
        <v>121</v>
      </c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:1024" ht="12" customHeight="1" x14ac:dyDescent="0.25">
      <c r="A128" s="167" t="s">
        <v>104</v>
      </c>
      <c r="B128" s="333" t="s">
        <v>524</v>
      </c>
      <c r="C128" s="328">
        <v>0</v>
      </c>
      <c r="D128" s="46">
        <f>Önk.!D129</f>
        <v>0</v>
      </c>
      <c r="E128" s="46">
        <f>Önk.!E129</f>
        <v>0</v>
      </c>
      <c r="F128" s="113" t="s">
        <v>124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:1024" ht="12" customHeight="1" x14ac:dyDescent="0.25">
      <c r="A129" s="173" t="s">
        <v>128</v>
      </c>
      <c r="B129" s="331" t="s">
        <v>310</v>
      </c>
      <c r="C129" s="334">
        <f>SUM(C130:C133)</f>
        <v>0</v>
      </c>
      <c r="D129" s="332">
        <f>SUM(D130:D133)</f>
        <v>0</v>
      </c>
      <c r="E129" s="332">
        <f>SUM(E130:E133)</f>
        <v>0</v>
      </c>
      <c r="F129" s="113" t="s">
        <v>127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:1024" ht="12" customHeight="1" x14ac:dyDescent="0.25">
      <c r="A130" s="127" t="s">
        <v>130</v>
      </c>
      <c r="B130" s="329" t="s">
        <v>525</v>
      </c>
      <c r="C130" s="328"/>
      <c r="D130" s="36">
        <f>Önk.!D131</f>
        <v>0</v>
      </c>
      <c r="E130" s="36">
        <f>Önk.!E131</f>
        <v>0</v>
      </c>
      <c r="F130" s="113" t="s">
        <v>338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:1024" ht="12" customHeight="1" x14ac:dyDescent="0.25">
      <c r="A131" s="127" t="s">
        <v>133</v>
      </c>
      <c r="B131" s="329" t="s">
        <v>526</v>
      </c>
      <c r="C131" s="328">
        <v>0</v>
      </c>
      <c r="D131" s="48">
        <f>Önk.!D132</f>
        <v>0</v>
      </c>
      <c r="E131" s="48">
        <f>Önk.!E132</f>
        <v>0</v>
      </c>
      <c r="F131" s="113" t="s">
        <v>132</v>
      </c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:1024" ht="12" customHeight="1" x14ac:dyDescent="0.25">
      <c r="A132" s="127" t="s">
        <v>136</v>
      </c>
      <c r="B132" s="329" t="s">
        <v>527</v>
      </c>
      <c r="C132" s="328">
        <v>0</v>
      </c>
      <c r="D132" s="48">
        <f>Önk.!D133</f>
        <v>0</v>
      </c>
      <c r="E132" s="48">
        <f>Önk.!E133</f>
        <v>0</v>
      </c>
      <c r="F132" s="113" t="s">
        <v>135</v>
      </c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</row>
    <row r="133" spans="1:1024" ht="12" customHeight="1" x14ac:dyDescent="0.25">
      <c r="A133" s="167" t="s">
        <v>139</v>
      </c>
      <c r="B133" s="333" t="s">
        <v>528</v>
      </c>
      <c r="C133" s="328">
        <v>0</v>
      </c>
      <c r="D133" s="46">
        <f>Önk.!D134</f>
        <v>0</v>
      </c>
      <c r="E133" s="46">
        <f>Önk.!E134</f>
        <v>0</v>
      </c>
      <c r="F133" s="113" t="s">
        <v>138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</row>
    <row r="134" spans="1:1024" ht="12" customHeight="1" x14ac:dyDescent="0.25">
      <c r="A134" s="120" t="s">
        <v>315</v>
      </c>
      <c r="B134" s="302" t="s">
        <v>529</v>
      </c>
      <c r="C134" s="122">
        <f>SUM(C135:C139)</f>
        <v>2188</v>
      </c>
      <c r="D134" s="136">
        <f>SUM(D135:D139)</f>
        <v>2741</v>
      </c>
      <c r="E134" s="136">
        <f>SUM(E135:E139)</f>
        <v>2506</v>
      </c>
      <c r="F134" s="113" t="s">
        <v>141</v>
      </c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:1024" ht="12" customHeight="1" x14ac:dyDescent="0.25">
      <c r="A135" s="127" t="s">
        <v>148</v>
      </c>
      <c r="B135" s="329" t="s">
        <v>317</v>
      </c>
      <c r="C135" s="328">
        <v>1239</v>
      </c>
      <c r="D135" s="36">
        <f>Önk.!D136</f>
        <v>677</v>
      </c>
      <c r="E135" s="36">
        <f>Önk.!E136</f>
        <v>677</v>
      </c>
      <c r="F135" s="113" t="s">
        <v>144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:1024" ht="12" customHeight="1" x14ac:dyDescent="0.25">
      <c r="A136" s="127" t="s">
        <v>151</v>
      </c>
      <c r="B136" s="329" t="s">
        <v>318</v>
      </c>
      <c r="C136" s="328"/>
      <c r="D136" s="48"/>
      <c r="E136" s="48"/>
      <c r="F136" s="113" t="s">
        <v>147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:1024" ht="12" customHeight="1" x14ac:dyDescent="0.25">
      <c r="A137" s="127" t="s">
        <v>154</v>
      </c>
      <c r="B137" s="329" t="s">
        <v>530</v>
      </c>
      <c r="C137" s="328"/>
      <c r="D137" s="48">
        <f>Önk.!D138</f>
        <v>0</v>
      </c>
      <c r="E137" s="48">
        <f>Önk.!E138</f>
        <v>0</v>
      </c>
      <c r="F137" s="113" t="s">
        <v>150</v>
      </c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</row>
    <row r="138" spans="1:1024" ht="12" customHeight="1" x14ac:dyDescent="0.25">
      <c r="A138" s="128" t="s">
        <v>157</v>
      </c>
      <c r="B138" s="318" t="s">
        <v>395</v>
      </c>
      <c r="C138" s="328">
        <v>949</v>
      </c>
      <c r="D138" s="48">
        <v>2064</v>
      </c>
      <c r="E138" s="48">
        <v>1829</v>
      </c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</row>
    <row r="139" spans="1:1024" ht="12" customHeight="1" x14ac:dyDescent="0.25">
      <c r="A139" s="167" t="s">
        <v>321</v>
      </c>
      <c r="B139" s="333" t="s">
        <v>430</v>
      </c>
      <c r="C139" s="328">
        <v>0</v>
      </c>
      <c r="D139" s="46">
        <f>Önk.!D140</f>
        <v>0</v>
      </c>
      <c r="E139" s="46">
        <f>Önk.!E140</f>
        <v>0</v>
      </c>
      <c r="F139" s="113" t="s">
        <v>153</v>
      </c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</row>
    <row r="140" spans="1:1024" ht="15" customHeight="1" x14ac:dyDescent="0.25">
      <c r="A140" s="173" t="s">
        <v>160</v>
      </c>
      <c r="B140" s="331" t="s">
        <v>323</v>
      </c>
      <c r="C140" s="335">
        <f>SUM(C141:C144)</f>
        <v>0</v>
      </c>
      <c r="D140" s="336">
        <f>SUM(D141:D144)</f>
        <v>0</v>
      </c>
      <c r="E140" s="336">
        <f>SUM(E141:E144)</f>
        <v>0</v>
      </c>
      <c r="F140" s="113" t="s">
        <v>156</v>
      </c>
      <c r="G140" s="181"/>
      <c r="H140" s="181"/>
      <c r="I140" s="181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</row>
    <row r="141" spans="1:1024" s="126" customFormat="1" ht="12.95" customHeight="1" x14ac:dyDescent="0.25">
      <c r="A141" s="127" t="s">
        <v>163</v>
      </c>
      <c r="B141" s="329" t="s">
        <v>324</v>
      </c>
      <c r="C141" s="328">
        <v>0</v>
      </c>
      <c r="D141" s="36">
        <f>Önk.!D142</f>
        <v>0</v>
      </c>
      <c r="E141" s="36">
        <f>Önk.!E142</f>
        <v>0</v>
      </c>
      <c r="F141" s="113" t="s">
        <v>159</v>
      </c>
    </row>
    <row r="142" spans="1:1024" ht="13.5" customHeight="1" x14ac:dyDescent="0.25">
      <c r="A142" s="127" t="s">
        <v>166</v>
      </c>
      <c r="B142" s="329" t="s">
        <v>325</v>
      </c>
      <c r="C142" s="328">
        <v>0</v>
      </c>
      <c r="D142" s="48">
        <f>Önk.!D143</f>
        <v>0</v>
      </c>
      <c r="E142" s="48">
        <f>Önk.!E143</f>
        <v>0</v>
      </c>
      <c r="F142" s="113" t="s">
        <v>162</v>
      </c>
    </row>
    <row r="143" spans="1:1024" ht="13.5" customHeight="1" x14ac:dyDescent="0.25">
      <c r="A143" s="127" t="s">
        <v>169</v>
      </c>
      <c r="B143" s="329" t="s">
        <v>326</v>
      </c>
      <c r="C143" s="328">
        <v>0</v>
      </c>
      <c r="D143" s="48">
        <f>Önk.!D144</f>
        <v>0</v>
      </c>
      <c r="E143" s="48">
        <f>Önk.!E144</f>
        <v>0</v>
      </c>
      <c r="F143" s="113" t="s">
        <v>165</v>
      </c>
    </row>
    <row r="144" spans="1:1024" ht="13.5" customHeight="1" x14ac:dyDescent="0.25">
      <c r="A144" s="127" t="s">
        <v>172</v>
      </c>
      <c r="B144" s="329" t="s">
        <v>327</v>
      </c>
      <c r="C144" s="328">
        <v>0</v>
      </c>
      <c r="D144" s="46">
        <f>Önk.!D145</f>
        <v>0</v>
      </c>
      <c r="E144" s="46">
        <f>Önk.!E145</f>
        <v>0</v>
      </c>
      <c r="F144" s="113" t="s">
        <v>168</v>
      </c>
    </row>
    <row r="145" spans="1:6" ht="12.75" customHeight="1" x14ac:dyDescent="0.25">
      <c r="A145" s="173" t="s">
        <v>175</v>
      </c>
      <c r="B145" s="331" t="s">
        <v>328</v>
      </c>
      <c r="C145" s="337">
        <f>SUM(C125,C129,C134,C140)</f>
        <v>2188</v>
      </c>
      <c r="D145" s="338">
        <f>SUM(D125,D129,D134,D140)</f>
        <v>2741</v>
      </c>
      <c r="E145" s="338">
        <f>SUM(E125,E129,E134,E140)</f>
        <v>2506</v>
      </c>
      <c r="F145" s="113" t="s">
        <v>171</v>
      </c>
    </row>
    <row r="146" spans="1:6" ht="13.5" customHeight="1" x14ac:dyDescent="0.25">
      <c r="A146" s="184" t="s">
        <v>329</v>
      </c>
      <c r="B146" s="339" t="s">
        <v>330</v>
      </c>
      <c r="C146" s="185">
        <f>SUM(C124,C145)</f>
        <v>88962</v>
      </c>
      <c r="D146" s="185">
        <f>SUM(D124,D145)</f>
        <v>149189</v>
      </c>
      <c r="E146" s="185">
        <f>SUM(E124,E145)</f>
        <v>95826</v>
      </c>
      <c r="F146" s="113" t="s">
        <v>174</v>
      </c>
    </row>
    <row r="149" spans="1:6" ht="7.5" customHeight="1" x14ac:dyDescent="0.25"/>
    <row r="151" spans="1:6" ht="12.75" customHeight="1" x14ac:dyDescent="0.25"/>
    <row r="152" spans="1:6" ht="12.75" customHeight="1" x14ac:dyDescent="0.25"/>
    <row r="153" spans="1:6" ht="12.75" customHeight="1" x14ac:dyDescent="0.25"/>
    <row r="154" spans="1:6" ht="12.75" customHeight="1" x14ac:dyDescent="0.25"/>
    <row r="155" spans="1:6" ht="12.75" customHeight="1" x14ac:dyDescent="0.25"/>
    <row r="156" spans="1:6" ht="12.75" customHeight="1" x14ac:dyDescent="0.25"/>
    <row r="157" spans="1:6" ht="12.75" customHeight="1" x14ac:dyDescent="0.25"/>
    <row r="158" spans="1:6" ht="12.75" customHeight="1" x14ac:dyDescent="0.25"/>
  </sheetData>
  <mergeCells count="10">
    <mergeCell ref="A1:E1"/>
    <mergeCell ref="A3:A4"/>
    <mergeCell ref="B3:B4"/>
    <mergeCell ref="C3:C4"/>
    <mergeCell ref="D3:E3"/>
    <mergeCell ref="A86:E86"/>
    <mergeCell ref="A88:A89"/>
    <mergeCell ref="B88:B89"/>
    <mergeCell ref="C88:C89"/>
    <mergeCell ref="D88:E88"/>
  </mergeCells>
  <printOptions horizontalCentered="1"/>
  <pageMargins left="0.78749999999999998" right="0.78749999999999998" top="1.4569444444444399" bottom="0.86597222222222203" header="0.5" footer="0.51180555555555496"/>
  <pageSetup paperSize="0" scale="0" firstPageNumber="0" orientation="portrait" usePrinterDefaults="0" horizontalDpi="0" verticalDpi="0" copies="0"/>
  <headerFooter>
    <oddHeader>&amp;C&amp;12..............................Önkormányzat2014. ÉVI ZÁRSZÁMADÁSÁNAK PÉNZÜGYI MÉRLEGE&amp;R&amp;11 1. tájékoztató tábla a ....../2015. (......) önkormányzati rendelethez</oddHeader>
  </headerFooter>
  <rowBreaks count="1" manualBreakCount="1">
    <brk id="8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558ED5"/>
  </sheetPr>
  <dimension ref="A1:AMK18"/>
  <sheetViews>
    <sheetView zoomScaleNormal="100" workbookViewId="0">
      <selection activeCell="E14" sqref="E14"/>
    </sheetView>
  </sheetViews>
  <sheetFormatPr defaultRowHeight="12.75" x14ac:dyDescent="0.2"/>
  <cols>
    <col min="1" max="1" width="7.5" style="261"/>
    <col min="2" max="2" width="35.5" style="262"/>
    <col min="3" max="3" width="18.6640625" style="262"/>
    <col min="4" max="9" width="14.1640625" style="262"/>
    <col min="10" max="10" width="15.1640625" style="262"/>
    <col min="11" max="11" width="4.33203125" style="262"/>
    <col min="12" max="1025" width="10.1640625" style="262"/>
  </cols>
  <sheetData>
    <row r="1" spans="1:1024" ht="13.5" x14ac:dyDescent="0.2">
      <c r="A1" s="340"/>
      <c r="B1" s="341"/>
      <c r="C1" s="341"/>
      <c r="D1" s="341"/>
      <c r="E1" s="341"/>
      <c r="F1" s="341"/>
      <c r="G1" s="341"/>
      <c r="H1" s="341"/>
      <c r="I1" s="341"/>
      <c r="J1" s="342" t="s">
        <v>354</v>
      </c>
      <c r="K1" s="479" t="e">
        <f>+CONCATENATE("2. tájékoztató tábla a ......../",LEFT(#REF!,4)+1,". (........) önkormányzati rendelethez")</f>
        <v>#REF!</v>
      </c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s="343" customFormat="1" ht="26.25" customHeight="1" x14ac:dyDescent="0.2">
      <c r="A2" s="476" t="s">
        <v>335</v>
      </c>
      <c r="B2" s="481" t="s">
        <v>531</v>
      </c>
      <c r="C2" s="481" t="s">
        <v>532</v>
      </c>
      <c r="D2" s="481" t="s">
        <v>533</v>
      </c>
      <c r="E2" s="481" t="e">
        <f>+CONCATENATE(LEFT(#REF!,4),". évi teljesítés")</f>
        <v>#REF!</v>
      </c>
      <c r="F2" s="482" t="s">
        <v>534</v>
      </c>
      <c r="G2" s="482"/>
      <c r="H2" s="482"/>
      <c r="I2" s="482"/>
      <c r="J2" s="475" t="s">
        <v>535</v>
      </c>
      <c r="K2" s="479"/>
    </row>
    <row r="3" spans="1:1024" s="347" customFormat="1" ht="32.25" customHeight="1" x14ac:dyDescent="0.2">
      <c r="A3" s="476"/>
      <c r="B3" s="481"/>
      <c r="C3" s="481"/>
      <c r="D3" s="481"/>
      <c r="E3" s="481"/>
      <c r="F3" s="344" t="e">
        <f>+CONCATENATE(LEFT(#REF!,4)+1,".")</f>
        <v>#REF!</v>
      </c>
      <c r="G3" s="345" t="e">
        <f>+CONCATENATE(LEFT(#REF!,4)+2,".")</f>
        <v>#REF!</v>
      </c>
      <c r="H3" s="345" t="e">
        <f>+CONCATENATE(LEFT(#REF!,4)+3,".")</f>
        <v>#REF!</v>
      </c>
      <c r="I3" s="346" t="e">
        <f>+CONCATENATE(LEFT(#REF!,4)+3,". után")</f>
        <v>#REF!</v>
      </c>
      <c r="J3" s="475"/>
      <c r="K3" s="479"/>
    </row>
    <row r="4" spans="1:1024" s="350" customFormat="1" ht="14.1" customHeight="1" x14ac:dyDescent="0.2">
      <c r="A4" s="200" t="s">
        <v>11</v>
      </c>
      <c r="B4" s="199" t="s">
        <v>536</v>
      </c>
      <c r="C4" s="348" t="s">
        <v>13</v>
      </c>
      <c r="D4" s="348" t="s">
        <v>14</v>
      </c>
      <c r="E4" s="348" t="s">
        <v>15</v>
      </c>
      <c r="F4" s="348" t="s">
        <v>355</v>
      </c>
      <c r="G4" s="348" t="s">
        <v>356</v>
      </c>
      <c r="H4" s="348" t="s">
        <v>357</v>
      </c>
      <c r="I4" s="348" t="s">
        <v>358</v>
      </c>
      <c r="J4" s="349" t="s">
        <v>537</v>
      </c>
      <c r="K4" s="479"/>
    </row>
    <row r="5" spans="1:1024" ht="33.75" customHeight="1" x14ac:dyDescent="0.2">
      <c r="A5" s="351" t="s">
        <v>17</v>
      </c>
      <c r="B5" s="352" t="s">
        <v>538</v>
      </c>
      <c r="C5" s="353"/>
      <c r="D5" s="354">
        <f t="shared" ref="D5:I5" si="0">SUM(D6:D7)</f>
        <v>0</v>
      </c>
      <c r="E5" s="354">
        <f t="shared" si="0"/>
        <v>0</v>
      </c>
      <c r="F5" s="354">
        <f t="shared" si="0"/>
        <v>0</v>
      </c>
      <c r="G5" s="354">
        <f t="shared" si="0"/>
        <v>0</v>
      </c>
      <c r="H5" s="354">
        <f t="shared" si="0"/>
        <v>0</v>
      </c>
      <c r="I5" s="355">
        <f t="shared" si="0"/>
        <v>0</v>
      </c>
      <c r="J5" s="356">
        <f t="shared" ref="J5:J17" si="1">SUM(F5:I5)</f>
        <v>0</v>
      </c>
      <c r="K5" s="479"/>
    </row>
    <row r="6" spans="1:1024" ht="21" customHeight="1" x14ac:dyDescent="0.2">
      <c r="A6" s="357" t="s">
        <v>38</v>
      </c>
      <c r="B6" s="358" t="s">
        <v>539</v>
      </c>
      <c r="C6" s="359"/>
      <c r="D6" s="271"/>
      <c r="E6" s="271"/>
      <c r="F6" s="271"/>
      <c r="G6" s="271"/>
      <c r="H6" s="271"/>
      <c r="I6" s="360"/>
      <c r="J6" s="361">
        <f t="shared" si="1"/>
        <v>0</v>
      </c>
      <c r="K6" s="479"/>
    </row>
    <row r="7" spans="1:1024" ht="21" customHeight="1" x14ac:dyDescent="0.2">
      <c r="A7" s="357" t="s">
        <v>53</v>
      </c>
      <c r="B7" s="358" t="s">
        <v>539</v>
      </c>
      <c r="C7" s="359"/>
      <c r="D7" s="271"/>
      <c r="E7" s="271"/>
      <c r="F7" s="271"/>
      <c r="G7" s="271"/>
      <c r="H7" s="271"/>
      <c r="I7" s="360"/>
      <c r="J7" s="361">
        <f t="shared" si="1"/>
        <v>0</v>
      </c>
      <c r="K7" s="479"/>
    </row>
    <row r="8" spans="1:1024" ht="36" customHeight="1" x14ac:dyDescent="0.2">
      <c r="A8" s="357" t="s">
        <v>304</v>
      </c>
      <c r="B8" s="362" t="s">
        <v>540</v>
      </c>
      <c r="C8" s="363"/>
      <c r="D8" s="364">
        <f t="shared" ref="D8:I8" si="2">SUM(D9:D10)</f>
        <v>0</v>
      </c>
      <c r="E8" s="364">
        <f t="shared" si="2"/>
        <v>0</v>
      </c>
      <c r="F8" s="364">
        <f t="shared" si="2"/>
        <v>0</v>
      </c>
      <c r="G8" s="364">
        <f t="shared" si="2"/>
        <v>0</v>
      </c>
      <c r="H8" s="364">
        <f t="shared" si="2"/>
        <v>0</v>
      </c>
      <c r="I8" s="365">
        <f t="shared" si="2"/>
        <v>0</v>
      </c>
      <c r="J8" s="366">
        <f t="shared" si="1"/>
        <v>0</v>
      </c>
      <c r="K8" s="479"/>
    </row>
    <row r="9" spans="1:1024" ht="21" customHeight="1" x14ac:dyDescent="0.2">
      <c r="A9" s="357" t="s">
        <v>95</v>
      </c>
      <c r="B9" s="358" t="s">
        <v>539</v>
      </c>
      <c r="C9" s="359"/>
      <c r="D9" s="271"/>
      <c r="E9" s="271"/>
      <c r="F9" s="271"/>
      <c r="G9" s="271"/>
      <c r="H9" s="271"/>
      <c r="I9" s="360"/>
      <c r="J9" s="361">
        <f t="shared" si="1"/>
        <v>0</v>
      </c>
      <c r="K9" s="479"/>
    </row>
    <row r="10" spans="1:1024" ht="18" customHeight="1" x14ac:dyDescent="0.2">
      <c r="A10" s="357" t="s">
        <v>128</v>
      </c>
      <c r="B10" s="358" t="s">
        <v>539</v>
      </c>
      <c r="C10" s="359"/>
      <c r="D10" s="271"/>
      <c r="E10" s="271"/>
      <c r="F10" s="271"/>
      <c r="G10" s="271"/>
      <c r="H10" s="271"/>
      <c r="I10" s="360"/>
      <c r="J10" s="361">
        <f t="shared" si="1"/>
        <v>0</v>
      </c>
      <c r="K10" s="479"/>
    </row>
    <row r="11" spans="1:1024" ht="21" customHeight="1" x14ac:dyDescent="0.2">
      <c r="A11" s="357" t="s">
        <v>315</v>
      </c>
      <c r="B11" s="362" t="s">
        <v>541</v>
      </c>
      <c r="C11" s="363">
        <v>2017</v>
      </c>
      <c r="D11" s="364">
        <v>9604</v>
      </c>
      <c r="E11" s="364">
        <v>9604</v>
      </c>
      <c r="F11" s="364">
        <f>SUM(F12:F12)</f>
        <v>0</v>
      </c>
      <c r="G11" s="364">
        <f>SUM(G12:G12)</f>
        <v>0</v>
      </c>
      <c r="H11" s="364">
        <f>SUM(H12:H12)</f>
        <v>0</v>
      </c>
      <c r="I11" s="365">
        <f>SUM(I12:I12)</f>
        <v>0</v>
      </c>
      <c r="J11" s="366">
        <f t="shared" si="1"/>
        <v>0</v>
      </c>
      <c r="K11" s="479"/>
    </row>
    <row r="12" spans="1:1024" ht="21" customHeight="1" x14ac:dyDescent="0.2">
      <c r="A12" s="357" t="s">
        <v>160</v>
      </c>
      <c r="B12" s="358" t="s">
        <v>539</v>
      </c>
      <c r="C12" s="359"/>
      <c r="D12" s="271"/>
      <c r="E12" s="271"/>
      <c r="F12" s="271"/>
      <c r="G12" s="271"/>
      <c r="H12" s="271"/>
      <c r="I12" s="360"/>
      <c r="J12" s="361">
        <f t="shared" si="1"/>
        <v>0</v>
      </c>
      <c r="K12" s="479"/>
    </row>
    <row r="13" spans="1:1024" ht="21" customHeight="1" x14ac:dyDescent="0.2">
      <c r="A13" s="357" t="s">
        <v>175</v>
      </c>
      <c r="B13" s="362" t="s">
        <v>542</v>
      </c>
      <c r="C13" s="363">
        <v>2017</v>
      </c>
      <c r="D13" s="364">
        <v>4507</v>
      </c>
      <c r="E13" s="364">
        <v>4507</v>
      </c>
      <c r="F13" s="364">
        <f>SUM(F14:F14)</f>
        <v>0</v>
      </c>
      <c r="G13" s="364">
        <f>SUM(G14:G14)</f>
        <v>0</v>
      </c>
      <c r="H13" s="364">
        <f>SUM(H14:H14)</f>
        <v>0</v>
      </c>
      <c r="I13" s="365">
        <f>SUM(I14:I14)</f>
        <v>0</v>
      </c>
      <c r="J13" s="366">
        <f t="shared" si="1"/>
        <v>0</v>
      </c>
      <c r="K13" s="479"/>
    </row>
    <row r="14" spans="1:1024" ht="21" customHeight="1" x14ac:dyDescent="0.2">
      <c r="A14" s="357" t="s">
        <v>329</v>
      </c>
      <c r="B14" s="358" t="s">
        <v>543</v>
      </c>
      <c r="C14" s="359"/>
      <c r="D14" s="271"/>
      <c r="E14" s="271"/>
      <c r="F14" s="271"/>
      <c r="G14" s="271"/>
      <c r="H14" s="271"/>
      <c r="I14" s="360"/>
      <c r="J14" s="361">
        <f t="shared" si="1"/>
        <v>0</v>
      </c>
      <c r="K14" s="479"/>
    </row>
    <row r="15" spans="1:1024" ht="21" customHeight="1" x14ac:dyDescent="0.2">
      <c r="A15" s="367" t="s">
        <v>369</v>
      </c>
      <c r="B15" s="368" t="s">
        <v>544</v>
      </c>
      <c r="C15" s="369"/>
      <c r="D15" s="370">
        <f t="shared" ref="D15:I15" si="3">SUM(D16:D17)</f>
        <v>0</v>
      </c>
      <c r="E15" s="370">
        <f t="shared" si="3"/>
        <v>0</v>
      </c>
      <c r="F15" s="370">
        <f t="shared" si="3"/>
        <v>0</v>
      </c>
      <c r="G15" s="370">
        <f t="shared" si="3"/>
        <v>0</v>
      </c>
      <c r="H15" s="370">
        <f t="shared" si="3"/>
        <v>0</v>
      </c>
      <c r="I15" s="371">
        <f t="shared" si="3"/>
        <v>0</v>
      </c>
      <c r="J15" s="366">
        <f t="shared" si="1"/>
        <v>0</v>
      </c>
      <c r="K15" s="479"/>
    </row>
    <row r="16" spans="1:1024" ht="21" customHeight="1" x14ac:dyDescent="0.2">
      <c r="A16" s="367" t="s">
        <v>370</v>
      </c>
      <c r="B16" s="358" t="s">
        <v>539</v>
      </c>
      <c r="C16" s="359"/>
      <c r="D16" s="271"/>
      <c r="E16" s="271"/>
      <c r="F16" s="271"/>
      <c r="G16" s="271"/>
      <c r="H16" s="271"/>
      <c r="I16" s="360"/>
      <c r="J16" s="361">
        <f t="shared" si="1"/>
        <v>0</v>
      </c>
      <c r="K16" s="479"/>
    </row>
    <row r="17" spans="1:11" ht="21" customHeight="1" x14ac:dyDescent="0.2">
      <c r="A17" s="367" t="s">
        <v>371</v>
      </c>
      <c r="B17" s="358" t="s">
        <v>539</v>
      </c>
      <c r="C17" s="372"/>
      <c r="D17" s="373"/>
      <c r="E17" s="373"/>
      <c r="F17" s="373"/>
      <c r="G17" s="373"/>
      <c r="H17" s="373"/>
      <c r="I17" s="374"/>
      <c r="J17" s="361">
        <f t="shared" si="1"/>
        <v>0</v>
      </c>
      <c r="K17" s="479"/>
    </row>
    <row r="18" spans="1:11" ht="21" customHeight="1" x14ac:dyDescent="0.2">
      <c r="A18" s="228" t="s">
        <v>374</v>
      </c>
      <c r="B18" s="375" t="s">
        <v>545</v>
      </c>
      <c r="C18" s="376"/>
      <c r="D18" s="274">
        <f t="shared" ref="D18:J18" si="4">D5+D8+D11+D13+D15</f>
        <v>14111</v>
      </c>
      <c r="E18" s="274">
        <f t="shared" si="4"/>
        <v>14111</v>
      </c>
      <c r="F18" s="274">
        <f t="shared" si="4"/>
        <v>0</v>
      </c>
      <c r="G18" s="274">
        <f t="shared" si="4"/>
        <v>0</v>
      </c>
      <c r="H18" s="274">
        <f t="shared" si="4"/>
        <v>0</v>
      </c>
      <c r="I18" s="377">
        <f t="shared" si="4"/>
        <v>0</v>
      </c>
      <c r="J18" s="378">
        <f t="shared" si="4"/>
        <v>0</v>
      </c>
      <c r="K18" s="479"/>
    </row>
  </sheetData>
  <mergeCells count="8">
    <mergeCell ref="K1:K18"/>
    <mergeCell ref="A2:A3"/>
    <mergeCell ref="B2:B3"/>
    <mergeCell ref="C2:C3"/>
    <mergeCell ref="D2:D3"/>
    <mergeCell ref="E2:E3"/>
    <mergeCell ref="F2:I2"/>
    <mergeCell ref="J2:J3"/>
  </mergeCells>
  <printOptions horizontalCentered="1"/>
  <pageMargins left="0.78749999999999998" right="0.78749999999999998" top="1.3902777777777799" bottom="0.98402777777777795" header="0.5" footer="0.51180555555555496"/>
  <pageSetup paperSize="0" scale="0" firstPageNumber="0" orientation="portrait" usePrinterDefaults="0" horizontalDpi="0" verticalDpi="0" copies="0"/>
  <headerFooter>
    <oddHeader>&amp;C&amp;12Többéves kihatással járó döntésekből származó kötelezettségekcélok szerint, évenkénti bontásban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558ED5"/>
  </sheetPr>
  <dimension ref="A1:AMK68"/>
  <sheetViews>
    <sheetView topLeftCell="A58" zoomScaleNormal="100" zoomScalePageLayoutView="120" workbookViewId="0">
      <selection activeCell="A2" sqref="A2"/>
    </sheetView>
  </sheetViews>
  <sheetFormatPr defaultRowHeight="15.75" x14ac:dyDescent="0.25"/>
  <cols>
    <col min="1" max="1" width="74" style="380"/>
    <col min="2" max="2" width="6.83203125" style="381"/>
    <col min="3" max="4" width="13.1640625" style="380"/>
    <col min="5" max="5" width="13.1640625" style="382"/>
    <col min="6" max="1025" width="13" style="380"/>
  </cols>
  <sheetData>
    <row r="1" spans="1:1024" ht="49.5" customHeight="1" x14ac:dyDescent="0.25">
      <c r="A1" s="483" t="e">
        <f>+CONCATENATE("VAGYONKIMUTATÁS",CHAR(10),"a könyvviteli mérlegben értékkel szereplő eszközökről",CHAR(10),LEFT(#REF!,4),".")</f>
        <v>#REF!</v>
      </c>
      <c r="B1" s="483"/>
      <c r="C1" s="483"/>
      <c r="D1" s="483"/>
      <c r="E1" s="483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5">
      <c r="A2" t="s">
        <v>707</v>
      </c>
      <c r="B2"/>
      <c r="C2" s="484" t="s">
        <v>546</v>
      </c>
      <c r="D2" s="484"/>
      <c r="E2" s="484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4" ht="15.75" customHeight="1" x14ac:dyDescent="0.25">
      <c r="A3" s="485" t="s">
        <v>547</v>
      </c>
      <c r="B3" s="486" t="s">
        <v>548</v>
      </c>
      <c r="C3" s="487" t="s">
        <v>549</v>
      </c>
      <c r="D3" s="487" t="s">
        <v>550</v>
      </c>
      <c r="E3" s="488" t="s">
        <v>551</v>
      </c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4" ht="11.25" customHeight="1" x14ac:dyDescent="0.25">
      <c r="A4" s="485"/>
      <c r="B4" s="486"/>
      <c r="C4" s="487"/>
      <c r="D4" s="487"/>
      <c r="E4" s="488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4" ht="15.75" customHeight="1" x14ac:dyDescent="0.25">
      <c r="A5" s="485"/>
      <c r="B5" s="486"/>
      <c r="C5" s="489" t="s">
        <v>552</v>
      </c>
      <c r="D5" s="489"/>
      <c r="E5" s="489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</row>
    <row r="6" spans="1:1024" s="386" customFormat="1" x14ac:dyDescent="0.2">
      <c r="A6" s="383" t="s">
        <v>553</v>
      </c>
      <c r="B6" s="384" t="s">
        <v>12</v>
      </c>
      <c r="C6" s="384" t="s">
        <v>13</v>
      </c>
      <c r="D6" s="384" t="s">
        <v>14</v>
      </c>
      <c r="E6" s="385" t="s">
        <v>15</v>
      </c>
    </row>
    <row r="7" spans="1:1024" s="392" customFormat="1" x14ac:dyDescent="0.2">
      <c r="A7" s="387" t="s">
        <v>554</v>
      </c>
      <c r="B7" s="388" t="s">
        <v>555</v>
      </c>
      <c r="C7" s="389">
        <v>35</v>
      </c>
      <c r="D7" s="390">
        <f>SUM(E7-C7)</f>
        <v>800</v>
      </c>
      <c r="E7" s="391">
        <v>835</v>
      </c>
    </row>
    <row r="8" spans="1:1024" s="392" customFormat="1" x14ac:dyDescent="0.2">
      <c r="A8" s="393" t="s">
        <v>556</v>
      </c>
      <c r="B8" s="394" t="s">
        <v>557</v>
      </c>
      <c r="C8" s="395">
        <f>+C9+C14+C19+C24+C29</f>
        <v>153389</v>
      </c>
      <c r="D8" s="395">
        <f>+D9+D14+D19+D24+D29</f>
        <v>8662</v>
      </c>
      <c r="E8" s="396">
        <f>+E9+E14+E19+E24+E29</f>
        <v>162051</v>
      </c>
    </row>
    <row r="9" spans="1:1024" s="392" customFormat="1" x14ac:dyDescent="0.2">
      <c r="A9" s="397" t="s">
        <v>558</v>
      </c>
      <c r="B9" s="398" t="s">
        <v>559</v>
      </c>
      <c r="C9" s="395">
        <f>+C10+C11+C12+C13</f>
        <v>148064</v>
      </c>
      <c r="D9" s="395">
        <f>+D10+D11+D12+D13</f>
        <v>-1367</v>
      </c>
      <c r="E9" s="396">
        <f>+E10+E11+E12+E13</f>
        <v>146697</v>
      </c>
    </row>
    <row r="10" spans="1:1024" s="392" customFormat="1" x14ac:dyDescent="0.2">
      <c r="A10" s="399" t="s">
        <v>560</v>
      </c>
      <c r="B10" s="398" t="s">
        <v>561</v>
      </c>
      <c r="C10" s="400"/>
      <c r="D10" s="400">
        <f>SUM(E10-C10)</f>
        <v>0</v>
      </c>
      <c r="E10" s="401"/>
    </row>
    <row r="11" spans="1:1024" s="392" customFormat="1" ht="26.25" customHeight="1" x14ac:dyDescent="0.2">
      <c r="A11" s="399" t="s">
        <v>562</v>
      </c>
      <c r="B11" s="398" t="s">
        <v>563</v>
      </c>
      <c r="C11" s="402"/>
      <c r="D11" s="400">
        <f>SUM(E11-C11)</f>
        <v>0</v>
      </c>
      <c r="E11" s="403"/>
    </row>
    <row r="12" spans="1:1024" s="392" customFormat="1" x14ac:dyDescent="0.2">
      <c r="A12" s="399" t="s">
        <v>564</v>
      </c>
      <c r="B12" s="398" t="s">
        <v>565</v>
      </c>
      <c r="C12" s="402">
        <v>148064</v>
      </c>
      <c r="D12" s="400">
        <f>SUM(E12-C12)</f>
        <v>-1367</v>
      </c>
      <c r="E12" s="403">
        <v>146697</v>
      </c>
    </row>
    <row r="13" spans="1:1024" s="392" customFormat="1" x14ac:dyDescent="0.2">
      <c r="A13" s="399" t="s">
        <v>566</v>
      </c>
      <c r="B13" s="398" t="s">
        <v>567</v>
      </c>
      <c r="C13" s="402"/>
      <c r="D13" s="400">
        <f>SUM(E13-C13)</f>
        <v>0</v>
      </c>
      <c r="E13" s="403"/>
    </row>
    <row r="14" spans="1:1024" s="392" customFormat="1" x14ac:dyDescent="0.2">
      <c r="A14" s="397" t="s">
        <v>568</v>
      </c>
      <c r="B14" s="398" t="s">
        <v>569</v>
      </c>
      <c r="C14" s="404">
        <f>+C15+C16+C17+C18</f>
        <v>3705</v>
      </c>
      <c r="D14" s="404">
        <f>SUM(D15:D18)</f>
        <v>-402</v>
      </c>
      <c r="E14" s="405">
        <f>+E15+E16+E17+E18</f>
        <v>3303</v>
      </c>
    </row>
    <row r="15" spans="1:1024" s="392" customFormat="1" x14ac:dyDescent="0.2">
      <c r="A15" s="399" t="s">
        <v>570</v>
      </c>
      <c r="B15" s="398" t="s">
        <v>571</v>
      </c>
      <c r="C15" s="402"/>
      <c r="D15" s="402"/>
      <c r="E15" s="403"/>
    </row>
    <row r="16" spans="1:1024" s="392" customFormat="1" ht="22.5" x14ac:dyDescent="0.2">
      <c r="A16" s="399" t="s">
        <v>572</v>
      </c>
      <c r="B16" s="398" t="s">
        <v>329</v>
      </c>
      <c r="C16" s="402"/>
      <c r="D16" s="402"/>
      <c r="E16" s="403"/>
    </row>
    <row r="17" spans="1:5" s="392" customFormat="1" x14ac:dyDescent="0.2">
      <c r="A17" s="399" t="s">
        <v>573</v>
      </c>
      <c r="B17" s="398" t="s">
        <v>369</v>
      </c>
      <c r="C17" s="402">
        <v>3705</v>
      </c>
      <c r="D17" s="400">
        <f>SUM(E17-C17)</f>
        <v>-402</v>
      </c>
      <c r="E17" s="403">
        <v>3303</v>
      </c>
    </row>
    <row r="18" spans="1:5" s="392" customFormat="1" x14ac:dyDescent="0.2">
      <c r="A18" s="399" t="s">
        <v>574</v>
      </c>
      <c r="B18" s="406" t="s">
        <v>370</v>
      </c>
      <c r="C18" s="402"/>
      <c r="D18" s="402"/>
      <c r="E18" s="403"/>
    </row>
    <row r="19" spans="1:5" s="392" customFormat="1" x14ac:dyDescent="0.2">
      <c r="A19" s="397" t="s">
        <v>575</v>
      </c>
      <c r="B19" s="406" t="s">
        <v>371</v>
      </c>
      <c r="C19" s="407">
        <f>+C20+C21+C22+C23</f>
        <v>0</v>
      </c>
      <c r="D19" s="407">
        <f>+D20+D21+D22+D23</f>
        <v>0</v>
      </c>
      <c r="E19" s="408">
        <f>+E20+E21+E22+E23</f>
        <v>0</v>
      </c>
    </row>
    <row r="20" spans="1:5" s="392" customFormat="1" x14ac:dyDescent="0.2">
      <c r="A20" s="399" t="s">
        <v>576</v>
      </c>
      <c r="B20" s="398" t="s">
        <v>374</v>
      </c>
      <c r="C20" s="409"/>
      <c r="D20" s="409"/>
      <c r="E20" s="410"/>
    </row>
    <row r="21" spans="1:5" s="392" customFormat="1" x14ac:dyDescent="0.2">
      <c r="A21" s="399" t="s">
        <v>577</v>
      </c>
      <c r="B21" s="398" t="s">
        <v>377</v>
      </c>
      <c r="C21" s="402"/>
      <c r="D21" s="402"/>
      <c r="E21" s="403"/>
    </row>
    <row r="22" spans="1:5" s="392" customFormat="1" x14ac:dyDescent="0.2">
      <c r="A22" s="399" t="s">
        <v>578</v>
      </c>
      <c r="B22" s="398" t="s">
        <v>380</v>
      </c>
      <c r="C22" s="402"/>
      <c r="D22" s="402"/>
      <c r="E22" s="403"/>
    </row>
    <row r="23" spans="1:5" s="392" customFormat="1" x14ac:dyDescent="0.2">
      <c r="A23" s="399" t="s">
        <v>579</v>
      </c>
      <c r="B23" s="398" t="s">
        <v>383</v>
      </c>
      <c r="C23" s="402"/>
      <c r="D23" s="402"/>
      <c r="E23" s="403"/>
    </row>
    <row r="24" spans="1:5" s="392" customFormat="1" x14ac:dyDescent="0.2">
      <c r="A24" s="397" t="s">
        <v>580</v>
      </c>
      <c r="B24" s="398" t="s">
        <v>386</v>
      </c>
      <c r="C24" s="404">
        <f>SUM(C25:C28)</f>
        <v>1620</v>
      </c>
      <c r="D24" s="411">
        <f>SUM(D25:D28)</f>
        <v>10431</v>
      </c>
      <c r="E24" s="405">
        <f>SUM(E25:E28)</f>
        <v>12051</v>
      </c>
    </row>
    <row r="25" spans="1:5" s="392" customFormat="1" x14ac:dyDescent="0.2">
      <c r="A25" s="399" t="s">
        <v>581</v>
      </c>
      <c r="B25" s="398" t="s">
        <v>389</v>
      </c>
      <c r="C25" s="402"/>
      <c r="D25" s="402"/>
      <c r="E25" s="403"/>
    </row>
    <row r="26" spans="1:5" s="392" customFormat="1" x14ac:dyDescent="0.2">
      <c r="A26" s="399" t="s">
        <v>582</v>
      </c>
      <c r="B26" s="398" t="s">
        <v>392</v>
      </c>
      <c r="C26" s="402">
        <v>1620</v>
      </c>
      <c r="D26" s="400">
        <f>SUM(E26-C26)</f>
        <v>10431</v>
      </c>
      <c r="E26" s="403">
        <v>12051</v>
      </c>
    </row>
    <row r="27" spans="1:5" s="392" customFormat="1" x14ac:dyDescent="0.2">
      <c r="A27" s="399" t="s">
        <v>583</v>
      </c>
      <c r="B27" s="398" t="s">
        <v>394</v>
      </c>
      <c r="C27" s="402"/>
      <c r="D27" s="402"/>
      <c r="E27" s="403"/>
    </row>
    <row r="28" spans="1:5" s="392" customFormat="1" x14ac:dyDescent="0.2">
      <c r="A28" s="399" t="s">
        <v>584</v>
      </c>
      <c r="B28" s="398" t="s">
        <v>396</v>
      </c>
      <c r="C28" s="402"/>
      <c r="D28" s="402"/>
      <c r="E28" s="403"/>
    </row>
    <row r="29" spans="1:5" s="392" customFormat="1" x14ac:dyDescent="0.2">
      <c r="A29" s="397" t="s">
        <v>585</v>
      </c>
      <c r="B29" s="398" t="s">
        <v>399</v>
      </c>
      <c r="C29" s="412">
        <f>SUM(C30:C33)</f>
        <v>0</v>
      </c>
      <c r="D29" s="412">
        <f>+D30+D31+D32+D33</f>
        <v>0</v>
      </c>
      <c r="E29" s="413">
        <f>SUM(E30:E33)</f>
        <v>0</v>
      </c>
    </row>
    <row r="30" spans="1:5" s="392" customFormat="1" x14ac:dyDescent="0.2">
      <c r="A30" s="399" t="s">
        <v>586</v>
      </c>
      <c r="B30" s="398" t="s">
        <v>402</v>
      </c>
      <c r="C30" s="402"/>
      <c r="D30" s="402"/>
      <c r="E30" s="403"/>
    </row>
    <row r="31" spans="1:5" s="392" customFormat="1" ht="22.5" x14ac:dyDescent="0.2">
      <c r="A31" s="399" t="s">
        <v>587</v>
      </c>
      <c r="B31" s="398" t="s">
        <v>405</v>
      </c>
      <c r="C31" s="402"/>
      <c r="D31" s="402"/>
      <c r="E31" s="403"/>
    </row>
    <row r="32" spans="1:5" s="392" customFormat="1" x14ac:dyDescent="0.2">
      <c r="A32" s="399" t="s">
        <v>588</v>
      </c>
      <c r="B32" s="398" t="s">
        <v>437</v>
      </c>
      <c r="C32" s="402"/>
      <c r="D32" s="402"/>
      <c r="E32" s="403"/>
    </row>
    <row r="33" spans="1:5" s="392" customFormat="1" x14ac:dyDescent="0.2">
      <c r="A33" s="399" t="s">
        <v>589</v>
      </c>
      <c r="B33" s="398" t="s">
        <v>440</v>
      </c>
      <c r="C33" s="402"/>
      <c r="D33" s="402"/>
      <c r="E33" s="403"/>
    </row>
    <row r="34" spans="1:5" s="392" customFormat="1" x14ac:dyDescent="0.2">
      <c r="A34" s="397" t="s">
        <v>590</v>
      </c>
      <c r="B34" s="398" t="s">
        <v>441</v>
      </c>
      <c r="C34" s="404">
        <f>+C35+C40+C45</f>
        <v>164</v>
      </c>
      <c r="D34" s="404">
        <f>SUM(D35,D40,D45)</f>
        <v>0</v>
      </c>
      <c r="E34" s="405">
        <f>+E35+E40+E45</f>
        <v>164</v>
      </c>
    </row>
    <row r="35" spans="1:5" s="392" customFormat="1" x14ac:dyDescent="0.2">
      <c r="A35" s="397" t="s">
        <v>591</v>
      </c>
      <c r="B35" s="398" t="s">
        <v>592</v>
      </c>
      <c r="C35" s="412">
        <f>SUM(C38)</f>
        <v>164</v>
      </c>
      <c r="D35" s="400">
        <f>SUM(E35-C35)</f>
        <v>0</v>
      </c>
      <c r="E35" s="413">
        <f>SUM(E38)</f>
        <v>164</v>
      </c>
    </row>
    <row r="36" spans="1:5" s="392" customFormat="1" x14ac:dyDescent="0.2">
      <c r="A36" s="399" t="s">
        <v>593</v>
      </c>
      <c r="B36" s="398" t="s">
        <v>594</v>
      </c>
      <c r="C36" s="402"/>
      <c r="D36" s="402"/>
      <c r="E36" s="403"/>
    </row>
    <row r="37" spans="1:5" s="392" customFormat="1" x14ac:dyDescent="0.2">
      <c r="A37" s="399" t="s">
        <v>595</v>
      </c>
      <c r="B37" s="398" t="s">
        <v>596</v>
      </c>
      <c r="C37" s="402"/>
      <c r="D37" s="402"/>
      <c r="E37" s="403"/>
    </row>
    <row r="38" spans="1:5" s="392" customFormat="1" x14ac:dyDescent="0.2">
      <c r="A38" s="399" t="s">
        <v>597</v>
      </c>
      <c r="B38" s="398" t="s">
        <v>598</v>
      </c>
      <c r="C38" s="402">
        <v>164</v>
      </c>
      <c r="D38" s="400">
        <f>SUM(E38-C38)</f>
        <v>0</v>
      </c>
      <c r="E38" s="403">
        <v>164</v>
      </c>
    </row>
    <row r="39" spans="1:5" s="392" customFormat="1" x14ac:dyDescent="0.2">
      <c r="A39" s="399" t="s">
        <v>599</v>
      </c>
      <c r="B39" s="398" t="s">
        <v>600</v>
      </c>
      <c r="C39" s="402"/>
      <c r="D39" s="402"/>
      <c r="E39" s="403"/>
    </row>
    <row r="40" spans="1:5" s="392" customFormat="1" x14ac:dyDescent="0.2">
      <c r="A40" s="397" t="s">
        <v>601</v>
      </c>
      <c r="B40" s="398" t="s">
        <v>602</v>
      </c>
      <c r="C40" s="412">
        <f>+C41+C42+C43+C44</f>
        <v>0</v>
      </c>
      <c r="D40" s="412">
        <f>+D41+D42+D43+D44</f>
        <v>0</v>
      </c>
      <c r="E40" s="413">
        <f>+E41+E42+E43+E44</f>
        <v>0</v>
      </c>
    </row>
    <row r="41" spans="1:5" s="392" customFormat="1" x14ac:dyDescent="0.2">
      <c r="A41" s="399" t="s">
        <v>603</v>
      </c>
      <c r="B41" s="398" t="s">
        <v>604</v>
      </c>
      <c r="C41" s="402"/>
      <c r="D41" s="402"/>
      <c r="E41" s="403"/>
    </row>
    <row r="42" spans="1:5" s="392" customFormat="1" ht="22.5" x14ac:dyDescent="0.2">
      <c r="A42" s="399" t="s">
        <v>605</v>
      </c>
      <c r="B42" s="398" t="s">
        <v>606</v>
      </c>
      <c r="C42" s="402"/>
      <c r="D42" s="402"/>
      <c r="E42" s="403"/>
    </row>
    <row r="43" spans="1:5" s="392" customFormat="1" x14ac:dyDescent="0.2">
      <c r="A43" s="399" t="s">
        <v>607</v>
      </c>
      <c r="B43" s="398" t="s">
        <v>608</v>
      </c>
      <c r="C43" s="402"/>
      <c r="D43" s="402"/>
      <c r="E43" s="403"/>
    </row>
    <row r="44" spans="1:5" s="392" customFormat="1" x14ac:dyDescent="0.2">
      <c r="A44" s="399" t="s">
        <v>609</v>
      </c>
      <c r="B44" s="398" t="s">
        <v>610</v>
      </c>
      <c r="C44" s="402"/>
      <c r="D44" s="402"/>
      <c r="E44" s="403"/>
    </row>
    <row r="45" spans="1:5" s="392" customFormat="1" x14ac:dyDescent="0.2">
      <c r="A45" s="397" t="s">
        <v>611</v>
      </c>
      <c r="B45" s="398" t="s">
        <v>612</v>
      </c>
      <c r="C45" s="412">
        <f>+C46+C47+C48+C49</f>
        <v>0</v>
      </c>
      <c r="D45" s="412">
        <f>+D46+D47+D48+D49</f>
        <v>0</v>
      </c>
      <c r="E45" s="413">
        <f>+E46+E47+E48+E49</f>
        <v>0</v>
      </c>
    </row>
    <row r="46" spans="1:5" s="392" customFormat="1" x14ac:dyDescent="0.2">
      <c r="A46" s="399" t="s">
        <v>613</v>
      </c>
      <c r="B46" s="398" t="s">
        <v>614</v>
      </c>
      <c r="C46" s="402"/>
      <c r="D46" s="402"/>
      <c r="E46" s="403"/>
    </row>
    <row r="47" spans="1:5" s="392" customFormat="1" ht="22.5" x14ac:dyDescent="0.2">
      <c r="A47" s="399" t="s">
        <v>615</v>
      </c>
      <c r="B47" s="398" t="s">
        <v>616</v>
      </c>
      <c r="C47" s="402"/>
      <c r="D47" s="402"/>
      <c r="E47" s="403"/>
    </row>
    <row r="48" spans="1:5" s="392" customFormat="1" x14ac:dyDescent="0.2">
      <c r="A48" s="399" t="s">
        <v>617</v>
      </c>
      <c r="B48" s="398" t="s">
        <v>618</v>
      </c>
      <c r="C48" s="402"/>
      <c r="D48" s="402"/>
      <c r="E48" s="403"/>
    </row>
    <row r="49" spans="1:5" s="392" customFormat="1" x14ac:dyDescent="0.2">
      <c r="A49" s="399" t="s">
        <v>619</v>
      </c>
      <c r="B49" s="398" t="s">
        <v>620</v>
      </c>
      <c r="C49" s="402"/>
      <c r="D49" s="402"/>
      <c r="E49" s="403"/>
    </row>
    <row r="50" spans="1:5" s="392" customFormat="1" x14ac:dyDescent="0.2">
      <c r="A50" s="397" t="s">
        <v>621</v>
      </c>
      <c r="B50" s="398" t="s">
        <v>622</v>
      </c>
      <c r="C50" s="402"/>
      <c r="D50" s="402"/>
      <c r="E50" s="403"/>
    </row>
    <row r="51" spans="1:5" s="392" customFormat="1" ht="21" x14ac:dyDescent="0.2">
      <c r="A51" s="393" t="s">
        <v>623</v>
      </c>
      <c r="B51" s="394" t="s">
        <v>624</v>
      </c>
      <c r="C51" s="404">
        <f>+C7+C8+C34+C50</f>
        <v>153588</v>
      </c>
      <c r="D51" s="404">
        <f>+D7+D8+D34+D50</f>
        <v>9462</v>
      </c>
      <c r="E51" s="405">
        <f>+E7+E8+E34+E50</f>
        <v>163050</v>
      </c>
    </row>
    <row r="52" spans="1:5" s="392" customFormat="1" x14ac:dyDescent="0.2">
      <c r="A52" s="397" t="s">
        <v>625</v>
      </c>
      <c r="B52" s="398" t="s">
        <v>626</v>
      </c>
      <c r="C52" s="402"/>
      <c r="D52" s="402"/>
      <c r="E52" s="403"/>
    </row>
    <row r="53" spans="1:5" s="392" customFormat="1" x14ac:dyDescent="0.2">
      <c r="A53" s="397" t="s">
        <v>627</v>
      </c>
      <c r="B53" s="398" t="s">
        <v>628</v>
      </c>
      <c r="C53" s="402"/>
      <c r="D53" s="402">
        <f>SUM(E53-C53)</f>
        <v>0</v>
      </c>
      <c r="E53" s="403"/>
    </row>
    <row r="54" spans="1:5" s="392" customFormat="1" x14ac:dyDescent="0.2">
      <c r="A54" s="393" t="s">
        <v>629</v>
      </c>
      <c r="B54" s="394" t="s">
        <v>630</v>
      </c>
      <c r="C54" s="414">
        <f>SUM(C52:C53)</f>
        <v>0</v>
      </c>
      <c r="D54" s="415">
        <f>SUM(D52:D53)</f>
        <v>0</v>
      </c>
      <c r="E54" s="416">
        <f>SUM(E52:E53)</f>
        <v>0</v>
      </c>
    </row>
    <row r="55" spans="1:5" s="392" customFormat="1" x14ac:dyDescent="0.2">
      <c r="A55" s="397" t="s">
        <v>631</v>
      </c>
      <c r="B55" s="398" t="s">
        <v>632</v>
      </c>
      <c r="C55" s="402"/>
      <c r="D55" s="402"/>
      <c r="E55" s="403"/>
    </row>
    <row r="56" spans="1:5" s="392" customFormat="1" x14ac:dyDescent="0.2">
      <c r="A56" s="397" t="s">
        <v>633</v>
      </c>
      <c r="B56" s="398" t="s">
        <v>634</v>
      </c>
      <c r="C56" s="402">
        <v>76</v>
      </c>
      <c r="D56" s="402">
        <f>SUM(E56-C56)</f>
        <v>-76</v>
      </c>
      <c r="E56" s="403">
        <v>0</v>
      </c>
    </row>
    <row r="57" spans="1:5" s="392" customFormat="1" x14ac:dyDescent="0.2">
      <c r="A57" s="397" t="s">
        <v>635</v>
      </c>
      <c r="B57" s="398" t="s">
        <v>636</v>
      </c>
      <c r="C57" s="402">
        <v>22975</v>
      </c>
      <c r="D57" s="402">
        <f>SUM(E57-C57)</f>
        <v>21164</v>
      </c>
      <c r="E57" s="403">
        <v>44139</v>
      </c>
    </row>
    <row r="58" spans="1:5" s="392" customFormat="1" x14ac:dyDescent="0.2">
      <c r="A58" s="397" t="s">
        <v>637</v>
      </c>
      <c r="B58" s="398" t="s">
        <v>638</v>
      </c>
      <c r="C58" s="402"/>
      <c r="D58" s="402"/>
      <c r="E58" s="403"/>
    </row>
    <row r="59" spans="1:5" s="392" customFormat="1" x14ac:dyDescent="0.2">
      <c r="A59" s="393" t="s">
        <v>639</v>
      </c>
      <c r="B59" s="417" t="s">
        <v>640</v>
      </c>
      <c r="C59" s="404">
        <f>+C55+C56+C57+C58</f>
        <v>23051</v>
      </c>
      <c r="D59" s="404">
        <f>+D55+D56+D57+D58</f>
        <v>21088</v>
      </c>
      <c r="E59" s="405">
        <f>+E55+E56+E57+E58</f>
        <v>44139</v>
      </c>
    </row>
    <row r="60" spans="1:5" s="392" customFormat="1" x14ac:dyDescent="0.2">
      <c r="A60" s="397" t="s">
        <v>641</v>
      </c>
      <c r="B60" s="398" t="s">
        <v>642</v>
      </c>
      <c r="C60" s="402">
        <v>785</v>
      </c>
      <c r="D60" s="402">
        <f>SUM(E60-C60)</f>
        <v>257</v>
      </c>
      <c r="E60" s="403">
        <v>1042</v>
      </c>
    </row>
    <row r="61" spans="1:5" s="392" customFormat="1" x14ac:dyDescent="0.2">
      <c r="A61" s="397" t="s">
        <v>643</v>
      </c>
      <c r="B61" s="398" t="s">
        <v>644</v>
      </c>
      <c r="C61" s="402"/>
      <c r="D61" s="402">
        <f>SUM(E61-C61)</f>
        <v>0</v>
      </c>
      <c r="E61" s="403"/>
    </row>
    <row r="62" spans="1:5" s="392" customFormat="1" x14ac:dyDescent="0.2">
      <c r="A62" s="397" t="s">
        <v>645</v>
      </c>
      <c r="B62" s="398" t="s">
        <v>646</v>
      </c>
      <c r="C62" s="402">
        <v>85</v>
      </c>
      <c r="D62" s="402">
        <f>SUM(E62-C62)</f>
        <v>0</v>
      </c>
      <c r="E62" s="403">
        <v>85</v>
      </c>
    </row>
    <row r="63" spans="1:5" x14ac:dyDescent="0.25">
      <c r="A63" s="393" t="s">
        <v>647</v>
      </c>
      <c r="B63" s="417" t="s">
        <v>648</v>
      </c>
      <c r="C63" s="404">
        <f>+C60+C61+C62</f>
        <v>870</v>
      </c>
      <c r="D63" s="404">
        <f>+D60+D61+D62</f>
        <v>257</v>
      </c>
      <c r="E63" s="405">
        <f>+E60+E61+E62</f>
        <v>1127</v>
      </c>
    </row>
    <row r="64" spans="1:5" x14ac:dyDescent="0.25">
      <c r="A64" s="397" t="s">
        <v>649</v>
      </c>
      <c r="B64" s="398" t="s">
        <v>650</v>
      </c>
      <c r="C64" s="402">
        <v>452</v>
      </c>
      <c r="D64" s="402">
        <f>SUM(E64-C64)</f>
        <v>417</v>
      </c>
      <c r="E64" s="403">
        <v>869</v>
      </c>
    </row>
    <row r="65" spans="1:5" ht="21" x14ac:dyDescent="0.25">
      <c r="A65" s="397" t="s">
        <v>651</v>
      </c>
      <c r="B65" s="398" t="s">
        <v>652</v>
      </c>
      <c r="C65" s="402">
        <v>1206</v>
      </c>
      <c r="D65" s="402">
        <f>SUM(E65-C65)</f>
        <v>-1206</v>
      </c>
      <c r="E65" s="403"/>
    </row>
    <row r="66" spans="1:5" x14ac:dyDescent="0.25">
      <c r="A66" s="393" t="s">
        <v>653</v>
      </c>
      <c r="B66" s="417" t="s">
        <v>654</v>
      </c>
      <c r="C66" s="404">
        <f>SUM(C64:C65)</f>
        <v>1658</v>
      </c>
      <c r="D66" s="418">
        <f>SUM(E66-C66)</f>
        <v>-789</v>
      </c>
      <c r="E66" s="405">
        <f>SUM(E64:E65)</f>
        <v>869</v>
      </c>
    </row>
    <row r="67" spans="1:5" x14ac:dyDescent="0.25">
      <c r="A67" s="397" t="s">
        <v>655</v>
      </c>
      <c r="B67" s="398" t="s">
        <v>656</v>
      </c>
      <c r="C67" s="402"/>
      <c r="D67" s="402"/>
      <c r="E67" s="403"/>
    </row>
    <row r="68" spans="1:5" x14ac:dyDescent="0.25">
      <c r="A68" s="419" t="s">
        <v>657</v>
      </c>
      <c r="B68" s="420" t="s">
        <v>658</v>
      </c>
      <c r="C68" s="421">
        <f>+C51+C54+C59+C63+C66+C67</f>
        <v>179167</v>
      </c>
      <c r="D68" s="421">
        <f>+D51+D54+D59+D63+D66+D67</f>
        <v>30018</v>
      </c>
      <c r="E68" s="422">
        <f>+E51+E54+E59+E63+E66+E67</f>
        <v>209185</v>
      </c>
    </row>
  </sheetData>
  <mergeCells count="8">
    <mergeCell ref="A1:E1"/>
    <mergeCell ref="C2:E2"/>
    <mergeCell ref="A3:A5"/>
    <mergeCell ref="B3:B5"/>
    <mergeCell ref="C3:C4"/>
    <mergeCell ref="D3:D4"/>
    <mergeCell ref="E3:E4"/>
    <mergeCell ref="C5:E5"/>
  </mergeCells>
  <printOptions horizontalCentered="1"/>
  <pageMargins left="0.78749999999999998" right="0.82361111111111096" top="1.0888888888888899" bottom="0.98402777777777795" header="0.5" footer="0.5"/>
  <pageSetup paperSize="0" scale="0" firstPageNumber="0" orientation="portrait" usePrinterDefaults="0" horizontalDpi="0" verticalDpi="0" copies="0"/>
  <headerFooter>
    <oddHeader>&amp;L&amp;"Times New Roman,Normál"............................................Önkormányzat&amp;R&amp;"Times New Roman,Normál"7.1. tájékoztató tábla a ……/2015. (……) önkormányzati rendelethez</oddHeader>
    <oddFooter>&amp;C&amp;P</oddFooter>
  </headerFooter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13</vt:i4>
      </vt:variant>
      <vt:variant>
        <vt:lpstr>Névvel ellátott tartományok</vt:lpstr>
      </vt:variant>
      <vt:variant>
        <vt:i4>6</vt:i4>
      </vt:variant>
    </vt:vector>
  </HeadingPairs>
  <TitlesOfParts>
    <vt:vector size="19" baseType="lpstr">
      <vt:lpstr>Önk. mindösszesen</vt:lpstr>
      <vt:lpstr>Önk.</vt:lpstr>
      <vt:lpstr>Mérleg önk.</vt:lpstr>
      <vt:lpstr>Mérleg önk.1</vt:lpstr>
      <vt:lpstr>Felújítás</vt:lpstr>
      <vt:lpstr>Szent L. Idősek Klubja</vt:lpstr>
      <vt:lpstr>Összehasonlítás</vt:lpstr>
      <vt:lpstr>Kötelezettség</vt:lpstr>
      <vt:lpstr>Vagyonkimutatás-eszközök</vt:lpstr>
      <vt:lpstr>Vagyonkimutatás-források</vt:lpstr>
      <vt:lpstr>Pénzeszközök évközi változása</vt:lpstr>
      <vt:lpstr>Maradvány</vt:lpstr>
      <vt:lpstr>Munka1</vt:lpstr>
      <vt:lpstr>'Önk. mindösszesen'!Nyomtatási_cím</vt:lpstr>
      <vt:lpstr>'Szent L. Idősek Klubja'!Nyomtatási_cím</vt:lpstr>
      <vt:lpstr>'Vagyonkimutatás-eszközök'!Nyomtatási_cím</vt:lpstr>
      <vt:lpstr>'Mérleg önk.'!Nyomtatási_terület</vt:lpstr>
      <vt:lpstr>Önk.!Nyomtatási_terület</vt:lpstr>
      <vt:lpstr>Összehasonlítás!Nyomtatási_terület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w7_3</dc:creator>
  <dc:description/>
  <cp:lastModifiedBy>user2</cp:lastModifiedBy>
  <cp:revision>5</cp:revision>
  <cp:lastPrinted>2015-04-20T10:13:26Z</cp:lastPrinted>
  <dcterms:created xsi:type="dcterms:W3CDTF">2015-04-13T09:14:38Z</dcterms:created>
  <dcterms:modified xsi:type="dcterms:W3CDTF">2018-05-31T21:00:33Z</dcterms:modified>
  <dc:language>hu-HU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