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085" windowHeight="814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'5'!$A$1:$K$40</definedName>
    <definedName name="_xlnm.Print_Area" localSheetId="1">'5A'!$A$1:$L$51</definedName>
    <definedName name="_xlnm.Print_Area" localSheetId="2">'5B'!$A$1:$G$21</definedName>
    <definedName name="_xlnm.Print_Area" localSheetId="3">'5C'!$A$1:$K$20</definedName>
    <definedName name="_xlnm.Print_Area" localSheetId="4">'5D'!$A$1:$J$18</definedName>
  </definedNames>
  <calcPr fullCalcOnLoad="1"/>
</workbook>
</file>

<file path=xl/sharedStrings.xml><?xml version="1.0" encoding="utf-8"?>
<sst xmlns="http://schemas.openxmlformats.org/spreadsheetml/2006/main" count="273" uniqueCount="169">
  <si>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</si>
  <si>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</si>
  <si>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</si>
  <si>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</si>
  <si>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</si>
  <si>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</si>
  <si>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</si>
  <si>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</si>
  <si>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</si>
  <si>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</si>
  <si>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</si>
  <si>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</si>
  <si>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</si>
  <si>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</si>
  <si>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</si>
  <si>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</si>
  <si>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</si>
  <si>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</si>
  <si>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</si>
  <si>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</si>
  <si>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</si>
  <si>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</si>
  <si>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</si>
  <si>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</si>
  <si>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</si>
  <si>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</si>
  <si>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</si>
  <si>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</si>
  <si>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</si>
  <si>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</si>
  <si>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</si>
  <si>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</si>
  <si>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</si>
  <si>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Családsegítés</t>
  </si>
  <si>
    <t xml:space="preserve">   Gyermekjóléti szolgálat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</si>
  <si>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</si>
  <si>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</si>
  <si>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</si>
  <si>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</si>
  <si>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</si>
  <si>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</si>
  <si>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</si>
  <si>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</si>
  <si>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</si>
  <si>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</si>
  <si>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</si>
  <si>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</si>
  <si>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</si>
  <si>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</si>
  <si>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</si>
  <si>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</si>
  <si>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</si>
  <si>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</si>
  <si>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</si>
  <si>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</si>
  <si>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</si>
  <si>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</si>
  <si>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</si>
  <si>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</si>
  <si>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</si>
  <si>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</si>
  <si>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</si>
  <si>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</si>
  <si>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</si>
  <si>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</si>
  <si>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</si>
  <si>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</si>
  <si>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</si>
  <si>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</si>
  <si>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</si>
  <si>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</si>
  <si>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</si>
  <si>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</si>
  <si>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</si>
  <si>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</si>
  <si>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</si>
  <si>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</si>
  <si>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</si>
  <si>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</si>
  <si>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</si>
  <si>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</si>
  <si>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</si>
  <si>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</si>
  <si>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</si>
  <si>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</si>
  <si>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</si>
  <si>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</si>
  <si>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</si>
  <si>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</si>
  <si>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</si>
  <si>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</si>
  <si>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</si>
  <si>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</si>
  <si>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</si>
  <si>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</si>
  <si>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</si>
  <si>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</si>
  <si>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</si>
  <si>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</si>
  <si>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</si>
  <si>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</si>
  <si>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</si>
  <si>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</si>
  <si>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</si>
  <si>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</si>
  <si>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</si>
  <si>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</si>
  <si>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</si>
  <si>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</si>
  <si>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</si>
  <si>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</si>
  <si>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</si>
  <si>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</si>
  <si>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</si>
  <si>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</si>
  <si>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</si>
  <si>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</si>
  <si>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</si>
  <si>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</si>
  <si>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</si>
  <si>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</si>
  <si>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</si>
  <si>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</si>
  <si>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</si>
  <si>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</si>
  <si>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</si>
  <si>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</si>
  <si>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</si>
  <si>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</si>
  <si>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</si>
  <si>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</si>
  <si>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Önkormányzatok működési támogatása ( 1/1.- 1/4.)</t>
  </si>
  <si>
    <t>Helyi önkormányzattól működési támogatás</t>
  </si>
  <si>
    <t xml:space="preserve">    - Szervita tér megújításához Fővárosi támogatás (fordított áfa rész)</t>
  </si>
  <si>
    <t>3/4.</t>
  </si>
  <si>
    <t>Belváros-Lipótváros Önkormányzata 2015. évre tervezett államháztartáson kívülről átvett felhalmozási célú pénzeszközeinek részletezése</t>
  </si>
  <si>
    <t xml:space="preserve">Belváros-  Lipótváros Önkormányzata 2015. évre </t>
  </si>
  <si>
    <t>Belváros- Lipótváros Önkormányzata 2015. évi államháztartáson belülről kapott felhalmozási célú támogatásainak részletezése</t>
  </si>
  <si>
    <t>Belváros-Lipótváros Önkormányzata 2015. évre tervezett működési bevételeinek részletezése</t>
  </si>
  <si>
    <t>Belváros-Lipótváros Önkormányzata 2015. évre tervezett közhatalmi bevételeinek részletezése</t>
  </si>
  <si>
    <t>Belváros-Lipótváros Önkormányzata 2015. évre tervezett bevételei</t>
  </si>
  <si>
    <t xml:space="preserve">     Nem lakáscélú helyiség értékesítése</t>
  </si>
  <si>
    <t xml:space="preserve"> </t>
  </si>
  <si>
    <t xml:space="preserve">   Zöldterület gazdálkodással kapcs. Feladatok ellátásának támogatása</t>
  </si>
  <si>
    <t xml:space="preserve">   Közutak fenntartása</t>
  </si>
  <si>
    <t xml:space="preserve">   Kiegészítő tám. az óvodapedag. min.-ből adódó többletkiadásokhoz</t>
  </si>
  <si>
    <t xml:space="preserve">   Gyermekétkeztetésben résztvevő dolgozók bértámogatása</t>
  </si>
  <si>
    <t xml:space="preserve">   Gyermekétkeztetés üzemeltetési támogatása</t>
  </si>
  <si>
    <t xml:space="preserve">   - Főváros Kormányhivataltól kapott támog.a közfoglalkoztatottak kiad-hoz</t>
  </si>
  <si>
    <t>Belváros- Lipótváros Önkormányzata 2015. évi államháztartáson belülről kapott működési célú támogatásainak részletezése</t>
  </si>
  <si>
    <t>Gazdasági szervezettel rendelkező kölstégvetési szervek</t>
  </si>
  <si>
    <t>Gazdasági szervezettel nem rendelkező költségvetési szervek</t>
  </si>
  <si>
    <t>Önkormányzat</t>
  </si>
  <si>
    <t>érvényes</t>
  </si>
  <si>
    <t>mód.</t>
  </si>
  <si>
    <t>Érvényes ei.</t>
  </si>
  <si>
    <t>Mód.ei.</t>
  </si>
  <si>
    <t xml:space="preserve">   Egyes jövedelempótló támogatások kiegészítése</t>
  </si>
  <si>
    <t xml:space="preserve">   - Kiegészítő gyermekvédelmi támogatás </t>
  </si>
  <si>
    <t>Költségvetési maradvány</t>
  </si>
  <si>
    <t>2014.évi bérkompenzáció</t>
  </si>
  <si>
    <t>2015.évi bérkompenzáció</t>
  </si>
  <si>
    <t>Nyári gyermekétkeztetés támogatása</t>
  </si>
  <si>
    <t>Prémium évek program támogatása</t>
  </si>
  <si>
    <t xml:space="preserve">   Szociális ágazati pótlék</t>
  </si>
  <si>
    <t xml:space="preserve">   Szociális ágazatban dolgozók kiegészítő pótléka</t>
  </si>
  <si>
    <t>EU-s programokhoz kapcsolódó bevételek</t>
  </si>
  <si>
    <t xml:space="preserve">   - Déli Belváros megújítása projekthez</t>
  </si>
  <si>
    <t xml:space="preserve">   - Főutca II. projekthez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</si>
</sst>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" fontId="4" fillId="0" borderId="17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wrapText="1"/>
    </xf>
    <xf numFmtId="0" fontId="4" fillId="0" borderId="34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3" fillId="0" borderId="3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2" fontId="3" fillId="0" borderId="3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2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4" fillId="0" borderId="35" xfId="0" applyFont="1" applyBorder="1" applyAlignment="1">
      <alignment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3" fontId="4" fillId="0" borderId="39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4" fillId="0" borderId="3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4">
      <selection activeCell="N38" sqref="N38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4" width="10.375" style="6" customWidth="1"/>
    <col min="5" max="5" width="10.75390625" style="6" customWidth="1"/>
    <col min="6" max="7" width="11.75390625" style="20" customWidth="1"/>
    <col min="8" max="9" width="11.875" style="6" customWidth="1"/>
    <col min="10" max="10" width="13.375" style="57" customWidth="1"/>
    <col min="11" max="11" width="10.875" style="2" customWidth="1"/>
    <col min="12" max="12" width="9.75390625" style="2" bestFit="1" customWidth="1"/>
    <col min="13" max="16384" width="9.125" style="2" customWidth="1"/>
  </cols>
  <sheetData>
    <row r="1" spans="6:10" ht="18" customHeight="1">
      <c r="F1" s="316" t="s">
        <v>42</v>
      </c>
      <c r="G1" s="316"/>
      <c r="H1" s="316"/>
      <c r="I1" s="316"/>
      <c r="J1" s="316"/>
    </row>
    <row r="2" spans="1:10" s="1" customFormat="1" ht="15.75">
      <c r="A2" s="322" t="s">
        <v>140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2:10" ht="13.5" customHeight="1" thickBot="1">
      <c r="B3" s="3"/>
      <c r="H3" s="323" t="s">
        <v>0</v>
      </c>
      <c r="I3" s="323"/>
      <c r="J3" s="324"/>
    </row>
    <row r="4" spans="1:11" s="5" customFormat="1" ht="27.75" customHeight="1">
      <c r="A4" s="318" t="s">
        <v>1</v>
      </c>
      <c r="B4" s="319"/>
      <c r="C4" s="319"/>
      <c r="D4" s="325" t="s">
        <v>19</v>
      </c>
      <c r="E4" s="326"/>
      <c r="F4" s="325" t="s">
        <v>150</v>
      </c>
      <c r="G4" s="326"/>
      <c r="H4" s="325" t="s">
        <v>151</v>
      </c>
      <c r="I4" s="326"/>
      <c r="J4" s="307" t="s">
        <v>20</v>
      </c>
      <c r="K4" s="308"/>
    </row>
    <row r="5" spans="1:11" s="5" customFormat="1" ht="44.25" customHeight="1" thickBot="1">
      <c r="A5" s="320"/>
      <c r="B5" s="321"/>
      <c r="C5" s="321"/>
      <c r="D5" s="327"/>
      <c r="E5" s="328"/>
      <c r="F5" s="327"/>
      <c r="G5" s="328"/>
      <c r="H5" s="327"/>
      <c r="I5" s="328"/>
      <c r="J5" s="329"/>
      <c r="K5" s="330"/>
    </row>
    <row r="6" spans="1:11" ht="13.5" thickBot="1">
      <c r="A6" s="317">
        <v>1</v>
      </c>
      <c r="B6" s="314"/>
      <c r="C6" s="314"/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276">
        <v>8</v>
      </c>
      <c r="K6" s="263">
        <v>9</v>
      </c>
    </row>
    <row r="7" spans="1:11" ht="13.5" customHeight="1">
      <c r="A7" s="42"/>
      <c r="B7" s="26"/>
      <c r="C7" s="61" t="s">
        <v>28</v>
      </c>
      <c r="D7" s="24">
        <f>SUM(5A!E12)</f>
        <v>1689364</v>
      </c>
      <c r="E7" s="24">
        <f>SUM(5A!F12)</f>
        <v>1689364</v>
      </c>
      <c r="F7" s="24"/>
      <c r="G7" s="24"/>
      <c r="H7" s="24"/>
      <c r="I7" s="24"/>
      <c r="J7" s="277">
        <f>SUM(D7,F7,H7)</f>
        <v>1689364</v>
      </c>
      <c r="K7" s="277">
        <f>SUM(E7,G7,I7)</f>
        <v>1689364</v>
      </c>
    </row>
    <row r="8" spans="1:11" ht="13.5" customHeight="1">
      <c r="A8" s="42"/>
      <c r="B8" s="27"/>
      <c r="C8" s="60" t="s">
        <v>57</v>
      </c>
      <c r="D8" s="24">
        <f>SUM(5A!E17)</f>
        <v>271020</v>
      </c>
      <c r="E8" s="24">
        <f>SUM(5A!F17)</f>
        <v>271020</v>
      </c>
      <c r="F8" s="80"/>
      <c r="G8" s="80"/>
      <c r="H8" s="28"/>
      <c r="I8" s="28"/>
      <c r="J8" s="66">
        <f aca="true" t="shared" si="0" ref="J8:J37">SUM(D8,F8,H8)</f>
        <v>271020</v>
      </c>
      <c r="K8" s="66">
        <f aca="true" t="shared" si="1" ref="K8:K37">SUM(E8,G8,I8)</f>
        <v>271020</v>
      </c>
    </row>
    <row r="9" spans="1:11" ht="13.5" customHeight="1">
      <c r="A9" s="42"/>
      <c r="B9" s="27"/>
      <c r="C9" s="60" t="s">
        <v>128</v>
      </c>
      <c r="D9" s="24">
        <f>SUM(5A!E31)</f>
        <v>260369</v>
      </c>
      <c r="E9" s="24">
        <f>SUM(5A!F31)</f>
        <v>287520</v>
      </c>
      <c r="F9" s="80"/>
      <c r="G9" s="80"/>
      <c r="H9" s="28"/>
      <c r="I9" s="28"/>
      <c r="J9" s="66">
        <f t="shared" si="0"/>
        <v>260369</v>
      </c>
      <c r="K9" s="66">
        <f t="shared" si="1"/>
        <v>287520</v>
      </c>
    </row>
    <row r="10" spans="1:11" ht="13.5" customHeight="1">
      <c r="A10" s="42"/>
      <c r="B10" s="27"/>
      <c r="C10" s="60" t="s">
        <v>58</v>
      </c>
      <c r="D10" s="24">
        <f>SUM(5A!E32)</f>
        <v>10508</v>
      </c>
      <c r="E10" s="24">
        <f>SUM(5A!F32)</f>
        <v>10508</v>
      </c>
      <c r="F10" s="80"/>
      <c r="G10" s="80"/>
      <c r="H10" s="28"/>
      <c r="I10" s="28"/>
      <c r="J10" s="66">
        <f t="shared" si="0"/>
        <v>10508</v>
      </c>
      <c r="K10" s="66">
        <f t="shared" si="1"/>
        <v>10508</v>
      </c>
    </row>
    <row r="11" spans="1:11" ht="13.5" customHeight="1" thickBot="1">
      <c r="A11" s="42"/>
      <c r="B11" s="76"/>
      <c r="C11" s="67" t="s">
        <v>103</v>
      </c>
      <c r="D11" s="25"/>
      <c r="E11" s="25">
        <f>SUM(5A!F34:F37)</f>
        <v>20341</v>
      </c>
      <c r="F11" s="29"/>
      <c r="G11" s="29"/>
      <c r="H11" s="77"/>
      <c r="I11" s="77"/>
      <c r="J11" s="278">
        <f t="shared" si="0"/>
        <v>0</v>
      </c>
      <c r="K11" s="278">
        <f t="shared" si="1"/>
        <v>20341</v>
      </c>
    </row>
    <row r="12" spans="1:11" ht="13.5" customHeight="1" thickBot="1">
      <c r="A12" s="42"/>
      <c r="B12" s="84" t="s">
        <v>2</v>
      </c>
      <c r="C12" s="85" t="s">
        <v>104</v>
      </c>
      <c r="D12" s="97">
        <f>SUM(D7:D11)</f>
        <v>2231261</v>
      </c>
      <c r="E12" s="97">
        <f>SUM(E7:E11)</f>
        <v>2278753</v>
      </c>
      <c r="F12" s="97">
        <f>SUM(F7:F9)</f>
        <v>0</v>
      </c>
      <c r="G12" s="97"/>
      <c r="H12" s="97">
        <f>SUM(H7:H9)</f>
        <v>0</v>
      </c>
      <c r="I12" s="97"/>
      <c r="J12" s="58">
        <f t="shared" si="0"/>
        <v>2231261</v>
      </c>
      <c r="K12" s="58">
        <f t="shared" si="1"/>
        <v>2278753</v>
      </c>
    </row>
    <row r="13" spans="1:11" ht="13.5" customHeight="1" thickBot="1">
      <c r="A13" s="42"/>
      <c r="B13" s="86" t="s">
        <v>3</v>
      </c>
      <c r="C13" s="87" t="s">
        <v>60</v>
      </c>
      <c r="D13" s="82"/>
      <c r="E13" s="82"/>
      <c r="F13" s="82"/>
      <c r="G13" s="82"/>
      <c r="H13" s="82"/>
      <c r="I13" s="82"/>
      <c r="J13" s="58">
        <f t="shared" si="0"/>
        <v>0</v>
      </c>
      <c r="K13" s="58">
        <f t="shared" si="1"/>
        <v>0</v>
      </c>
    </row>
    <row r="14" spans="1:11" ht="13.5" thickBot="1">
      <c r="A14" s="42"/>
      <c r="B14" s="84" t="s">
        <v>4</v>
      </c>
      <c r="C14" s="88" t="s">
        <v>105</v>
      </c>
      <c r="D14" s="98">
        <f>SUM(5A!E49)</f>
        <v>603548</v>
      </c>
      <c r="E14" s="98">
        <f>SUM(5A!F49)</f>
        <v>603787</v>
      </c>
      <c r="F14" s="98">
        <f>SUM(5A!G49)</f>
        <v>790177</v>
      </c>
      <c r="G14" s="98">
        <f>SUM(5A!H49)</f>
        <v>790177</v>
      </c>
      <c r="H14" s="98">
        <f>SUM(5A!I49)</f>
        <v>5245</v>
      </c>
      <c r="I14" s="98">
        <f>SUM(5A!J49)</f>
        <v>10178</v>
      </c>
      <c r="J14" s="58">
        <f t="shared" si="0"/>
        <v>1398970</v>
      </c>
      <c r="K14" s="58">
        <f t="shared" si="1"/>
        <v>1404142</v>
      </c>
    </row>
    <row r="15" spans="1:11" ht="13.5" thickBot="1">
      <c r="A15" s="42"/>
      <c r="B15" s="74" t="s">
        <v>5</v>
      </c>
      <c r="C15" s="78" t="s">
        <v>106</v>
      </c>
      <c r="D15" s="79">
        <f aca="true" t="shared" si="2" ref="D15:I15">SUM(D12:D14)</f>
        <v>2834809</v>
      </c>
      <c r="E15" s="79">
        <f t="shared" si="2"/>
        <v>2882540</v>
      </c>
      <c r="F15" s="69">
        <f t="shared" si="2"/>
        <v>790177</v>
      </c>
      <c r="G15" s="69">
        <f t="shared" si="2"/>
        <v>790177</v>
      </c>
      <c r="H15" s="69">
        <f t="shared" si="2"/>
        <v>5245</v>
      </c>
      <c r="I15" s="69">
        <f t="shared" si="2"/>
        <v>10178</v>
      </c>
      <c r="J15" s="304">
        <f t="shared" si="0"/>
        <v>3630231</v>
      </c>
      <c r="K15" s="304">
        <f t="shared" si="1"/>
        <v>3682895</v>
      </c>
    </row>
    <row r="16" spans="1:11" ht="13.5" thickBot="1">
      <c r="A16" s="42"/>
      <c r="B16" s="89" t="s">
        <v>2</v>
      </c>
      <c r="C16" s="90" t="s">
        <v>10</v>
      </c>
      <c r="D16" s="81">
        <f>SUM(5B!D13)</f>
        <v>5037848</v>
      </c>
      <c r="E16" s="81">
        <v>5037848</v>
      </c>
      <c r="F16" s="95"/>
      <c r="G16" s="95"/>
      <c r="H16" s="95"/>
      <c r="I16" s="95"/>
      <c r="J16" s="58">
        <f t="shared" si="0"/>
        <v>5037848</v>
      </c>
      <c r="K16" s="58">
        <f t="shared" si="1"/>
        <v>5037848</v>
      </c>
    </row>
    <row r="17" spans="1:11" ht="13.5" thickBot="1">
      <c r="A17" s="42"/>
      <c r="B17" s="89" t="s">
        <v>3</v>
      </c>
      <c r="C17" s="90" t="s">
        <v>107</v>
      </c>
      <c r="D17" s="81">
        <f>SUM(5B!D20)</f>
        <v>275100</v>
      </c>
      <c r="E17" s="81">
        <v>275100</v>
      </c>
      <c r="F17" s="81"/>
      <c r="G17" s="81"/>
      <c r="H17" s="81"/>
      <c r="I17" s="81"/>
      <c r="J17" s="58">
        <f t="shared" si="0"/>
        <v>275100</v>
      </c>
      <c r="K17" s="58">
        <f t="shared" si="1"/>
        <v>275100</v>
      </c>
    </row>
    <row r="18" spans="1:11" ht="13.5" customHeight="1" thickBot="1">
      <c r="A18" s="42"/>
      <c r="B18" s="30" t="s">
        <v>6</v>
      </c>
      <c r="C18" s="83" t="s">
        <v>50</v>
      </c>
      <c r="D18" s="69">
        <f>SUM(D16:D17)</f>
        <v>5312948</v>
      </c>
      <c r="E18" s="69">
        <f>SUM(E16:E17)</f>
        <v>5312948</v>
      </c>
      <c r="F18" s="69">
        <f>SUM(F16:F17)</f>
        <v>0</v>
      </c>
      <c r="G18" s="69"/>
      <c r="H18" s="69">
        <f>SUM(H16:H17)</f>
        <v>0</v>
      </c>
      <c r="I18" s="69"/>
      <c r="J18" s="58">
        <f t="shared" si="0"/>
        <v>5312948</v>
      </c>
      <c r="K18" s="58">
        <f t="shared" si="1"/>
        <v>5312948</v>
      </c>
    </row>
    <row r="19" spans="1:12" ht="13.5" customHeight="1" thickBot="1">
      <c r="A19" s="42"/>
      <c r="B19" s="30" t="s">
        <v>40</v>
      </c>
      <c r="C19" s="70" t="s">
        <v>108</v>
      </c>
      <c r="D19" s="69">
        <f>SUM(5C!D20)</f>
        <v>5121249</v>
      </c>
      <c r="E19" s="69">
        <f>SUM(5C!E20)</f>
        <v>5121249</v>
      </c>
      <c r="F19" s="69">
        <f>SUM(5C!F20)</f>
        <v>609060</v>
      </c>
      <c r="G19" s="69">
        <f>SUM(5C!G20)</f>
        <v>609060</v>
      </c>
      <c r="H19" s="69">
        <f>SUM(5C!H20)</f>
        <v>85560</v>
      </c>
      <c r="I19" s="69">
        <f>SUM(5C!I20)</f>
        <v>107560</v>
      </c>
      <c r="J19" s="304">
        <f t="shared" si="0"/>
        <v>5815869</v>
      </c>
      <c r="K19" s="304">
        <f t="shared" si="1"/>
        <v>5837869</v>
      </c>
      <c r="L19" s="4"/>
    </row>
    <row r="20" spans="1:11" ht="26.25" customHeight="1" thickBot="1">
      <c r="A20" s="42"/>
      <c r="B20" s="84" t="s">
        <v>2</v>
      </c>
      <c r="C20" s="88" t="s">
        <v>109</v>
      </c>
      <c r="D20" s="239"/>
      <c r="E20" s="239"/>
      <c r="F20" s="82"/>
      <c r="G20" s="82"/>
      <c r="H20" s="82"/>
      <c r="I20" s="82"/>
      <c r="J20" s="58">
        <f t="shared" si="0"/>
        <v>0</v>
      </c>
      <c r="K20" s="58">
        <f t="shared" si="1"/>
        <v>0</v>
      </c>
    </row>
    <row r="21" spans="1:11" ht="13.5" customHeight="1" thickBot="1">
      <c r="A21" s="42"/>
      <c r="B21" s="84" t="s">
        <v>3</v>
      </c>
      <c r="C21" s="85" t="s">
        <v>110</v>
      </c>
      <c r="D21" s="69"/>
      <c r="E21" s="69"/>
      <c r="F21" s="69"/>
      <c r="G21" s="69">
        <v>165</v>
      </c>
      <c r="H21" s="69"/>
      <c r="I21" s="69"/>
      <c r="J21" s="58">
        <f t="shared" si="0"/>
        <v>0</v>
      </c>
      <c r="K21" s="58">
        <f t="shared" si="1"/>
        <v>165</v>
      </c>
    </row>
    <row r="22" spans="1:11" ht="13.5" customHeight="1" thickBot="1">
      <c r="A22" s="42"/>
      <c r="B22" s="30" t="s">
        <v>41</v>
      </c>
      <c r="C22" s="70" t="s">
        <v>111</v>
      </c>
      <c r="D22" s="69">
        <f>SUM(D20:D21)</f>
        <v>0</v>
      </c>
      <c r="E22" s="69"/>
      <c r="F22" s="69">
        <f>SUM(F20:F21)</f>
        <v>0</v>
      </c>
      <c r="G22" s="69">
        <f>SUM(G21)</f>
        <v>165</v>
      </c>
      <c r="H22" s="69">
        <f>SUM(H20:H21)</f>
        <v>0</v>
      </c>
      <c r="I22" s="69"/>
      <c r="J22" s="58">
        <f t="shared" si="0"/>
        <v>0</v>
      </c>
      <c r="K22" s="58">
        <f t="shared" si="1"/>
        <v>165</v>
      </c>
    </row>
    <row r="23" spans="1:11" s="1" customFormat="1" ht="13.5" customHeight="1" thickBot="1">
      <c r="A23" s="105" t="s">
        <v>5</v>
      </c>
      <c r="B23" s="305" t="s">
        <v>112</v>
      </c>
      <c r="C23" s="306"/>
      <c r="D23" s="69">
        <f aca="true" t="shared" si="3" ref="D23:I23">SUM(D15,D18,D19,D22)</f>
        <v>13269006</v>
      </c>
      <c r="E23" s="69">
        <f t="shared" si="3"/>
        <v>13316737</v>
      </c>
      <c r="F23" s="69">
        <f t="shared" si="3"/>
        <v>1399237</v>
      </c>
      <c r="G23" s="69">
        <f t="shared" si="3"/>
        <v>1399402</v>
      </c>
      <c r="H23" s="69">
        <f t="shared" si="3"/>
        <v>90805</v>
      </c>
      <c r="I23" s="69">
        <f t="shared" si="3"/>
        <v>117738</v>
      </c>
      <c r="J23" s="58">
        <f t="shared" si="0"/>
        <v>14759048</v>
      </c>
      <c r="K23" s="58">
        <f t="shared" si="1"/>
        <v>14833877</v>
      </c>
    </row>
    <row r="24" spans="1:11" s="1" customFormat="1" ht="13.5" customHeight="1" thickBot="1">
      <c r="A24" s="72"/>
      <c r="B24" s="30" t="s">
        <v>59</v>
      </c>
      <c r="C24" s="59" t="s">
        <v>52</v>
      </c>
      <c r="D24" s="69">
        <f>SUM(5D!C18)</f>
        <v>216696</v>
      </c>
      <c r="E24" s="69">
        <f>SUM(5D!D18)</f>
        <v>315544</v>
      </c>
      <c r="F24" s="69">
        <f>SUM(5D!E18)</f>
        <v>0</v>
      </c>
      <c r="G24" s="69"/>
      <c r="H24" s="69">
        <f>SUM(5D!G18)</f>
        <v>0</v>
      </c>
      <c r="I24" s="69"/>
      <c r="J24" s="58">
        <f t="shared" si="0"/>
        <v>216696</v>
      </c>
      <c r="K24" s="58">
        <f t="shared" si="1"/>
        <v>315544</v>
      </c>
    </row>
    <row r="25" spans="1:11" s="1" customFormat="1" ht="13.5" customHeight="1" thickBot="1">
      <c r="A25" s="72"/>
      <c r="B25" s="30" t="s">
        <v>113</v>
      </c>
      <c r="C25" s="59" t="s">
        <v>23</v>
      </c>
      <c r="D25" s="69">
        <f>SUM(5E!D17)</f>
        <v>1400000</v>
      </c>
      <c r="E25" s="69">
        <f>SUM(5E!E17)</f>
        <v>1411000</v>
      </c>
      <c r="F25" s="69">
        <f>SUM(5E!F17)</f>
        <v>0</v>
      </c>
      <c r="G25" s="69">
        <f>SUM(5E!G15)</f>
        <v>50</v>
      </c>
      <c r="H25" s="69">
        <f>SUM(5E!H17)</f>
        <v>0</v>
      </c>
      <c r="I25" s="69"/>
      <c r="J25" s="58">
        <f t="shared" si="0"/>
        <v>1400000</v>
      </c>
      <c r="K25" s="58">
        <f t="shared" si="1"/>
        <v>1411050</v>
      </c>
    </row>
    <row r="26" spans="1:11" ht="24" customHeight="1">
      <c r="A26" s="23"/>
      <c r="B26" s="91" t="s">
        <v>2</v>
      </c>
      <c r="C26" s="92" t="s">
        <v>114</v>
      </c>
      <c r="D26" s="95">
        <f>SUM(5F!D14)</f>
        <v>24164</v>
      </c>
      <c r="E26" s="95">
        <v>24164</v>
      </c>
      <c r="F26" s="95">
        <f>SUM(5F!E14)</f>
        <v>0</v>
      </c>
      <c r="G26" s="95"/>
      <c r="H26" s="95">
        <f>SUM(5F!F14)</f>
        <v>0</v>
      </c>
      <c r="I26" s="95"/>
      <c r="J26" s="58">
        <f t="shared" si="0"/>
        <v>24164</v>
      </c>
      <c r="K26" s="58">
        <f t="shared" si="1"/>
        <v>24164</v>
      </c>
    </row>
    <row r="27" spans="1:11" ht="13.5" customHeight="1" thickBot="1">
      <c r="A27" s="23"/>
      <c r="B27" s="93" t="s">
        <v>3</v>
      </c>
      <c r="C27" s="94" t="s">
        <v>115</v>
      </c>
      <c r="D27" s="96">
        <f>SUM(5F!D16)</f>
        <v>49000</v>
      </c>
      <c r="E27" s="96">
        <v>49000</v>
      </c>
      <c r="F27" s="96">
        <f>SUM(5F!E16)</f>
        <v>0</v>
      </c>
      <c r="G27" s="96"/>
      <c r="H27" s="96">
        <f>SUM(5F!F16)</f>
        <v>0</v>
      </c>
      <c r="I27" s="96"/>
      <c r="J27" s="278">
        <f t="shared" si="0"/>
        <v>49000</v>
      </c>
      <c r="K27" s="278">
        <f t="shared" si="1"/>
        <v>49000</v>
      </c>
    </row>
    <row r="28" spans="1:12" ht="13.5" customHeight="1" thickBot="1">
      <c r="A28" s="23"/>
      <c r="B28" s="21" t="s">
        <v>116</v>
      </c>
      <c r="C28" s="59" t="s">
        <v>117</v>
      </c>
      <c r="D28" s="41">
        <f>SUM(D26:D27)</f>
        <v>73164</v>
      </c>
      <c r="E28" s="41">
        <f>SUM(E26:E27)</f>
        <v>73164</v>
      </c>
      <c r="F28" s="41">
        <f>SUM(F26:F27)</f>
        <v>0</v>
      </c>
      <c r="G28" s="41"/>
      <c r="H28" s="41">
        <f>SUM(H26:H27)</f>
        <v>0</v>
      </c>
      <c r="I28" s="41"/>
      <c r="J28" s="58">
        <f t="shared" si="0"/>
        <v>73164</v>
      </c>
      <c r="K28" s="58">
        <f t="shared" si="1"/>
        <v>73164</v>
      </c>
      <c r="L28" s="4"/>
    </row>
    <row r="29" spans="1:12" ht="13.5" customHeight="1" thickBot="1">
      <c r="A29" s="101" t="s">
        <v>6</v>
      </c>
      <c r="B29" s="307" t="s">
        <v>118</v>
      </c>
      <c r="C29" s="308"/>
      <c r="D29" s="41">
        <f aca="true" t="shared" si="4" ref="D29:I29">SUM(D24,D25,D28)</f>
        <v>1689860</v>
      </c>
      <c r="E29" s="41">
        <f t="shared" si="4"/>
        <v>1799708</v>
      </c>
      <c r="F29" s="41">
        <f t="shared" si="4"/>
        <v>0</v>
      </c>
      <c r="G29" s="41">
        <f t="shared" si="4"/>
        <v>50</v>
      </c>
      <c r="H29" s="41">
        <f t="shared" si="4"/>
        <v>0</v>
      </c>
      <c r="I29" s="41">
        <f t="shared" si="4"/>
        <v>0</v>
      </c>
      <c r="J29" s="304">
        <f t="shared" si="0"/>
        <v>1689860</v>
      </c>
      <c r="K29" s="304">
        <f t="shared" si="1"/>
        <v>1799758</v>
      </c>
      <c r="L29" s="4"/>
    </row>
    <row r="30" spans="1:11" s="1" customFormat="1" ht="13.5" customHeight="1" thickBot="1">
      <c r="A30" s="305" t="s">
        <v>119</v>
      </c>
      <c r="B30" s="311"/>
      <c r="C30" s="306"/>
      <c r="D30" s="22">
        <f aca="true" t="shared" si="5" ref="D30:I30">SUM(D23,D29)</f>
        <v>14958866</v>
      </c>
      <c r="E30" s="22">
        <f t="shared" si="5"/>
        <v>15116445</v>
      </c>
      <c r="F30" s="22">
        <f t="shared" si="5"/>
        <v>1399237</v>
      </c>
      <c r="G30" s="22">
        <f t="shared" si="5"/>
        <v>1399452</v>
      </c>
      <c r="H30" s="22">
        <f t="shared" si="5"/>
        <v>90805</v>
      </c>
      <c r="I30" s="22">
        <f t="shared" si="5"/>
        <v>117738</v>
      </c>
      <c r="J30" s="304">
        <f t="shared" si="0"/>
        <v>16448908</v>
      </c>
      <c r="K30" s="304">
        <f t="shared" si="1"/>
        <v>16633635</v>
      </c>
    </row>
    <row r="31" spans="1:11" ht="12.75">
      <c r="A31" s="102"/>
      <c r="B31" s="109" t="s">
        <v>2</v>
      </c>
      <c r="C31" s="107" t="s">
        <v>159</v>
      </c>
      <c r="D31" s="102">
        <v>259824</v>
      </c>
      <c r="E31" s="31">
        <v>259824</v>
      </c>
      <c r="F31" s="31">
        <v>198256</v>
      </c>
      <c r="G31" s="31">
        <v>198256</v>
      </c>
      <c r="H31" s="102">
        <v>40919</v>
      </c>
      <c r="I31" s="102">
        <v>40919</v>
      </c>
      <c r="J31" s="277">
        <f t="shared" si="0"/>
        <v>498999</v>
      </c>
      <c r="K31" s="277">
        <f t="shared" si="1"/>
        <v>498999</v>
      </c>
    </row>
    <row r="32" spans="1:12" ht="13.5" thickBot="1">
      <c r="A32" s="104"/>
      <c r="B32" s="110" t="s">
        <v>3</v>
      </c>
      <c r="C32" s="108" t="s">
        <v>120</v>
      </c>
      <c r="D32" s="103"/>
      <c r="E32" s="103"/>
      <c r="F32" s="103">
        <v>3388011</v>
      </c>
      <c r="G32" s="103">
        <v>3361137</v>
      </c>
      <c r="H32" s="103">
        <v>1192693</v>
      </c>
      <c r="I32" s="103">
        <v>1235423</v>
      </c>
      <c r="J32" s="279">
        <f t="shared" si="0"/>
        <v>4580704</v>
      </c>
      <c r="K32" s="279">
        <f t="shared" si="1"/>
        <v>4596560</v>
      </c>
      <c r="L32" s="4"/>
    </row>
    <row r="33" spans="1:11" ht="13.5" thickBot="1">
      <c r="A33" s="100" t="s">
        <v>40</v>
      </c>
      <c r="B33" s="312" t="s">
        <v>121</v>
      </c>
      <c r="C33" s="312"/>
      <c r="D33" s="41">
        <f aca="true" t="shared" si="6" ref="D33:I33">SUM(D31:D32)</f>
        <v>259824</v>
      </c>
      <c r="E33" s="41">
        <f t="shared" si="6"/>
        <v>259824</v>
      </c>
      <c r="F33" s="41">
        <f t="shared" si="6"/>
        <v>3586267</v>
      </c>
      <c r="G33" s="41">
        <f t="shared" si="6"/>
        <v>3559393</v>
      </c>
      <c r="H33" s="41">
        <f t="shared" si="6"/>
        <v>1233612</v>
      </c>
      <c r="I33" s="41">
        <f t="shared" si="6"/>
        <v>1276342</v>
      </c>
      <c r="J33" s="304">
        <f t="shared" si="0"/>
        <v>5079703</v>
      </c>
      <c r="K33" s="304">
        <f t="shared" si="1"/>
        <v>5095559</v>
      </c>
    </row>
    <row r="34" spans="1:11" ht="12.75">
      <c r="A34" s="102"/>
      <c r="B34" s="109" t="s">
        <v>2</v>
      </c>
      <c r="C34" s="107" t="s">
        <v>159</v>
      </c>
      <c r="D34" s="31">
        <v>3486255</v>
      </c>
      <c r="E34" s="31">
        <v>3486255</v>
      </c>
      <c r="F34" s="31">
        <v>40322</v>
      </c>
      <c r="G34" s="31">
        <v>40322</v>
      </c>
      <c r="H34" s="31"/>
      <c r="I34" s="31">
        <v>0</v>
      </c>
      <c r="J34" s="277">
        <f t="shared" si="0"/>
        <v>3526577</v>
      </c>
      <c r="K34" s="277">
        <f t="shared" si="1"/>
        <v>3526577</v>
      </c>
    </row>
    <row r="35" spans="1:11" ht="13.5" thickBot="1">
      <c r="A35" s="104"/>
      <c r="B35" s="110" t="s">
        <v>3</v>
      </c>
      <c r="C35" s="108" t="s">
        <v>120</v>
      </c>
      <c r="D35" s="103"/>
      <c r="E35" s="103"/>
      <c r="F35" s="103">
        <v>107787</v>
      </c>
      <c r="G35" s="103">
        <v>117790</v>
      </c>
      <c r="H35" s="103">
        <v>10156</v>
      </c>
      <c r="I35" s="103">
        <v>11863</v>
      </c>
      <c r="J35" s="279">
        <f t="shared" si="0"/>
        <v>117943</v>
      </c>
      <c r="K35" s="279">
        <f t="shared" si="1"/>
        <v>129653</v>
      </c>
    </row>
    <row r="36" spans="1:11" ht="13.5" thickBot="1">
      <c r="A36" s="100" t="s">
        <v>41</v>
      </c>
      <c r="B36" s="312" t="s">
        <v>122</v>
      </c>
      <c r="C36" s="312"/>
      <c r="D36" s="41">
        <f aca="true" t="shared" si="7" ref="D36:I36">SUM(D34:D35)</f>
        <v>3486255</v>
      </c>
      <c r="E36" s="41">
        <f t="shared" si="7"/>
        <v>3486255</v>
      </c>
      <c r="F36" s="41">
        <f t="shared" si="7"/>
        <v>148109</v>
      </c>
      <c r="G36" s="41">
        <f t="shared" si="7"/>
        <v>158112</v>
      </c>
      <c r="H36" s="41">
        <f t="shared" si="7"/>
        <v>10156</v>
      </c>
      <c r="I36" s="41">
        <f t="shared" si="7"/>
        <v>11863</v>
      </c>
      <c r="J36" s="58">
        <f t="shared" si="0"/>
        <v>3644520</v>
      </c>
      <c r="K36" s="58">
        <f t="shared" si="1"/>
        <v>3656230</v>
      </c>
    </row>
    <row r="37" spans="1:11" s="75" customFormat="1" ht="13.5" thickBot="1">
      <c r="A37" s="309" t="s">
        <v>123</v>
      </c>
      <c r="B37" s="310"/>
      <c r="C37" s="313"/>
      <c r="D37" s="41">
        <f aca="true" t="shared" si="8" ref="D37:I37">SUM(D30,D33,D36)</f>
        <v>18704945</v>
      </c>
      <c r="E37" s="41">
        <f t="shared" si="8"/>
        <v>18862524</v>
      </c>
      <c r="F37" s="41">
        <f t="shared" si="8"/>
        <v>5133613</v>
      </c>
      <c r="G37" s="41">
        <f t="shared" si="8"/>
        <v>5116957</v>
      </c>
      <c r="H37" s="41">
        <f t="shared" si="8"/>
        <v>1334573</v>
      </c>
      <c r="I37" s="41">
        <f t="shared" si="8"/>
        <v>1405943</v>
      </c>
      <c r="J37" s="58">
        <f t="shared" si="0"/>
        <v>25173131</v>
      </c>
      <c r="K37" s="58">
        <f t="shared" si="1"/>
        <v>25385424</v>
      </c>
    </row>
    <row r="38" spans="1:11" ht="13.5" thickBot="1">
      <c r="A38" s="106"/>
      <c r="B38" s="314" t="s">
        <v>124</v>
      </c>
      <c r="C38" s="314"/>
      <c r="D38" s="71">
        <f>-SUM(D32,D35)</f>
        <v>0</v>
      </c>
      <c r="E38" s="71"/>
      <c r="F38" s="71"/>
      <c r="G38" s="71"/>
      <c r="H38" s="71"/>
      <c r="I38" s="71"/>
      <c r="J38" s="58">
        <f>-SUM(J32,J35)</f>
        <v>-4698647</v>
      </c>
      <c r="K38" s="58">
        <f>-SUM(K32,K35)</f>
        <v>-4726213</v>
      </c>
    </row>
    <row r="39" spans="1:11" ht="13.5" thickBot="1">
      <c r="A39" s="106"/>
      <c r="B39" s="314" t="s">
        <v>127</v>
      </c>
      <c r="C39" s="315"/>
      <c r="D39" s="71"/>
      <c r="E39" s="71"/>
      <c r="F39" s="71"/>
      <c r="G39" s="71"/>
      <c r="H39" s="71"/>
      <c r="I39" s="71"/>
      <c r="J39" s="58">
        <v>-355000</v>
      </c>
      <c r="K39" s="58">
        <v>-355000</v>
      </c>
    </row>
    <row r="40" spans="1:11" s="75" customFormat="1" ht="13.5" thickBot="1">
      <c r="A40" s="309" t="s">
        <v>125</v>
      </c>
      <c r="B40" s="310"/>
      <c r="C40" s="310"/>
      <c r="D40" s="41">
        <f aca="true" t="shared" si="9" ref="D40:I40">SUM(D37:D38)</f>
        <v>18704945</v>
      </c>
      <c r="E40" s="41">
        <f t="shared" si="9"/>
        <v>18862524</v>
      </c>
      <c r="F40" s="41">
        <f t="shared" si="9"/>
        <v>5133613</v>
      </c>
      <c r="G40" s="41">
        <f t="shared" si="9"/>
        <v>5116957</v>
      </c>
      <c r="H40" s="41">
        <f t="shared" si="9"/>
        <v>1334573</v>
      </c>
      <c r="I40" s="41">
        <f t="shared" si="9"/>
        <v>1405943</v>
      </c>
      <c r="J40" s="280">
        <f>SUM(J37:J39)</f>
        <v>20119484</v>
      </c>
      <c r="K40" s="280">
        <f>SUM(K37:K39)</f>
        <v>20304211</v>
      </c>
    </row>
    <row r="41" spans="1:10" s="75" customFormat="1" ht="12.75">
      <c r="A41" s="122"/>
      <c r="B41" s="122"/>
      <c r="C41" s="122"/>
      <c r="D41" s="121"/>
      <c r="E41" s="121"/>
      <c r="F41" s="121"/>
      <c r="G41" s="121"/>
      <c r="H41" s="121"/>
      <c r="I41" s="121"/>
      <c r="J41" s="121"/>
    </row>
    <row r="42" ht="12.75">
      <c r="B42" s="3"/>
    </row>
    <row r="43" ht="12.75">
      <c r="B43" s="3"/>
    </row>
    <row r="44" spans="2:10" ht="12.75">
      <c r="B44" s="3"/>
      <c r="J44" s="230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</sheetData>
  <sheetProtection/>
  <mergeCells count="18">
    <mergeCell ref="F1:J1"/>
    <mergeCell ref="A6:C6"/>
    <mergeCell ref="A4:C5"/>
    <mergeCell ref="A2:J2"/>
    <mergeCell ref="H3:J3"/>
    <mergeCell ref="D4:E5"/>
    <mergeCell ref="F4:G5"/>
    <mergeCell ref="H4:I5"/>
    <mergeCell ref="J4:K5"/>
    <mergeCell ref="B23:C23"/>
    <mergeCell ref="B29:C29"/>
    <mergeCell ref="A40:C40"/>
    <mergeCell ref="A30:C30"/>
    <mergeCell ref="B33:C33"/>
    <mergeCell ref="B36:C36"/>
    <mergeCell ref="A37:C37"/>
    <mergeCell ref="B38:C38"/>
    <mergeCell ref="B39:C39"/>
  </mergeCells>
  <printOptions/>
  <pageMargins left="0.8661417322834646" right="0.15748031496062992" top="0.2755905511811024" bottom="0.2755905511811024" header="0.6299212598425197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9">
      <selection activeCell="K44" sqref="K44"/>
    </sheetView>
  </sheetViews>
  <sheetFormatPr defaultColWidth="9.00390625" defaultRowHeight="12.75"/>
  <cols>
    <col min="1" max="1" width="5.125" style="2" customWidth="1"/>
    <col min="2" max="2" width="58.75390625" style="2" customWidth="1"/>
    <col min="3" max="3" width="8.25390625" style="2" customWidth="1"/>
    <col min="4" max="4" width="6.75390625" style="2" customWidth="1"/>
    <col min="5" max="12" width="9.875" style="2" customWidth="1"/>
    <col min="13" max="16384" width="9.125" style="2" customWidth="1"/>
  </cols>
  <sheetData>
    <row r="1" spans="9:12" ht="12.75">
      <c r="I1" s="331" t="s">
        <v>126</v>
      </c>
      <c r="J1" s="331"/>
      <c r="K1" s="331"/>
      <c r="L1" s="331"/>
    </row>
    <row r="2" spans="1:12" ht="21" customHeight="1">
      <c r="A2" s="333" t="s">
        <v>149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5" customHeight="1" thickBot="1">
      <c r="A3" s="18"/>
      <c r="B3" s="18"/>
      <c r="C3" s="18"/>
      <c r="D3" s="18"/>
      <c r="E3" s="18"/>
      <c r="F3" s="18"/>
      <c r="G3" s="18"/>
      <c r="H3" s="18"/>
      <c r="I3" s="332" t="s">
        <v>0</v>
      </c>
      <c r="J3" s="332"/>
      <c r="K3" s="332"/>
      <c r="L3" s="332"/>
    </row>
    <row r="4" spans="1:12" ht="15" customHeight="1" thickBot="1">
      <c r="A4" s="318" t="s">
        <v>1</v>
      </c>
      <c r="B4" s="340"/>
      <c r="C4" s="325" t="s">
        <v>152</v>
      </c>
      <c r="D4" s="334"/>
      <c r="E4" s="334"/>
      <c r="F4" s="326"/>
      <c r="G4" s="325" t="s">
        <v>150</v>
      </c>
      <c r="H4" s="326"/>
      <c r="I4" s="325" t="s">
        <v>151</v>
      </c>
      <c r="J4" s="326"/>
      <c r="K4" s="307" t="s">
        <v>20</v>
      </c>
      <c r="L4" s="308"/>
    </row>
    <row r="5" spans="1:12" ht="28.5" customHeight="1" thickBot="1">
      <c r="A5" s="341"/>
      <c r="B5" s="342"/>
      <c r="C5" s="335" t="s">
        <v>53</v>
      </c>
      <c r="D5" s="336"/>
      <c r="E5" s="337" t="s">
        <v>54</v>
      </c>
      <c r="F5" s="338"/>
      <c r="G5" s="327"/>
      <c r="H5" s="328"/>
      <c r="I5" s="327"/>
      <c r="J5" s="328"/>
      <c r="K5" s="329"/>
      <c r="L5" s="330"/>
    </row>
    <row r="6" spans="1:12" ht="17.25" customHeight="1" thickBot="1">
      <c r="A6" s="320"/>
      <c r="B6" s="343"/>
      <c r="C6" s="258" t="s">
        <v>153</v>
      </c>
      <c r="D6" s="257" t="s">
        <v>154</v>
      </c>
      <c r="E6" s="142" t="s">
        <v>153</v>
      </c>
      <c r="F6" s="254" t="s">
        <v>154</v>
      </c>
      <c r="G6" s="142" t="s">
        <v>153</v>
      </c>
      <c r="H6" s="254" t="s">
        <v>154</v>
      </c>
      <c r="I6" s="142" t="s">
        <v>153</v>
      </c>
      <c r="J6" s="254" t="s">
        <v>154</v>
      </c>
      <c r="K6" s="142" t="s">
        <v>153</v>
      </c>
      <c r="L6" s="254" t="s">
        <v>154</v>
      </c>
    </row>
    <row r="7" spans="1:12" s="56" customFormat="1" ht="15" customHeight="1" thickBot="1">
      <c r="A7" s="339">
        <v>1</v>
      </c>
      <c r="B7" s="339"/>
      <c r="C7" s="125">
        <v>2</v>
      </c>
      <c r="D7" s="125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260">
        <v>10</v>
      </c>
      <c r="L7" s="273">
        <v>11</v>
      </c>
    </row>
    <row r="8" spans="1:12" s="56" customFormat="1" ht="13.5" customHeight="1" thickBot="1">
      <c r="A8" s="248"/>
      <c r="B8" s="241" t="s">
        <v>55</v>
      </c>
      <c r="C8" s="242">
        <v>71.08</v>
      </c>
      <c r="D8" s="242"/>
      <c r="E8" s="243">
        <v>325546</v>
      </c>
      <c r="F8" s="243">
        <v>325546</v>
      </c>
      <c r="G8" s="244"/>
      <c r="H8" s="244"/>
      <c r="I8" s="245"/>
      <c r="J8" s="245"/>
      <c r="K8" s="246">
        <f aca="true" t="shared" si="0" ref="K8:L11">SUM(E8,G8,I8)</f>
        <v>325546</v>
      </c>
      <c r="L8" s="246">
        <f t="shared" si="0"/>
        <v>325546</v>
      </c>
    </row>
    <row r="9" spans="1:12" s="56" customFormat="1" ht="13.5" customHeight="1" thickBot="1">
      <c r="A9" s="127"/>
      <c r="B9" s="128" t="s">
        <v>143</v>
      </c>
      <c r="C9" s="129" t="s">
        <v>142</v>
      </c>
      <c r="D9" s="129"/>
      <c r="E9" s="240">
        <v>5775</v>
      </c>
      <c r="F9" s="240">
        <v>5775</v>
      </c>
      <c r="G9" s="131"/>
      <c r="H9" s="131"/>
      <c r="I9" s="132"/>
      <c r="J9" s="132"/>
      <c r="K9" s="246">
        <f t="shared" si="0"/>
        <v>5775</v>
      </c>
      <c r="L9" s="246">
        <f t="shared" si="0"/>
        <v>5775</v>
      </c>
    </row>
    <row r="10" spans="1:12" s="56" customFormat="1" ht="13.5" customHeight="1" thickBot="1">
      <c r="A10" s="231"/>
      <c r="B10" s="232" t="s">
        <v>144</v>
      </c>
      <c r="C10" s="233"/>
      <c r="D10" s="233"/>
      <c r="E10" s="247">
        <v>11214</v>
      </c>
      <c r="F10" s="247">
        <v>11214</v>
      </c>
      <c r="G10" s="234"/>
      <c r="H10" s="234"/>
      <c r="I10" s="235"/>
      <c r="J10" s="235"/>
      <c r="K10" s="246">
        <f t="shared" si="0"/>
        <v>11214</v>
      </c>
      <c r="L10" s="246">
        <f t="shared" si="0"/>
        <v>11214</v>
      </c>
    </row>
    <row r="11" spans="1:12" s="56" customFormat="1" ht="13.5" customHeight="1" thickBot="1">
      <c r="A11" s="236"/>
      <c r="B11" s="237" t="s">
        <v>130</v>
      </c>
      <c r="C11" s="135"/>
      <c r="D11" s="135"/>
      <c r="E11" s="238">
        <v>1346829</v>
      </c>
      <c r="F11" s="238">
        <v>1346829</v>
      </c>
      <c r="G11" s="136"/>
      <c r="H11" s="136"/>
      <c r="I11" s="137"/>
      <c r="J11" s="235"/>
      <c r="K11" s="246">
        <f t="shared" si="0"/>
        <v>1346829</v>
      </c>
      <c r="L11" s="246">
        <f t="shared" si="0"/>
        <v>1346829</v>
      </c>
    </row>
    <row r="12" spans="1:12" s="56" customFormat="1" ht="13.5" customHeight="1" thickBot="1">
      <c r="A12" s="138" t="s">
        <v>70</v>
      </c>
      <c r="B12" s="139" t="s">
        <v>28</v>
      </c>
      <c r="C12" s="140"/>
      <c r="D12" s="140"/>
      <c r="E12" s="141">
        <f>SUM(E8:E11)</f>
        <v>1689364</v>
      </c>
      <c r="F12" s="141">
        <f>SUM(F8:F11)</f>
        <v>1689364</v>
      </c>
      <c r="G12" s="123"/>
      <c r="H12" s="123"/>
      <c r="I12" s="142"/>
      <c r="J12" s="142"/>
      <c r="K12" s="143">
        <f>SUM(K8:K11)</f>
        <v>1689364</v>
      </c>
      <c r="L12" s="143">
        <f>SUM(F12:J12)</f>
        <v>1689364</v>
      </c>
    </row>
    <row r="13" spans="1:12" s="56" customFormat="1" ht="13.5" customHeight="1">
      <c r="A13" s="144"/>
      <c r="B13" s="145" t="s">
        <v>30</v>
      </c>
      <c r="C13" s="129">
        <v>42</v>
      </c>
      <c r="D13" s="129"/>
      <c r="E13" s="130">
        <v>176024</v>
      </c>
      <c r="F13" s="130">
        <v>176024</v>
      </c>
      <c r="G13" s="131"/>
      <c r="H13" s="131"/>
      <c r="I13" s="132"/>
      <c r="J13" s="132"/>
      <c r="K13" s="133">
        <f aca="true" t="shared" si="1" ref="K13:L16">SUM(E13,G13,I13)</f>
        <v>176024</v>
      </c>
      <c r="L13" s="133">
        <f t="shared" si="1"/>
        <v>176024</v>
      </c>
    </row>
    <row r="14" spans="1:12" s="56" customFormat="1" ht="13.5" customHeight="1">
      <c r="A14" s="146"/>
      <c r="B14" s="147" t="s">
        <v>31</v>
      </c>
      <c r="C14" s="148">
        <v>30</v>
      </c>
      <c r="D14" s="148"/>
      <c r="E14" s="149">
        <v>54000</v>
      </c>
      <c r="F14" s="149">
        <v>54000</v>
      </c>
      <c r="G14" s="150"/>
      <c r="H14" s="150"/>
      <c r="I14" s="151"/>
      <c r="J14" s="151"/>
      <c r="K14" s="152">
        <f t="shared" si="1"/>
        <v>54000</v>
      </c>
      <c r="L14" s="152">
        <f t="shared" si="1"/>
        <v>54000</v>
      </c>
    </row>
    <row r="15" spans="1:12" s="56" customFormat="1" ht="13.5" customHeight="1">
      <c r="A15" s="146"/>
      <c r="B15" s="249" t="s">
        <v>32</v>
      </c>
      <c r="C15" s="250">
        <v>469</v>
      </c>
      <c r="D15" s="250"/>
      <c r="E15" s="251">
        <v>32806</v>
      </c>
      <c r="F15" s="251">
        <v>32806</v>
      </c>
      <c r="G15" s="252"/>
      <c r="H15" s="252"/>
      <c r="I15" s="253"/>
      <c r="J15" s="253"/>
      <c r="K15" s="152">
        <f t="shared" si="1"/>
        <v>32806</v>
      </c>
      <c r="L15" s="152">
        <f t="shared" si="1"/>
        <v>32806</v>
      </c>
    </row>
    <row r="16" spans="1:12" s="56" customFormat="1" ht="13.5" customHeight="1" thickBot="1">
      <c r="A16" s="199"/>
      <c r="B16" s="249" t="s">
        <v>145</v>
      </c>
      <c r="C16" s="250">
        <v>5</v>
      </c>
      <c r="D16" s="250"/>
      <c r="E16" s="251">
        <v>8190</v>
      </c>
      <c r="F16" s="251">
        <v>8190</v>
      </c>
      <c r="G16" s="252"/>
      <c r="H16" s="252"/>
      <c r="I16" s="253"/>
      <c r="J16" s="132"/>
      <c r="K16" s="133">
        <f t="shared" si="1"/>
        <v>8190</v>
      </c>
      <c r="L16" s="133">
        <f t="shared" si="1"/>
        <v>8190</v>
      </c>
    </row>
    <row r="17" spans="1:12" s="56" customFormat="1" ht="13.5" customHeight="1" thickBot="1">
      <c r="A17" s="138" t="s">
        <v>71</v>
      </c>
      <c r="B17" s="139" t="s">
        <v>57</v>
      </c>
      <c r="C17" s="140"/>
      <c r="D17" s="140"/>
      <c r="E17" s="141">
        <f>SUM(E13:E16)</f>
        <v>271020</v>
      </c>
      <c r="F17" s="141">
        <f>SUM(F13:F16)</f>
        <v>271020</v>
      </c>
      <c r="G17" s="153"/>
      <c r="H17" s="153"/>
      <c r="I17" s="126"/>
      <c r="J17" s="126"/>
      <c r="K17" s="143">
        <f>SUM(K13:K16)</f>
        <v>271020</v>
      </c>
      <c r="L17" s="143">
        <f>SUM(F17:J17)</f>
        <v>271020</v>
      </c>
    </row>
    <row r="18" spans="1:12" s="56" customFormat="1" ht="13.5" customHeight="1">
      <c r="A18" s="154"/>
      <c r="B18" s="155" t="s">
        <v>33</v>
      </c>
      <c r="C18" s="148">
        <v>26270</v>
      </c>
      <c r="D18" s="148"/>
      <c r="E18" s="149">
        <v>10377</v>
      </c>
      <c r="F18" s="149">
        <v>10377</v>
      </c>
      <c r="G18" s="150"/>
      <c r="H18" s="150"/>
      <c r="I18" s="151"/>
      <c r="J18" s="151"/>
      <c r="K18" s="152">
        <f>SUM(E18,G18,I18)</f>
        <v>10377</v>
      </c>
      <c r="L18" s="152">
        <f>SUM(F18,H18,J18)</f>
        <v>10377</v>
      </c>
    </row>
    <row r="19" spans="1:12" s="56" customFormat="1" ht="13.5" customHeight="1">
      <c r="A19" s="154"/>
      <c r="B19" s="155" t="s">
        <v>34</v>
      </c>
      <c r="C19" s="148">
        <v>26270</v>
      </c>
      <c r="D19" s="148"/>
      <c r="E19" s="149">
        <v>10377</v>
      </c>
      <c r="F19" s="149">
        <v>10377</v>
      </c>
      <c r="G19" s="150"/>
      <c r="H19" s="150"/>
      <c r="I19" s="151"/>
      <c r="J19" s="151"/>
      <c r="K19" s="152">
        <f aca="true" t="shared" si="2" ref="K19:K30">SUM(E19,G19,I19)</f>
        <v>10377</v>
      </c>
      <c r="L19" s="152">
        <f aca="true" t="shared" si="3" ref="L19:L30">SUM(F19,H19,J19)</f>
        <v>10377</v>
      </c>
    </row>
    <row r="20" spans="1:12" s="56" customFormat="1" ht="13.5" customHeight="1">
      <c r="A20" s="154"/>
      <c r="B20" s="156" t="s">
        <v>35</v>
      </c>
      <c r="C20" s="148">
        <v>550</v>
      </c>
      <c r="D20" s="148"/>
      <c r="E20" s="149">
        <v>30448</v>
      </c>
      <c r="F20" s="149">
        <v>30448</v>
      </c>
      <c r="G20" s="150"/>
      <c r="H20" s="150"/>
      <c r="I20" s="151"/>
      <c r="J20" s="151"/>
      <c r="K20" s="152">
        <f t="shared" si="2"/>
        <v>30448</v>
      </c>
      <c r="L20" s="152">
        <f t="shared" si="3"/>
        <v>30448</v>
      </c>
    </row>
    <row r="21" spans="1:12" s="56" customFormat="1" ht="13.5" customHeight="1">
      <c r="A21" s="154"/>
      <c r="B21" s="274" t="s">
        <v>157</v>
      </c>
      <c r="C21" s="148"/>
      <c r="D21" s="148"/>
      <c r="E21" s="149">
        <v>10690</v>
      </c>
      <c r="F21" s="149">
        <f>10690+2411</f>
        <v>13101</v>
      </c>
      <c r="G21" s="150"/>
      <c r="H21" s="150"/>
      <c r="I21" s="151"/>
      <c r="J21" s="151"/>
      <c r="K21" s="152">
        <f t="shared" si="2"/>
        <v>10690</v>
      </c>
      <c r="L21" s="152">
        <f t="shared" si="3"/>
        <v>13101</v>
      </c>
    </row>
    <row r="22" spans="1:12" s="56" customFormat="1" ht="13.5" customHeight="1">
      <c r="A22" s="154"/>
      <c r="B22" s="274" t="s">
        <v>164</v>
      </c>
      <c r="C22" s="148"/>
      <c r="D22" s="148"/>
      <c r="E22" s="149"/>
      <c r="F22" s="149">
        <v>13072</v>
      </c>
      <c r="G22" s="150"/>
      <c r="H22" s="150"/>
      <c r="I22" s="151"/>
      <c r="J22" s="151"/>
      <c r="K22" s="152"/>
      <c r="L22" s="152">
        <f t="shared" si="3"/>
        <v>13072</v>
      </c>
    </row>
    <row r="23" spans="1:12" s="56" customFormat="1" ht="13.5" customHeight="1">
      <c r="A23" s="154"/>
      <c r="B23" s="274" t="s">
        <v>165</v>
      </c>
      <c r="C23" s="148"/>
      <c r="D23" s="148"/>
      <c r="E23" s="149"/>
      <c r="F23" s="149">
        <v>11668</v>
      </c>
      <c r="G23" s="150"/>
      <c r="H23" s="150"/>
      <c r="I23" s="151"/>
      <c r="J23" s="151"/>
      <c r="K23" s="152"/>
      <c r="L23" s="152">
        <f t="shared" si="3"/>
        <v>11668</v>
      </c>
    </row>
    <row r="24" spans="1:12" s="56" customFormat="1" ht="13.5" customHeight="1">
      <c r="A24" s="157"/>
      <c r="B24" s="147" t="s">
        <v>36</v>
      </c>
      <c r="C24" s="148">
        <v>88</v>
      </c>
      <c r="D24" s="148"/>
      <c r="E24" s="149">
        <v>12760</v>
      </c>
      <c r="F24" s="149">
        <v>12760</v>
      </c>
      <c r="G24" s="150"/>
      <c r="H24" s="150"/>
      <c r="I24" s="151"/>
      <c r="J24" s="151"/>
      <c r="K24" s="152">
        <f t="shared" si="2"/>
        <v>12760</v>
      </c>
      <c r="L24" s="152">
        <f t="shared" si="3"/>
        <v>12760</v>
      </c>
    </row>
    <row r="25" spans="1:12" s="56" customFormat="1" ht="13.5" customHeight="1">
      <c r="A25" s="157"/>
      <c r="B25" s="147" t="s">
        <v>37</v>
      </c>
      <c r="C25" s="148">
        <v>300</v>
      </c>
      <c r="D25" s="148"/>
      <c r="E25" s="149">
        <v>32700</v>
      </c>
      <c r="F25" s="149">
        <v>32700</v>
      </c>
      <c r="G25" s="150"/>
      <c r="H25" s="150"/>
      <c r="I25" s="151"/>
      <c r="J25" s="151"/>
      <c r="K25" s="152">
        <f t="shared" si="2"/>
        <v>32700</v>
      </c>
      <c r="L25" s="152">
        <f t="shared" si="3"/>
        <v>32700</v>
      </c>
    </row>
    <row r="26" spans="1:12" s="56" customFormat="1" ht="13.5" customHeight="1">
      <c r="A26" s="157"/>
      <c r="B26" s="147" t="s">
        <v>38</v>
      </c>
      <c r="C26" s="148">
        <v>115</v>
      </c>
      <c r="D26" s="148"/>
      <c r="E26" s="149">
        <v>56822</v>
      </c>
      <c r="F26" s="149">
        <v>56822</v>
      </c>
      <c r="G26" s="150"/>
      <c r="H26" s="150"/>
      <c r="I26" s="151"/>
      <c r="J26" s="151"/>
      <c r="K26" s="152">
        <f t="shared" si="2"/>
        <v>56822</v>
      </c>
      <c r="L26" s="152">
        <f t="shared" si="3"/>
        <v>56822</v>
      </c>
    </row>
    <row r="27" spans="1:12" s="56" customFormat="1" ht="13.5" customHeight="1">
      <c r="A27" s="157"/>
      <c r="B27" s="158" t="s">
        <v>56</v>
      </c>
      <c r="C27" s="148">
        <v>4</v>
      </c>
      <c r="D27" s="148"/>
      <c r="E27" s="149">
        <v>10424</v>
      </c>
      <c r="F27" s="149">
        <v>10424</v>
      </c>
      <c r="G27" s="150"/>
      <c r="H27" s="150"/>
      <c r="I27" s="151"/>
      <c r="J27" s="151"/>
      <c r="K27" s="152">
        <f t="shared" si="2"/>
        <v>10424</v>
      </c>
      <c r="L27" s="152">
        <f t="shared" si="3"/>
        <v>10424</v>
      </c>
    </row>
    <row r="28" spans="1:12" s="56" customFormat="1" ht="13.5" customHeight="1">
      <c r="A28" s="157"/>
      <c r="B28" s="134" t="s">
        <v>39</v>
      </c>
      <c r="C28" s="148">
        <v>14</v>
      </c>
      <c r="D28" s="148"/>
      <c r="E28" s="149">
        <v>10648</v>
      </c>
      <c r="F28" s="149">
        <v>10648</v>
      </c>
      <c r="G28" s="150"/>
      <c r="H28" s="150"/>
      <c r="I28" s="151"/>
      <c r="J28" s="151"/>
      <c r="K28" s="152">
        <f t="shared" si="2"/>
        <v>10648</v>
      </c>
      <c r="L28" s="152">
        <f t="shared" si="3"/>
        <v>10648</v>
      </c>
    </row>
    <row r="29" spans="1:12" s="56" customFormat="1" ht="13.5" customHeight="1">
      <c r="A29" s="157"/>
      <c r="B29" s="134" t="s">
        <v>146</v>
      </c>
      <c r="C29" s="148">
        <v>36.78</v>
      </c>
      <c r="D29" s="148"/>
      <c r="E29" s="149">
        <v>60025</v>
      </c>
      <c r="F29" s="149">
        <v>60025</v>
      </c>
      <c r="G29" s="150"/>
      <c r="H29" s="150"/>
      <c r="I29" s="151"/>
      <c r="J29" s="151"/>
      <c r="K29" s="152">
        <f t="shared" si="2"/>
        <v>60025</v>
      </c>
      <c r="L29" s="152">
        <f t="shared" si="3"/>
        <v>60025</v>
      </c>
    </row>
    <row r="30" spans="1:12" s="56" customFormat="1" ht="13.5" customHeight="1" thickBot="1">
      <c r="A30" s="159"/>
      <c r="B30" s="160" t="s">
        <v>147</v>
      </c>
      <c r="C30" s="129"/>
      <c r="D30" s="129"/>
      <c r="E30" s="130">
        <v>15098</v>
      </c>
      <c r="F30" s="130">
        <v>15098</v>
      </c>
      <c r="G30" s="131"/>
      <c r="H30" s="131"/>
      <c r="I30" s="132"/>
      <c r="J30" s="132"/>
      <c r="K30" s="152">
        <f t="shared" si="2"/>
        <v>15098</v>
      </c>
      <c r="L30" s="152">
        <f t="shared" si="3"/>
        <v>15098</v>
      </c>
    </row>
    <row r="31" spans="1:12" s="56" customFormat="1" ht="13.5" customHeight="1" thickBot="1">
      <c r="A31" s="138" t="s">
        <v>72</v>
      </c>
      <c r="B31" s="161" t="s">
        <v>129</v>
      </c>
      <c r="C31" s="140"/>
      <c r="D31" s="140"/>
      <c r="E31" s="141">
        <f>SUM(E18:E30)</f>
        <v>260369</v>
      </c>
      <c r="F31" s="141">
        <f>SUM(F18:F30)</f>
        <v>287520</v>
      </c>
      <c r="G31" s="153"/>
      <c r="H31" s="153"/>
      <c r="I31" s="126"/>
      <c r="J31" s="126"/>
      <c r="K31" s="143">
        <f>SUM(K18:K30)</f>
        <v>260369</v>
      </c>
      <c r="L31" s="143">
        <f>SUM(L18:L30)</f>
        <v>287520</v>
      </c>
    </row>
    <row r="32" spans="1:12" s="56" customFormat="1" ht="13.5" customHeight="1" thickBot="1">
      <c r="A32" s="162" t="s">
        <v>73</v>
      </c>
      <c r="B32" s="163" t="s">
        <v>58</v>
      </c>
      <c r="C32" s="140">
        <v>26270</v>
      </c>
      <c r="D32" s="140"/>
      <c r="E32" s="164">
        <v>10508</v>
      </c>
      <c r="F32" s="164">
        <v>10508</v>
      </c>
      <c r="G32" s="153"/>
      <c r="H32" s="153"/>
      <c r="I32" s="126"/>
      <c r="J32" s="126"/>
      <c r="K32" s="165">
        <f>SUM(E32,G32,I32)</f>
        <v>10508</v>
      </c>
      <c r="L32" s="165">
        <f>SUM(F32,H32,J32)</f>
        <v>10508</v>
      </c>
    </row>
    <row r="33" spans="1:12" s="56" customFormat="1" ht="13.5" customHeight="1" thickBot="1">
      <c r="A33" s="166"/>
      <c r="B33" s="167" t="s">
        <v>29</v>
      </c>
      <c r="C33" s="140"/>
      <c r="D33" s="140"/>
      <c r="E33" s="141">
        <f>SUM(E17,E31,E32)</f>
        <v>541897</v>
      </c>
      <c r="F33" s="141">
        <f>SUM(F17,F31,F32)</f>
        <v>569048</v>
      </c>
      <c r="G33" s="153"/>
      <c r="H33" s="153"/>
      <c r="I33" s="126"/>
      <c r="J33" s="126"/>
      <c r="K33" s="143">
        <f>SUM(K17,K31,K32)</f>
        <v>541897</v>
      </c>
      <c r="L33" s="143">
        <f>SUM(L17,L31,L32)</f>
        <v>569048</v>
      </c>
    </row>
    <row r="34" spans="1:12" s="56" customFormat="1" ht="13.5" customHeight="1" thickBot="1">
      <c r="A34" s="166"/>
      <c r="B34" s="167" t="s">
        <v>160</v>
      </c>
      <c r="C34" s="140"/>
      <c r="D34" s="140"/>
      <c r="E34" s="141"/>
      <c r="F34" s="141">
        <v>2381</v>
      </c>
      <c r="G34" s="153"/>
      <c r="H34" s="153"/>
      <c r="I34" s="126"/>
      <c r="J34" s="126"/>
      <c r="K34" s="143"/>
      <c r="L34" s="143">
        <f>SUM(F34)</f>
        <v>2381</v>
      </c>
    </row>
    <row r="35" spans="1:12" s="56" customFormat="1" ht="13.5" customHeight="1" thickBot="1">
      <c r="A35" s="166"/>
      <c r="B35" s="167" t="s">
        <v>161</v>
      </c>
      <c r="C35" s="140"/>
      <c r="D35" s="140"/>
      <c r="E35" s="141"/>
      <c r="F35" s="141">
        <v>15252</v>
      </c>
      <c r="G35" s="153"/>
      <c r="H35" s="153"/>
      <c r="I35" s="126"/>
      <c r="J35" s="126"/>
      <c r="K35" s="143"/>
      <c r="L35" s="143">
        <f>SUM(F35)</f>
        <v>15252</v>
      </c>
    </row>
    <row r="36" spans="1:12" s="56" customFormat="1" ht="13.5" customHeight="1" thickBot="1">
      <c r="A36" s="166"/>
      <c r="B36" s="167" t="s">
        <v>162</v>
      </c>
      <c r="C36" s="140"/>
      <c r="D36" s="140"/>
      <c r="E36" s="141"/>
      <c r="F36" s="141">
        <v>886</v>
      </c>
      <c r="G36" s="153"/>
      <c r="H36" s="153"/>
      <c r="I36" s="126"/>
      <c r="J36" s="126"/>
      <c r="K36" s="143"/>
      <c r="L36" s="143">
        <f>SUM(F36)</f>
        <v>886</v>
      </c>
    </row>
    <row r="37" spans="1:12" s="56" customFormat="1" ht="13.5" customHeight="1" thickBot="1">
      <c r="A37" s="166"/>
      <c r="B37" s="167" t="s">
        <v>163</v>
      </c>
      <c r="C37" s="140"/>
      <c r="D37" s="140"/>
      <c r="E37" s="141"/>
      <c r="F37" s="141">
        <v>1822</v>
      </c>
      <c r="G37" s="153"/>
      <c r="H37" s="153"/>
      <c r="I37" s="126"/>
      <c r="J37" s="126"/>
      <c r="K37" s="143"/>
      <c r="L37" s="143">
        <f>SUM(F37)</f>
        <v>1822</v>
      </c>
    </row>
    <row r="38" spans="1:12" s="56" customFormat="1" ht="13.5" customHeight="1" thickBot="1">
      <c r="A38" s="138" t="s">
        <v>2</v>
      </c>
      <c r="B38" s="168" t="s">
        <v>131</v>
      </c>
      <c r="C38" s="140"/>
      <c r="D38" s="140"/>
      <c r="E38" s="141">
        <f>SUM(E12,E33)</f>
        <v>2231261</v>
      </c>
      <c r="F38" s="141">
        <f>SUM(F12,F33,F34,F35,F36,F37)</f>
        <v>2278753</v>
      </c>
      <c r="G38" s="153"/>
      <c r="H38" s="153"/>
      <c r="I38" s="126"/>
      <c r="J38" s="126"/>
      <c r="K38" s="143">
        <f>SUM(K12,K33)</f>
        <v>2231261</v>
      </c>
      <c r="L38" s="143">
        <f>SUM(L34:L37,L12,L33)</f>
        <v>2278753</v>
      </c>
    </row>
    <row r="39" spans="1:12" s="56" customFormat="1" ht="13.5" customHeight="1" thickBot="1">
      <c r="A39" s="124" t="s">
        <v>3</v>
      </c>
      <c r="B39" s="169" t="s">
        <v>60</v>
      </c>
      <c r="C39" s="124"/>
      <c r="D39" s="124"/>
      <c r="E39" s="141"/>
      <c r="F39" s="141"/>
      <c r="G39" s="123"/>
      <c r="H39" s="123"/>
      <c r="I39" s="142"/>
      <c r="J39" s="142"/>
      <c r="K39" s="143"/>
      <c r="L39" s="262"/>
    </row>
    <row r="40" spans="1:12" s="56" customFormat="1" ht="13.5" customHeight="1">
      <c r="A40" s="170" t="s">
        <v>66</v>
      </c>
      <c r="B40" s="171" t="s">
        <v>61</v>
      </c>
      <c r="C40" s="172"/>
      <c r="D40" s="172"/>
      <c r="E40" s="130"/>
      <c r="F40" s="130"/>
      <c r="G40" s="131"/>
      <c r="H40" s="131"/>
      <c r="I40" s="132"/>
      <c r="J40" s="132"/>
      <c r="K40" s="133"/>
      <c r="L40" s="261"/>
    </row>
    <row r="41" spans="1:12" s="56" customFormat="1" ht="13.5" customHeight="1">
      <c r="A41" s="173"/>
      <c r="B41" s="174" t="s">
        <v>62</v>
      </c>
      <c r="C41" s="175"/>
      <c r="D41" s="175"/>
      <c r="E41" s="149">
        <v>18478</v>
      </c>
      <c r="F41" s="149">
        <v>18478</v>
      </c>
      <c r="G41" s="150"/>
      <c r="H41" s="150"/>
      <c r="I41" s="151"/>
      <c r="J41" s="151"/>
      <c r="K41" s="152">
        <f>SUM(E41,G41,I41)</f>
        <v>18478</v>
      </c>
      <c r="L41" s="152">
        <f>SUM(F41,H41,J41)</f>
        <v>18478</v>
      </c>
    </row>
    <row r="42" spans="1:12" s="56" customFormat="1" ht="13.5" customHeight="1">
      <c r="A42" s="173"/>
      <c r="B42" s="174" t="s">
        <v>148</v>
      </c>
      <c r="C42" s="175"/>
      <c r="D42" s="175"/>
      <c r="E42" s="149"/>
      <c r="F42" s="149"/>
      <c r="G42" s="150"/>
      <c r="H42" s="150"/>
      <c r="I42" s="152">
        <v>5245</v>
      </c>
      <c r="J42" s="152">
        <f>5245+4933</f>
        <v>10178</v>
      </c>
      <c r="K42" s="152">
        <f aca="true" t="shared" si="4" ref="K42:K48">SUM(E42,G42,I42)</f>
        <v>5245</v>
      </c>
      <c r="L42" s="152">
        <f aca="true" t="shared" si="5" ref="L42:L48">SUM(F42,H42,J42)</f>
        <v>10178</v>
      </c>
    </row>
    <row r="43" spans="1:12" s="56" customFormat="1" ht="13.5" customHeight="1">
      <c r="A43" s="173"/>
      <c r="B43" s="174" t="s">
        <v>158</v>
      </c>
      <c r="C43" s="175"/>
      <c r="D43" s="175"/>
      <c r="E43" s="149">
        <v>31</v>
      </c>
      <c r="F43" s="149">
        <f>31+239</f>
        <v>270</v>
      </c>
      <c r="G43" s="150"/>
      <c r="H43" s="150"/>
      <c r="I43" s="152"/>
      <c r="J43" s="152"/>
      <c r="K43" s="152">
        <v>31</v>
      </c>
      <c r="L43" s="152">
        <f t="shared" si="5"/>
        <v>270</v>
      </c>
    </row>
    <row r="44" spans="1:12" s="56" customFormat="1" ht="13.5" customHeight="1">
      <c r="A44" s="173" t="s">
        <v>67</v>
      </c>
      <c r="B44" s="174" t="s">
        <v>63</v>
      </c>
      <c r="C44" s="175"/>
      <c r="D44" s="175"/>
      <c r="E44" s="149"/>
      <c r="F44" s="149"/>
      <c r="G44" s="149">
        <v>790177</v>
      </c>
      <c r="H44" s="149">
        <v>790177</v>
      </c>
      <c r="I44" s="151"/>
      <c r="J44" s="151"/>
      <c r="K44" s="152">
        <f t="shared" si="4"/>
        <v>790177</v>
      </c>
      <c r="L44" s="152">
        <f t="shared" si="5"/>
        <v>790177</v>
      </c>
    </row>
    <row r="45" spans="1:12" s="56" customFormat="1" ht="13.5" customHeight="1">
      <c r="A45" s="173" t="s">
        <v>68</v>
      </c>
      <c r="B45" s="174" t="s">
        <v>132</v>
      </c>
      <c r="C45" s="175"/>
      <c r="D45" s="175"/>
      <c r="E45" s="149"/>
      <c r="F45" s="149"/>
      <c r="G45" s="149"/>
      <c r="H45" s="149"/>
      <c r="I45" s="151"/>
      <c r="J45" s="151"/>
      <c r="K45" s="152">
        <f t="shared" si="4"/>
        <v>0</v>
      </c>
      <c r="L45" s="152">
        <f t="shared" si="5"/>
        <v>0</v>
      </c>
    </row>
    <row r="46" spans="1:12" s="56" customFormat="1" ht="13.5" customHeight="1">
      <c r="A46" s="173"/>
      <c r="B46" s="174" t="s">
        <v>133</v>
      </c>
      <c r="C46" s="175"/>
      <c r="D46" s="175"/>
      <c r="E46" s="149">
        <v>85039</v>
      </c>
      <c r="F46" s="149">
        <v>85039</v>
      </c>
      <c r="G46" s="149"/>
      <c r="H46" s="149"/>
      <c r="I46" s="151"/>
      <c r="J46" s="151"/>
      <c r="K46" s="152">
        <f t="shared" si="4"/>
        <v>85039</v>
      </c>
      <c r="L46" s="152">
        <f t="shared" si="5"/>
        <v>85039</v>
      </c>
    </row>
    <row r="47" spans="1:12" ht="13.5" customHeight="1">
      <c r="A47" s="173" t="s">
        <v>134</v>
      </c>
      <c r="B47" s="174" t="s">
        <v>64</v>
      </c>
      <c r="C47" s="176"/>
      <c r="D47" s="176"/>
      <c r="E47" s="177"/>
      <c r="F47" s="177"/>
      <c r="G47" s="68"/>
      <c r="H47" s="68"/>
      <c r="I47" s="80"/>
      <c r="J47" s="80"/>
      <c r="K47" s="152">
        <f t="shared" si="4"/>
        <v>0</v>
      </c>
      <c r="L47" s="152">
        <f t="shared" si="5"/>
        <v>0</v>
      </c>
    </row>
    <row r="48" spans="1:12" ht="13.5" customHeight="1" thickBot="1">
      <c r="A48" s="179"/>
      <c r="B48" s="180" t="s">
        <v>65</v>
      </c>
      <c r="C48" s="181"/>
      <c r="D48" s="181"/>
      <c r="E48" s="182">
        <v>500000</v>
      </c>
      <c r="F48" s="182">
        <v>500000</v>
      </c>
      <c r="G48" s="183"/>
      <c r="H48" s="183"/>
      <c r="I48" s="183"/>
      <c r="J48" s="183"/>
      <c r="K48" s="152">
        <f t="shared" si="4"/>
        <v>500000</v>
      </c>
      <c r="L48" s="152">
        <f t="shared" si="5"/>
        <v>500000</v>
      </c>
    </row>
    <row r="49" spans="1:12" ht="13.5" thickBot="1">
      <c r="A49" s="65" t="s">
        <v>4</v>
      </c>
      <c r="B49" s="39" t="s">
        <v>69</v>
      </c>
      <c r="C49" s="39"/>
      <c r="D49" s="39"/>
      <c r="E49" s="184">
        <f aca="true" t="shared" si="6" ref="E49:J49">SUM(E40:E48)</f>
        <v>603548</v>
      </c>
      <c r="F49" s="184">
        <f t="shared" si="6"/>
        <v>603787</v>
      </c>
      <c r="G49" s="184">
        <f t="shared" si="6"/>
        <v>790177</v>
      </c>
      <c r="H49" s="184">
        <f t="shared" si="6"/>
        <v>790177</v>
      </c>
      <c r="I49" s="184">
        <f t="shared" si="6"/>
        <v>5245</v>
      </c>
      <c r="J49" s="184">
        <f t="shared" si="6"/>
        <v>10178</v>
      </c>
      <c r="K49" s="184">
        <f>SUM(K41:K48)</f>
        <v>1398970</v>
      </c>
      <c r="L49" s="184">
        <f>SUM(L41:L48)</f>
        <v>1404142</v>
      </c>
    </row>
    <row r="50" spans="1:16" ht="13.5" thickBot="1">
      <c r="A50" s="105" t="s">
        <v>5</v>
      </c>
      <c r="B50" s="185" t="s">
        <v>74</v>
      </c>
      <c r="C50" s="186"/>
      <c r="D50" s="185"/>
      <c r="E50" s="22">
        <f>SUM(E38,E39,E49)</f>
        <v>2834809</v>
      </c>
      <c r="F50" s="187">
        <f aca="true" t="shared" si="7" ref="F50:L50">SUM(F38,F39,F49)</f>
        <v>2882540</v>
      </c>
      <c r="G50" s="22">
        <f t="shared" si="7"/>
        <v>790177</v>
      </c>
      <c r="H50" s="22">
        <f t="shared" si="7"/>
        <v>790177</v>
      </c>
      <c r="I50" s="22">
        <f t="shared" si="7"/>
        <v>5245</v>
      </c>
      <c r="J50" s="22">
        <f t="shared" si="7"/>
        <v>10178</v>
      </c>
      <c r="K50" s="22">
        <f t="shared" si="7"/>
        <v>3630231</v>
      </c>
      <c r="L50" s="22">
        <f t="shared" si="7"/>
        <v>3682895</v>
      </c>
      <c r="P50" s="4"/>
    </row>
    <row r="51" ht="12.75">
      <c r="K51" s="4"/>
    </row>
  </sheetData>
  <sheetProtection/>
  <mergeCells count="11">
    <mergeCell ref="A7:B7"/>
    <mergeCell ref="A4:B6"/>
    <mergeCell ref="I1:L1"/>
    <mergeCell ref="I3:L3"/>
    <mergeCell ref="A2:L2"/>
    <mergeCell ref="C4:F4"/>
    <mergeCell ref="C5:D5"/>
    <mergeCell ref="E5:F5"/>
    <mergeCell ref="G4:H5"/>
    <mergeCell ref="I4:J5"/>
    <mergeCell ref="K4:L5"/>
  </mergeCells>
  <printOptions/>
  <pageMargins left="0.7086614173228347" right="0.1968503937007874" top="0" bottom="0.03937007874015748" header="0.7480314960629921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4" width="13.00390625" style="14" customWidth="1"/>
    <col min="5" max="5" width="11.875" style="0" customWidth="1"/>
    <col min="6" max="6" width="11.75390625" style="0" customWidth="1"/>
    <col min="7" max="7" width="12.75390625" style="0" bestFit="1" customWidth="1"/>
  </cols>
  <sheetData>
    <row r="1" spans="1:7" ht="25.5" customHeight="1">
      <c r="A1" s="356"/>
      <c r="B1" s="356"/>
      <c r="C1" s="356"/>
      <c r="D1" s="5"/>
      <c r="E1" s="360" t="s">
        <v>43</v>
      </c>
      <c r="F1" s="360"/>
      <c r="G1" s="360"/>
    </row>
    <row r="2" spans="1:6" ht="25.5" customHeight="1">
      <c r="A2" s="5"/>
      <c r="B2" s="5"/>
      <c r="C2" s="5"/>
      <c r="D2" s="5"/>
      <c r="E2" s="32"/>
      <c r="F2" s="32"/>
    </row>
    <row r="3" spans="1:7" ht="33" customHeight="1">
      <c r="A3" s="357" t="s">
        <v>139</v>
      </c>
      <c r="B3" s="357"/>
      <c r="C3" s="357"/>
      <c r="D3" s="357"/>
      <c r="E3" s="357"/>
      <c r="F3" s="357"/>
      <c r="G3" s="357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46" t="s">
        <v>0</v>
      </c>
      <c r="G5" s="346"/>
    </row>
    <row r="6" spans="1:7" ht="26.25" customHeight="1">
      <c r="A6" s="318" t="s">
        <v>1</v>
      </c>
      <c r="B6" s="319"/>
      <c r="C6" s="340"/>
      <c r="D6" s="326" t="s">
        <v>19</v>
      </c>
      <c r="E6" s="326" t="s">
        <v>150</v>
      </c>
      <c r="F6" s="326" t="s">
        <v>151</v>
      </c>
      <c r="G6" s="308" t="s">
        <v>20</v>
      </c>
    </row>
    <row r="7" spans="1:7" ht="51" customHeight="1" thickBot="1">
      <c r="A7" s="320"/>
      <c r="B7" s="321"/>
      <c r="C7" s="343"/>
      <c r="D7" s="328"/>
      <c r="E7" s="328"/>
      <c r="F7" s="328"/>
      <c r="G7" s="330"/>
    </row>
    <row r="8" spans="1:7" ht="13.5" customHeight="1" thickBot="1">
      <c r="A8" s="305" t="s">
        <v>2</v>
      </c>
      <c r="B8" s="311"/>
      <c r="C8" s="306"/>
      <c r="D8" s="126">
        <v>2</v>
      </c>
      <c r="E8" s="126">
        <v>3</v>
      </c>
      <c r="F8" s="126">
        <v>4</v>
      </c>
      <c r="G8" s="126">
        <v>5</v>
      </c>
    </row>
    <row r="9" spans="1:7" ht="12.75">
      <c r="A9" s="188"/>
      <c r="B9" s="349" t="s">
        <v>8</v>
      </c>
      <c r="C9" s="350"/>
      <c r="D9" s="189">
        <v>2323000</v>
      </c>
      <c r="E9" s="189"/>
      <c r="F9" s="189"/>
      <c r="G9" s="190">
        <f>SUM(D9,E9,F9)</f>
        <v>2323000</v>
      </c>
    </row>
    <row r="10" spans="1:7" ht="12.75">
      <c r="A10" s="191"/>
      <c r="B10" s="351" t="s">
        <v>9</v>
      </c>
      <c r="C10" s="352"/>
      <c r="D10" s="190">
        <f>1428298-3450</f>
        <v>1424848</v>
      </c>
      <c r="E10" s="190"/>
      <c r="F10" s="190"/>
      <c r="G10" s="190">
        <f>SUM(D10,E10,F10)</f>
        <v>1424848</v>
      </c>
    </row>
    <row r="11" spans="1:7" ht="12.75">
      <c r="A11" s="192"/>
      <c r="B11" s="352" t="s">
        <v>11</v>
      </c>
      <c r="C11" s="354"/>
      <c r="D11" s="190">
        <v>128000</v>
      </c>
      <c r="E11" s="190"/>
      <c r="F11" s="190"/>
      <c r="G11" s="190">
        <f>SUM(D11,E11,F11)</f>
        <v>128000</v>
      </c>
    </row>
    <row r="12" spans="1:7" ht="13.5" thickBot="1">
      <c r="A12" s="192"/>
      <c r="B12" s="352" t="s">
        <v>18</v>
      </c>
      <c r="C12" s="353"/>
      <c r="D12" s="190">
        <v>1162000</v>
      </c>
      <c r="E12" s="190"/>
      <c r="F12" s="190"/>
      <c r="G12" s="190">
        <f>SUM(D12,E12,F12)</f>
        <v>1162000</v>
      </c>
    </row>
    <row r="13" spans="1:7" s="8" customFormat="1" ht="13.5" thickBot="1">
      <c r="A13" s="138" t="s">
        <v>2</v>
      </c>
      <c r="B13" s="355" t="s">
        <v>10</v>
      </c>
      <c r="C13" s="344"/>
      <c r="D13" s="193">
        <f>SUM(D9:D12)</f>
        <v>5037848</v>
      </c>
      <c r="E13" s="193">
        <f>SUM(E9:E12)</f>
        <v>0</v>
      </c>
      <c r="F13" s="193">
        <f>SUM(F9:F12)</f>
        <v>0</v>
      </c>
      <c r="G13" s="193">
        <f>SUM(G9:G12)</f>
        <v>5037848</v>
      </c>
    </row>
    <row r="14" spans="1:7" s="8" customFormat="1" ht="12.75">
      <c r="A14" s="194"/>
      <c r="B14" s="358" t="s">
        <v>75</v>
      </c>
      <c r="C14" s="359"/>
      <c r="D14" s="195">
        <v>2000</v>
      </c>
      <c r="E14" s="196"/>
      <c r="F14" s="196"/>
      <c r="G14" s="196">
        <f aca="true" t="shared" si="0" ref="G14:G19">SUM(D14:F14)</f>
        <v>2000</v>
      </c>
    </row>
    <row r="15" spans="1:7" s="8" customFormat="1" ht="12.75">
      <c r="A15" s="146"/>
      <c r="B15" s="347" t="s">
        <v>76</v>
      </c>
      <c r="C15" s="348"/>
      <c r="D15" s="197"/>
      <c r="E15" s="198"/>
      <c r="F15" s="198"/>
      <c r="G15" s="198">
        <f t="shared" si="0"/>
        <v>0</v>
      </c>
    </row>
    <row r="16" spans="1:7" s="8" customFormat="1" ht="12.75">
      <c r="A16" s="199"/>
      <c r="B16" s="347" t="s">
        <v>78</v>
      </c>
      <c r="C16" s="348"/>
      <c r="D16" s="200">
        <f>145000+10000</f>
        <v>155000</v>
      </c>
      <c r="E16" s="201"/>
      <c r="F16" s="201"/>
      <c r="G16" s="201">
        <f t="shared" si="0"/>
        <v>155000</v>
      </c>
    </row>
    <row r="17" spans="1:7" s="8" customFormat="1" ht="12.75">
      <c r="A17" s="199"/>
      <c r="B17" s="347" t="s">
        <v>77</v>
      </c>
      <c r="C17" s="348"/>
      <c r="D17" s="200">
        <f>60000+6900</f>
        <v>66900</v>
      </c>
      <c r="E17" s="201"/>
      <c r="F17" s="201"/>
      <c r="G17" s="201">
        <f t="shared" si="0"/>
        <v>66900</v>
      </c>
    </row>
    <row r="18" spans="1:7" s="8" customFormat="1" ht="12.75">
      <c r="A18" s="199"/>
      <c r="B18" s="347" t="s">
        <v>79</v>
      </c>
      <c r="C18" s="348"/>
      <c r="D18" s="200">
        <v>51000</v>
      </c>
      <c r="E18" s="201"/>
      <c r="F18" s="201"/>
      <c r="G18" s="201">
        <f t="shared" si="0"/>
        <v>51000</v>
      </c>
    </row>
    <row r="19" spans="1:7" s="8" customFormat="1" ht="13.5" thickBot="1">
      <c r="A19" s="199"/>
      <c r="B19" s="347" t="s">
        <v>80</v>
      </c>
      <c r="C19" s="348"/>
      <c r="D19" s="200">
        <v>200</v>
      </c>
      <c r="E19" s="201"/>
      <c r="F19" s="201"/>
      <c r="G19" s="201">
        <f t="shared" si="0"/>
        <v>200</v>
      </c>
    </row>
    <row r="20" spans="1:7" ht="13.5" thickBot="1">
      <c r="A20" s="138" t="s">
        <v>3</v>
      </c>
      <c r="B20" s="355" t="s">
        <v>81</v>
      </c>
      <c r="C20" s="344"/>
      <c r="D20" s="193">
        <f>SUM(D14:D19)</f>
        <v>275100</v>
      </c>
      <c r="E20" s="193">
        <f>SUM(E14:E19)</f>
        <v>0</v>
      </c>
      <c r="F20" s="193">
        <f>SUM(F14:F19)</f>
        <v>0</v>
      </c>
      <c r="G20" s="193">
        <f>SUM(G14:G19)</f>
        <v>275100</v>
      </c>
    </row>
    <row r="21" spans="1:7" ht="22.5" customHeight="1" thickBot="1">
      <c r="A21" s="138" t="s">
        <v>6</v>
      </c>
      <c r="B21" s="344" t="s">
        <v>82</v>
      </c>
      <c r="C21" s="345"/>
      <c r="D21" s="202">
        <f>SUM(D13,D20)</f>
        <v>5312948</v>
      </c>
      <c r="E21" s="202">
        <f>SUM(E13,E20)</f>
        <v>0</v>
      </c>
      <c r="F21" s="202">
        <f>SUM(F13,F20)</f>
        <v>0</v>
      </c>
      <c r="G21" s="202">
        <f>SUM(G13,G20)</f>
        <v>5312948</v>
      </c>
    </row>
    <row r="22" spans="1:5" ht="12.75">
      <c r="A22" s="9"/>
      <c r="B22" s="10"/>
      <c r="C22" s="10"/>
      <c r="D22" s="11"/>
      <c r="E22" s="12"/>
    </row>
  </sheetData>
  <sheetProtection/>
  <mergeCells count="23">
    <mergeCell ref="A1:C1"/>
    <mergeCell ref="A6:C7"/>
    <mergeCell ref="A3:G3"/>
    <mergeCell ref="B14:C14"/>
    <mergeCell ref="E1:G1"/>
    <mergeCell ref="D6:D7"/>
    <mergeCell ref="B16:C16"/>
    <mergeCell ref="B12:C12"/>
    <mergeCell ref="B11:C11"/>
    <mergeCell ref="B20:C20"/>
    <mergeCell ref="B15:C15"/>
    <mergeCell ref="B17:C17"/>
    <mergeCell ref="B13:C13"/>
    <mergeCell ref="E6:E7"/>
    <mergeCell ref="F6:F7"/>
    <mergeCell ref="G6:G7"/>
    <mergeCell ref="B21:C21"/>
    <mergeCell ref="F5:G5"/>
    <mergeCell ref="B19:C19"/>
    <mergeCell ref="A8:C8"/>
    <mergeCell ref="B18:C18"/>
    <mergeCell ref="B9:C9"/>
    <mergeCell ref="B10:C10"/>
  </mergeCells>
  <printOptions/>
  <pageMargins left="0.75" right="0.17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625" style="13" customWidth="1"/>
    <col min="2" max="2" width="4.375" style="0" customWidth="1"/>
    <col min="3" max="3" width="28.75390625" style="0" customWidth="1"/>
    <col min="4" max="5" width="9.875" style="14" customWidth="1"/>
    <col min="6" max="11" width="9.875" style="0" customWidth="1"/>
  </cols>
  <sheetData>
    <row r="1" spans="1:11" ht="25.5" customHeight="1">
      <c r="A1" s="356"/>
      <c r="B1" s="356"/>
      <c r="C1" s="356"/>
      <c r="D1" s="5"/>
      <c r="E1" s="5"/>
      <c r="F1" s="361" t="s">
        <v>24</v>
      </c>
      <c r="G1" s="361"/>
      <c r="H1" s="361"/>
      <c r="I1" s="361"/>
      <c r="J1" s="361"/>
      <c r="K1" s="361"/>
    </row>
    <row r="2" spans="1:9" ht="25.5" customHeight="1">
      <c r="A2" s="5"/>
      <c r="B2" s="5"/>
      <c r="C2" s="5"/>
      <c r="D2" s="5"/>
      <c r="E2" s="5"/>
      <c r="F2" s="32"/>
      <c r="G2" s="32"/>
      <c r="H2" s="32"/>
      <c r="I2" s="32"/>
    </row>
    <row r="3" spans="1:11" ht="33" customHeight="1">
      <c r="A3" s="357" t="s">
        <v>138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7" ht="25.5" customHeight="1">
      <c r="A4" s="5"/>
      <c r="B4" s="5"/>
      <c r="C4" s="5"/>
      <c r="D4" s="7"/>
      <c r="E4" s="7"/>
      <c r="F4" s="5"/>
      <c r="G4" s="5"/>
    </row>
    <row r="5" spans="1:11" ht="17.25" customHeight="1" thickBot="1">
      <c r="A5" s="5"/>
      <c r="B5" s="5"/>
      <c r="C5" s="5"/>
      <c r="D5" s="7"/>
      <c r="E5" s="7"/>
      <c r="F5" s="5"/>
      <c r="G5" s="5"/>
      <c r="H5" s="346" t="s">
        <v>0</v>
      </c>
      <c r="I5" s="346"/>
      <c r="J5" s="346"/>
      <c r="K5" s="346"/>
    </row>
    <row r="6" spans="1:11" ht="26.25" customHeight="1">
      <c r="A6" s="318" t="s">
        <v>1</v>
      </c>
      <c r="B6" s="319"/>
      <c r="C6" s="340"/>
      <c r="D6" s="325" t="s">
        <v>19</v>
      </c>
      <c r="E6" s="326"/>
      <c r="F6" s="325" t="s">
        <v>150</v>
      </c>
      <c r="G6" s="326"/>
      <c r="H6" s="325" t="s">
        <v>151</v>
      </c>
      <c r="I6" s="334"/>
      <c r="J6" s="307" t="s">
        <v>20</v>
      </c>
      <c r="K6" s="308"/>
    </row>
    <row r="7" spans="1:11" ht="41.25" customHeight="1" thickBot="1">
      <c r="A7" s="341"/>
      <c r="B7" s="369"/>
      <c r="C7" s="342"/>
      <c r="D7" s="327"/>
      <c r="E7" s="328"/>
      <c r="F7" s="327"/>
      <c r="G7" s="328"/>
      <c r="H7" s="327"/>
      <c r="I7" s="362"/>
      <c r="J7" s="329"/>
      <c r="K7" s="330"/>
    </row>
    <row r="8" spans="1:11" ht="41.25" customHeight="1" thickBot="1">
      <c r="A8" s="320"/>
      <c r="B8" s="321"/>
      <c r="C8" s="343"/>
      <c r="D8" s="259" t="s">
        <v>155</v>
      </c>
      <c r="E8" s="142" t="s">
        <v>156</v>
      </c>
      <c r="F8" s="259" t="s">
        <v>155</v>
      </c>
      <c r="G8" s="142" t="s">
        <v>156</v>
      </c>
      <c r="H8" s="259" t="s">
        <v>155</v>
      </c>
      <c r="I8" s="142" t="s">
        <v>156</v>
      </c>
      <c r="J8" s="259" t="s">
        <v>155</v>
      </c>
      <c r="K8" s="142" t="s">
        <v>156</v>
      </c>
    </row>
    <row r="9" spans="1:11" ht="13.5" customHeight="1" thickBot="1">
      <c r="A9" s="317">
        <v>1</v>
      </c>
      <c r="B9" s="314"/>
      <c r="C9" s="314"/>
      <c r="D9" s="126">
        <v>2</v>
      </c>
      <c r="E9" s="126">
        <v>3</v>
      </c>
      <c r="F9" s="126">
        <v>4</v>
      </c>
      <c r="G9" s="126">
        <v>5</v>
      </c>
      <c r="H9" s="126">
        <v>6</v>
      </c>
      <c r="I9" s="153">
        <v>7</v>
      </c>
      <c r="J9" s="260">
        <v>8</v>
      </c>
      <c r="K9" s="272">
        <v>9</v>
      </c>
    </row>
    <row r="10" spans="1:11" s="34" customFormat="1" ht="12.75">
      <c r="A10" s="203"/>
      <c r="B10" s="363" t="s">
        <v>7</v>
      </c>
      <c r="C10" s="364"/>
      <c r="D10" s="200">
        <v>10</v>
      </c>
      <c r="E10" s="200">
        <v>10</v>
      </c>
      <c r="F10" s="200"/>
      <c r="G10" s="200"/>
      <c r="H10" s="200"/>
      <c r="I10" s="264"/>
      <c r="J10" s="200">
        <f>SUM(D10,F10,H10)</f>
        <v>10</v>
      </c>
      <c r="K10" s="200">
        <f>SUM(E10,G10,I10)</f>
        <v>10</v>
      </c>
    </row>
    <row r="11" spans="1:11" s="34" customFormat="1" ht="12.75">
      <c r="A11" s="204"/>
      <c r="B11" s="365" t="s">
        <v>83</v>
      </c>
      <c r="C11" s="366"/>
      <c r="D11" s="197">
        <v>52665</v>
      </c>
      <c r="E11" s="197">
        <v>52665</v>
      </c>
      <c r="F11" s="197">
        <f>SUM(J26)</f>
        <v>102398</v>
      </c>
      <c r="G11" s="197">
        <v>102398</v>
      </c>
      <c r="H11" s="197"/>
      <c r="I11" s="264"/>
      <c r="J11" s="200">
        <f aca="true" t="shared" si="0" ref="J11:J19">SUM(D11,F11,H11)</f>
        <v>155063</v>
      </c>
      <c r="K11" s="200">
        <f aca="true" t="shared" si="1" ref="K11:K19">SUM(E11,G11,I11)</f>
        <v>155063</v>
      </c>
    </row>
    <row r="12" spans="1:11" s="34" customFormat="1" ht="12.75">
      <c r="A12" s="205"/>
      <c r="B12" s="367" t="s">
        <v>84</v>
      </c>
      <c r="C12" s="368"/>
      <c r="D12" s="197">
        <v>21275</v>
      </c>
      <c r="E12" s="197">
        <v>21275</v>
      </c>
      <c r="F12" s="197">
        <f aca="true" t="shared" si="2" ref="F12:F19">SUM(J27)</f>
        <v>313140</v>
      </c>
      <c r="G12" s="197">
        <v>313140</v>
      </c>
      <c r="H12" s="197"/>
      <c r="I12" s="264">
        <v>22000</v>
      </c>
      <c r="J12" s="200">
        <f t="shared" si="0"/>
        <v>334415</v>
      </c>
      <c r="K12" s="200">
        <f t="shared" si="1"/>
        <v>356415</v>
      </c>
    </row>
    <row r="13" spans="1:11" s="34" customFormat="1" ht="12.75">
      <c r="A13" s="205"/>
      <c r="B13" s="367" t="s">
        <v>85</v>
      </c>
      <c r="C13" s="368"/>
      <c r="D13" s="197">
        <v>3906782</v>
      </c>
      <c r="E13" s="197">
        <v>3906782</v>
      </c>
      <c r="F13" s="197">
        <f t="shared" si="2"/>
        <v>259</v>
      </c>
      <c r="G13" s="197">
        <v>259</v>
      </c>
      <c r="H13" s="197"/>
      <c r="I13" s="264"/>
      <c r="J13" s="200">
        <f t="shared" si="0"/>
        <v>3907041</v>
      </c>
      <c r="K13" s="200">
        <f t="shared" si="1"/>
        <v>3907041</v>
      </c>
    </row>
    <row r="14" spans="1:11" s="34" customFormat="1" ht="12.75">
      <c r="A14" s="205"/>
      <c r="B14" s="367" t="s">
        <v>86</v>
      </c>
      <c r="C14" s="368"/>
      <c r="D14" s="197">
        <v>45276</v>
      </c>
      <c r="E14" s="197">
        <v>45276</v>
      </c>
      <c r="F14" s="197">
        <f t="shared" si="2"/>
        <v>0</v>
      </c>
      <c r="G14" s="197">
        <v>0</v>
      </c>
      <c r="H14" s="197">
        <v>67370</v>
      </c>
      <c r="I14" s="197">
        <v>67370</v>
      </c>
      <c r="J14" s="200">
        <f t="shared" si="0"/>
        <v>112646</v>
      </c>
      <c r="K14" s="200">
        <f t="shared" si="1"/>
        <v>112646</v>
      </c>
    </row>
    <row r="15" spans="1:11" s="34" customFormat="1" ht="12.75">
      <c r="A15" s="205"/>
      <c r="B15" s="367" t="s">
        <v>87</v>
      </c>
      <c r="C15" s="372"/>
      <c r="D15" s="197">
        <v>938190</v>
      </c>
      <c r="E15" s="197">
        <v>938190</v>
      </c>
      <c r="F15" s="197">
        <f t="shared" si="2"/>
        <v>86263</v>
      </c>
      <c r="G15" s="197">
        <v>86263</v>
      </c>
      <c r="H15" s="197">
        <v>18190</v>
      </c>
      <c r="I15" s="197">
        <v>18190</v>
      </c>
      <c r="J15" s="200">
        <f t="shared" si="0"/>
        <v>1042643</v>
      </c>
      <c r="K15" s="200">
        <f t="shared" si="1"/>
        <v>1042643</v>
      </c>
    </row>
    <row r="16" spans="1:11" s="34" customFormat="1" ht="12.75">
      <c r="A16" s="205"/>
      <c r="B16" s="363" t="s">
        <v>91</v>
      </c>
      <c r="C16" s="364"/>
      <c r="D16" s="197"/>
      <c r="E16" s="197"/>
      <c r="F16" s="197">
        <f t="shared" si="2"/>
        <v>1000</v>
      </c>
      <c r="G16" s="197">
        <v>1000</v>
      </c>
      <c r="H16" s="197"/>
      <c r="I16" s="264"/>
      <c r="J16" s="200">
        <f t="shared" si="0"/>
        <v>1000</v>
      </c>
      <c r="K16" s="200">
        <f t="shared" si="1"/>
        <v>1000</v>
      </c>
    </row>
    <row r="17" spans="1:11" s="34" customFormat="1" ht="12.75">
      <c r="A17" s="205"/>
      <c r="B17" s="367" t="s">
        <v>92</v>
      </c>
      <c r="C17" s="368"/>
      <c r="D17" s="197">
        <v>20000</v>
      </c>
      <c r="E17" s="197">
        <v>20000</v>
      </c>
      <c r="F17" s="197">
        <f t="shared" si="2"/>
        <v>800</v>
      </c>
      <c r="G17" s="197">
        <v>800</v>
      </c>
      <c r="H17" s="197"/>
      <c r="I17" s="264"/>
      <c r="J17" s="200">
        <f t="shared" si="0"/>
        <v>20800</v>
      </c>
      <c r="K17" s="200">
        <f t="shared" si="1"/>
        <v>20800</v>
      </c>
    </row>
    <row r="18" spans="1:11" s="34" customFormat="1" ht="12.75">
      <c r="A18" s="205"/>
      <c r="B18" s="367" t="s">
        <v>93</v>
      </c>
      <c r="C18" s="372"/>
      <c r="D18" s="206"/>
      <c r="E18" s="206"/>
      <c r="F18" s="197">
        <f t="shared" si="2"/>
        <v>0</v>
      </c>
      <c r="G18" s="197">
        <v>0</v>
      </c>
      <c r="H18" s="206"/>
      <c r="I18" s="265"/>
      <c r="J18" s="200">
        <f t="shared" si="0"/>
        <v>0</v>
      </c>
      <c r="K18" s="200">
        <f t="shared" si="1"/>
        <v>0</v>
      </c>
    </row>
    <row r="19" spans="1:11" s="34" customFormat="1" ht="13.5" thickBot="1">
      <c r="A19" s="205"/>
      <c r="B19" s="367" t="s">
        <v>49</v>
      </c>
      <c r="C19" s="368"/>
      <c r="D19" s="206">
        <f>105025+32026</f>
        <v>137051</v>
      </c>
      <c r="E19" s="206">
        <f>105025+32026</f>
        <v>137051</v>
      </c>
      <c r="F19" s="197">
        <f t="shared" si="2"/>
        <v>105200</v>
      </c>
      <c r="G19" s="197">
        <v>105200</v>
      </c>
      <c r="H19" s="206"/>
      <c r="I19" s="275"/>
      <c r="J19" s="200">
        <f t="shared" si="0"/>
        <v>242251</v>
      </c>
      <c r="K19" s="200">
        <f t="shared" si="1"/>
        <v>242251</v>
      </c>
    </row>
    <row r="20" spans="1:11" s="38" customFormat="1" ht="16.5" customHeight="1" thickBot="1">
      <c r="A20" s="207" t="s">
        <v>40</v>
      </c>
      <c r="B20" s="370" t="s">
        <v>51</v>
      </c>
      <c r="C20" s="371"/>
      <c r="D20" s="208">
        <f>SUM(D10:D19)</f>
        <v>5121249</v>
      </c>
      <c r="E20" s="208">
        <f aca="true" t="shared" si="3" ref="E20:K20">SUM(E10:E19)</f>
        <v>5121249</v>
      </c>
      <c r="F20" s="208">
        <f t="shared" si="3"/>
        <v>609060</v>
      </c>
      <c r="G20" s="208">
        <f t="shared" si="3"/>
        <v>609060</v>
      </c>
      <c r="H20" s="208">
        <f t="shared" si="3"/>
        <v>85560</v>
      </c>
      <c r="I20" s="208">
        <f t="shared" si="3"/>
        <v>107560</v>
      </c>
      <c r="J20" s="208">
        <f t="shared" si="3"/>
        <v>5815869</v>
      </c>
      <c r="K20" s="208">
        <f t="shared" si="3"/>
        <v>5837869</v>
      </c>
    </row>
    <row r="21" spans="10:12" ht="13.5" thickBot="1">
      <c r="J21" s="12"/>
      <c r="K21" s="12"/>
      <c r="L21" s="12"/>
    </row>
    <row r="22" spans="2:11" ht="12.75">
      <c r="B22" s="117"/>
      <c r="C22" s="118"/>
      <c r="D22" s="389" t="s">
        <v>46</v>
      </c>
      <c r="E22" s="255"/>
      <c r="F22" s="373" t="s">
        <v>47</v>
      </c>
      <c r="G22" s="255"/>
      <c r="H22" s="373" t="s">
        <v>48</v>
      </c>
      <c r="I22" s="266"/>
      <c r="J22" s="375" t="s">
        <v>45</v>
      </c>
      <c r="K22" s="271"/>
    </row>
    <row r="23" spans="2:11" ht="13.5" thickBot="1">
      <c r="B23" s="119"/>
      <c r="C23" s="120"/>
      <c r="D23" s="390"/>
      <c r="E23" s="256"/>
      <c r="F23" s="374"/>
      <c r="G23" s="256"/>
      <c r="H23" s="374"/>
      <c r="I23" s="267"/>
      <c r="J23" s="376"/>
      <c r="K23" s="270"/>
    </row>
    <row r="24" spans="2:11" ht="13.5" thickBot="1">
      <c r="B24" s="119"/>
      <c r="C24" s="120"/>
      <c r="D24" s="55"/>
      <c r="E24" s="55"/>
      <c r="F24" s="55"/>
      <c r="G24" s="55"/>
      <c r="H24" s="55"/>
      <c r="I24" s="268"/>
      <c r="J24" s="55"/>
      <c r="K24" s="270"/>
    </row>
    <row r="25" spans="2:11" ht="12.75">
      <c r="B25" s="379" t="s">
        <v>7</v>
      </c>
      <c r="C25" s="380"/>
      <c r="D25" s="33"/>
      <c r="E25" s="33"/>
      <c r="F25" s="33"/>
      <c r="G25" s="33"/>
      <c r="H25" s="33"/>
      <c r="I25" s="269"/>
      <c r="J25" s="33">
        <f>SUM(D25:H25)</f>
        <v>0</v>
      </c>
      <c r="K25" s="270"/>
    </row>
    <row r="26" spans="2:11" ht="12.75">
      <c r="B26" s="381" t="s">
        <v>83</v>
      </c>
      <c r="C26" s="382"/>
      <c r="D26" s="35">
        <f>96304+343</f>
        <v>96647</v>
      </c>
      <c r="E26" s="35"/>
      <c r="F26" s="35"/>
      <c r="G26" s="35"/>
      <c r="H26" s="35">
        <f>77+1107+3520+1047</f>
        <v>5751</v>
      </c>
      <c r="I26" s="269"/>
      <c r="J26" s="33">
        <f aca="true" t="shared" si="4" ref="J26:J34">SUM(D26:H26)</f>
        <v>102398</v>
      </c>
      <c r="K26" s="270"/>
    </row>
    <row r="27" spans="2:11" ht="12.75">
      <c r="B27" s="383" t="s">
        <v>84</v>
      </c>
      <c r="C27" s="384"/>
      <c r="D27" s="35">
        <v>10000</v>
      </c>
      <c r="E27" s="35"/>
      <c r="F27" s="35">
        <f>152756+110236</f>
        <v>262992</v>
      </c>
      <c r="G27" s="35"/>
      <c r="H27" s="35">
        <f>37260+2888</f>
        <v>40148</v>
      </c>
      <c r="I27" s="269"/>
      <c r="J27" s="33">
        <f t="shared" si="4"/>
        <v>313140</v>
      </c>
      <c r="K27" s="270"/>
    </row>
    <row r="28" spans="2:11" ht="12.75">
      <c r="B28" s="383" t="s">
        <v>85</v>
      </c>
      <c r="C28" s="384"/>
      <c r="D28" s="35"/>
      <c r="E28" s="35"/>
      <c r="F28" s="35"/>
      <c r="G28" s="35"/>
      <c r="H28" s="35">
        <f>189+70</f>
        <v>259</v>
      </c>
      <c r="I28" s="269"/>
      <c r="J28" s="33">
        <f t="shared" si="4"/>
        <v>259</v>
      </c>
      <c r="K28" s="270"/>
    </row>
    <row r="29" spans="2:11" ht="12.75">
      <c r="B29" s="383" t="s">
        <v>86</v>
      </c>
      <c r="C29" s="384"/>
      <c r="D29" s="35"/>
      <c r="E29" s="35"/>
      <c r="F29" s="35"/>
      <c r="G29" s="35"/>
      <c r="H29" s="35"/>
      <c r="I29" s="269"/>
      <c r="J29" s="33">
        <f t="shared" si="4"/>
        <v>0</v>
      </c>
      <c r="K29" s="270"/>
    </row>
    <row r="30" spans="2:11" ht="12.75">
      <c r="B30" s="383" t="s">
        <v>87</v>
      </c>
      <c r="C30" s="384"/>
      <c r="D30" s="35">
        <f>2700+93</f>
        <v>2793</v>
      </c>
      <c r="E30" s="35"/>
      <c r="F30" s="35">
        <f>41244+29764</f>
        <v>71008</v>
      </c>
      <c r="G30" s="35"/>
      <c r="H30" s="35">
        <v>12462</v>
      </c>
      <c r="I30" s="269"/>
      <c r="J30" s="33">
        <f t="shared" si="4"/>
        <v>86263</v>
      </c>
      <c r="K30" s="270"/>
    </row>
    <row r="31" spans="2:11" ht="12.75">
      <c r="B31" s="385" t="s">
        <v>91</v>
      </c>
      <c r="C31" s="386"/>
      <c r="D31" s="36">
        <v>1000</v>
      </c>
      <c r="E31" s="36"/>
      <c r="F31" s="36"/>
      <c r="G31" s="36"/>
      <c r="H31" s="36"/>
      <c r="I31" s="269"/>
      <c r="J31" s="33">
        <f t="shared" si="4"/>
        <v>1000</v>
      </c>
      <c r="K31" s="270"/>
    </row>
    <row r="32" spans="2:11" ht="12.75">
      <c r="B32" s="377" t="s">
        <v>92</v>
      </c>
      <c r="C32" s="378"/>
      <c r="D32" s="36"/>
      <c r="E32" s="36"/>
      <c r="F32" s="36">
        <v>800</v>
      </c>
      <c r="G32" s="36"/>
      <c r="H32" s="36"/>
      <c r="I32" s="269"/>
      <c r="J32" s="33">
        <f t="shared" si="4"/>
        <v>800</v>
      </c>
      <c r="K32" s="270"/>
    </row>
    <row r="33" spans="2:11" ht="12.75">
      <c r="B33" s="377" t="s">
        <v>93</v>
      </c>
      <c r="C33" s="378"/>
      <c r="D33" s="112"/>
      <c r="E33" s="115"/>
      <c r="F33" s="115"/>
      <c r="G33" s="115"/>
      <c r="H33" s="36"/>
      <c r="I33" s="269"/>
      <c r="J33" s="33">
        <f t="shared" si="4"/>
        <v>0</v>
      </c>
      <c r="K33" s="270"/>
    </row>
    <row r="34" spans="2:11" ht="13.5" thickBot="1">
      <c r="B34" s="377" t="s">
        <v>49</v>
      </c>
      <c r="C34" s="378"/>
      <c r="D34" s="113"/>
      <c r="E34" s="113"/>
      <c r="F34" s="116">
        <v>105200</v>
      </c>
      <c r="G34" s="114"/>
      <c r="H34" s="36"/>
      <c r="I34" s="269"/>
      <c r="J34" s="33">
        <f t="shared" si="4"/>
        <v>105200</v>
      </c>
      <c r="K34" s="282"/>
    </row>
    <row r="35" spans="2:11" ht="13.5" thickBot="1">
      <c r="B35" s="387" t="s">
        <v>94</v>
      </c>
      <c r="C35" s="388"/>
      <c r="D35" s="111">
        <f>SUM(D26:D34)</f>
        <v>110440</v>
      </c>
      <c r="E35" s="111"/>
      <c r="F35" s="37">
        <f>SUM(F26:F34)</f>
        <v>440000</v>
      </c>
      <c r="G35" s="111"/>
      <c r="H35" s="37">
        <f>SUM(H26:H34)</f>
        <v>58620</v>
      </c>
      <c r="I35" s="281"/>
      <c r="J35" s="37">
        <f>SUM(J25:J34)</f>
        <v>609060</v>
      </c>
      <c r="K35" s="283"/>
    </row>
    <row r="36" spans="4:10" ht="12.75">
      <c r="D36" s="99"/>
      <c r="E36" s="99"/>
      <c r="F36" s="99"/>
      <c r="G36" s="99"/>
      <c r="H36" s="99"/>
      <c r="I36" s="99"/>
      <c r="J36" s="99"/>
    </row>
  </sheetData>
  <sheetProtection/>
  <mergeCells count="36">
    <mergeCell ref="B33:C33"/>
    <mergeCell ref="B34:C34"/>
    <mergeCell ref="B35:C35"/>
    <mergeCell ref="D22:D23"/>
    <mergeCell ref="B30:C30"/>
    <mergeCell ref="F22:F23"/>
    <mergeCell ref="H22:H23"/>
    <mergeCell ref="J22:J23"/>
    <mergeCell ref="B32:C32"/>
    <mergeCell ref="B25:C25"/>
    <mergeCell ref="B26:C26"/>
    <mergeCell ref="B27:C27"/>
    <mergeCell ref="B28:C28"/>
    <mergeCell ref="B31:C31"/>
    <mergeCell ref="B29:C29"/>
    <mergeCell ref="B20:C20"/>
    <mergeCell ref="B13:C13"/>
    <mergeCell ref="B14:C14"/>
    <mergeCell ref="B17:C17"/>
    <mergeCell ref="B19:C19"/>
    <mergeCell ref="B16:C16"/>
    <mergeCell ref="B15:C15"/>
    <mergeCell ref="B18:C18"/>
    <mergeCell ref="A9:C9"/>
    <mergeCell ref="B10:C10"/>
    <mergeCell ref="B11:C11"/>
    <mergeCell ref="B12:C12"/>
    <mergeCell ref="J6:K7"/>
    <mergeCell ref="A6:C8"/>
    <mergeCell ref="H5:K5"/>
    <mergeCell ref="A3:K3"/>
    <mergeCell ref="F1:K1"/>
    <mergeCell ref="A1:C1"/>
    <mergeCell ref="D6:E7"/>
    <mergeCell ref="F6:G7"/>
    <mergeCell ref="H6:I7"/>
  </mergeCells>
  <printOptions/>
  <pageMargins left="1.220472440944882" right="0.15748031496062992" top="0.5118110236220472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0.75390625" style="2" bestFit="1" customWidth="1"/>
    <col min="4" max="4" width="11.00390625" style="2" customWidth="1"/>
    <col min="5" max="5" width="11.375" style="2" customWidth="1"/>
    <col min="6" max="6" width="11.75390625" style="2" customWidth="1"/>
    <col min="7" max="7" width="10.75390625" style="2" customWidth="1"/>
    <col min="8" max="8" width="10.00390625" style="2" customWidth="1"/>
    <col min="9" max="9" width="10.75390625" style="2" customWidth="1"/>
    <col min="10" max="10" width="9.125" style="2" customWidth="1"/>
    <col min="11" max="11" width="9.125" style="4" customWidth="1"/>
    <col min="12" max="12" width="10.125" style="4" bestFit="1" customWidth="1"/>
    <col min="13" max="16384" width="9.125" style="2" customWidth="1"/>
  </cols>
  <sheetData>
    <row r="1" spans="7:10" ht="12.75">
      <c r="G1" s="331" t="s">
        <v>25</v>
      </c>
      <c r="H1" s="331"/>
      <c r="I1" s="331"/>
      <c r="J1" s="331"/>
    </row>
    <row r="2" spans="5:9" ht="12.75">
      <c r="E2" s="331"/>
      <c r="F2" s="331"/>
      <c r="G2" s="331"/>
      <c r="H2" s="331"/>
      <c r="I2" s="331"/>
    </row>
    <row r="3" spans="1:9" ht="31.5" customHeight="1">
      <c r="A3" s="333" t="s">
        <v>137</v>
      </c>
      <c r="B3" s="333"/>
      <c r="C3" s="333"/>
      <c r="D3" s="333"/>
      <c r="E3" s="333"/>
      <c r="F3" s="333"/>
      <c r="G3" s="333"/>
      <c r="H3" s="333"/>
      <c r="I3" s="333"/>
    </row>
    <row r="4" spans="1:10" ht="16.5" thickBot="1">
      <c r="A4" s="18"/>
      <c r="B4" s="18"/>
      <c r="C4" s="18"/>
      <c r="D4" s="18"/>
      <c r="E4" s="18"/>
      <c r="F4" s="18"/>
      <c r="G4" s="332" t="s">
        <v>0</v>
      </c>
      <c r="H4" s="332"/>
      <c r="I4" s="332"/>
      <c r="J4" s="332"/>
    </row>
    <row r="5" spans="1:10" ht="16.5" customHeight="1">
      <c r="A5" s="318" t="s">
        <v>1</v>
      </c>
      <c r="B5" s="340"/>
      <c r="C5" s="325" t="s">
        <v>19</v>
      </c>
      <c r="D5" s="326"/>
      <c r="E5" s="325" t="s">
        <v>150</v>
      </c>
      <c r="F5" s="326"/>
      <c r="G5" s="325" t="s">
        <v>151</v>
      </c>
      <c r="H5" s="326"/>
      <c r="I5" s="307" t="s">
        <v>20</v>
      </c>
      <c r="J5" s="308"/>
    </row>
    <row r="6" spans="1:10" ht="47.25" customHeight="1" thickBot="1">
      <c r="A6" s="341"/>
      <c r="B6" s="342"/>
      <c r="C6" s="327"/>
      <c r="D6" s="328"/>
      <c r="E6" s="327"/>
      <c r="F6" s="328"/>
      <c r="G6" s="327"/>
      <c r="H6" s="328"/>
      <c r="I6" s="329"/>
      <c r="J6" s="330"/>
    </row>
    <row r="7" spans="1:10" ht="42.75" customHeight="1" thickBot="1">
      <c r="A7" s="320"/>
      <c r="B7" s="343"/>
      <c r="C7" s="259" t="s">
        <v>155</v>
      </c>
      <c r="D7" s="142" t="s">
        <v>156</v>
      </c>
      <c r="E7" s="259" t="s">
        <v>155</v>
      </c>
      <c r="F7" s="142" t="s">
        <v>156</v>
      </c>
      <c r="G7" s="259" t="s">
        <v>155</v>
      </c>
      <c r="H7" s="142" t="s">
        <v>156</v>
      </c>
      <c r="I7" s="259" t="s">
        <v>155</v>
      </c>
      <c r="J7" s="142" t="s">
        <v>156</v>
      </c>
    </row>
    <row r="8" spans="1:12" s="17" customFormat="1" ht="15" customHeight="1" thickBot="1">
      <c r="A8" s="339" t="s">
        <v>2</v>
      </c>
      <c r="B8" s="339"/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260">
        <v>8</v>
      </c>
      <c r="J8" s="297">
        <v>9</v>
      </c>
      <c r="K8" s="73"/>
      <c r="L8" s="73"/>
    </row>
    <row r="9" spans="1:12" s="17" customFormat="1" ht="24">
      <c r="A9" s="172"/>
      <c r="B9" s="171" t="s">
        <v>95</v>
      </c>
      <c r="C9" s="133"/>
      <c r="D9" s="133"/>
      <c r="E9" s="132"/>
      <c r="F9" s="132"/>
      <c r="G9" s="132"/>
      <c r="H9" s="132"/>
      <c r="I9" s="133"/>
      <c r="J9" s="296"/>
      <c r="K9" s="73"/>
      <c r="L9" s="73"/>
    </row>
    <row r="10" spans="1:10" ht="24">
      <c r="A10" s="64"/>
      <c r="B10" s="19" t="s">
        <v>44</v>
      </c>
      <c r="C10" s="80"/>
      <c r="D10" s="80"/>
      <c r="E10" s="80"/>
      <c r="F10" s="80"/>
      <c r="G10" s="80"/>
      <c r="H10" s="80"/>
      <c r="I10" s="178">
        <f>SUM(C10,E10,G10)</f>
        <v>0</v>
      </c>
      <c r="J10" s="298"/>
    </row>
    <row r="11" spans="1:10" ht="15.75" customHeight="1">
      <c r="A11" s="64"/>
      <c r="B11" s="209" t="s">
        <v>96</v>
      </c>
      <c r="C11" s="68"/>
      <c r="D11" s="68"/>
      <c r="E11" s="68"/>
      <c r="F11" s="68"/>
      <c r="G11" s="80"/>
      <c r="H11" s="80"/>
      <c r="I11" s="178"/>
      <c r="J11" s="298"/>
    </row>
    <row r="12" spans="1:10" ht="15.75" customHeight="1">
      <c r="A12" s="64"/>
      <c r="B12" s="209" t="s">
        <v>97</v>
      </c>
      <c r="C12" s="68"/>
      <c r="D12" s="68"/>
      <c r="E12" s="68"/>
      <c r="F12" s="68"/>
      <c r="G12" s="80"/>
      <c r="H12" s="80"/>
      <c r="I12" s="178"/>
      <c r="J12" s="298"/>
    </row>
    <row r="13" spans="1:10" ht="15.75" customHeight="1">
      <c r="A13" s="289"/>
      <c r="B13" s="290" t="s">
        <v>98</v>
      </c>
      <c r="C13" s="291">
        <f>301735-85039</f>
        <v>216696</v>
      </c>
      <c r="D13" s="291">
        <v>216696</v>
      </c>
      <c r="E13" s="291"/>
      <c r="F13" s="291"/>
      <c r="G13" s="292"/>
      <c r="H13" s="292"/>
      <c r="I13" s="293">
        <f>SUM(C13,E13,G13)</f>
        <v>216696</v>
      </c>
      <c r="J13" s="293">
        <f>SUM(D13,F13,H13)</f>
        <v>216696</v>
      </c>
    </row>
    <row r="14" spans="1:10" ht="15.75" customHeight="1">
      <c r="A14" s="294"/>
      <c r="B14" s="174" t="s">
        <v>166</v>
      </c>
      <c r="C14" s="80"/>
      <c r="D14" s="80"/>
      <c r="E14" s="80"/>
      <c r="F14" s="80"/>
      <c r="G14" s="80"/>
      <c r="H14" s="80"/>
      <c r="I14" s="178"/>
      <c r="J14" s="298"/>
    </row>
    <row r="15" spans="1:10" ht="15.75" customHeight="1">
      <c r="A15" s="294"/>
      <c r="B15" s="174" t="s">
        <v>167</v>
      </c>
      <c r="C15" s="80"/>
      <c r="D15" s="80">
        <v>1906</v>
      </c>
      <c r="E15" s="80"/>
      <c r="F15" s="80"/>
      <c r="G15" s="80"/>
      <c r="H15" s="80"/>
      <c r="I15" s="178"/>
      <c r="J15" s="299">
        <f>SUM(D15)</f>
        <v>1906</v>
      </c>
    </row>
    <row r="16" spans="1:10" ht="15.75" customHeight="1">
      <c r="A16" s="294"/>
      <c r="B16" s="174" t="s">
        <v>168</v>
      </c>
      <c r="C16" s="80"/>
      <c r="D16" s="80">
        <v>96942</v>
      </c>
      <c r="E16" s="80"/>
      <c r="F16" s="80"/>
      <c r="G16" s="80"/>
      <c r="H16" s="80"/>
      <c r="I16" s="178"/>
      <c r="J16" s="299">
        <f>SUM(D16)</f>
        <v>96942</v>
      </c>
    </row>
    <row r="17" spans="1:10" ht="15.75" customHeight="1" thickBot="1">
      <c r="A17" s="284"/>
      <c r="B17" s="285"/>
      <c r="C17" s="286"/>
      <c r="D17" s="286"/>
      <c r="E17" s="286"/>
      <c r="F17" s="286"/>
      <c r="G17" s="287"/>
      <c r="H17" s="287"/>
      <c r="I17" s="288"/>
      <c r="J17" s="295"/>
    </row>
    <row r="18" spans="1:10" ht="25.5" customHeight="1" thickBot="1">
      <c r="A18" s="65" t="s">
        <v>59</v>
      </c>
      <c r="B18" s="39" t="s">
        <v>99</v>
      </c>
      <c r="C18" s="22">
        <f>SUM(C10:C13)</f>
        <v>216696</v>
      </c>
      <c r="D18" s="22">
        <f>SUM(D13:D17)</f>
        <v>315544</v>
      </c>
      <c r="E18" s="22">
        <f>SUM(E9:E13)</f>
        <v>0</v>
      </c>
      <c r="F18" s="22"/>
      <c r="G18" s="22">
        <f>SUM(G9:G13)</f>
        <v>0</v>
      </c>
      <c r="H18" s="22"/>
      <c r="I18" s="22">
        <f>SUM(I9:I13)</f>
        <v>216696</v>
      </c>
      <c r="J18" s="22">
        <f>SUM(J12:J17)</f>
        <v>315544</v>
      </c>
    </row>
    <row r="21" spans="3:4" ht="12.75">
      <c r="C21" s="4"/>
      <c r="D21" s="4"/>
    </row>
  </sheetData>
  <sheetProtection/>
  <mergeCells count="10">
    <mergeCell ref="A8:B8"/>
    <mergeCell ref="E2:I2"/>
    <mergeCell ref="A3:I3"/>
    <mergeCell ref="G1:J1"/>
    <mergeCell ref="I5:J6"/>
    <mergeCell ref="C5:D6"/>
    <mergeCell ref="E5:F6"/>
    <mergeCell ref="G5:H6"/>
    <mergeCell ref="A5:B7"/>
    <mergeCell ref="G4:J4"/>
  </mergeCells>
  <printOptions/>
  <pageMargins left="0.42" right="0.19" top="0.96" bottom="0.22" header="0.75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4" width="11.125" style="2" customWidth="1"/>
    <col min="5" max="5" width="12.125" style="2" customWidth="1"/>
    <col min="6" max="9" width="13.125" style="2" customWidth="1"/>
    <col min="10" max="10" width="11.00390625" style="2" customWidth="1"/>
    <col min="11" max="16384" width="9.125" style="2" customWidth="1"/>
  </cols>
  <sheetData>
    <row r="1" spans="8:11" ht="12.75">
      <c r="H1" s="331" t="s">
        <v>27</v>
      </c>
      <c r="I1" s="331"/>
      <c r="J1" s="331"/>
      <c r="K1" s="331"/>
    </row>
    <row r="4" spans="3:10" ht="19.5" customHeight="1">
      <c r="C4" s="333" t="s">
        <v>136</v>
      </c>
      <c r="D4" s="333"/>
      <c r="E4" s="333"/>
      <c r="F4" s="333"/>
      <c r="G4" s="333"/>
      <c r="H4" s="333"/>
      <c r="I4" s="333"/>
      <c r="J4" s="333"/>
    </row>
    <row r="5" spans="3:10" ht="19.5" customHeight="1">
      <c r="C5" s="333" t="s">
        <v>21</v>
      </c>
      <c r="D5" s="333"/>
      <c r="E5" s="333"/>
      <c r="F5" s="333"/>
      <c r="G5" s="333"/>
      <c r="H5" s="333"/>
      <c r="I5" s="333"/>
      <c r="J5" s="333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1" ht="19.5" customHeight="1" thickBot="1">
      <c r="C7" s="16"/>
      <c r="D7" s="16"/>
      <c r="E7" s="16"/>
      <c r="F7" s="16"/>
      <c r="G7" s="16"/>
      <c r="H7" s="400" t="s">
        <v>0</v>
      </c>
      <c r="I7" s="400"/>
      <c r="J7" s="400"/>
      <c r="K7" s="400"/>
    </row>
    <row r="8" spans="1:11" ht="19.5" customHeight="1">
      <c r="A8" s="318" t="s">
        <v>1</v>
      </c>
      <c r="B8" s="319"/>
      <c r="C8" s="340"/>
      <c r="D8" s="325" t="s">
        <v>19</v>
      </c>
      <c r="E8" s="326"/>
      <c r="F8" s="325" t="s">
        <v>150</v>
      </c>
      <c r="G8" s="326"/>
      <c r="H8" s="325" t="s">
        <v>151</v>
      </c>
      <c r="I8" s="326"/>
      <c r="J8" s="307" t="s">
        <v>20</v>
      </c>
      <c r="K8" s="308"/>
    </row>
    <row r="9" spans="1:11" ht="56.25" customHeight="1" thickBot="1">
      <c r="A9" s="320"/>
      <c r="B9" s="321"/>
      <c r="C9" s="343"/>
      <c r="D9" s="327"/>
      <c r="E9" s="328"/>
      <c r="F9" s="327"/>
      <c r="G9" s="328"/>
      <c r="H9" s="327"/>
      <c r="I9" s="328"/>
      <c r="J9" s="329"/>
      <c r="K9" s="330"/>
    </row>
    <row r="10" spans="1:11" ht="19.5" customHeight="1" thickBot="1">
      <c r="A10" s="391">
        <v>1</v>
      </c>
      <c r="B10" s="392"/>
      <c r="C10" s="393"/>
      <c r="D10" s="210" t="s">
        <v>3</v>
      </c>
      <c r="E10" s="210">
        <v>3</v>
      </c>
      <c r="F10" s="210">
        <v>4</v>
      </c>
      <c r="G10" s="210">
        <v>5</v>
      </c>
      <c r="H10" s="210">
        <v>6</v>
      </c>
      <c r="I10" s="210">
        <v>7</v>
      </c>
      <c r="J10" s="301">
        <v>8</v>
      </c>
      <c r="K10" s="302">
        <v>9</v>
      </c>
    </row>
    <row r="11" spans="1:11" ht="19.5" customHeight="1">
      <c r="A11" s="211"/>
      <c r="B11" s="398" t="s">
        <v>12</v>
      </c>
      <c r="C11" s="399"/>
      <c r="D11" s="212"/>
      <c r="E11" s="212"/>
      <c r="F11" s="213"/>
      <c r="G11" s="213"/>
      <c r="H11" s="214"/>
      <c r="I11" s="215"/>
      <c r="J11" s="215">
        <f>SUM(D11,F11,H11)</f>
        <v>0</v>
      </c>
      <c r="K11" s="300"/>
    </row>
    <row r="12" spans="1:11" ht="17.25" customHeight="1">
      <c r="A12" s="216"/>
      <c r="B12" s="396" t="s">
        <v>13</v>
      </c>
      <c r="C12" s="397"/>
      <c r="D12" s="24"/>
      <c r="E12" s="24"/>
      <c r="F12" s="183"/>
      <c r="G12" s="183"/>
      <c r="H12" s="217"/>
      <c r="I12" s="217"/>
      <c r="J12" s="217">
        <f>SUM(D12,F12,H12)</f>
        <v>0</v>
      </c>
      <c r="K12" s="298"/>
    </row>
    <row r="13" spans="1:11" ht="19.5" customHeight="1">
      <c r="A13" s="216"/>
      <c r="B13" s="396" t="s">
        <v>141</v>
      </c>
      <c r="C13" s="397"/>
      <c r="D13" s="80">
        <v>1250000</v>
      </c>
      <c r="E13" s="80">
        <v>1250000</v>
      </c>
      <c r="F13" s="80"/>
      <c r="G13" s="80"/>
      <c r="H13" s="217"/>
      <c r="I13" s="217"/>
      <c r="J13" s="217">
        <f>SUM(D13,F13,H13)</f>
        <v>1250000</v>
      </c>
      <c r="K13" s="217">
        <f>SUM(E13,G13,I13)</f>
        <v>1250000</v>
      </c>
    </row>
    <row r="14" spans="1:11" ht="19.5" customHeight="1">
      <c r="A14" s="216"/>
      <c r="B14" s="396" t="s">
        <v>90</v>
      </c>
      <c r="C14" s="397"/>
      <c r="D14" s="183">
        <v>150000</v>
      </c>
      <c r="E14" s="183">
        <v>161000</v>
      </c>
      <c r="F14" s="183"/>
      <c r="G14" s="183"/>
      <c r="H14" s="217"/>
      <c r="I14" s="217"/>
      <c r="J14" s="217">
        <f>SUM(D14:H14)</f>
        <v>311000</v>
      </c>
      <c r="K14" s="217">
        <f>SUM(E14:I14)</f>
        <v>161000</v>
      </c>
    </row>
    <row r="15" spans="1:11" ht="19.5" customHeight="1">
      <c r="A15" s="216"/>
      <c r="B15" s="396" t="s">
        <v>88</v>
      </c>
      <c r="C15" s="397"/>
      <c r="D15" s="183"/>
      <c r="E15" s="183"/>
      <c r="F15" s="183"/>
      <c r="G15" s="183">
        <v>50</v>
      </c>
      <c r="H15" s="217"/>
      <c r="I15" s="217"/>
      <c r="J15" s="217">
        <f>SUM(D15,F15,H15)</f>
        <v>0</v>
      </c>
      <c r="K15" s="217">
        <f>SUM(E15:I15)</f>
        <v>50</v>
      </c>
    </row>
    <row r="16" spans="1:11" ht="19.5" customHeight="1" thickBot="1">
      <c r="A16" s="216"/>
      <c r="B16" s="396" t="s">
        <v>89</v>
      </c>
      <c r="C16" s="397"/>
      <c r="D16" s="29"/>
      <c r="E16" s="29"/>
      <c r="F16" s="29"/>
      <c r="G16" s="29"/>
      <c r="H16" s="218"/>
      <c r="I16" s="218"/>
      <c r="J16" s="218">
        <f>SUM(D16,F16,H16)</f>
        <v>0</v>
      </c>
      <c r="K16" s="300"/>
    </row>
    <row r="17" spans="1:11" ht="27" customHeight="1" thickBot="1">
      <c r="A17" s="219" t="s">
        <v>113</v>
      </c>
      <c r="B17" s="394" t="s">
        <v>22</v>
      </c>
      <c r="C17" s="395"/>
      <c r="D17" s="220">
        <f>SUM(D13:D16)</f>
        <v>1400000</v>
      </c>
      <c r="E17" s="220">
        <f>SUM(E13:E16)</f>
        <v>1411000</v>
      </c>
      <c r="F17" s="220">
        <f>SUM(F13:F16)</f>
        <v>0</v>
      </c>
      <c r="G17" s="220">
        <v>50</v>
      </c>
      <c r="H17" s="220">
        <f>SUM(H13:H16)</f>
        <v>0</v>
      </c>
      <c r="I17" s="220"/>
      <c r="J17" s="22">
        <f>SUM(J13:J16)</f>
        <v>1561000</v>
      </c>
      <c r="K17" s="303">
        <f>SUM(K13:K16)</f>
        <v>1411050</v>
      </c>
    </row>
    <row r="18" spans="3:7" ht="12.75">
      <c r="C18" s="17"/>
      <c r="D18" s="17"/>
      <c r="E18" s="17"/>
      <c r="F18" s="17"/>
      <c r="G18" s="17"/>
    </row>
  </sheetData>
  <sheetProtection/>
  <mergeCells count="17">
    <mergeCell ref="B14:C14"/>
    <mergeCell ref="J8:K9"/>
    <mergeCell ref="H8:I9"/>
    <mergeCell ref="F8:G9"/>
    <mergeCell ref="D8:E9"/>
    <mergeCell ref="H1:K1"/>
    <mergeCell ref="H7:K7"/>
    <mergeCell ref="A8:C9"/>
    <mergeCell ref="A10:C10"/>
    <mergeCell ref="C4:J4"/>
    <mergeCell ref="C5:J5"/>
    <mergeCell ref="B17:C17"/>
    <mergeCell ref="B13:C13"/>
    <mergeCell ref="B15:C15"/>
    <mergeCell ref="B16:C16"/>
    <mergeCell ref="B11:C11"/>
    <mergeCell ref="B12:C12"/>
  </mergeCells>
  <printOptions/>
  <pageMargins left="0.39" right="0.17" top="0.71" bottom="1" header="0.4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5" width="13.375" style="0" customWidth="1"/>
    <col min="6" max="6" width="13.00390625" style="0" customWidth="1"/>
    <col min="7" max="7" width="12.75390625" style="14" customWidth="1"/>
    <col min="8" max="8" width="13.00390625" style="0" customWidth="1"/>
    <col min="9" max="9" width="13.875" style="0" customWidth="1"/>
    <col min="10" max="10" width="13.00390625" style="0" customWidth="1"/>
  </cols>
  <sheetData>
    <row r="2" spans="6:7" ht="12.75">
      <c r="F2" s="404" t="s">
        <v>26</v>
      </c>
      <c r="G2" s="404"/>
    </row>
    <row r="3" spans="1:10" ht="25.5" customHeight="1">
      <c r="A3" s="45"/>
      <c r="B3" s="45"/>
      <c r="C3" s="45"/>
      <c r="D3" s="45"/>
      <c r="E3" s="45"/>
      <c r="F3" s="360"/>
      <c r="G3" s="360"/>
      <c r="H3" s="46"/>
      <c r="I3" s="46"/>
      <c r="J3" s="46"/>
    </row>
    <row r="4" spans="1:9" ht="56.25" customHeight="1">
      <c r="A4" s="5"/>
      <c r="B4" s="5"/>
      <c r="C4" s="5"/>
      <c r="D4" s="5"/>
      <c r="E4" s="5"/>
      <c r="F4" s="5"/>
      <c r="G4" s="5"/>
      <c r="H4" s="32"/>
      <c r="I4" s="32"/>
    </row>
    <row r="5" spans="1:10" ht="33" customHeight="1">
      <c r="A5" s="357" t="s">
        <v>135</v>
      </c>
      <c r="B5" s="357"/>
      <c r="C5" s="357"/>
      <c r="D5" s="357"/>
      <c r="E5" s="357"/>
      <c r="F5" s="357"/>
      <c r="G5" s="357"/>
      <c r="H5" s="49"/>
      <c r="I5" s="49"/>
      <c r="J5" s="49"/>
    </row>
    <row r="6" spans="1:8" ht="25.5" customHeight="1">
      <c r="A6" s="5"/>
      <c r="B6" s="5"/>
      <c r="C6" s="5"/>
      <c r="D6" s="5"/>
      <c r="E6" s="5"/>
      <c r="F6" s="5"/>
      <c r="G6" s="7"/>
      <c r="H6" s="5"/>
    </row>
    <row r="7" spans="1:10" ht="17.25" customHeight="1" thickBot="1">
      <c r="A7" s="5"/>
      <c r="B7" s="5"/>
      <c r="C7" s="5"/>
      <c r="D7" s="5"/>
      <c r="E7" s="5"/>
      <c r="F7" s="5"/>
      <c r="G7" s="48" t="s">
        <v>0</v>
      </c>
      <c r="H7" s="5"/>
      <c r="I7" s="47"/>
      <c r="J7" s="47"/>
    </row>
    <row r="8" spans="1:13" ht="72" customHeight="1">
      <c r="A8" s="318" t="s">
        <v>1</v>
      </c>
      <c r="B8" s="319"/>
      <c r="C8" s="340"/>
      <c r="D8" s="326" t="s">
        <v>19</v>
      </c>
      <c r="E8" s="326" t="s">
        <v>150</v>
      </c>
      <c r="F8" s="326" t="s">
        <v>151</v>
      </c>
      <c r="G8" s="308" t="s">
        <v>20</v>
      </c>
      <c r="H8" s="43"/>
      <c r="I8" s="43"/>
      <c r="J8" s="44"/>
      <c r="M8" s="40"/>
    </row>
    <row r="9" spans="1:8" s="51" customFormat="1" ht="13.5" thickBot="1">
      <c r="A9" s="320"/>
      <c r="B9" s="321"/>
      <c r="C9" s="343"/>
      <c r="D9" s="328"/>
      <c r="E9" s="328"/>
      <c r="F9" s="328"/>
      <c r="G9" s="330"/>
      <c r="H9" s="52"/>
    </row>
    <row r="10" spans="1:8" s="51" customFormat="1" ht="13.5" thickBot="1">
      <c r="A10" s="335">
        <v>1</v>
      </c>
      <c r="B10" s="401"/>
      <c r="C10" s="336"/>
      <c r="D10" s="62">
        <v>2</v>
      </c>
      <c r="E10" s="62">
        <v>3</v>
      </c>
      <c r="F10" s="62">
        <v>4</v>
      </c>
      <c r="G10" s="63">
        <v>5</v>
      </c>
      <c r="H10" s="52"/>
    </row>
    <row r="11" spans="1:7" s="2" customFormat="1" ht="27" customHeight="1" thickBot="1">
      <c r="A11" s="221"/>
      <c r="B11" s="407" t="s">
        <v>15</v>
      </c>
      <c r="C11" s="408"/>
      <c r="D11" s="222">
        <v>21743</v>
      </c>
      <c r="E11" s="223"/>
      <c r="F11" s="223"/>
      <c r="G11" s="22">
        <f>SUM(D11:F11)</f>
        <v>21743</v>
      </c>
    </row>
    <row r="12" spans="1:7" s="2" customFormat="1" ht="27" customHeight="1" thickBot="1">
      <c r="A12" s="221"/>
      <c r="B12" s="407" t="s">
        <v>16</v>
      </c>
      <c r="C12" s="408"/>
      <c r="D12" s="222">
        <v>2421</v>
      </c>
      <c r="E12" s="223"/>
      <c r="F12" s="223"/>
      <c r="G12" s="22">
        <f>SUM(D12:F12)</f>
        <v>2421</v>
      </c>
    </row>
    <row r="13" spans="1:7" s="2" customFormat="1" ht="27" customHeight="1" thickBot="1">
      <c r="A13" s="221"/>
      <c r="B13" s="405" t="s">
        <v>17</v>
      </c>
      <c r="C13" s="406"/>
      <c r="D13" s="222">
        <v>0</v>
      </c>
      <c r="E13" s="223"/>
      <c r="F13" s="223"/>
      <c r="G13" s="22">
        <f>SUM(D13:F13)</f>
        <v>0</v>
      </c>
    </row>
    <row r="14" spans="1:7" s="2" customFormat="1" ht="27" customHeight="1" thickBot="1">
      <c r="A14" s="224" t="s">
        <v>2</v>
      </c>
      <c r="B14" s="402" t="s">
        <v>100</v>
      </c>
      <c r="C14" s="403"/>
      <c r="D14" s="223">
        <f>SUM(D11:D13)</f>
        <v>24164</v>
      </c>
      <c r="E14" s="223">
        <f>SUM(E11:E13)</f>
        <v>0</v>
      </c>
      <c r="F14" s="223">
        <f>SUM(F11:F13)</f>
        <v>0</v>
      </c>
      <c r="G14" s="225">
        <f>SUM(G11:G13)</f>
        <v>24164</v>
      </c>
    </row>
    <row r="15" spans="1:8" s="2" customFormat="1" ht="29.25" customHeight="1" thickBot="1">
      <c r="A15" s="50"/>
      <c r="B15" s="405" t="s">
        <v>101</v>
      </c>
      <c r="C15" s="406"/>
      <c r="D15" s="71">
        <v>49000</v>
      </c>
      <c r="E15" s="71"/>
      <c r="F15" s="29"/>
      <c r="G15" s="22">
        <f>SUM(D15,E15,F15)</f>
        <v>49000</v>
      </c>
      <c r="H15" s="53"/>
    </row>
    <row r="16" spans="1:8" s="1" customFormat="1" ht="25.5" customHeight="1" thickBot="1">
      <c r="A16" s="50" t="s">
        <v>3</v>
      </c>
      <c r="B16" s="402" t="s">
        <v>14</v>
      </c>
      <c r="C16" s="403"/>
      <c r="D16" s="22">
        <f>SUM(D15:D15)</f>
        <v>49000</v>
      </c>
      <c r="E16" s="22">
        <f>SUM(E15:E15)</f>
        <v>0</v>
      </c>
      <c r="F16" s="22">
        <f>SUM(F15:F15)</f>
        <v>0</v>
      </c>
      <c r="G16" s="22">
        <f>SUM(G15:G15)</f>
        <v>49000</v>
      </c>
      <c r="H16" s="54"/>
    </row>
    <row r="17" spans="1:7" s="51" customFormat="1" ht="27" customHeight="1" thickBot="1">
      <c r="A17" s="226" t="s">
        <v>116</v>
      </c>
      <c r="B17" s="402" t="s">
        <v>102</v>
      </c>
      <c r="C17" s="403"/>
      <c r="D17" s="227">
        <f>SUM(D16,D14)</f>
        <v>73164</v>
      </c>
      <c r="E17" s="228">
        <f>SUM(E16,E14)</f>
        <v>0</v>
      </c>
      <c r="F17" s="193">
        <f>SUM(F16,F14)</f>
        <v>0</v>
      </c>
      <c r="G17" s="229">
        <f>SUM(G16,G14)</f>
        <v>73164</v>
      </c>
    </row>
  </sheetData>
  <sheetProtection/>
  <mergeCells count="16">
    <mergeCell ref="B17:C17"/>
    <mergeCell ref="F2:G2"/>
    <mergeCell ref="B15:C15"/>
    <mergeCell ref="B11:C11"/>
    <mergeCell ref="B12:C12"/>
    <mergeCell ref="B13:C13"/>
    <mergeCell ref="B14:C14"/>
    <mergeCell ref="B16:C16"/>
    <mergeCell ref="F3:G3"/>
    <mergeCell ref="A5:G5"/>
    <mergeCell ref="G8:G9"/>
    <mergeCell ref="A10:C10"/>
    <mergeCell ref="A8:C9"/>
    <mergeCell ref="D8:D9"/>
    <mergeCell ref="E8:E9"/>
    <mergeCell ref="F8:F9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garancsi.eva</cp:lastModifiedBy>
  <cp:lastPrinted>2015-09-01T09:22:32Z</cp:lastPrinted>
  <dcterms:created xsi:type="dcterms:W3CDTF">2011-02-03T10:02:06Z</dcterms:created>
  <dcterms:modified xsi:type="dcterms:W3CDTF">2015-09-28T11:56:08Z</dcterms:modified>
  <cp:category/>
  <cp:version/>
  <cp:contentType/>
  <cp:contentStatus/>
</cp:coreProperties>
</file>