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fileSharing readOnlyRecommended="1" userName="Dr Nagy Artúr" algorithmName="SHA-512" hashValue="VmC4YJ/g8rJFiQY6lV/RO39bcRMpTNJXmHBt6HUNQKz+3TX0MHFa9X4ax4oRwfOh5wKU6b/5Y2pe44LHulT1HA==" saltValue="IOBj4H8vg1fqUaSVq4sqpw==" spinCount="10000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!                  JKV 2018  mappa\SZEPTEMBER mappa\"/>
    </mc:Choice>
  </mc:AlternateContent>
  <xr:revisionPtr revIDLastSave="0" documentId="8_{5DF7EC48-E6B3-4327-B00B-F998B406823D}" xr6:coauthVersionLast="37" xr6:coauthVersionMax="37" xr10:uidLastSave="{00000000-0000-0000-0000-000000000000}"/>
  <bookViews>
    <workbookView xWindow="32775" yWindow="32775" windowWidth="20490" windowHeight="7545" tabRatio="727" firstSheet="7" activeTab="13" xr2:uid="{00000000-000D-0000-FFFF-FFFF00000000}"/>
  </bookViews>
  <sheets>
    <sheet name="1. mell. 1. OLDAL" sheetId="1" r:id="rId1"/>
    <sheet name="1. mell. 2. OLDAL" sheetId="116" r:id="rId2"/>
    <sheet name="2. mell. 1. OLDAL" sheetId="73" r:id="rId3"/>
    <sheet name="2. mell. 2. OLDAL" sheetId="61" r:id="rId4"/>
    <sheet name="3.sz.mell.  " sheetId="62" r:id="rId5"/>
    <sheet name="4.sz.mell." sheetId="77" r:id="rId6"/>
    <sheet name="5.sz.mell." sheetId="78" r:id="rId7"/>
    <sheet name="6.sz.mell." sheetId="63" r:id="rId8"/>
    <sheet name="7.sz.mell." sheetId="64" r:id="rId9"/>
    <sheet name="8. sz. mell. " sheetId="71" r:id="rId10"/>
    <sheet name="9. mell. 1. OLDAL" sheetId="3" r:id="rId11"/>
    <sheet name="9. mell. 9. OLDAL" sheetId="119" r:id="rId12"/>
    <sheet name="10.sz.mell" sheetId="89" r:id="rId13"/>
    <sheet name="11. sz. mell." sheetId="24" r:id="rId14"/>
  </sheets>
  <definedNames>
    <definedName name="_xlnm.Print_Titles" localSheetId="10">'9. mell. 1. OLDAL'!$1:$6</definedName>
    <definedName name="_xlnm.Print_Titles" localSheetId="11">'9. mell. 9. OLDAL'!$1:$6</definedName>
    <definedName name="_xlnm.Print_Area" localSheetId="0">'1. mell. 1. OLDAL'!$A$1:$D$159</definedName>
    <definedName name="_xlnm.Print_Area" localSheetId="1">'1. mell. 2. OLDAL'!$A$1:$D$159</definedName>
    <definedName name="_xlnm.Print_Area" localSheetId="2">'2. mell. 1. OLDAL'!$A$1:$H$32</definedName>
  </definedNames>
  <calcPr calcId="162913"/>
</workbook>
</file>

<file path=xl/calcChain.xml><?xml version="1.0" encoding="utf-8"?>
<calcChain xmlns="http://schemas.openxmlformats.org/spreadsheetml/2006/main">
  <c r="D98" i="119" l="1"/>
  <c r="D93" i="119" s="1"/>
  <c r="D128" i="119" s="1"/>
  <c r="D155" i="119" s="1"/>
  <c r="D111" i="119"/>
  <c r="D114" i="119"/>
  <c r="D140" i="119"/>
  <c r="D154" i="119" s="1"/>
  <c r="D8" i="119"/>
  <c r="D65" i="119" s="1"/>
  <c r="D90" i="119" s="1"/>
  <c r="D15" i="119"/>
  <c r="D22" i="119"/>
  <c r="D29" i="119"/>
  <c r="D37" i="119"/>
  <c r="D60" i="119"/>
  <c r="D75" i="119"/>
  <c r="D89" i="119"/>
  <c r="D140" i="3"/>
  <c r="D154" i="3" s="1"/>
  <c r="D114" i="3"/>
  <c r="D98" i="3"/>
  <c r="D111" i="3"/>
  <c r="D93" i="3" s="1"/>
  <c r="D128" i="3" s="1"/>
  <c r="D75" i="3"/>
  <c r="D89" i="3" s="1"/>
  <c r="D60" i="3"/>
  <c r="D37" i="3"/>
  <c r="D29" i="3"/>
  <c r="D22" i="3"/>
  <c r="D15" i="3"/>
  <c r="D8" i="3"/>
  <c r="D65" i="3" s="1"/>
  <c r="D30" i="61"/>
  <c r="D31" i="61" s="1"/>
  <c r="D18" i="61"/>
  <c r="D17" i="61"/>
  <c r="G17" i="61"/>
  <c r="G31" i="61"/>
  <c r="D19" i="73"/>
  <c r="D29" i="73" s="1"/>
  <c r="G29" i="73"/>
  <c r="G18" i="73"/>
  <c r="G30" i="73" s="1"/>
  <c r="D18" i="73"/>
  <c r="D98" i="116"/>
  <c r="D93" i="116"/>
  <c r="D128" i="116" s="1"/>
  <c r="D154" i="116" s="1"/>
  <c r="D111" i="116"/>
  <c r="D114" i="116"/>
  <c r="D140" i="116"/>
  <c r="D153" i="116"/>
  <c r="D5" i="116"/>
  <c r="D12" i="116"/>
  <c r="D19" i="116"/>
  <c r="D26" i="116"/>
  <c r="D62" i="116" s="1"/>
  <c r="D87" i="116" s="1"/>
  <c r="D34" i="116"/>
  <c r="D57" i="116"/>
  <c r="D72" i="116"/>
  <c r="D86" i="116"/>
  <c r="D140" i="1"/>
  <c r="D153" i="1" s="1"/>
  <c r="D114" i="1"/>
  <c r="D111" i="1"/>
  <c r="D98" i="1"/>
  <c r="D93" i="1" s="1"/>
  <c r="D128" i="1" s="1"/>
  <c r="D72" i="1"/>
  <c r="D86" i="1" s="1"/>
  <c r="D5" i="1"/>
  <c r="D57" i="1"/>
  <c r="D34" i="1"/>
  <c r="D26" i="1"/>
  <c r="D19" i="1"/>
  <c r="D62" i="1" s="1"/>
  <c r="D12" i="1"/>
  <c r="D14" i="24"/>
  <c r="D27" i="24"/>
  <c r="D28" i="24"/>
  <c r="D26" i="24"/>
  <c r="E14" i="24"/>
  <c r="E27" i="24"/>
  <c r="E28" i="24"/>
  <c r="E26" i="24"/>
  <c r="F14" i="24"/>
  <c r="F26" i="24"/>
  <c r="F27" i="24" s="1"/>
  <c r="F28" i="24" s="1"/>
  <c r="G14" i="24"/>
  <c r="G26" i="24"/>
  <c r="G27" i="24" s="1"/>
  <c r="H14" i="24"/>
  <c r="H27" i="24" s="1"/>
  <c r="H26" i="24"/>
  <c r="I14" i="24"/>
  <c r="I27" i="24"/>
  <c r="I26" i="24"/>
  <c r="J14" i="24"/>
  <c r="J26" i="24"/>
  <c r="J27" i="24" s="1"/>
  <c r="K14" i="24"/>
  <c r="K26" i="24"/>
  <c r="K27" i="24" s="1"/>
  <c r="L14" i="24"/>
  <c r="L27" i="24" s="1"/>
  <c r="L26" i="24"/>
  <c r="M14" i="24"/>
  <c r="M27" i="24"/>
  <c r="M26" i="24"/>
  <c r="O24" i="24"/>
  <c r="F5" i="71"/>
  <c r="F7" i="71"/>
  <c r="C98" i="119"/>
  <c r="C93" i="119"/>
  <c r="C128" i="119"/>
  <c r="C155" i="119"/>
  <c r="C114" i="119"/>
  <c r="C145" i="119"/>
  <c r="C140" i="119"/>
  <c r="C133" i="119"/>
  <c r="C129" i="119"/>
  <c r="C8" i="119"/>
  <c r="C15" i="119"/>
  <c r="C22" i="119"/>
  <c r="C29" i="119"/>
  <c r="C37" i="119"/>
  <c r="C65" i="119" s="1"/>
  <c r="C49" i="119"/>
  <c r="C55" i="119"/>
  <c r="C60" i="119"/>
  <c r="C66" i="119"/>
  <c r="C89" i="119" s="1"/>
  <c r="C70" i="119"/>
  <c r="C75" i="119"/>
  <c r="C78" i="119"/>
  <c r="C82" i="119"/>
  <c r="C98" i="3"/>
  <c r="C93" i="3"/>
  <c r="C128" i="3" s="1"/>
  <c r="C155" i="3" s="1"/>
  <c r="C114" i="3"/>
  <c r="C129" i="3"/>
  <c r="C133" i="3"/>
  <c r="C140" i="3"/>
  <c r="C145" i="3"/>
  <c r="C8" i="3"/>
  <c r="C65" i="3" s="1"/>
  <c r="C90" i="3" s="1"/>
  <c r="C15" i="3"/>
  <c r="C22" i="3"/>
  <c r="C29" i="3"/>
  <c r="C37" i="3"/>
  <c r="C49" i="3"/>
  <c r="C55" i="3"/>
  <c r="C60" i="3"/>
  <c r="C66" i="3"/>
  <c r="C70" i="3"/>
  <c r="C75" i="3"/>
  <c r="C89" i="3" s="1"/>
  <c r="C78" i="3"/>
  <c r="C82" i="3"/>
  <c r="C19" i="73"/>
  <c r="C63" i="116"/>
  <c r="C86" i="116" s="1"/>
  <c r="C67" i="116"/>
  <c r="C72" i="116"/>
  <c r="C75" i="116"/>
  <c r="C79" i="116"/>
  <c r="C129" i="116"/>
  <c r="C133" i="116"/>
  <c r="C153" i="116" s="1"/>
  <c r="C140" i="116"/>
  <c r="C145" i="116"/>
  <c r="C5" i="116"/>
  <c r="C62" i="116" s="1"/>
  <c r="C12" i="116"/>
  <c r="C19" i="116"/>
  <c r="C26" i="116"/>
  <c r="C34" i="116"/>
  <c r="C46" i="116"/>
  <c r="C52" i="116"/>
  <c r="C57" i="116"/>
  <c r="C98" i="116"/>
  <c r="C93" i="116" s="1"/>
  <c r="C128" i="116" s="1"/>
  <c r="C154" i="116" s="1"/>
  <c r="C114" i="116"/>
  <c r="C90" i="116"/>
  <c r="C157" i="116" s="1"/>
  <c r="C91" i="116"/>
  <c r="C98" i="1"/>
  <c r="C93" i="1"/>
  <c r="C128" i="1" s="1"/>
  <c r="C18" i="61"/>
  <c r="C30" i="61" s="1"/>
  <c r="C31" i="61" s="1"/>
  <c r="F2" i="61"/>
  <c r="E2" i="62" s="1"/>
  <c r="C157" i="1"/>
  <c r="C26" i="1"/>
  <c r="E3" i="63"/>
  <c r="E3" i="64" s="1"/>
  <c r="C18" i="73"/>
  <c r="C4" i="73"/>
  <c r="F4" i="73" s="1"/>
  <c r="F29" i="73"/>
  <c r="C145" i="1"/>
  <c r="C133" i="1"/>
  <c r="A47" i="71"/>
  <c r="E14" i="71"/>
  <c r="E27" i="71" s="1"/>
  <c r="E37" i="71" s="1"/>
  <c r="D14" i="71"/>
  <c r="D27" i="71" s="1"/>
  <c r="D37" i="71" s="1"/>
  <c r="C14" i="71"/>
  <c r="C27" i="71" s="1"/>
  <c r="C37" i="71" s="1"/>
  <c r="D3" i="64"/>
  <c r="F17" i="61"/>
  <c r="C32" i="61" s="1"/>
  <c r="C17" i="61"/>
  <c r="F32" i="61" s="1"/>
  <c r="C140" i="1"/>
  <c r="C129" i="1"/>
  <c r="C153" i="1" s="1"/>
  <c r="C114" i="1"/>
  <c r="C79" i="1"/>
  <c r="C75" i="1"/>
  <c r="C72" i="1"/>
  <c r="C86" i="1" s="1"/>
  <c r="C159" i="1" s="1"/>
  <c r="C67" i="1"/>
  <c r="C63" i="1"/>
  <c r="C57" i="1"/>
  <c r="C52" i="1"/>
  <c r="C46" i="1"/>
  <c r="C34" i="1"/>
  <c r="C19" i="1"/>
  <c r="C12" i="1"/>
  <c r="C5" i="1"/>
  <c r="C62" i="1" s="1"/>
  <c r="F30" i="61"/>
  <c r="F18" i="73"/>
  <c r="C31" i="73"/>
  <c r="C24" i="61"/>
  <c r="C24" i="73"/>
  <c r="C29" i="73" s="1"/>
  <c r="C30" i="73" s="1"/>
  <c r="E14" i="89"/>
  <c r="F14" i="89"/>
  <c r="D14" i="89"/>
  <c r="G14" i="89" s="1"/>
  <c r="C14" i="89"/>
  <c r="G13" i="89"/>
  <c r="G12" i="89"/>
  <c r="G11" i="89"/>
  <c r="G10" i="89"/>
  <c r="G9" i="89"/>
  <c r="G8" i="89"/>
  <c r="C8" i="78"/>
  <c r="C11" i="77"/>
  <c r="C11" i="62"/>
  <c r="D11" i="62"/>
  <c r="E11" i="62"/>
  <c r="F8" i="62"/>
  <c r="F9" i="62"/>
  <c r="F10" i="62"/>
  <c r="F11" i="62" s="1"/>
  <c r="F7" i="62"/>
  <c r="F6" i="62"/>
  <c r="O21" i="24"/>
  <c r="O9" i="24"/>
  <c r="C35" i="71"/>
  <c r="F28" i="71"/>
  <c r="F30" i="71"/>
  <c r="F31" i="71"/>
  <c r="F32" i="71"/>
  <c r="F33" i="71"/>
  <c r="F35" i="71" s="1"/>
  <c r="F34" i="71"/>
  <c r="E35" i="71"/>
  <c r="D35" i="71"/>
  <c r="F8" i="71"/>
  <c r="F9" i="71"/>
  <c r="F11" i="71"/>
  <c r="E12" i="71"/>
  <c r="D12" i="71"/>
  <c r="C12" i="71"/>
  <c r="F6" i="71"/>
  <c r="F12" i="71" s="1"/>
  <c r="F15" i="71"/>
  <c r="F22" i="71" s="1"/>
  <c r="F17" i="71"/>
  <c r="F18" i="71"/>
  <c r="F19" i="71"/>
  <c r="F20" i="71"/>
  <c r="F21" i="71"/>
  <c r="C22" i="71"/>
  <c r="D22" i="71"/>
  <c r="E22" i="71"/>
  <c r="F29" i="71"/>
  <c r="F38" i="71"/>
  <c r="F39" i="71"/>
  <c r="F45" i="71" s="1"/>
  <c r="F40" i="71"/>
  <c r="F41" i="71"/>
  <c r="F42" i="71"/>
  <c r="F43" i="71"/>
  <c r="F44" i="71"/>
  <c r="C45" i="71"/>
  <c r="D45" i="71"/>
  <c r="E45" i="71"/>
  <c r="E52" i="71"/>
  <c r="F5" i="64"/>
  <c r="F6" i="64"/>
  <c r="F7" i="64"/>
  <c r="F8" i="64"/>
  <c r="F9" i="64"/>
  <c r="F24" i="64" s="1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9" i="63"/>
  <c r="F10" i="63"/>
  <c r="F11" i="63"/>
  <c r="F23" i="63" s="1"/>
  <c r="F12" i="63"/>
  <c r="F13" i="63"/>
  <c r="F14" i="63"/>
  <c r="F15" i="63"/>
  <c r="F16" i="63"/>
  <c r="F17" i="63"/>
  <c r="F18" i="63"/>
  <c r="F19" i="63"/>
  <c r="F20" i="63"/>
  <c r="F21" i="63"/>
  <c r="F22" i="63"/>
  <c r="B22" i="63"/>
  <c r="D22" i="63"/>
  <c r="E22" i="63"/>
  <c r="O5" i="24"/>
  <c r="N14" i="24"/>
  <c r="O14" i="24" s="1"/>
  <c r="O27" i="24" s="1"/>
  <c r="N26" i="24"/>
  <c r="C14" i="24"/>
  <c r="C26" i="24"/>
  <c r="O26" i="24"/>
  <c r="O25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C91" i="1"/>
  <c r="C3" i="77"/>
  <c r="C4" i="61"/>
  <c r="F31" i="61"/>
  <c r="F31" i="73"/>
  <c r="F30" i="73"/>
  <c r="C27" i="24"/>
  <c r="F4" i="61"/>
  <c r="C2" i="77"/>
  <c r="C2" i="78" s="1"/>
  <c r="F2" i="63" s="1"/>
  <c r="F2" i="64" s="1"/>
  <c r="C87" i="1" l="1"/>
  <c r="C158" i="1"/>
  <c r="C154" i="1"/>
  <c r="C90" i="119"/>
  <c r="D87" i="1"/>
  <c r="D30" i="73"/>
  <c r="D155" i="3"/>
  <c r="C158" i="116"/>
  <c r="C87" i="116"/>
  <c r="D90" i="3"/>
  <c r="C159" i="116"/>
  <c r="D154" i="1"/>
  <c r="F32" i="73"/>
  <c r="C32" i="73"/>
  <c r="F33" i="61"/>
  <c r="C33" i="61"/>
  <c r="G28" i="24"/>
  <c r="H28" i="24" s="1"/>
  <c r="I28" i="24" s="1"/>
  <c r="J28" i="24" s="1"/>
  <c r="K28" i="24" s="1"/>
  <c r="L28" i="24" s="1"/>
  <c r="M28" i="24" s="1"/>
  <c r="N27" i="24"/>
  <c r="C4" i="3"/>
  <c r="C4" i="119" s="1"/>
  <c r="E3" i="71"/>
  <c r="E26" i="71" s="1"/>
</calcChain>
</file>

<file path=xl/sharedStrings.xml><?xml version="1.0" encoding="utf-8"?>
<sst xmlns="http://schemas.openxmlformats.org/spreadsheetml/2006/main" count="1635" uniqueCount="501">
  <si>
    <t>Beruházási (felhalmozási) kiadások előirányzata beruházásonként</t>
  </si>
  <si>
    <t>Felújítási kiadások előirányzata felújításonként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</si>
  <si>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</si>
  <si>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</si>
  <si>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</si>
  <si>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</si>
  <si>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</si>
  <si>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</si>
  <si>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</si>
  <si>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</si>
  <si>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</si>
  <si>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</si>
  <si>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</si>
  <si>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</si>
  <si>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</si>
  <si>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</si>
  <si>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</si>
  <si>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</si>
  <si>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</si>
  <si>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</si>
  <si>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</si>
  <si>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</si>
  <si>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</si>
  <si>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</si>
  <si>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</si>
  <si>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</si>
  <si>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</si>
  <si>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</si>
  <si>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</si>
  <si>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</si>
  <si>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</si>
  <si>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</si>
  <si>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</si>
  <si>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</si>
  <si>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</si>
  <si>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</si>
  <si>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</si>
  <si>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</si>
  <si>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</si>
  <si>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</si>
  <si>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</si>
  <si>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</si>
  <si>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</si>
  <si>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</si>
  <si>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</si>
  <si>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</si>
  <si>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</si>
  <si>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</si>
  <si>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</si>
  <si>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</si>
  <si>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</si>
  <si>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</si>
  <si>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</si>
  <si>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</si>
  <si>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</si>
  <si>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</si>
  <si>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</si>
  <si>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</si>
  <si>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</si>
  <si>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</si>
  <si>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</si>
  <si>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</si>
  <si>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</si>
  <si>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</si>
  <si>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</si>
  <si>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</si>
  <si>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</si>
  <si>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</si>
  <si>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</si>
  <si>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</si>
  <si>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</si>
  <si>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</si>
  <si>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</si>
  <si>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</si>
  <si>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</si>
  <si>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</si>
  <si>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</si>
  <si>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</si>
  <si>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</si>
  <si>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</si>
  <si>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</si>
  <si>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</si>
  <si>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</si>
  <si>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</si>
  <si>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</si>
  <si>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</si>
  <si>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</si>
  <si>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</si>
  <si>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</si>
  <si>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</si>
  <si>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</si>
  <si>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</si>
  <si>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</si>
  <si>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</si>
  <si>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</si>
  <si>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</si>
  <si>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</si>
  <si>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</si>
  <si>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</si>
  <si>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</si>
  <si>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</si>
  <si>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</si>
  <si>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</si>
  <si>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</si>
  <si>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</si>
  <si>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</si>
  <si>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</si>
  <si>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</si>
  <si>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</si>
  <si>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</si>
  <si>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</si>
  <si>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</si>
  <si>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</si>
  <si>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</si>
  <si>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</si>
  <si>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</si>
  <si>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</si>
  <si>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</si>
  <si>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</si>
  <si>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</si>
  <si>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</si>
  <si>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</si>
  <si>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</si>
  <si>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</si>
  <si>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</si>
  <si>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</si>
  <si>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</si>
  <si>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</si>
  <si>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</si>
  <si>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</si>
  <si>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</si>
  <si>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</si>
  <si>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</si>
  <si>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</si>
  <si>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</si>
  <si>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</si>
  <si>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</si>
  <si>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</si>
  <si>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</si>
  <si>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</si>
  <si>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</si>
  <si>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</si>
  <si>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</si>
  <si>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</si>
  <si>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</si>
  <si>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</si>
  <si>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</si>
  <si>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</si>
  <si>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</si>
  <si>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</si>
  <si>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</si>
  <si>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</si>
  <si>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</si>
  <si>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</si>
  <si>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</si>
  <si>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</si>
  <si>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</si>
  <si>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</si>
  <si>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</si>
  <si>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</si>
  <si>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</si>
  <si>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</si>
  <si>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</si>
  <si>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</si>
  <si>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</si>
  <si>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</si>
  <si>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</si>
  <si>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</si>
  <si>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</si>
  <si>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</si>
  <si>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</si>
  <si>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</si>
  <si>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</si>
  <si>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</si>
  <si>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</si>
  <si>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</si>
  <si>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</si>
  <si>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</si>
  <si>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</si>
  <si>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</si>
  <si>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</si>
  <si>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</si>
  <si>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</si>
  <si>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</si>
  <si>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</si>
  <si>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</si>
  <si>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</si>
  <si>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</si>
  <si>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</si>
  <si>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</si>
  <si>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</si>
  <si>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</si>
  <si>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</si>
  <si>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</si>
  <si>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</si>
  <si>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</si>
  <si>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</si>
  <si>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</si>
  <si>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</si>
  <si>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</si>
  <si>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</si>
  <si>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</si>
  <si>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</si>
  <si>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</si>
  <si>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</si>
  <si>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</si>
  <si>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</si>
  <si>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</si>
  <si>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</si>
  <si>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</si>
  <si>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</si>
  <si>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</si>
  <si>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</si>
  <si>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</si>
  <si>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</si>
  <si>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</si>
  <si>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</si>
  <si>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</si>
  <si>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</si>
  <si>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</si>
  <si>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</si>
  <si>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</si>
  <si>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</si>
  <si>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</si>
  <si>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</si>
  <si>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</si>
  <si>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</si>
  <si>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</si>
  <si>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</si>
  <si>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</si>
  <si>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</si>
  <si>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</si>
  <si>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</si>
  <si>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</si>
  <si>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</si>
  <si>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</si>
  <si>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</si>
  <si>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</si>
  <si>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</si>
  <si>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</si>
  <si>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</si>
  <si>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</si>
  <si>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</si>
  <si>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</si>
  <si>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</si>
  <si>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</si>
  <si>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</si>
  <si>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</si>
  <si>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</si>
  <si>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</si>
  <si>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</si>
  <si>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</si>
  <si>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</si>
  <si>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</si>
  <si>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</si>
  <si>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</si>
  <si>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</si>
  <si>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</si>
  <si>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</si>
  <si>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</si>
  <si>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</si>
  <si>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</si>
  <si>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</si>
  <si>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</si>
  <si>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</si>
  <si>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</si>
  <si>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</si>
  <si>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</si>
  <si>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</si>
  <si>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</si>
  <si>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</si>
  <si>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</si>
  <si>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</si>
  <si>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</si>
  <si>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</si>
  <si>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</si>
  <si>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</si>
  <si>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</si>
  <si>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</si>
  <si>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</si>
  <si>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</si>
  <si>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</si>
  <si>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</si>
  <si>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</si>
  <si>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</si>
  <si>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</si>
  <si>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</si>
  <si>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</si>
  <si>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</si>
  <si>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</si>
  <si>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</si>
  <si>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</si>
  <si>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</si>
  <si>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</si>
  <si>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</si>
  <si>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</si>
  <si>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</si>
  <si>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</si>
  <si>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</si>
  <si>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</si>
  <si>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</si>
  <si>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</si>
  <si>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</si>
  <si>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</si>
  <si>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</si>
  <si>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</si>
  <si>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</si>
  <si>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</si>
  <si>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</si>
  <si>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</si>
  <si>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</si>
  <si>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</si>
  <si>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</si>
  <si>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</si>
  <si>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</si>
  <si>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</si>
  <si>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</si>
  <si>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</si>
  <si>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</si>
  <si>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</si>
  <si>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</si>
  <si>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</si>
  <si>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</si>
  <si>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</si>
  <si>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</si>
  <si>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</si>
  <si>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</si>
  <si>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</si>
  <si>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</si>
  <si>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</si>
  <si>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</si>
  <si>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</si>
  <si>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</si>
  <si>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</si>
  <si>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</si>
  <si>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</si>
  <si>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</si>
  <si>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</si>
  <si>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</si>
  <si>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</si>
  <si>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</si>
  <si>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</si>
  <si>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</si>
  <si>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</si>
  <si>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</si>
  <si>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</si>
  <si>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</si>
  <si>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</si>
  <si>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</si>
  <si>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</si>
  <si>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</si>
  <si>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</si>
  <si>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</si>
  <si>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</si>
  <si>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</si>
  <si>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</si>
  <si>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</si>
  <si>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</si>
  <si>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</si>
  <si>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</si>
  <si>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</si>
  <si>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</si>
  <si>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</si>
  <si>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</si>
  <si>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</si>
  <si>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</si>
  <si>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</si>
  <si>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</si>
  <si>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</si>
  <si>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</si>
  <si>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</si>
  <si>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</si>
  <si>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</si>
  <si>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</si>
  <si>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</si>
  <si>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</si>
  <si>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</si>
  <si>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</si>
  <si>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</si>
  <si>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</si>
  <si>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</si>
  <si>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</si>
  <si>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</si>
  <si>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</si>
  <si>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</si>
  <si>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</si>
  <si>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</si>
  <si>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</si>
  <si>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</si>
  <si>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</si>
  <si>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</si>
  <si>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</si>
  <si>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</si>
  <si>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</si>
  <si>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</si>
  <si>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</si>
  <si>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</si>
  <si>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</si>
  <si>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</si>
  <si>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</si>
  <si>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</si>
  <si>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</si>
  <si>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</si>
  <si>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</si>
  <si>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</si>
  <si>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</si>
  <si>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</si>
  <si>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</si>
  <si>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</si>
  <si>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</si>
  <si>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</si>
  <si>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</si>
  <si>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</si>
  <si>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</si>
  <si>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</si>
  <si>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</si>
  <si>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</si>
  <si>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</si>
  <si>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</si>
  <si>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</si>
  <si>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</si>
  <si>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</si>
  <si>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</si>
  <si>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</si>
  <si>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</si>
  <si>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</si>
  <si>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</si>
  <si>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</si>
  <si>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</si>
  <si>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</si>
  <si>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</si>
  <si>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</si>
  <si>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</si>
  <si>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</si>
  <si>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</si>
  <si>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</si>
  <si>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</si>
  <si>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</si>
  <si>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</si>
  <si>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</si>
  <si>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</si>
  <si>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</si>
  <si>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</si>
  <si>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</si>
  <si>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</si>
  <si>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</si>
  <si>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</si>
  <si>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</si>
  <si>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</si>
  <si>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Forintban!</t>
  </si>
  <si>
    <t>Hozzájárulás  (Ft)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</si>
  <si>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</si>
  <si>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</si>
  <si>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</si>
  <si>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</si>
  <si>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</si>
  <si>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</si>
  <si>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</si>
  <si>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</si>
  <si>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</si>
  <si>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</si>
  <si>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</si>
  <si>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</si>
  <si>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Magánszemély kommunális adója</t>
  </si>
  <si>
    <t>Csikvánd Község Önkormányzat adósságot keletkeztető ügyletekből és kezességvállalásokból fennálló kötelezettségei</t>
  </si>
  <si>
    <t>Csikvánd Község Önkormányzat saját bevételeinek részletezése az adósságot keletkeztető ügyletből származó tárgyévi fizetési kötelezettség megállapításához</t>
  </si>
  <si>
    <t>Arculati kézikönyv</t>
  </si>
  <si>
    <t>Rendezési Terv</t>
  </si>
  <si>
    <t>Egyedi szennyvízkezelő berendezések telepítése</t>
  </si>
  <si>
    <t>2017-2018</t>
  </si>
  <si>
    <t>2018</t>
  </si>
  <si>
    <t>Egyedi szennyvízkezelő berendezések telepítése Csikvándon</t>
  </si>
  <si>
    <t>2017.</t>
  </si>
  <si>
    <t>9 214 611</t>
  </si>
  <si>
    <t>22 393 252</t>
  </si>
  <si>
    <t>Csikvánd Község Önkormányzat adatszolgáltatás 
az elismert tartozásállományról</t>
  </si>
  <si>
    <t>Halmozott egyenleg</t>
  </si>
  <si>
    <t>2018. évi előirányzat            módosított
I. félév</t>
  </si>
  <si>
    <t>Ingatlan vásárlás 93 hrsz.(hatósági szerz. szerint)</t>
  </si>
  <si>
    <t>Gépbeszerzés (hatósági szerz. szerint)</t>
  </si>
  <si>
    <t>Zártkerti pályázat (Kerítés, földutak burkolatmegerősítése - terv)</t>
  </si>
  <si>
    <t>2018. évi előirányzat            módosított</t>
  </si>
  <si>
    <t>2018. évi előirányzat            eredeti</t>
  </si>
  <si>
    <t>Finanszírozási bevételek, kiadások egyenlege (finanszírozási bevételek 17. sor - finanszírozási kiadások 10. sor)  (+/-)</t>
  </si>
  <si>
    <t>2018. évi előirányzat eredeti</t>
  </si>
  <si>
    <t>Felhalmozási célú finanszírozási kiadások összesen (13.+...+24.)</t>
  </si>
  <si>
    <t>Felhasználás  (2017. XII. 31-ig)</t>
  </si>
  <si>
    <t>2019.</t>
  </si>
  <si>
    <t>2020.</t>
  </si>
  <si>
    <t>2021.</t>
  </si>
  <si>
    <t>Csikvánd Község Önkormányzat 2018. évi adósságot keletkeztető fejlesztési céljai</t>
  </si>
  <si>
    <t>2018. utáni szükséglet</t>
  </si>
  <si>
    <t xml:space="preserve">2018. utáni szükséglet </t>
  </si>
  <si>
    <t>2018.</t>
  </si>
  <si>
    <t>2019. után</t>
  </si>
  <si>
    <t>Forintban</t>
  </si>
  <si>
    <t>Előirányzat-felhasználási terv a 2018. évre</t>
  </si>
  <si>
    <t>2. melléklet a 6/2018. (X.5.) önkormányzati rendelethez</t>
  </si>
  <si>
    <t>9. melléklet a 6/2018. (X.5.) önkormányzati rendelethez</t>
  </si>
  <si>
    <t>Éves eredeti kiadási előirányzat: ---------- Ft</t>
  </si>
  <si>
    <t>30 napon túli elismert tartozásállomány összesen: ----------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</si>
</sst>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indexed="10"/>
      <name val="Times New Roman CE"/>
      <charset val="238"/>
    </font>
    <font>
      <sz val="6"/>
      <name val="Times New Roman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499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6" xfId="5" applyFont="1" applyFill="1" applyBorder="1" applyAlignment="1" applyProtection="1">
      <alignment horizontal="center" vertical="center"/>
    </xf>
    <xf numFmtId="0" fontId="30" fillId="0" borderId="28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1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164" fontId="21" fillId="0" borderId="29" xfId="5" applyNumberFormat="1" applyFont="1" applyFill="1" applyBorder="1" applyAlignment="1" applyProtection="1">
      <alignment vertical="center"/>
    </xf>
    <xf numFmtId="0" fontId="21" fillId="0" borderId="8" xfId="5" applyFont="1" applyFill="1" applyBorder="1" applyAlignment="1" applyProtection="1">
      <alignment horizontal="left" vertical="center" indent="1"/>
    </xf>
    <xf numFmtId="164" fontId="21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1" fillId="0" borderId="25" xfId="5" applyNumberFormat="1" applyFont="1" applyFill="1" applyBorder="1" applyAlignment="1" applyProtection="1">
      <alignment vertical="center"/>
    </xf>
    <xf numFmtId="164" fontId="19" fillId="0" borderId="17" xfId="5" applyNumberFormat="1" applyFont="1" applyFill="1" applyBorder="1" applyAlignment="1" applyProtection="1">
      <alignment vertical="center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164" fontId="19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4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28" fillId="0" borderId="14" xfId="4" applyFont="1" applyFill="1" applyBorder="1" applyAlignment="1" applyProtection="1">
      <alignment horizontal="left" vertical="center" wrapText="1"/>
    </xf>
    <xf numFmtId="164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6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0" fontId="22" fillId="0" borderId="0" xfId="0" applyFont="1" applyFill="1" applyBorder="1" applyAlignment="1" applyProtection="1">
      <alignment horizontal="right"/>
    </xf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8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33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33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33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19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38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25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17" xfId="0" applyNumberFormat="1" applyFont="1" applyFill="1" applyBorder="1" applyAlignment="1" applyProtection="1">
      <alignment vertical="center"/>
    </xf>
    <xf numFmtId="0" fontId="38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21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8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2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7" xfId="0" applyNumberFormat="1" applyFont="1" applyFill="1" applyBorder="1" applyAlignment="1" applyProtection="1">
      <alignment horizontal="left" vertical="center" wrapText="1" indent="1"/>
    </xf>
    <xf numFmtId="164" fontId="31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45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32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8" xfId="1" applyNumberFormat="1" applyFont="1" applyFill="1" applyBorder="1" applyProtection="1">
      <protection locked="0"/>
    </xf>
    <xf numFmtId="165" fontId="29" fillId="0" borderId="40" xfId="1" applyNumberFormat="1" applyFont="1" applyFill="1" applyBorder="1" applyProtection="1">
      <protection locked="0"/>
    </xf>
    <xf numFmtId="165" fontId="29" fillId="0" borderId="42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164" fontId="19" fillId="0" borderId="32" xfId="0" applyNumberFormat="1" applyFont="1" applyFill="1" applyBorder="1" applyAlignment="1" applyProtection="1">
      <alignment horizontal="right" vertical="center" wrapText="1" inden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7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wrapText="1"/>
    </xf>
    <xf numFmtId="0" fontId="37" fillId="0" borderId="26" xfId="0" applyFont="1" applyBorder="1" applyAlignment="1">
      <alignment wrapTex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2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8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9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" applyFont="1" applyFill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34" xfId="4" applyNumberFormat="1" applyFont="1" applyFill="1" applyBorder="1" applyAlignment="1" applyProtection="1">
      <alignment horizontal="right" vertical="center" wrapText="1" indent="1"/>
    </xf>
    <xf numFmtId="0" fontId="21" fillId="0" borderId="26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164" fontId="28" fillId="0" borderId="34" xfId="0" applyNumberFormat="1" applyFont="1" applyFill="1" applyBorder="1" applyAlignment="1" applyProtection="1">
      <alignment horizontal="center" vertical="center" wrapText="1"/>
    </xf>
    <xf numFmtId="164" fontId="19" fillId="0" borderId="34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 applyAlignment="1" applyProtection="1">
      <alignment horizontal="right"/>
    </xf>
    <xf numFmtId="165" fontId="41" fillId="0" borderId="3" xfId="1" applyNumberFormat="1" applyFont="1" applyFill="1" applyBorder="1" applyProtection="1">
      <protection locked="0"/>
    </xf>
    <xf numFmtId="165" fontId="41" fillId="0" borderId="25" xfId="1" applyNumberFormat="1" applyFont="1" applyFill="1" applyBorder="1"/>
    <xf numFmtId="165" fontId="41" fillId="0" borderId="2" xfId="1" applyNumberFormat="1" applyFont="1" applyFill="1" applyBorder="1" applyProtection="1">
      <protection locked="0"/>
    </xf>
    <xf numFmtId="165" fontId="41" fillId="0" borderId="20" xfId="1" applyNumberFormat="1" applyFont="1" applyFill="1" applyBorder="1"/>
    <xf numFmtId="165" fontId="41" fillId="0" borderId="6" xfId="1" applyNumberFormat="1" applyFont="1" applyFill="1" applyBorder="1" applyProtection="1">
      <protection locked="0"/>
    </xf>
    <xf numFmtId="165" fontId="42" fillId="0" borderId="14" xfId="4" applyNumberFormat="1" applyFont="1" applyFill="1" applyBorder="1"/>
    <xf numFmtId="165" fontId="42" fillId="0" borderId="17" xfId="4" applyNumberFormat="1" applyFont="1" applyFill="1" applyBorder="1"/>
    <xf numFmtId="164" fontId="43" fillId="0" borderId="1" xfId="5" applyNumberFormat="1" applyFont="1" applyFill="1" applyBorder="1" applyAlignment="1" applyProtection="1">
      <alignment vertical="center"/>
      <protection locked="0"/>
    </xf>
    <xf numFmtId="164" fontId="43" fillId="0" borderId="2" xfId="5" applyNumberFormat="1" applyFont="1" applyFill="1" applyBorder="1" applyAlignment="1" applyProtection="1">
      <alignment vertical="center"/>
      <protection locked="0"/>
    </xf>
    <xf numFmtId="164" fontId="43" fillId="0" borderId="3" xfId="5" applyNumberFormat="1" applyFont="1" applyFill="1" applyBorder="1" applyAlignment="1" applyProtection="1">
      <alignment vertical="center"/>
      <protection locked="0"/>
    </xf>
    <xf numFmtId="164" fontId="44" fillId="0" borderId="14" xfId="5" applyNumberFormat="1" applyFont="1" applyFill="1" applyBorder="1" applyAlignment="1" applyProtection="1">
      <alignment vertical="center"/>
    </xf>
    <xf numFmtId="164" fontId="44" fillId="0" borderId="14" xfId="5" applyNumberFormat="1" applyFont="1" applyFill="1" applyBorder="1" applyProtection="1"/>
    <xf numFmtId="0" fontId="45" fillId="0" borderId="0" xfId="0" applyFont="1" applyAlignment="1" applyProtection="1">
      <alignment horizontal="right" vertical="top"/>
      <protection locked="0"/>
    </xf>
    <xf numFmtId="49" fontId="21" fillId="0" borderId="10" xfId="4" applyNumberFormat="1" applyFont="1" applyFill="1" applyBorder="1" applyAlignment="1" applyProtection="1">
      <alignment horizontal="left" vertical="center" wrapText="1"/>
    </xf>
    <xf numFmtId="0" fontId="26" fillId="0" borderId="6" xfId="0" applyFont="1" applyBorder="1" applyAlignment="1" applyProtection="1">
      <alignment horizontal="left" vertical="center" wrapText="1"/>
    </xf>
    <xf numFmtId="164" fontId="21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Fill="1" applyAlignment="1" applyProtection="1">
      <alignment vertical="center"/>
    </xf>
    <xf numFmtId="0" fontId="26" fillId="0" borderId="26" xfId="0" applyFont="1" applyBorder="1" applyAlignment="1" applyProtection="1">
      <alignment horizontal="left" vertical="center" wrapText="1" indent="1"/>
    </xf>
    <xf numFmtId="164" fontId="29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Protection="1">
      <protection locked="0"/>
    </xf>
    <xf numFmtId="164" fontId="2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7" xfId="0" applyNumberFormat="1" applyFont="1" applyBorder="1" applyAlignment="1" applyProtection="1">
      <alignment horizontal="right" vertical="center" wrapText="1" indent="1"/>
    </xf>
    <xf numFmtId="164" fontId="27" fillId="0" borderId="27" xfId="0" applyNumberFormat="1" applyFont="1" applyBorder="1" applyAlignment="1" applyProtection="1">
      <alignment horizontal="right" vertical="center" wrapText="1" indent="1"/>
      <protection locked="0"/>
    </xf>
    <xf numFmtId="49" fontId="29" fillId="0" borderId="54" xfId="0" applyNumberFormat="1" applyFont="1" applyFill="1" applyBorder="1" applyAlignment="1" applyProtection="1">
      <alignment vertical="center"/>
    </xf>
    <xf numFmtId="49" fontId="33" fillId="0" borderId="5" xfId="0" quotePrefix="1" applyNumberFormat="1" applyFont="1" applyFill="1" applyBorder="1" applyAlignment="1" applyProtection="1">
      <alignment horizontal="left" vertical="center" indent="1"/>
    </xf>
    <xf numFmtId="49" fontId="29" fillId="0" borderId="5" xfId="0" applyNumberFormat="1" applyFont="1" applyFill="1" applyBorder="1" applyAlignment="1" applyProtection="1">
      <alignment vertical="center"/>
    </xf>
    <xf numFmtId="49" fontId="29" fillId="0" borderId="55" xfId="0" applyNumberFormat="1" applyFont="1" applyFill="1" applyBorder="1" applyAlignment="1" applyProtection="1">
      <alignment vertical="center"/>
      <protection locked="0"/>
    </xf>
    <xf numFmtId="49" fontId="30" fillId="0" borderId="51" xfId="0" applyNumberFormat="1" applyFont="1" applyFill="1" applyBorder="1" applyAlignment="1" applyProtection="1">
      <alignment vertical="center"/>
    </xf>
    <xf numFmtId="49" fontId="29" fillId="0" borderId="5" xfId="0" applyNumberFormat="1" applyFont="1" applyFill="1" applyBorder="1" applyAlignment="1" applyProtection="1">
      <alignment horizontal="left" vertical="center"/>
    </xf>
    <xf numFmtId="49" fontId="29" fillId="0" borderId="5" xfId="0" applyNumberFormat="1" applyFont="1" applyFill="1" applyBorder="1" applyAlignment="1" applyProtection="1">
      <alignment vertical="center"/>
      <protection locked="0"/>
    </xf>
    <xf numFmtId="0" fontId="30" fillId="0" borderId="53" xfId="0" applyFont="1" applyFill="1" applyBorder="1" applyAlignment="1" applyProtection="1">
      <alignment horizontal="center" vertical="center"/>
    </xf>
    <xf numFmtId="3" fontId="29" fillId="0" borderId="5" xfId="0" applyNumberFormat="1" applyFont="1" applyFill="1" applyBorder="1" applyAlignment="1" applyProtection="1">
      <alignment horizontal="right" vertical="center"/>
    </xf>
    <xf numFmtId="49" fontId="29" fillId="0" borderId="5" xfId="0" applyNumberFormat="1" applyFont="1" applyFill="1" applyBorder="1" applyAlignment="1" applyProtection="1">
      <alignment horizontal="right" vertical="center"/>
    </xf>
    <xf numFmtId="3" fontId="36" fillId="0" borderId="51" xfId="0" applyNumberFormat="1" applyFont="1" applyFill="1" applyBorder="1" applyAlignment="1" applyProtection="1">
      <alignment horizontal="right" vertical="center"/>
    </xf>
    <xf numFmtId="49" fontId="36" fillId="0" borderId="51" xfId="0" applyNumberFormat="1" applyFont="1" applyFill="1" applyBorder="1" applyAlignment="1" applyProtection="1">
      <alignment horizontal="right" vertical="center"/>
    </xf>
    <xf numFmtId="0" fontId="47" fillId="0" borderId="0" xfId="5" applyFont="1" applyFill="1" applyProtection="1">
      <protection locked="0"/>
    </xf>
    <xf numFmtId="164" fontId="47" fillId="0" borderId="0" xfId="5" applyNumberFormat="1" applyFont="1" applyFill="1" applyProtection="1">
      <protection locked="0"/>
    </xf>
    <xf numFmtId="164" fontId="8" fillId="0" borderId="51" xfId="0" applyNumberFormat="1" applyFont="1" applyFill="1" applyBorder="1" applyAlignment="1" applyProtection="1">
      <alignment horizontal="centerContinuous" vertical="center" wrapText="1"/>
    </xf>
    <xf numFmtId="164" fontId="28" fillId="0" borderId="51" xfId="0" applyNumberFormat="1" applyFont="1" applyFill="1" applyBorder="1" applyAlignment="1" applyProtection="1">
      <alignment horizontal="center" vertical="center" wrapText="1"/>
    </xf>
    <xf numFmtId="164" fontId="2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1" xfId="0" applyNumberFormat="1" applyFont="1" applyFill="1" applyBorder="1" applyAlignment="1" applyProtection="1">
      <alignment horizontal="right" vertical="center" wrapText="1" indent="1"/>
    </xf>
    <xf numFmtId="164" fontId="33" fillId="0" borderId="56" xfId="0" applyNumberFormat="1" applyFont="1" applyFill="1" applyBorder="1" applyAlignment="1" applyProtection="1">
      <alignment horizontal="right" vertical="center" wrapText="1" indent="1"/>
    </xf>
    <xf numFmtId="164" fontId="2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" xfId="0" applyNumberFormat="1" applyFont="1" applyFill="1" applyBorder="1" applyAlignment="1" applyProtection="1">
      <alignment horizontal="right" vertical="center" wrapText="1" indent="1"/>
    </xf>
    <xf numFmtId="164" fontId="31" fillId="0" borderId="39" xfId="0" applyNumberFormat="1" applyFont="1" applyFill="1" applyBorder="1" applyAlignment="1" applyProtection="1">
      <alignment horizontal="right" vertical="center" wrapText="1" indent="1"/>
    </xf>
    <xf numFmtId="164" fontId="21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0" applyNumberFormat="1" applyFont="1" applyFill="1" applyBorder="1" applyAlignment="1" applyProtection="1">
      <alignment horizontal="right" vertical="center" wrapText="1" indent="1"/>
    </xf>
    <xf numFmtId="164" fontId="29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8" xfId="0" applyNumberFormat="1" applyFont="1" applyFill="1" applyBorder="1" applyAlignment="1" applyProtection="1">
      <alignment horizontal="right" vertical="center" wrapText="1" indent="1"/>
    </xf>
    <xf numFmtId="164" fontId="33" fillId="0" borderId="20" xfId="0" applyNumberFormat="1" applyFont="1" applyFill="1" applyBorder="1" applyAlignment="1" applyProtection="1">
      <alignment horizontal="righ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164" fontId="33" fillId="0" borderId="30" xfId="0" applyNumberFormat="1" applyFont="1" applyFill="1" applyBorder="1" applyAlignment="1" applyProtection="1">
      <alignment horizontal="right" vertical="center" wrapText="1" indent="1"/>
    </xf>
    <xf numFmtId="164" fontId="2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</xf>
    <xf numFmtId="164" fontId="33" fillId="0" borderId="25" xfId="0" applyNumberFormat="1" applyFont="1" applyFill="1" applyBorder="1" applyAlignment="1" applyProtection="1">
      <alignment horizontal="right" vertical="center" wrapText="1" inden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3" fontId="47" fillId="0" borderId="0" xfId="5" applyNumberFormat="1" applyFont="1" applyFill="1" applyProtection="1">
      <protection locked="0"/>
    </xf>
    <xf numFmtId="164" fontId="31" fillId="0" borderId="32" xfId="0" applyNumberFormat="1" applyFont="1" applyFill="1" applyBorder="1" applyAlignment="1" applyProtection="1">
      <alignment horizontal="center" vertical="center" wrapText="1"/>
    </xf>
    <xf numFmtId="164" fontId="31" fillId="0" borderId="39" xfId="0" applyNumberFormat="1" applyFont="1" applyFill="1" applyBorder="1" applyAlignment="1" applyProtection="1">
      <alignment horizontal="center" vertical="center" wrapText="1"/>
    </xf>
    <xf numFmtId="164" fontId="31" fillId="0" borderId="22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31" fillId="0" borderId="3" xfId="1" applyNumberFormat="1" applyFont="1" applyFill="1" applyBorder="1" applyAlignment="1" applyProtection="1">
      <alignment horizontal="center"/>
      <protection locked="0"/>
    </xf>
    <xf numFmtId="0" fontId="8" fillId="0" borderId="15" xfId="4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3" fillId="0" borderId="0" xfId="4" applyFont="1" applyFill="1" applyAlignment="1" applyProtection="1">
      <alignment horizontal="center"/>
    </xf>
    <xf numFmtId="0" fontId="0" fillId="0" borderId="0" xfId="0" applyAlignment="1"/>
    <xf numFmtId="164" fontId="35" fillId="0" borderId="31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31" xfId="4" applyNumberFormat="1" applyFont="1" applyFill="1" applyBorder="1" applyAlignment="1" applyProtection="1">
      <alignment horizontal="left"/>
    </xf>
    <xf numFmtId="0" fontId="6" fillId="0" borderId="31" xfId="0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right"/>
    </xf>
    <xf numFmtId="0" fontId="0" fillId="0" borderId="31" xfId="0" applyBorder="1" applyAlignment="1"/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6" fillId="0" borderId="49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right" vertical="center"/>
    </xf>
    <xf numFmtId="0" fontId="0" fillId="0" borderId="31" xfId="0" applyBorder="1" applyAlignment="1">
      <alignment vertical="center"/>
    </xf>
    <xf numFmtId="164" fontId="30" fillId="0" borderId="61" xfId="0" applyNumberFormat="1" applyFont="1" applyFill="1" applyBorder="1" applyAlignment="1" applyProtection="1">
      <alignment horizontal="center" vertical="center" wrapText="1"/>
    </xf>
    <xf numFmtId="164" fontId="30" fillId="0" borderId="62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1" fillId="0" borderId="33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49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30" fillId="0" borderId="38" xfId="0" applyFont="1" applyFill="1" applyBorder="1" applyAlignment="1" applyProtection="1">
      <alignment horizontal="left" indent="1"/>
    </xf>
    <xf numFmtId="0" fontId="30" fillId="0" borderId="39" xfId="0" applyFont="1" applyFill="1" applyBorder="1" applyAlignment="1" applyProtection="1">
      <alignment horizontal="left" indent="1"/>
    </xf>
    <xf numFmtId="0" fontId="30" fillId="0" borderId="51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33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  <protection locked="0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8" xfId="0" applyFont="1" applyFill="1" applyBorder="1" applyAlignment="1" applyProtection="1">
      <alignment horizontal="center"/>
    </xf>
    <xf numFmtId="0" fontId="30" fillId="0" borderId="63" xfId="0" applyFont="1" applyFill="1" applyBorder="1" applyAlignment="1" applyProtection="1">
      <alignment horizontal="center"/>
    </xf>
    <xf numFmtId="0" fontId="30" fillId="0" borderId="49" xfId="0" applyFont="1" applyFill="1" applyBorder="1" applyAlignment="1" applyProtection="1">
      <alignment horizontal="center"/>
    </xf>
    <xf numFmtId="0" fontId="30" fillId="0" borderId="53" xfId="0" applyFont="1" applyFill="1" applyBorder="1" applyAlignment="1" applyProtection="1">
      <alignment horizontal="center"/>
    </xf>
    <xf numFmtId="0" fontId="29" fillId="0" borderId="52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  <xf numFmtId="0" fontId="29" fillId="0" borderId="54" xfId="0" applyFont="1" applyFill="1" applyBorder="1" applyAlignment="1" applyProtection="1">
      <alignment horizontal="left" indent="1"/>
      <protection locked="0"/>
    </xf>
    <xf numFmtId="0" fontId="29" fillId="0" borderId="36" xfId="0" applyFont="1" applyFill="1" applyBorder="1" applyAlignment="1" applyProtection="1">
      <alignment horizontal="left" indent="1"/>
      <protection locked="0"/>
    </xf>
    <xf numFmtId="0" fontId="29" fillId="0" borderId="37" xfId="0" applyFont="1" applyFill="1" applyBorder="1" applyAlignment="1" applyProtection="1">
      <alignment horizontal="left" indent="1"/>
      <protection locked="0"/>
    </xf>
    <xf numFmtId="0" fontId="29" fillId="0" borderId="55" xfId="0" applyFont="1" applyFill="1" applyBorder="1" applyAlignment="1" applyProtection="1">
      <alignment horizontal="left" indent="1"/>
      <protection locked="0"/>
    </xf>
    <xf numFmtId="0" fontId="32" fillId="0" borderId="0" xfId="0" applyFont="1" applyFill="1" applyBorder="1" applyAlignment="1" applyProtection="1">
      <alignment horizontal="right"/>
    </xf>
    <xf numFmtId="0" fontId="8" fillId="0" borderId="65" xfId="0" quotePrefix="1" applyFont="1" applyFill="1" applyBorder="1" applyAlignment="1" applyProtection="1">
      <alignment horizontal="right" vertical="center" indent="1"/>
    </xf>
    <xf numFmtId="0" fontId="8" fillId="0" borderId="48" xfId="0" quotePrefix="1" applyFont="1" applyFill="1" applyBorder="1" applyAlignment="1" applyProtection="1">
      <alignment horizontal="right" vertical="center" indent="1"/>
    </xf>
    <xf numFmtId="49" fontId="8" fillId="0" borderId="43" xfId="0" applyNumberFormat="1" applyFont="1" applyFill="1" applyBorder="1" applyAlignment="1" applyProtection="1">
      <alignment horizontal="right" vertical="center" indent="1"/>
    </xf>
    <xf numFmtId="49" fontId="8" fillId="0" borderId="66" xfId="0" applyNumberFormat="1" applyFont="1" applyFill="1" applyBorder="1" applyAlignment="1" applyProtection="1">
      <alignment horizontal="right" vertical="center" indent="1"/>
    </xf>
    <xf numFmtId="0" fontId="6" fillId="0" borderId="39" xfId="0" applyFont="1" applyFill="1" applyBorder="1" applyAlignment="1" applyProtection="1">
      <alignment horizontal="right"/>
    </xf>
    <xf numFmtId="0" fontId="48" fillId="0" borderId="31" xfId="0" applyFont="1" applyBorder="1" applyAlignment="1" applyProtection="1">
      <alignment horizontal="right" vertical="top"/>
      <protection locked="0"/>
    </xf>
    <xf numFmtId="0" fontId="38" fillId="0" borderId="31" xfId="0" applyFont="1" applyBorder="1" applyAlignment="1"/>
    <xf numFmtId="0" fontId="8" fillId="0" borderId="65" xfId="0" quotePrefix="1" applyFont="1" applyFill="1" applyBorder="1" applyAlignment="1" applyProtection="1">
      <alignment horizontal="right" vertical="center"/>
    </xf>
    <xf numFmtId="0" fontId="0" fillId="0" borderId="48" xfId="0" applyBorder="1" applyAlignment="1">
      <alignment vertical="center"/>
    </xf>
    <xf numFmtId="49" fontId="8" fillId="0" borderId="43" xfId="0" applyNumberFormat="1" applyFont="1" applyFill="1" applyBorder="1" applyAlignment="1" applyProtection="1">
      <alignment horizontal="right" vertical="center"/>
    </xf>
    <xf numFmtId="0" fontId="0" fillId="0" borderId="66" xfId="0" applyBorder="1" applyAlignment="1">
      <alignment vertical="center"/>
    </xf>
    <xf numFmtId="0" fontId="0" fillId="0" borderId="39" xfId="0" applyBorder="1" applyAlignment="1"/>
    <xf numFmtId="0" fontId="23" fillId="0" borderId="0" xfId="0" applyFont="1" applyFill="1" applyAlignment="1">
      <alignment horizontal="center" wrapText="1"/>
    </xf>
    <xf numFmtId="0" fontId="20" fillId="0" borderId="44" xfId="5" applyFont="1" applyFill="1" applyBorder="1" applyAlignment="1" applyProtection="1">
      <alignment horizontal="left" vertical="center" indent="1"/>
    </xf>
    <xf numFmtId="0" fontId="20" fillId="0" borderId="39" xfId="5" applyFont="1" applyFill="1" applyBorder="1" applyAlignment="1" applyProtection="1">
      <alignment horizontal="left" vertical="center" indent="1"/>
    </xf>
    <xf numFmtId="0" fontId="20" fillId="0" borderId="32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I159"/>
  <sheetViews>
    <sheetView view="pageLayout" zoomScaleNormal="100" zoomScaleSheetLayoutView="100" workbookViewId="0">
      <selection activeCell="F3" sqref="F3"/>
    </sheetView>
  </sheetViews>
  <sheetFormatPr defaultColWidth="9.33203125" defaultRowHeight="15.75" x14ac:dyDescent="0.25"/>
  <cols>
    <col min="1" max="1" width="7" style="275" customWidth="1"/>
    <col min="2" max="2" width="53.6640625" style="275" customWidth="1"/>
    <col min="3" max="3" width="13" style="276" customWidth="1"/>
    <col min="4" max="4" width="12.6640625" style="276" customWidth="1"/>
    <col min="5" max="16384" width="9.33203125" style="296"/>
  </cols>
  <sheetData>
    <row r="1" spans="1:4" ht="13.9" customHeight="1" x14ac:dyDescent="0.25">
      <c r="A1" s="432" t="s">
        <v>6</v>
      </c>
      <c r="B1" s="432"/>
      <c r="C1" s="432"/>
      <c r="D1" s="296"/>
    </row>
    <row r="2" spans="1:4" ht="13.15" customHeight="1" thickBot="1" x14ac:dyDescent="0.3">
      <c r="A2" s="431" t="s">
        <v>120</v>
      </c>
      <c r="B2" s="431"/>
      <c r="C2" s="434" t="s">
        <v>449</v>
      </c>
      <c r="D2" s="434"/>
    </row>
    <row r="3" spans="1:4" ht="38.1" customHeight="1" thickBot="1" x14ac:dyDescent="0.3">
      <c r="A3" s="427" t="s">
        <v>55</v>
      </c>
      <c r="B3" s="23" t="s">
        <v>8</v>
      </c>
      <c r="C3" s="32" t="s">
        <v>482</v>
      </c>
      <c r="D3" s="32" t="s">
        <v>477</v>
      </c>
    </row>
    <row r="4" spans="1:4" s="297" customFormat="1" ht="12" customHeight="1" thickBot="1" x14ac:dyDescent="0.25">
      <c r="A4" s="428"/>
      <c r="B4" s="293" t="s">
        <v>411</v>
      </c>
      <c r="C4" s="294" t="s">
        <v>412</v>
      </c>
      <c r="D4" s="294" t="s">
        <v>413</v>
      </c>
    </row>
    <row r="5" spans="1:4" s="298" customFormat="1" ht="12" customHeight="1" thickBot="1" x14ac:dyDescent="0.25">
      <c r="A5" s="19" t="s">
        <v>9</v>
      </c>
      <c r="B5" s="20" t="s">
        <v>201</v>
      </c>
      <c r="C5" s="211">
        <f>+C6+C7+C8+C9+C10+C11</f>
        <v>14270094</v>
      </c>
      <c r="D5" s="211">
        <f>SUM(D6:D11)</f>
        <v>14384613</v>
      </c>
    </row>
    <row r="6" spans="1:4" s="298" customFormat="1" ht="12" customHeight="1" x14ac:dyDescent="0.2">
      <c r="A6" s="14" t="s">
        <v>79</v>
      </c>
      <c r="B6" s="299" t="s">
        <v>202</v>
      </c>
      <c r="C6" s="214">
        <v>8082094</v>
      </c>
      <c r="D6" s="214">
        <v>8092830</v>
      </c>
    </row>
    <row r="7" spans="1:4" s="298" customFormat="1" ht="12" customHeight="1" x14ac:dyDescent="0.2">
      <c r="A7" s="13" t="s">
        <v>80</v>
      </c>
      <c r="B7" s="300" t="s">
        <v>203</v>
      </c>
      <c r="C7" s="213"/>
      <c r="D7" s="213"/>
    </row>
    <row r="8" spans="1:4" s="298" customFormat="1" ht="12" customHeight="1" x14ac:dyDescent="0.2">
      <c r="A8" s="13" t="s">
        <v>81</v>
      </c>
      <c r="B8" s="300" t="s">
        <v>436</v>
      </c>
      <c r="C8" s="213">
        <v>4388000</v>
      </c>
      <c r="D8" s="213">
        <v>4440521</v>
      </c>
    </row>
    <row r="9" spans="1:4" s="298" customFormat="1" ht="12" customHeight="1" x14ac:dyDescent="0.2">
      <c r="A9" s="13" t="s">
        <v>82</v>
      </c>
      <c r="B9" s="300" t="s">
        <v>204</v>
      </c>
      <c r="C9" s="213">
        <v>1800000</v>
      </c>
      <c r="D9" s="213">
        <v>1800000</v>
      </c>
    </row>
    <row r="10" spans="1:4" s="298" customFormat="1" ht="12" customHeight="1" x14ac:dyDescent="0.2">
      <c r="A10" s="13" t="s">
        <v>117</v>
      </c>
      <c r="B10" s="207" t="s">
        <v>357</v>
      </c>
      <c r="C10" s="213"/>
      <c r="D10" s="213">
        <v>51262</v>
      </c>
    </row>
    <row r="11" spans="1:4" s="298" customFormat="1" ht="12" customHeight="1" thickBot="1" x14ac:dyDescent="0.25">
      <c r="A11" s="15" t="s">
        <v>83</v>
      </c>
      <c r="B11" s="208" t="s">
        <v>358</v>
      </c>
      <c r="C11" s="213"/>
      <c r="D11" s="213"/>
    </row>
    <row r="12" spans="1:4" s="298" customFormat="1" ht="12" customHeight="1" thickBot="1" x14ac:dyDescent="0.25">
      <c r="A12" s="19" t="s">
        <v>10</v>
      </c>
      <c r="B12" s="206" t="s">
        <v>205</v>
      </c>
      <c r="C12" s="211">
        <f>+C13+C14+C15+C16+C17</f>
        <v>4352841</v>
      </c>
      <c r="D12" s="211">
        <f>SUM(D13:D18)</f>
        <v>24649229</v>
      </c>
    </row>
    <row r="13" spans="1:4" s="298" customFormat="1" ht="12" customHeight="1" x14ac:dyDescent="0.2">
      <c r="A13" s="14" t="s">
        <v>85</v>
      </c>
      <c r="B13" s="299" t="s">
        <v>206</v>
      </c>
      <c r="C13" s="214"/>
      <c r="D13" s="214"/>
    </row>
    <row r="14" spans="1:4" s="298" customFormat="1" ht="12" customHeight="1" x14ac:dyDescent="0.2">
      <c r="A14" s="13" t="s">
        <v>86</v>
      </c>
      <c r="B14" s="300" t="s">
        <v>207</v>
      </c>
      <c r="C14" s="213"/>
      <c r="D14" s="213"/>
    </row>
    <row r="15" spans="1:4" s="298" customFormat="1" ht="12" customHeight="1" x14ac:dyDescent="0.2">
      <c r="A15" s="13" t="s">
        <v>87</v>
      </c>
      <c r="B15" s="300" t="s">
        <v>349</v>
      </c>
      <c r="C15" s="213"/>
      <c r="D15" s="213"/>
    </row>
    <row r="16" spans="1:4" s="298" customFormat="1" ht="12" customHeight="1" x14ac:dyDescent="0.2">
      <c r="A16" s="13" t="s">
        <v>88</v>
      </c>
      <c r="B16" s="300" t="s">
        <v>350</v>
      </c>
      <c r="C16" s="213"/>
      <c r="D16" s="213"/>
    </row>
    <row r="17" spans="1:4" s="298" customFormat="1" ht="12" customHeight="1" x14ac:dyDescent="0.2">
      <c r="A17" s="13" t="s">
        <v>89</v>
      </c>
      <c r="B17" s="300" t="s">
        <v>458</v>
      </c>
      <c r="C17" s="213">
        <v>4352841</v>
      </c>
      <c r="D17" s="213">
        <v>24649229</v>
      </c>
    </row>
    <row r="18" spans="1:4" s="298" customFormat="1" ht="12" customHeight="1" thickBot="1" x14ac:dyDescent="0.25">
      <c r="A18" s="15" t="s">
        <v>98</v>
      </c>
      <c r="B18" s="208" t="s">
        <v>209</v>
      </c>
      <c r="C18" s="215"/>
      <c r="D18" s="215"/>
    </row>
    <row r="19" spans="1:4" s="298" customFormat="1" ht="12" customHeight="1" thickBot="1" x14ac:dyDescent="0.25">
      <c r="A19" s="19" t="s">
        <v>11</v>
      </c>
      <c r="B19" s="20" t="s">
        <v>210</v>
      </c>
      <c r="C19" s="211">
        <f>+C20+C21+C22+C23+C24</f>
        <v>77500076</v>
      </c>
      <c r="D19" s="211">
        <f>SUM(D20:D24)</f>
        <v>81360396</v>
      </c>
    </row>
    <row r="20" spans="1:4" s="298" customFormat="1" ht="12" customHeight="1" x14ac:dyDescent="0.2">
      <c r="A20" s="14" t="s">
        <v>68</v>
      </c>
      <c r="B20" s="299" t="s">
        <v>211</v>
      </c>
      <c r="C20" s="214"/>
      <c r="D20" s="214"/>
    </row>
    <row r="21" spans="1:4" s="298" customFormat="1" ht="12" customHeight="1" x14ac:dyDescent="0.2">
      <c r="A21" s="13" t="s">
        <v>69</v>
      </c>
      <c r="B21" s="300" t="s">
        <v>212</v>
      </c>
      <c r="C21" s="213"/>
      <c r="D21" s="213"/>
    </row>
    <row r="22" spans="1:4" s="298" customFormat="1" ht="12" customHeight="1" x14ac:dyDescent="0.2">
      <c r="A22" s="13" t="s">
        <v>70</v>
      </c>
      <c r="B22" s="300" t="s">
        <v>351</v>
      </c>
      <c r="C22" s="213"/>
      <c r="D22" s="213"/>
    </row>
    <row r="23" spans="1:4" s="298" customFormat="1" ht="12" customHeight="1" x14ac:dyDescent="0.2">
      <c r="A23" s="13" t="s">
        <v>71</v>
      </c>
      <c r="B23" s="300" t="s">
        <v>352</v>
      </c>
      <c r="C23" s="213"/>
      <c r="D23" s="213"/>
    </row>
    <row r="24" spans="1:4" s="298" customFormat="1" ht="12" customHeight="1" x14ac:dyDescent="0.2">
      <c r="A24" s="13" t="s">
        <v>129</v>
      </c>
      <c r="B24" s="300" t="s">
        <v>213</v>
      </c>
      <c r="C24" s="213">
        <v>77500076</v>
      </c>
      <c r="D24" s="213">
        <v>81360396</v>
      </c>
    </row>
    <row r="25" spans="1:4" s="374" customFormat="1" ht="12" customHeight="1" thickBot="1" x14ac:dyDescent="0.25">
      <c r="A25" s="371" t="s">
        <v>130</v>
      </c>
      <c r="B25" s="372" t="s">
        <v>453</v>
      </c>
      <c r="C25" s="213">
        <v>77500076</v>
      </c>
      <c r="D25" s="213">
        <v>77500076</v>
      </c>
    </row>
    <row r="26" spans="1:4" s="298" customFormat="1" ht="12" customHeight="1" thickBot="1" x14ac:dyDescent="0.25">
      <c r="A26" s="19" t="s">
        <v>131</v>
      </c>
      <c r="B26" s="20" t="s">
        <v>437</v>
      </c>
      <c r="C26" s="217">
        <f>SUM(C27:C33)</f>
        <v>14245000</v>
      </c>
      <c r="D26" s="217">
        <f>SUM(D27:D33)</f>
        <v>14245000</v>
      </c>
    </row>
    <row r="27" spans="1:4" s="298" customFormat="1" ht="12" customHeight="1" x14ac:dyDescent="0.2">
      <c r="A27" s="14" t="s">
        <v>215</v>
      </c>
      <c r="B27" s="299" t="s">
        <v>441</v>
      </c>
      <c r="C27" s="214"/>
      <c r="D27" s="214"/>
    </row>
    <row r="28" spans="1:4" s="298" customFormat="1" ht="12" customHeight="1" x14ac:dyDescent="0.2">
      <c r="A28" s="13" t="s">
        <v>216</v>
      </c>
      <c r="B28" s="300" t="s">
        <v>442</v>
      </c>
      <c r="C28" s="213"/>
      <c r="D28" s="213"/>
    </row>
    <row r="29" spans="1:4" s="298" customFormat="1" ht="12" customHeight="1" x14ac:dyDescent="0.2">
      <c r="A29" s="13" t="s">
        <v>217</v>
      </c>
      <c r="B29" s="300" t="s">
        <v>443</v>
      </c>
      <c r="C29" s="213">
        <v>12500000</v>
      </c>
      <c r="D29" s="213">
        <v>12500000</v>
      </c>
    </row>
    <row r="30" spans="1:4" s="298" customFormat="1" ht="12" customHeight="1" x14ac:dyDescent="0.2">
      <c r="A30" s="13" t="s">
        <v>218</v>
      </c>
      <c r="B30" s="300" t="s">
        <v>444</v>
      </c>
      <c r="C30" s="213"/>
      <c r="D30" s="213"/>
    </row>
    <row r="31" spans="1:4" s="298" customFormat="1" ht="12" customHeight="1" x14ac:dyDescent="0.2">
      <c r="A31" s="13" t="s">
        <v>438</v>
      </c>
      <c r="B31" s="300" t="s">
        <v>219</v>
      </c>
      <c r="C31" s="213">
        <v>1300000</v>
      </c>
      <c r="D31" s="213">
        <v>1300000</v>
      </c>
    </row>
    <row r="32" spans="1:4" s="298" customFormat="1" ht="12" customHeight="1" x14ac:dyDescent="0.2">
      <c r="A32" s="13" t="s">
        <v>439</v>
      </c>
      <c r="B32" s="300" t="s">
        <v>463</v>
      </c>
      <c r="C32" s="213">
        <v>400000</v>
      </c>
      <c r="D32" s="213">
        <v>400000</v>
      </c>
    </row>
    <row r="33" spans="1:4" s="298" customFormat="1" ht="12" customHeight="1" thickBot="1" x14ac:dyDescent="0.25">
      <c r="A33" s="15" t="s">
        <v>440</v>
      </c>
      <c r="B33" s="351" t="s">
        <v>221</v>
      </c>
      <c r="C33" s="215">
        <v>45000</v>
      </c>
      <c r="D33" s="215">
        <v>45000</v>
      </c>
    </row>
    <row r="34" spans="1:4" s="298" customFormat="1" ht="12" customHeight="1" thickBot="1" x14ac:dyDescent="0.25">
      <c r="A34" s="19" t="s">
        <v>13</v>
      </c>
      <c r="B34" s="20" t="s">
        <v>359</v>
      </c>
      <c r="C34" s="211">
        <f>SUM(C35:C45)</f>
        <v>2500000</v>
      </c>
      <c r="D34" s="211">
        <f>SUM(D35:D45)</f>
        <v>2500000</v>
      </c>
    </row>
    <row r="35" spans="1:4" s="298" customFormat="1" ht="12" customHeight="1" x14ac:dyDescent="0.2">
      <c r="A35" s="14" t="s">
        <v>72</v>
      </c>
      <c r="B35" s="299" t="s">
        <v>224</v>
      </c>
      <c r="C35" s="214">
        <v>2000000</v>
      </c>
      <c r="D35" s="214">
        <v>2000000</v>
      </c>
    </row>
    <row r="36" spans="1:4" s="298" customFormat="1" ht="12" customHeight="1" x14ac:dyDescent="0.2">
      <c r="A36" s="13" t="s">
        <v>73</v>
      </c>
      <c r="B36" s="300" t="s">
        <v>225</v>
      </c>
      <c r="C36" s="213"/>
      <c r="D36" s="213"/>
    </row>
    <row r="37" spans="1:4" s="298" customFormat="1" ht="12" customHeight="1" x14ac:dyDescent="0.2">
      <c r="A37" s="13" t="s">
        <v>74</v>
      </c>
      <c r="B37" s="300" t="s">
        <v>226</v>
      </c>
      <c r="C37" s="213"/>
      <c r="D37" s="213"/>
    </row>
    <row r="38" spans="1:4" s="298" customFormat="1" ht="12" customHeight="1" x14ac:dyDescent="0.2">
      <c r="A38" s="13" t="s">
        <v>133</v>
      </c>
      <c r="B38" s="300" t="s">
        <v>227</v>
      </c>
      <c r="C38" s="213"/>
      <c r="D38" s="213"/>
    </row>
    <row r="39" spans="1:4" s="298" customFormat="1" ht="12" customHeight="1" x14ac:dyDescent="0.2">
      <c r="A39" s="13" t="s">
        <v>134</v>
      </c>
      <c r="B39" s="300" t="s">
        <v>228</v>
      </c>
      <c r="C39" s="213"/>
      <c r="D39" s="213"/>
    </row>
    <row r="40" spans="1:4" s="298" customFormat="1" ht="12" customHeight="1" x14ac:dyDescent="0.2">
      <c r="A40" s="13" t="s">
        <v>135</v>
      </c>
      <c r="B40" s="300" t="s">
        <v>229</v>
      </c>
      <c r="C40" s="213"/>
      <c r="D40" s="213"/>
    </row>
    <row r="41" spans="1:4" s="298" customFormat="1" ht="12" customHeight="1" x14ac:dyDescent="0.2">
      <c r="A41" s="13" t="s">
        <v>136</v>
      </c>
      <c r="B41" s="300" t="s">
        <v>230</v>
      </c>
      <c r="C41" s="213"/>
      <c r="D41" s="213"/>
    </row>
    <row r="42" spans="1:4" s="298" customFormat="1" ht="12" customHeight="1" x14ac:dyDescent="0.2">
      <c r="A42" s="13" t="s">
        <v>137</v>
      </c>
      <c r="B42" s="300" t="s">
        <v>445</v>
      </c>
      <c r="C42" s="213"/>
      <c r="D42" s="213"/>
    </row>
    <row r="43" spans="1:4" s="298" customFormat="1" ht="12" customHeight="1" x14ac:dyDescent="0.2">
      <c r="A43" s="13" t="s">
        <v>222</v>
      </c>
      <c r="B43" s="300" t="s">
        <v>231</v>
      </c>
      <c r="C43" s="216"/>
      <c r="D43" s="216"/>
    </row>
    <row r="44" spans="1:4" s="298" customFormat="1" ht="12" customHeight="1" x14ac:dyDescent="0.2">
      <c r="A44" s="15" t="s">
        <v>223</v>
      </c>
      <c r="B44" s="301" t="s">
        <v>361</v>
      </c>
      <c r="C44" s="289"/>
      <c r="D44" s="289"/>
    </row>
    <row r="45" spans="1:4" s="298" customFormat="1" ht="12" customHeight="1" thickBot="1" x14ac:dyDescent="0.25">
      <c r="A45" s="15" t="s">
        <v>360</v>
      </c>
      <c r="B45" s="208" t="s">
        <v>232</v>
      </c>
      <c r="C45" s="289">
        <v>500000</v>
      </c>
      <c r="D45" s="289">
        <v>500000</v>
      </c>
    </row>
    <row r="46" spans="1:4" s="298" customFormat="1" ht="12" customHeight="1" thickBot="1" x14ac:dyDescent="0.25">
      <c r="A46" s="19" t="s">
        <v>14</v>
      </c>
      <c r="B46" s="20" t="s">
        <v>233</v>
      </c>
      <c r="C46" s="211">
        <f>SUM(C47:C51)</f>
        <v>0</v>
      </c>
      <c r="D46" s="211"/>
    </row>
    <row r="47" spans="1:4" s="298" customFormat="1" ht="12" customHeight="1" x14ac:dyDescent="0.2">
      <c r="A47" s="14" t="s">
        <v>75</v>
      </c>
      <c r="B47" s="299" t="s">
        <v>237</v>
      </c>
      <c r="C47" s="329"/>
      <c r="D47" s="329"/>
    </row>
    <row r="48" spans="1:4" s="298" customFormat="1" ht="12" customHeight="1" x14ac:dyDescent="0.2">
      <c r="A48" s="13" t="s">
        <v>76</v>
      </c>
      <c r="B48" s="300" t="s">
        <v>238</v>
      </c>
      <c r="C48" s="216"/>
      <c r="D48" s="216"/>
    </row>
    <row r="49" spans="1:4" s="298" customFormat="1" ht="12" customHeight="1" x14ac:dyDescent="0.2">
      <c r="A49" s="13" t="s">
        <v>234</v>
      </c>
      <c r="B49" s="300" t="s">
        <v>239</v>
      </c>
      <c r="C49" s="216"/>
      <c r="D49" s="216"/>
    </row>
    <row r="50" spans="1:4" s="298" customFormat="1" ht="12" customHeight="1" x14ac:dyDescent="0.2">
      <c r="A50" s="13" t="s">
        <v>235</v>
      </c>
      <c r="B50" s="300" t="s">
        <v>240</v>
      </c>
      <c r="C50" s="216"/>
      <c r="D50" s="216"/>
    </row>
    <row r="51" spans="1:4" s="298" customFormat="1" ht="12" customHeight="1" thickBot="1" x14ac:dyDescent="0.25">
      <c r="A51" s="15" t="s">
        <v>236</v>
      </c>
      <c r="B51" s="208" t="s">
        <v>241</v>
      </c>
      <c r="C51" s="289"/>
      <c r="D51" s="289"/>
    </row>
    <row r="52" spans="1:4" s="298" customFormat="1" ht="12" customHeight="1" thickBot="1" x14ac:dyDescent="0.25">
      <c r="A52" s="19" t="s">
        <v>138</v>
      </c>
      <c r="B52" s="20" t="s">
        <v>242</v>
      </c>
      <c r="C52" s="211">
        <f>SUM(C53:C55)</f>
        <v>0</v>
      </c>
      <c r="D52" s="211"/>
    </row>
    <row r="53" spans="1:4" s="298" customFormat="1" ht="12" customHeight="1" x14ac:dyDescent="0.2">
      <c r="A53" s="14" t="s">
        <v>77</v>
      </c>
      <c r="B53" s="299" t="s">
        <v>243</v>
      </c>
      <c r="C53" s="214"/>
      <c r="D53" s="214"/>
    </row>
    <row r="54" spans="1:4" s="298" customFormat="1" ht="12" customHeight="1" x14ac:dyDescent="0.2">
      <c r="A54" s="13" t="s">
        <v>78</v>
      </c>
      <c r="B54" s="300" t="s">
        <v>353</v>
      </c>
      <c r="C54" s="213"/>
      <c r="D54" s="213"/>
    </row>
    <row r="55" spans="1:4" s="298" customFormat="1" ht="12" customHeight="1" x14ac:dyDescent="0.2">
      <c r="A55" s="13" t="s">
        <v>246</v>
      </c>
      <c r="B55" s="300" t="s">
        <v>244</v>
      </c>
      <c r="C55" s="213"/>
      <c r="D55" s="213"/>
    </row>
    <row r="56" spans="1:4" s="298" customFormat="1" ht="12" customHeight="1" thickBot="1" x14ac:dyDescent="0.25">
      <c r="A56" s="15" t="s">
        <v>247</v>
      </c>
      <c r="B56" s="208" t="s">
        <v>245</v>
      </c>
      <c r="C56" s="215"/>
      <c r="D56" s="215"/>
    </row>
    <row r="57" spans="1:4" s="298" customFormat="1" ht="12" customHeight="1" thickBot="1" x14ac:dyDescent="0.25">
      <c r="A57" s="19" t="s">
        <v>16</v>
      </c>
      <c r="B57" s="206" t="s">
        <v>248</v>
      </c>
      <c r="C57" s="211">
        <f>SUM(C58:C60)</f>
        <v>33472079</v>
      </c>
      <c r="D57" s="211">
        <f>SUM(D58:D61)</f>
        <v>33472079</v>
      </c>
    </row>
    <row r="58" spans="1:4" s="298" customFormat="1" ht="12" customHeight="1" x14ac:dyDescent="0.2">
      <c r="A58" s="14" t="s">
        <v>139</v>
      </c>
      <c r="B58" s="299" t="s">
        <v>250</v>
      </c>
      <c r="C58" s="216"/>
      <c r="D58" s="216"/>
    </row>
    <row r="59" spans="1:4" s="298" customFormat="1" ht="12" customHeight="1" x14ac:dyDescent="0.2">
      <c r="A59" s="13" t="s">
        <v>140</v>
      </c>
      <c r="B59" s="300" t="s">
        <v>354</v>
      </c>
      <c r="C59" s="216"/>
      <c r="D59" s="216"/>
    </row>
    <row r="60" spans="1:4" s="298" customFormat="1" ht="12" customHeight="1" x14ac:dyDescent="0.2">
      <c r="A60" s="13" t="s">
        <v>179</v>
      </c>
      <c r="B60" s="300" t="s">
        <v>251</v>
      </c>
      <c r="C60" s="216">
        <v>33472079</v>
      </c>
      <c r="D60" s="216">
        <v>33472079</v>
      </c>
    </row>
    <row r="61" spans="1:4" s="298" customFormat="1" ht="12" customHeight="1" thickBot="1" x14ac:dyDescent="0.25">
      <c r="A61" s="15" t="s">
        <v>249</v>
      </c>
      <c r="B61" s="208" t="s">
        <v>252</v>
      </c>
      <c r="C61" s="216"/>
      <c r="D61" s="216"/>
    </row>
    <row r="62" spans="1:4" s="298" customFormat="1" ht="12" customHeight="1" thickBot="1" x14ac:dyDescent="0.25">
      <c r="A62" s="348" t="s">
        <v>401</v>
      </c>
      <c r="B62" s="20" t="s">
        <v>253</v>
      </c>
      <c r="C62" s="217">
        <f>+C5+C12+C19+C26+C34+C46+C52+C57</f>
        <v>146340090</v>
      </c>
      <c r="D62" s="217">
        <f>SUM(D5,D12,D19,D26,D34,D46,D52,D57)</f>
        <v>170611317</v>
      </c>
    </row>
    <row r="63" spans="1:4" s="298" customFormat="1" ht="12" customHeight="1" thickBot="1" x14ac:dyDescent="0.25">
      <c r="A63" s="331" t="s">
        <v>254</v>
      </c>
      <c r="B63" s="206" t="s">
        <v>255</v>
      </c>
      <c r="C63" s="211">
        <f>SUM(C64:C66)</f>
        <v>0</v>
      </c>
      <c r="D63" s="211"/>
    </row>
    <row r="64" spans="1:4" s="298" customFormat="1" ht="12" customHeight="1" x14ac:dyDescent="0.2">
      <c r="A64" s="14" t="s">
        <v>283</v>
      </c>
      <c r="B64" s="299" t="s">
        <v>256</v>
      </c>
      <c r="C64" s="216"/>
      <c r="D64" s="216"/>
    </row>
    <row r="65" spans="1:4" s="298" customFormat="1" ht="12" customHeight="1" x14ac:dyDescent="0.2">
      <c r="A65" s="13" t="s">
        <v>292</v>
      </c>
      <c r="B65" s="300" t="s">
        <v>257</v>
      </c>
      <c r="C65" s="216"/>
      <c r="D65" s="216"/>
    </row>
    <row r="66" spans="1:4" s="298" customFormat="1" ht="12" customHeight="1" thickBot="1" x14ac:dyDescent="0.25">
      <c r="A66" s="15" t="s">
        <v>293</v>
      </c>
      <c r="B66" s="342" t="s">
        <v>454</v>
      </c>
      <c r="C66" s="216"/>
      <c r="D66" s="216"/>
    </row>
    <row r="67" spans="1:4" s="298" customFormat="1" ht="12" customHeight="1" thickBot="1" x14ac:dyDescent="0.25">
      <c r="A67" s="331" t="s">
        <v>259</v>
      </c>
      <c r="B67" s="206" t="s">
        <v>260</v>
      </c>
      <c r="C67" s="211">
        <f>SUM(C68:C71)</f>
        <v>0</v>
      </c>
      <c r="D67" s="211"/>
    </row>
    <row r="68" spans="1:4" s="298" customFormat="1" ht="12" customHeight="1" x14ac:dyDescent="0.2">
      <c r="A68" s="14" t="s">
        <v>118</v>
      </c>
      <c r="B68" s="299" t="s">
        <v>261</v>
      </c>
      <c r="C68" s="216"/>
      <c r="D68" s="216"/>
    </row>
    <row r="69" spans="1:4" s="298" customFormat="1" ht="12" customHeight="1" x14ac:dyDescent="0.2">
      <c r="A69" s="13" t="s">
        <v>119</v>
      </c>
      <c r="B69" s="300" t="s">
        <v>455</v>
      </c>
      <c r="C69" s="216"/>
      <c r="D69" s="216"/>
    </row>
    <row r="70" spans="1:4" s="298" customFormat="1" ht="12" customHeight="1" x14ac:dyDescent="0.2">
      <c r="A70" s="13" t="s">
        <v>284</v>
      </c>
      <c r="B70" s="300" t="s">
        <v>262</v>
      </c>
      <c r="C70" s="216"/>
      <c r="D70" s="216"/>
    </row>
    <row r="71" spans="1:4" s="298" customFormat="1" ht="12" customHeight="1" thickBot="1" x14ac:dyDescent="0.25">
      <c r="A71" s="15" t="s">
        <v>285</v>
      </c>
      <c r="B71" s="208" t="s">
        <v>456</v>
      </c>
      <c r="C71" s="216"/>
      <c r="D71" s="216"/>
    </row>
    <row r="72" spans="1:4" s="298" customFormat="1" ht="12" customHeight="1" thickBot="1" x14ac:dyDescent="0.25">
      <c r="A72" s="331" t="s">
        <v>263</v>
      </c>
      <c r="B72" s="206" t="s">
        <v>264</v>
      </c>
      <c r="C72" s="211">
        <f>SUM(C73:C74)</f>
        <v>74642648</v>
      </c>
      <c r="D72" s="211">
        <f>SUM(D73:D74)</f>
        <v>74642648</v>
      </c>
    </row>
    <row r="73" spans="1:4" s="298" customFormat="1" ht="12" customHeight="1" x14ac:dyDescent="0.2">
      <c r="A73" s="14" t="s">
        <v>286</v>
      </c>
      <c r="B73" s="299" t="s">
        <v>265</v>
      </c>
      <c r="C73" s="216">
        <v>74642648</v>
      </c>
      <c r="D73" s="216">
        <v>74642648</v>
      </c>
    </row>
    <row r="74" spans="1:4" s="298" customFormat="1" ht="12" customHeight="1" thickBot="1" x14ac:dyDescent="0.25">
      <c r="A74" s="15" t="s">
        <v>287</v>
      </c>
      <c r="B74" s="208" t="s">
        <v>266</v>
      </c>
      <c r="C74" s="216"/>
      <c r="D74" s="216"/>
    </row>
    <row r="75" spans="1:4" s="298" customFormat="1" ht="12" customHeight="1" thickBot="1" x14ac:dyDescent="0.25">
      <c r="A75" s="331" t="s">
        <v>267</v>
      </c>
      <c r="B75" s="206" t="s">
        <v>268</v>
      </c>
      <c r="C75" s="211">
        <f>SUM(C76:C78)</f>
        <v>0</v>
      </c>
      <c r="D75" s="211"/>
    </row>
    <row r="76" spans="1:4" s="298" customFormat="1" ht="12" customHeight="1" x14ac:dyDescent="0.2">
      <c r="A76" s="14" t="s">
        <v>288</v>
      </c>
      <c r="B76" s="299" t="s">
        <v>269</v>
      </c>
      <c r="C76" s="216"/>
      <c r="D76" s="216"/>
    </row>
    <row r="77" spans="1:4" s="298" customFormat="1" ht="12" customHeight="1" x14ac:dyDescent="0.2">
      <c r="A77" s="13" t="s">
        <v>289</v>
      </c>
      <c r="B77" s="300" t="s">
        <v>270</v>
      </c>
      <c r="C77" s="216"/>
      <c r="D77" s="216"/>
    </row>
    <row r="78" spans="1:4" s="298" customFormat="1" ht="12" customHeight="1" thickBot="1" x14ac:dyDescent="0.25">
      <c r="A78" s="17" t="s">
        <v>290</v>
      </c>
      <c r="B78" s="375" t="s">
        <v>457</v>
      </c>
      <c r="C78" s="376"/>
      <c r="D78" s="376"/>
    </row>
    <row r="79" spans="1:4" s="298" customFormat="1" ht="12" customHeight="1" thickBot="1" x14ac:dyDescent="0.25">
      <c r="A79" s="331" t="s">
        <v>271</v>
      </c>
      <c r="B79" s="206" t="s">
        <v>291</v>
      </c>
      <c r="C79" s="211">
        <f>SUM(C80:C83)</f>
        <v>0</v>
      </c>
      <c r="D79" s="211"/>
    </row>
    <row r="80" spans="1:4" s="298" customFormat="1" ht="12" customHeight="1" x14ac:dyDescent="0.2">
      <c r="A80" s="303" t="s">
        <v>272</v>
      </c>
      <c r="B80" s="299" t="s">
        <v>273</v>
      </c>
      <c r="C80" s="216"/>
      <c r="D80" s="216"/>
    </row>
    <row r="81" spans="1:4" s="298" customFormat="1" ht="12" customHeight="1" x14ac:dyDescent="0.2">
      <c r="A81" s="304" t="s">
        <v>274</v>
      </c>
      <c r="B81" s="300" t="s">
        <v>275</v>
      </c>
      <c r="C81" s="216"/>
      <c r="D81" s="216"/>
    </row>
    <row r="82" spans="1:4" s="298" customFormat="1" ht="12" customHeight="1" x14ac:dyDescent="0.2">
      <c r="A82" s="304" t="s">
        <v>276</v>
      </c>
      <c r="B82" s="300" t="s">
        <v>277</v>
      </c>
      <c r="C82" s="216"/>
      <c r="D82" s="216"/>
    </row>
    <row r="83" spans="1:4" s="298" customFormat="1" ht="12" customHeight="1" thickBot="1" x14ac:dyDescent="0.25">
      <c r="A83" s="305" t="s">
        <v>278</v>
      </c>
      <c r="B83" s="208" t="s">
        <v>279</v>
      </c>
      <c r="C83" s="216"/>
      <c r="D83" s="216"/>
    </row>
    <row r="84" spans="1:4" s="298" customFormat="1" ht="9.6" customHeight="1" thickBot="1" x14ac:dyDescent="0.25">
      <c r="A84" s="331" t="s">
        <v>280</v>
      </c>
      <c r="B84" s="206" t="s">
        <v>400</v>
      </c>
      <c r="C84" s="330"/>
      <c r="D84" s="330"/>
    </row>
    <row r="85" spans="1:4" s="298" customFormat="1" ht="10.15" customHeight="1" thickBot="1" x14ac:dyDescent="0.25">
      <c r="A85" s="331" t="s">
        <v>282</v>
      </c>
      <c r="B85" s="206" t="s">
        <v>281</v>
      </c>
      <c r="C85" s="330"/>
      <c r="D85" s="330"/>
    </row>
    <row r="86" spans="1:4" s="298" customFormat="1" ht="14.45" customHeight="1" thickBot="1" x14ac:dyDescent="0.25">
      <c r="A86" s="331" t="s">
        <v>294</v>
      </c>
      <c r="B86" s="306" t="s">
        <v>403</v>
      </c>
      <c r="C86" s="217">
        <f>+C63+C67+C72+C75+C79+C85+C84</f>
        <v>74642648</v>
      </c>
      <c r="D86" s="217">
        <f>SUM(D63,D67,D72,D75,D79,D84,D85)</f>
        <v>74642648</v>
      </c>
    </row>
    <row r="87" spans="1:4" s="298" customFormat="1" ht="25.9" customHeight="1" thickBot="1" x14ac:dyDescent="0.25">
      <c r="A87" s="332" t="s">
        <v>402</v>
      </c>
      <c r="B87" s="307" t="s">
        <v>404</v>
      </c>
      <c r="C87" s="217">
        <f>+C62+C86</f>
        <v>220982738</v>
      </c>
      <c r="D87" s="217">
        <f>SUM(D62,D86)</f>
        <v>245253965</v>
      </c>
    </row>
    <row r="88" spans="1:4" s="298" customFormat="1" ht="8.4499999999999993" customHeight="1" x14ac:dyDescent="0.2">
      <c r="A88" s="4"/>
      <c r="B88" s="5"/>
      <c r="C88" s="218"/>
      <c r="D88" s="218"/>
    </row>
    <row r="89" spans="1:4" ht="16.5" customHeight="1" x14ac:dyDescent="0.25">
      <c r="A89" s="432" t="s">
        <v>37</v>
      </c>
      <c r="B89" s="432"/>
      <c r="C89" s="432"/>
      <c r="D89" s="296"/>
    </row>
    <row r="90" spans="1:4" s="308" customFormat="1" ht="16.5" customHeight="1" thickBot="1" x14ac:dyDescent="0.3">
      <c r="A90" s="433" t="s">
        <v>121</v>
      </c>
      <c r="B90" s="433"/>
      <c r="C90" s="435" t="s">
        <v>449</v>
      </c>
      <c r="D90" s="435"/>
    </row>
    <row r="91" spans="1:4" ht="38.1" customHeight="1" thickBot="1" x14ac:dyDescent="0.3">
      <c r="A91" s="427" t="s">
        <v>55</v>
      </c>
      <c r="B91" s="23" t="s">
        <v>38</v>
      </c>
      <c r="C91" s="32" t="str">
        <f>+C3</f>
        <v>2018. évi előirányzat            eredeti</v>
      </c>
      <c r="D91" s="32" t="s">
        <v>477</v>
      </c>
    </row>
    <row r="92" spans="1:4" s="297" customFormat="1" ht="12" customHeight="1" thickBot="1" x14ac:dyDescent="0.25">
      <c r="A92" s="428"/>
      <c r="B92" s="29" t="s">
        <v>411</v>
      </c>
      <c r="C92" s="30" t="s">
        <v>412</v>
      </c>
      <c r="D92" s="294" t="s">
        <v>413</v>
      </c>
    </row>
    <row r="93" spans="1:4" ht="12" customHeight="1" thickBot="1" x14ac:dyDescent="0.3">
      <c r="A93" s="21" t="s">
        <v>9</v>
      </c>
      <c r="B93" s="27" t="s">
        <v>362</v>
      </c>
      <c r="C93" s="210">
        <f>C94+C95+C96+C97+C98+C111</f>
        <v>36266935</v>
      </c>
      <c r="D93" s="210">
        <f>SUM(D94,D95,D96,D97,D98,D111)</f>
        <v>56677842</v>
      </c>
    </row>
    <row r="94" spans="1:4" ht="12" customHeight="1" x14ac:dyDescent="0.25">
      <c r="A94" s="16" t="s">
        <v>79</v>
      </c>
      <c r="B94" s="9" t="s">
        <v>39</v>
      </c>
      <c r="C94" s="212">
        <v>10341992</v>
      </c>
      <c r="D94" s="212">
        <v>24843679</v>
      </c>
    </row>
    <row r="95" spans="1:4" ht="12" customHeight="1" x14ac:dyDescent="0.25">
      <c r="A95" s="13" t="s">
        <v>80</v>
      </c>
      <c r="B95" s="7" t="s">
        <v>141</v>
      </c>
      <c r="C95" s="213">
        <v>1802420</v>
      </c>
      <c r="D95" s="213">
        <v>3233568</v>
      </c>
    </row>
    <row r="96" spans="1:4" ht="12" customHeight="1" x14ac:dyDescent="0.25">
      <c r="A96" s="13" t="s">
        <v>81</v>
      </c>
      <c r="B96" s="7" t="s">
        <v>110</v>
      </c>
      <c r="C96" s="215">
        <v>15245650</v>
      </c>
      <c r="D96" s="215">
        <v>19740936</v>
      </c>
    </row>
    <row r="97" spans="1:4" ht="12" customHeight="1" x14ac:dyDescent="0.25">
      <c r="A97" s="13" t="s">
        <v>82</v>
      </c>
      <c r="B97" s="10" t="s">
        <v>142</v>
      </c>
      <c r="C97" s="215">
        <v>1520000</v>
      </c>
      <c r="D97" s="215">
        <v>1520000</v>
      </c>
    </row>
    <row r="98" spans="1:4" ht="12" customHeight="1" x14ac:dyDescent="0.25">
      <c r="A98" s="13" t="s">
        <v>93</v>
      </c>
      <c r="B98" s="18" t="s">
        <v>143</v>
      </c>
      <c r="C98" s="215">
        <f>SUM(C99:C110)</f>
        <v>6815123</v>
      </c>
      <c r="D98" s="215">
        <f>SUM(D99:D110)</f>
        <v>6815123</v>
      </c>
    </row>
    <row r="99" spans="1:4" ht="12" customHeight="1" x14ac:dyDescent="0.25">
      <c r="A99" s="13" t="s">
        <v>83</v>
      </c>
      <c r="B99" s="7" t="s">
        <v>367</v>
      </c>
      <c r="C99" s="215"/>
      <c r="D99" s="215"/>
    </row>
    <row r="100" spans="1:4" ht="12" customHeight="1" x14ac:dyDescent="0.25">
      <c r="A100" s="13" t="s">
        <v>84</v>
      </c>
      <c r="B100" s="104" t="s">
        <v>366</v>
      </c>
      <c r="C100" s="215"/>
      <c r="D100" s="215"/>
    </row>
    <row r="101" spans="1:4" ht="12" customHeight="1" x14ac:dyDescent="0.25">
      <c r="A101" s="13" t="s">
        <v>94</v>
      </c>
      <c r="B101" s="104" t="s">
        <v>365</v>
      </c>
      <c r="C101" s="215"/>
      <c r="D101" s="215"/>
    </row>
    <row r="102" spans="1:4" ht="12" customHeight="1" x14ac:dyDescent="0.25">
      <c r="A102" s="13" t="s">
        <v>95</v>
      </c>
      <c r="B102" s="102" t="s">
        <v>297</v>
      </c>
      <c r="C102" s="215"/>
      <c r="D102" s="215"/>
    </row>
    <row r="103" spans="1:4" ht="12" customHeight="1" x14ac:dyDescent="0.25">
      <c r="A103" s="13" t="s">
        <v>96</v>
      </c>
      <c r="B103" s="103" t="s">
        <v>298</v>
      </c>
      <c r="C103" s="215"/>
      <c r="D103" s="215"/>
    </row>
    <row r="104" spans="1:4" ht="12" customHeight="1" x14ac:dyDescent="0.25">
      <c r="A104" s="13" t="s">
        <v>97</v>
      </c>
      <c r="B104" s="103" t="s">
        <v>299</v>
      </c>
      <c r="C104" s="215"/>
      <c r="D104" s="215"/>
    </row>
    <row r="105" spans="1:4" ht="12" customHeight="1" x14ac:dyDescent="0.25">
      <c r="A105" s="13" t="s">
        <v>99</v>
      </c>
      <c r="B105" s="102" t="s">
        <v>300</v>
      </c>
      <c r="C105" s="215">
        <v>5805123</v>
      </c>
      <c r="D105" s="215">
        <v>5805123</v>
      </c>
    </row>
    <row r="106" spans="1:4" ht="12" customHeight="1" x14ac:dyDescent="0.25">
      <c r="A106" s="13" t="s">
        <v>144</v>
      </c>
      <c r="B106" s="102" t="s">
        <v>301</v>
      </c>
      <c r="C106" s="215"/>
      <c r="D106" s="215"/>
    </row>
    <row r="107" spans="1:4" ht="12" customHeight="1" x14ac:dyDescent="0.25">
      <c r="A107" s="13" t="s">
        <v>295</v>
      </c>
      <c r="B107" s="103" t="s">
        <v>302</v>
      </c>
      <c r="C107" s="215"/>
      <c r="D107" s="215"/>
    </row>
    <row r="108" spans="1:4" ht="12" customHeight="1" x14ac:dyDescent="0.25">
      <c r="A108" s="12" t="s">
        <v>296</v>
      </c>
      <c r="B108" s="104" t="s">
        <v>303</v>
      </c>
      <c r="C108" s="215"/>
      <c r="D108" s="215"/>
    </row>
    <row r="109" spans="1:4" ht="12" customHeight="1" x14ac:dyDescent="0.25">
      <c r="A109" s="13" t="s">
        <v>363</v>
      </c>
      <c r="B109" s="104" t="s">
        <v>304</v>
      </c>
      <c r="C109" s="215"/>
      <c r="D109" s="215"/>
    </row>
    <row r="110" spans="1:4" ht="12" customHeight="1" x14ac:dyDescent="0.25">
      <c r="A110" s="15" t="s">
        <v>364</v>
      </c>
      <c r="B110" s="104" t="s">
        <v>305</v>
      </c>
      <c r="C110" s="215">
        <v>1010000</v>
      </c>
      <c r="D110" s="215">
        <v>1010000</v>
      </c>
    </row>
    <row r="111" spans="1:4" ht="12" customHeight="1" x14ac:dyDescent="0.25">
      <c r="A111" s="13" t="s">
        <v>368</v>
      </c>
      <c r="B111" s="10" t="s">
        <v>40</v>
      </c>
      <c r="C111" s="213">
        <v>541750</v>
      </c>
      <c r="D111" s="213">
        <f>SUM(D112:D113)</f>
        <v>524536</v>
      </c>
    </row>
    <row r="112" spans="1:4" ht="12" customHeight="1" x14ac:dyDescent="0.25">
      <c r="A112" s="13" t="s">
        <v>369</v>
      </c>
      <c r="B112" s="7" t="s">
        <v>371</v>
      </c>
      <c r="C112" s="213">
        <v>541750</v>
      </c>
      <c r="D112" s="213">
        <v>524536</v>
      </c>
    </row>
    <row r="113" spans="1:4" ht="12" customHeight="1" thickBot="1" x14ac:dyDescent="0.3">
      <c r="A113" s="17" t="s">
        <v>370</v>
      </c>
      <c r="B113" s="346" t="s">
        <v>372</v>
      </c>
      <c r="C113" s="219"/>
      <c r="D113" s="219"/>
    </row>
    <row r="114" spans="1:4" ht="12" customHeight="1" thickBot="1" x14ac:dyDescent="0.3">
      <c r="A114" s="343" t="s">
        <v>10</v>
      </c>
      <c r="B114" s="344" t="s">
        <v>306</v>
      </c>
      <c r="C114" s="345">
        <f>+C115+C117+C119</f>
        <v>184144999</v>
      </c>
      <c r="D114" s="345">
        <f>SUM(D115,D117,D119)</f>
        <v>188005319</v>
      </c>
    </row>
    <row r="115" spans="1:4" ht="12" customHeight="1" x14ac:dyDescent="0.25">
      <c r="A115" s="14" t="s">
        <v>85</v>
      </c>
      <c r="B115" s="7" t="s">
        <v>178</v>
      </c>
      <c r="C115" s="214">
        <v>184144999</v>
      </c>
      <c r="D115" s="214">
        <v>187903719</v>
      </c>
    </row>
    <row r="116" spans="1:4" ht="12" customHeight="1" x14ac:dyDescent="0.25">
      <c r="A116" s="14" t="s">
        <v>86</v>
      </c>
      <c r="B116" s="11" t="s">
        <v>310</v>
      </c>
      <c r="C116" s="214">
        <v>177193399</v>
      </c>
      <c r="D116" s="214">
        <v>177193399</v>
      </c>
    </row>
    <row r="117" spans="1:4" ht="12" customHeight="1" x14ac:dyDescent="0.25">
      <c r="A117" s="14" t="s">
        <v>87</v>
      </c>
      <c r="B117" s="11" t="s">
        <v>145</v>
      </c>
      <c r="C117" s="213"/>
      <c r="D117" s="213">
        <v>101600</v>
      </c>
    </row>
    <row r="118" spans="1:4" ht="12" customHeight="1" x14ac:dyDescent="0.25">
      <c r="A118" s="14" t="s">
        <v>88</v>
      </c>
      <c r="B118" s="11" t="s">
        <v>311</v>
      </c>
      <c r="C118" s="198"/>
      <c r="D118" s="198"/>
    </row>
    <row r="119" spans="1:4" ht="12" customHeight="1" x14ac:dyDescent="0.25">
      <c r="A119" s="14" t="s">
        <v>89</v>
      </c>
      <c r="B119" s="208" t="s">
        <v>459</v>
      </c>
      <c r="C119" s="198"/>
      <c r="D119" s="198"/>
    </row>
    <row r="120" spans="1:4" ht="12" customHeight="1" x14ac:dyDescent="0.25">
      <c r="A120" s="14" t="s">
        <v>98</v>
      </c>
      <c r="B120" s="207" t="s">
        <v>355</v>
      </c>
      <c r="C120" s="198"/>
      <c r="D120" s="198"/>
    </row>
    <row r="121" spans="1:4" ht="12" customHeight="1" x14ac:dyDescent="0.25">
      <c r="A121" s="14" t="s">
        <v>100</v>
      </c>
      <c r="B121" s="295" t="s">
        <v>316</v>
      </c>
      <c r="C121" s="198"/>
      <c r="D121" s="198"/>
    </row>
    <row r="122" spans="1:4" ht="22.5" x14ac:dyDescent="0.25">
      <c r="A122" s="14" t="s">
        <v>146</v>
      </c>
      <c r="B122" s="103" t="s">
        <v>299</v>
      </c>
      <c r="C122" s="198"/>
      <c r="D122" s="198"/>
    </row>
    <row r="123" spans="1:4" ht="12" customHeight="1" x14ac:dyDescent="0.25">
      <c r="A123" s="14" t="s">
        <v>147</v>
      </c>
      <c r="B123" s="103" t="s">
        <v>315</v>
      </c>
      <c r="C123" s="198"/>
      <c r="D123" s="198"/>
    </row>
    <row r="124" spans="1:4" ht="12" customHeight="1" x14ac:dyDescent="0.25">
      <c r="A124" s="14" t="s">
        <v>148</v>
      </c>
      <c r="B124" s="103" t="s">
        <v>314</v>
      </c>
      <c r="C124" s="198"/>
      <c r="D124" s="198"/>
    </row>
    <row r="125" spans="1:4" ht="12" customHeight="1" x14ac:dyDescent="0.25">
      <c r="A125" s="14" t="s">
        <v>307</v>
      </c>
      <c r="B125" s="103" t="s">
        <v>302</v>
      </c>
      <c r="C125" s="198"/>
      <c r="D125" s="198"/>
    </row>
    <row r="126" spans="1:4" ht="12" customHeight="1" x14ac:dyDescent="0.25">
      <c r="A126" s="14" t="s">
        <v>308</v>
      </c>
      <c r="B126" s="103" t="s">
        <v>313</v>
      </c>
      <c r="C126" s="198"/>
      <c r="D126" s="198"/>
    </row>
    <row r="127" spans="1:4" ht="23.25" thickBot="1" x14ac:dyDescent="0.3">
      <c r="A127" s="12" t="s">
        <v>309</v>
      </c>
      <c r="B127" s="103" t="s">
        <v>312</v>
      </c>
      <c r="C127" s="200"/>
      <c r="D127" s="200"/>
    </row>
    <row r="128" spans="1:4" ht="12" customHeight="1" thickBot="1" x14ac:dyDescent="0.3">
      <c r="A128" s="19" t="s">
        <v>11</v>
      </c>
      <c r="B128" s="97" t="s">
        <v>373</v>
      </c>
      <c r="C128" s="211">
        <f>+C93+C114</f>
        <v>220411934</v>
      </c>
      <c r="D128" s="211">
        <f>SUM(D93,D114)</f>
        <v>244683161</v>
      </c>
    </row>
    <row r="129" spans="1:4" ht="12" customHeight="1" thickBot="1" x14ac:dyDescent="0.3">
      <c r="A129" s="19" t="s">
        <v>12</v>
      </c>
      <c r="B129" s="97" t="s">
        <v>374</v>
      </c>
      <c r="C129" s="211">
        <f>+C130+C131+C132</f>
        <v>0</v>
      </c>
      <c r="D129" s="211"/>
    </row>
    <row r="130" spans="1:4" ht="12" customHeight="1" x14ac:dyDescent="0.25">
      <c r="A130" s="14" t="s">
        <v>215</v>
      </c>
      <c r="B130" s="11" t="s">
        <v>381</v>
      </c>
      <c r="C130" s="198"/>
      <c r="D130" s="198"/>
    </row>
    <row r="131" spans="1:4" ht="12" customHeight="1" x14ac:dyDescent="0.25">
      <c r="A131" s="14" t="s">
        <v>216</v>
      </c>
      <c r="B131" s="11" t="s">
        <v>382</v>
      </c>
      <c r="C131" s="198"/>
      <c r="D131" s="198"/>
    </row>
    <row r="132" spans="1:4" ht="12" customHeight="1" thickBot="1" x14ac:dyDescent="0.3">
      <c r="A132" s="12" t="s">
        <v>217</v>
      </c>
      <c r="B132" s="11" t="s">
        <v>383</v>
      </c>
      <c r="C132" s="198"/>
      <c r="D132" s="198"/>
    </row>
    <row r="133" spans="1:4" ht="12" customHeight="1" thickBot="1" x14ac:dyDescent="0.3">
      <c r="A133" s="19" t="s">
        <v>13</v>
      </c>
      <c r="B133" s="97" t="s">
        <v>375</v>
      </c>
      <c r="C133" s="211">
        <f>SUM(C134:C139)</f>
        <v>0</v>
      </c>
      <c r="D133" s="211"/>
    </row>
    <row r="134" spans="1:4" ht="12" customHeight="1" x14ac:dyDescent="0.25">
      <c r="A134" s="14" t="s">
        <v>72</v>
      </c>
      <c r="B134" s="8" t="s">
        <v>384</v>
      </c>
      <c r="C134" s="198"/>
      <c r="D134" s="198"/>
    </row>
    <row r="135" spans="1:4" ht="12" customHeight="1" x14ac:dyDescent="0.25">
      <c r="A135" s="14" t="s">
        <v>73</v>
      </c>
      <c r="B135" s="8" t="s">
        <v>376</v>
      </c>
      <c r="C135" s="198"/>
      <c r="D135" s="198"/>
    </row>
    <row r="136" spans="1:4" ht="12" customHeight="1" x14ac:dyDescent="0.25">
      <c r="A136" s="14" t="s">
        <v>74</v>
      </c>
      <c r="B136" s="8" t="s">
        <v>377</v>
      </c>
      <c r="C136" s="198"/>
      <c r="D136" s="198"/>
    </row>
    <row r="137" spans="1:4" ht="12" customHeight="1" x14ac:dyDescent="0.25">
      <c r="A137" s="14" t="s">
        <v>133</v>
      </c>
      <c r="B137" s="8" t="s">
        <v>378</v>
      </c>
      <c r="C137" s="198"/>
      <c r="D137" s="198"/>
    </row>
    <row r="138" spans="1:4" ht="12" customHeight="1" x14ac:dyDescent="0.25">
      <c r="A138" s="14" t="s">
        <v>134</v>
      </c>
      <c r="B138" s="8" t="s">
        <v>379</v>
      </c>
      <c r="C138" s="198"/>
      <c r="D138" s="198"/>
    </row>
    <row r="139" spans="1:4" ht="12" customHeight="1" thickBot="1" x14ac:dyDescent="0.3">
      <c r="A139" s="12" t="s">
        <v>135</v>
      </c>
      <c r="B139" s="8" t="s">
        <v>380</v>
      </c>
      <c r="C139" s="198"/>
      <c r="D139" s="198"/>
    </row>
    <row r="140" spans="1:4" ht="12" customHeight="1" thickBot="1" x14ac:dyDescent="0.3">
      <c r="A140" s="19" t="s">
        <v>14</v>
      </c>
      <c r="B140" s="97" t="s">
        <v>388</v>
      </c>
      <c r="C140" s="217">
        <f>+C141+C142+C143+C144</f>
        <v>570804</v>
      </c>
      <c r="D140" s="217">
        <f>SUM(D141:D144)</f>
        <v>570804</v>
      </c>
    </row>
    <row r="141" spans="1:4" ht="12" customHeight="1" x14ac:dyDescent="0.25">
      <c r="A141" s="14" t="s">
        <v>75</v>
      </c>
      <c r="B141" s="8" t="s">
        <v>317</v>
      </c>
      <c r="C141" s="198"/>
      <c r="D141" s="198"/>
    </row>
    <row r="142" spans="1:4" ht="12" customHeight="1" x14ac:dyDescent="0.25">
      <c r="A142" s="14" t="s">
        <v>76</v>
      </c>
      <c r="B142" s="8" t="s">
        <v>318</v>
      </c>
      <c r="C142" s="198">
        <v>570804</v>
      </c>
      <c r="D142" s="198">
        <v>570804</v>
      </c>
    </row>
    <row r="143" spans="1:4" ht="12" customHeight="1" x14ac:dyDescent="0.25">
      <c r="A143" s="14" t="s">
        <v>234</v>
      </c>
      <c r="B143" s="8" t="s">
        <v>389</v>
      </c>
      <c r="C143" s="198"/>
      <c r="D143" s="198"/>
    </row>
    <row r="144" spans="1:4" ht="12" customHeight="1" thickBot="1" x14ac:dyDescent="0.3">
      <c r="A144" s="12" t="s">
        <v>235</v>
      </c>
      <c r="B144" s="6" t="s">
        <v>337</v>
      </c>
      <c r="C144" s="198"/>
      <c r="D144" s="198"/>
    </row>
    <row r="145" spans="1:9" ht="12" customHeight="1" thickBot="1" x14ac:dyDescent="0.3">
      <c r="A145" s="19" t="s">
        <v>15</v>
      </c>
      <c r="B145" s="97" t="s">
        <v>390</v>
      </c>
      <c r="C145" s="220">
        <f>SUM(C146:C150)</f>
        <v>0</v>
      </c>
      <c r="D145" s="220"/>
    </row>
    <row r="146" spans="1:9" ht="12" customHeight="1" x14ac:dyDescent="0.25">
      <c r="A146" s="14" t="s">
        <v>77</v>
      </c>
      <c r="B146" s="8" t="s">
        <v>385</v>
      </c>
      <c r="C146" s="198"/>
      <c r="D146" s="198"/>
    </row>
    <row r="147" spans="1:9" ht="12" customHeight="1" x14ac:dyDescent="0.25">
      <c r="A147" s="14" t="s">
        <v>78</v>
      </c>
      <c r="B147" s="8" t="s">
        <v>392</v>
      </c>
      <c r="C147" s="198"/>
      <c r="D147" s="198"/>
    </row>
    <row r="148" spans="1:9" ht="12" customHeight="1" x14ac:dyDescent="0.25">
      <c r="A148" s="14" t="s">
        <v>246</v>
      </c>
      <c r="B148" s="8" t="s">
        <v>387</v>
      </c>
      <c r="C148" s="198"/>
      <c r="D148" s="198"/>
    </row>
    <row r="149" spans="1:9" ht="12" customHeight="1" x14ac:dyDescent="0.25">
      <c r="A149" s="14" t="s">
        <v>247</v>
      </c>
      <c r="B149" s="8" t="s">
        <v>393</v>
      </c>
      <c r="C149" s="198"/>
      <c r="D149" s="198"/>
    </row>
    <row r="150" spans="1:9" ht="12" customHeight="1" thickBot="1" x14ac:dyDescent="0.3">
      <c r="A150" s="14" t="s">
        <v>391</v>
      </c>
      <c r="B150" s="8" t="s">
        <v>394</v>
      </c>
      <c r="C150" s="198"/>
      <c r="D150" s="198"/>
    </row>
    <row r="151" spans="1:9" ht="12" customHeight="1" thickBot="1" x14ac:dyDescent="0.3">
      <c r="A151" s="19" t="s">
        <v>16</v>
      </c>
      <c r="B151" s="97" t="s">
        <v>395</v>
      </c>
      <c r="C151" s="347"/>
      <c r="D151" s="347"/>
    </row>
    <row r="152" spans="1:9" ht="12" customHeight="1" thickBot="1" x14ac:dyDescent="0.3">
      <c r="A152" s="19" t="s">
        <v>17</v>
      </c>
      <c r="B152" s="97" t="s">
        <v>396</v>
      </c>
      <c r="C152" s="347"/>
      <c r="D152" s="347"/>
    </row>
    <row r="153" spans="1:9" ht="15" customHeight="1" thickBot="1" x14ac:dyDescent="0.3">
      <c r="A153" s="19" t="s">
        <v>18</v>
      </c>
      <c r="B153" s="97" t="s">
        <v>398</v>
      </c>
      <c r="C153" s="309">
        <f>+C129+C133+C140+C145+C151+C152</f>
        <v>570804</v>
      </c>
      <c r="D153" s="309">
        <f>SUM(D129,D133,D140,D145,D151,D152)</f>
        <v>570804</v>
      </c>
      <c r="F153" s="310"/>
      <c r="G153" s="311"/>
      <c r="H153" s="311"/>
      <c r="I153" s="311"/>
    </row>
    <row r="154" spans="1:9" s="298" customFormat="1" ht="12.95" customHeight="1" thickBot="1" x14ac:dyDescent="0.25">
      <c r="A154" s="209" t="s">
        <v>19</v>
      </c>
      <c r="B154" s="274" t="s">
        <v>397</v>
      </c>
      <c r="C154" s="309">
        <f>+C128+C153</f>
        <v>220982738</v>
      </c>
      <c r="D154" s="309">
        <f>SUM(D128,D153)</f>
        <v>245253965</v>
      </c>
    </row>
    <row r="155" spans="1:9" ht="7.5" customHeight="1" x14ac:dyDescent="0.25"/>
    <row r="156" spans="1:9" x14ac:dyDescent="0.25">
      <c r="A156" s="429" t="s">
        <v>319</v>
      </c>
      <c r="B156" s="429"/>
      <c r="C156" s="429"/>
      <c r="D156" s="430"/>
    </row>
    <row r="157" spans="1:9" ht="15" customHeight="1" thickBot="1" x14ac:dyDescent="0.3">
      <c r="A157" s="431" t="s">
        <v>122</v>
      </c>
      <c r="B157" s="431"/>
      <c r="C157" s="434" t="str">
        <f>C90</f>
        <v>Forintban!</v>
      </c>
      <c r="D157" s="434"/>
    </row>
    <row r="158" spans="1:9" ht="13.5" customHeight="1" thickBot="1" x14ac:dyDescent="0.3">
      <c r="A158" s="19">
        <v>1</v>
      </c>
      <c r="B158" s="26" t="s">
        <v>399</v>
      </c>
      <c r="C158" s="211">
        <f>+C62-C128</f>
        <v>-74071844</v>
      </c>
      <c r="D158" s="211">
        <v>-74071844</v>
      </c>
    </row>
    <row r="159" spans="1:9" ht="27.75" customHeight="1" thickBot="1" x14ac:dyDescent="0.3">
      <c r="A159" s="19" t="s">
        <v>10</v>
      </c>
      <c r="B159" s="26" t="s">
        <v>483</v>
      </c>
      <c r="C159" s="211">
        <f>+C86-C153</f>
        <v>74071844</v>
      </c>
      <c r="D159" s="211">
        <v>74071844</v>
      </c>
    </row>
  </sheetData>
  <mergeCells count="11">
    <mergeCell ref="A3:A4"/>
    <mergeCell ref="A156:D156"/>
    <mergeCell ref="A157:B157"/>
    <mergeCell ref="A89:C89"/>
    <mergeCell ref="A1:C1"/>
    <mergeCell ref="A2:B2"/>
    <mergeCell ref="A90:B90"/>
    <mergeCell ref="C2:D2"/>
    <mergeCell ref="C90:D90"/>
    <mergeCell ref="C157:D157"/>
    <mergeCell ref="A91:A92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5" fitToHeight="2" orientation="portrait" r:id="rId1"/>
  <headerFooter differentOddEven="1" alignWithMargins="0">
    <oddHeader>&amp;C&amp;"Times New Roman CE,Félkövér"&amp;12
Csikvánd Község Önkormányzat
2018. ÉVI KÖLTSÉGVETÉSÉNEK ÖSSZEVONT MÉRLEGE&amp;10
&amp;R&amp;"Times New Roman CE,Félkövér dőlt"&amp;11 1. melléklet a 6/2018. (X.5.) önkormányzati rendelethez</oddHeader>
  </headerFooter>
  <rowBreaks count="1" manualBreakCount="1">
    <brk id="87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52"/>
  <sheetViews>
    <sheetView topLeftCell="A37" zoomScaleNormal="100" workbookViewId="0">
      <selection activeCell="F60" sqref="F60"/>
    </sheetView>
  </sheetViews>
  <sheetFormatPr defaultColWidth="9.33203125" defaultRowHeight="12.75" x14ac:dyDescent="0.2"/>
  <cols>
    <col min="1" max="1" width="38.6640625" style="37" customWidth="1"/>
    <col min="2" max="2" width="13.6640625" style="37" customWidth="1"/>
    <col min="3" max="6" width="13.83203125" style="37" customWidth="1"/>
    <col min="7" max="16384" width="9.33203125" style="37"/>
  </cols>
  <sheetData>
    <row r="1" spans="1:6" x14ac:dyDescent="0.2">
      <c r="A1" s="157"/>
      <c r="B1" s="157"/>
      <c r="C1" s="157"/>
      <c r="D1" s="157"/>
      <c r="E1" s="157"/>
      <c r="F1" s="157"/>
    </row>
    <row r="2" spans="1:6" ht="15.75" x14ac:dyDescent="0.25">
      <c r="A2" s="377" t="s">
        <v>108</v>
      </c>
      <c r="B2" s="458" t="s">
        <v>471</v>
      </c>
      <c r="C2" s="430"/>
      <c r="D2" s="430"/>
      <c r="E2" s="430"/>
      <c r="F2" s="430"/>
    </row>
    <row r="3" spans="1:6" ht="14.25" thickBot="1" x14ac:dyDescent="0.3">
      <c r="A3" s="157"/>
      <c r="B3" s="157"/>
      <c r="C3" s="157"/>
      <c r="D3" s="157"/>
      <c r="E3" s="480" t="str">
        <f>'7.sz.mell.'!F2</f>
        <v>Forintban!</v>
      </c>
      <c r="F3" s="480"/>
    </row>
    <row r="4" spans="1:6" ht="15" customHeight="1" thickBot="1" x14ac:dyDescent="0.25">
      <c r="A4" s="158" t="s">
        <v>101</v>
      </c>
      <c r="B4" s="388" t="s">
        <v>472</v>
      </c>
      <c r="C4" s="388" t="s">
        <v>493</v>
      </c>
      <c r="D4" s="159" t="s">
        <v>487</v>
      </c>
      <c r="E4" s="159" t="s">
        <v>494</v>
      </c>
      <c r="F4" s="160" t="s">
        <v>41</v>
      </c>
    </row>
    <row r="5" spans="1:6" x14ac:dyDescent="0.2">
      <c r="A5" s="161" t="s">
        <v>102</v>
      </c>
      <c r="B5" s="381"/>
      <c r="C5" s="63">
        <v>1899890</v>
      </c>
      <c r="D5" s="63"/>
      <c r="E5" s="63"/>
      <c r="F5" s="162">
        <f t="shared" ref="F5:F11" si="0">SUM(C5:E5)</f>
        <v>1899890</v>
      </c>
    </row>
    <row r="6" spans="1:6" x14ac:dyDescent="0.2">
      <c r="A6" s="163" t="s">
        <v>115</v>
      </c>
      <c r="B6" s="382"/>
      <c r="C6" s="64"/>
      <c r="D6" s="64"/>
      <c r="E6" s="64"/>
      <c r="F6" s="164">
        <f t="shared" si="0"/>
        <v>0</v>
      </c>
    </row>
    <row r="7" spans="1:6" x14ac:dyDescent="0.2">
      <c r="A7" s="165" t="s">
        <v>103</v>
      </c>
      <c r="B7" s="389">
        <v>77499995</v>
      </c>
      <c r="C7" s="65">
        <v>77500076</v>
      </c>
      <c r="D7" s="65"/>
      <c r="E7" s="65"/>
      <c r="F7" s="166">
        <f>SUM(B7:E7)</f>
        <v>155000071</v>
      </c>
    </row>
    <row r="8" spans="1:6" x14ac:dyDescent="0.2">
      <c r="A8" s="165" t="s">
        <v>116</v>
      </c>
      <c r="B8" s="383"/>
      <c r="C8" s="65"/>
      <c r="D8" s="65"/>
      <c r="E8" s="65"/>
      <c r="F8" s="166">
        <f t="shared" si="0"/>
        <v>0</v>
      </c>
    </row>
    <row r="9" spans="1:6" x14ac:dyDescent="0.2">
      <c r="A9" s="165" t="s">
        <v>104</v>
      </c>
      <c r="B9" s="383"/>
      <c r="C9" s="65"/>
      <c r="D9" s="65"/>
      <c r="E9" s="65"/>
      <c r="F9" s="166">
        <f t="shared" si="0"/>
        <v>0</v>
      </c>
    </row>
    <row r="10" spans="1:6" x14ac:dyDescent="0.2">
      <c r="A10" s="165" t="s">
        <v>105</v>
      </c>
      <c r="B10" s="390" t="s">
        <v>473</v>
      </c>
      <c r="C10" s="65">
        <v>33472079</v>
      </c>
      <c r="D10" s="65"/>
      <c r="E10" s="65"/>
      <c r="F10" s="166">
        <v>42686690</v>
      </c>
    </row>
    <row r="11" spans="1:6" ht="13.5" thickBot="1" x14ac:dyDescent="0.25">
      <c r="A11" s="66"/>
      <c r="B11" s="384"/>
      <c r="C11" s="67"/>
      <c r="D11" s="67"/>
      <c r="E11" s="67"/>
      <c r="F11" s="166">
        <f t="shared" si="0"/>
        <v>0</v>
      </c>
    </row>
    <row r="12" spans="1:6" ht="13.5" thickBot="1" x14ac:dyDescent="0.25">
      <c r="A12" s="167" t="s">
        <v>107</v>
      </c>
      <c r="B12" s="391">
        <v>86714606</v>
      </c>
      <c r="C12" s="168">
        <f>C5+SUM(C7:C11)</f>
        <v>112872045</v>
      </c>
      <c r="D12" s="168">
        <f>D5+SUM(D7:D11)</f>
        <v>0</v>
      </c>
      <c r="E12" s="168">
        <f>E5+SUM(E7:E11)</f>
        <v>0</v>
      </c>
      <c r="F12" s="169">
        <f>SUM(F5:F11)</f>
        <v>199586651</v>
      </c>
    </row>
    <row r="13" spans="1:6" ht="13.5" thickBot="1" x14ac:dyDescent="0.25">
      <c r="A13" s="39"/>
      <c r="B13" s="39"/>
      <c r="C13" s="39"/>
      <c r="D13" s="39"/>
      <c r="E13" s="39"/>
      <c r="F13" s="39"/>
    </row>
    <row r="14" spans="1:6" ht="15" customHeight="1" thickBot="1" x14ac:dyDescent="0.25">
      <c r="A14" s="158" t="s">
        <v>106</v>
      </c>
      <c r="B14" s="388" t="s">
        <v>472</v>
      </c>
      <c r="C14" s="159" t="str">
        <f>+C4</f>
        <v>2018.</v>
      </c>
      <c r="D14" s="159" t="str">
        <f>+D4</f>
        <v>2019.</v>
      </c>
      <c r="E14" s="159" t="str">
        <f>+E4</f>
        <v>2019. után</v>
      </c>
      <c r="F14" s="160" t="s">
        <v>41</v>
      </c>
    </row>
    <row r="15" spans="1:6" x14ac:dyDescent="0.2">
      <c r="A15" s="161" t="s">
        <v>111</v>
      </c>
      <c r="B15" s="381"/>
      <c r="C15" s="63"/>
      <c r="D15" s="63"/>
      <c r="E15" s="63"/>
      <c r="F15" s="162">
        <f t="shared" ref="F15:F21" si="1">SUM(C15:E15)</f>
        <v>0</v>
      </c>
    </row>
    <row r="16" spans="1:6" x14ac:dyDescent="0.2">
      <c r="A16" s="170" t="s">
        <v>112</v>
      </c>
      <c r="B16" s="390" t="s">
        <v>474</v>
      </c>
      <c r="C16" s="65">
        <v>177193399</v>
      </c>
      <c r="D16" s="65"/>
      <c r="E16" s="65"/>
      <c r="F16" s="166">
        <v>199586651</v>
      </c>
    </row>
    <row r="17" spans="1:6" x14ac:dyDescent="0.2">
      <c r="A17" s="165" t="s">
        <v>113</v>
      </c>
      <c r="B17" s="383"/>
      <c r="C17" s="65"/>
      <c r="D17" s="65"/>
      <c r="E17" s="65"/>
      <c r="F17" s="166">
        <f t="shared" si="1"/>
        <v>0</v>
      </c>
    </row>
    <row r="18" spans="1:6" x14ac:dyDescent="0.2">
      <c r="A18" s="165" t="s">
        <v>114</v>
      </c>
      <c r="B18" s="383"/>
      <c r="C18" s="65"/>
      <c r="D18" s="65"/>
      <c r="E18" s="65"/>
      <c r="F18" s="166">
        <f t="shared" si="1"/>
        <v>0</v>
      </c>
    </row>
    <row r="19" spans="1:6" x14ac:dyDescent="0.2">
      <c r="A19" s="68"/>
      <c r="B19" s="387"/>
      <c r="C19" s="65"/>
      <c r="D19" s="65"/>
      <c r="E19" s="65"/>
      <c r="F19" s="166">
        <f t="shared" si="1"/>
        <v>0</v>
      </c>
    </row>
    <row r="20" spans="1:6" x14ac:dyDescent="0.2">
      <c r="A20" s="68"/>
      <c r="B20" s="387"/>
      <c r="C20" s="65"/>
      <c r="D20" s="65"/>
      <c r="E20" s="65"/>
      <c r="F20" s="166">
        <f t="shared" si="1"/>
        <v>0</v>
      </c>
    </row>
    <row r="21" spans="1:6" ht="13.5" thickBot="1" x14ac:dyDescent="0.25">
      <c r="A21" s="66"/>
      <c r="B21" s="384"/>
      <c r="C21" s="67"/>
      <c r="D21" s="67"/>
      <c r="E21" s="67"/>
      <c r="F21" s="166">
        <f t="shared" si="1"/>
        <v>0</v>
      </c>
    </row>
    <row r="22" spans="1:6" ht="13.5" thickBot="1" x14ac:dyDescent="0.25">
      <c r="A22" s="167" t="s">
        <v>42</v>
      </c>
      <c r="B22" s="392" t="s">
        <v>474</v>
      </c>
      <c r="C22" s="168">
        <f>SUM(C15:C21)</f>
        <v>177193399</v>
      </c>
      <c r="D22" s="168">
        <f>SUM(D15:D21)</f>
        <v>0</v>
      </c>
      <c r="E22" s="168">
        <f>SUM(E15:E21)</f>
        <v>0</v>
      </c>
      <c r="F22" s="169">
        <f>SUM(F15:F21)</f>
        <v>199586651</v>
      </c>
    </row>
    <row r="23" spans="1:6" x14ac:dyDescent="0.2">
      <c r="A23" s="157"/>
      <c r="B23" s="157"/>
      <c r="C23" s="157"/>
      <c r="D23" s="157"/>
      <c r="E23" s="157"/>
      <c r="F23" s="157"/>
    </row>
    <row r="24" spans="1:6" x14ac:dyDescent="0.2">
      <c r="A24" s="157"/>
      <c r="B24" s="157"/>
      <c r="C24" s="157"/>
      <c r="D24" s="157"/>
      <c r="E24" s="157"/>
      <c r="F24" s="157"/>
    </row>
    <row r="25" spans="1:6" ht="15.75" x14ac:dyDescent="0.25">
      <c r="A25" s="377" t="s">
        <v>108</v>
      </c>
      <c r="B25" s="377"/>
      <c r="C25" s="458"/>
      <c r="D25" s="458"/>
      <c r="E25" s="458"/>
      <c r="F25" s="458"/>
    </row>
    <row r="26" spans="1:6" ht="14.25" thickBot="1" x14ac:dyDescent="0.3">
      <c r="A26" s="157"/>
      <c r="B26" s="157"/>
      <c r="C26" s="157"/>
      <c r="D26" s="157"/>
      <c r="E26" s="480" t="str">
        <f>E3</f>
        <v>Forintban!</v>
      </c>
      <c r="F26" s="480"/>
    </row>
    <row r="27" spans="1:6" ht="13.5" thickBot="1" x14ac:dyDescent="0.25">
      <c r="A27" s="158" t="s">
        <v>101</v>
      </c>
      <c r="B27" s="388" t="s">
        <v>472</v>
      </c>
      <c r="C27" s="159" t="str">
        <f>+C14</f>
        <v>2018.</v>
      </c>
      <c r="D27" s="159" t="str">
        <f>+D14</f>
        <v>2019.</v>
      </c>
      <c r="E27" s="159" t="str">
        <f>+E14</f>
        <v>2019. után</v>
      </c>
      <c r="F27" s="160" t="s">
        <v>41</v>
      </c>
    </row>
    <row r="28" spans="1:6" x14ac:dyDescent="0.2">
      <c r="A28" s="161" t="s">
        <v>102</v>
      </c>
      <c r="B28" s="381"/>
      <c r="C28" s="63"/>
      <c r="D28" s="63"/>
      <c r="E28" s="63"/>
      <c r="F28" s="162">
        <f t="shared" ref="F28:F34" si="2">SUM(C28:E28)</f>
        <v>0</v>
      </c>
    </row>
    <row r="29" spans="1:6" x14ac:dyDescent="0.2">
      <c r="A29" s="163" t="s">
        <v>115</v>
      </c>
      <c r="B29" s="382"/>
      <c r="C29" s="64"/>
      <c r="D29" s="64"/>
      <c r="E29" s="64"/>
      <c r="F29" s="164">
        <f t="shared" si="2"/>
        <v>0</v>
      </c>
    </row>
    <row r="30" spans="1:6" x14ac:dyDescent="0.2">
      <c r="A30" s="165" t="s">
        <v>103</v>
      </c>
      <c r="B30" s="383"/>
      <c r="C30" s="65"/>
      <c r="D30" s="65"/>
      <c r="E30" s="65"/>
      <c r="F30" s="166">
        <f t="shared" si="2"/>
        <v>0</v>
      </c>
    </row>
    <row r="31" spans="1:6" x14ac:dyDescent="0.2">
      <c r="A31" s="165" t="s">
        <v>116</v>
      </c>
      <c r="B31" s="383"/>
      <c r="C31" s="65"/>
      <c r="D31" s="65"/>
      <c r="E31" s="65"/>
      <c r="F31" s="166">
        <f t="shared" si="2"/>
        <v>0</v>
      </c>
    </row>
    <row r="32" spans="1:6" x14ac:dyDescent="0.2">
      <c r="A32" s="165" t="s">
        <v>104</v>
      </c>
      <c r="B32" s="383"/>
      <c r="C32" s="65"/>
      <c r="D32" s="65"/>
      <c r="E32" s="65"/>
      <c r="F32" s="166">
        <f t="shared" si="2"/>
        <v>0</v>
      </c>
    </row>
    <row r="33" spans="1:6" x14ac:dyDescent="0.2">
      <c r="A33" s="165" t="s">
        <v>105</v>
      </c>
      <c r="B33" s="383"/>
      <c r="C33" s="65"/>
      <c r="D33" s="65"/>
      <c r="E33" s="65"/>
      <c r="F33" s="166">
        <f t="shared" si="2"/>
        <v>0</v>
      </c>
    </row>
    <row r="34" spans="1:6" ht="13.5" thickBot="1" x14ac:dyDescent="0.25">
      <c r="A34" s="66"/>
      <c r="B34" s="384"/>
      <c r="C34" s="67"/>
      <c r="D34" s="67"/>
      <c r="E34" s="67"/>
      <c r="F34" s="166">
        <f t="shared" si="2"/>
        <v>0</v>
      </c>
    </row>
    <row r="35" spans="1:6" ht="13.5" thickBot="1" x14ac:dyDescent="0.25">
      <c r="A35" s="167" t="s">
        <v>107</v>
      </c>
      <c r="B35" s="385"/>
      <c r="C35" s="168">
        <f>C28+SUM(C30:C34)</f>
        <v>0</v>
      </c>
      <c r="D35" s="168">
        <f>D28+SUM(D30:D34)</f>
        <v>0</v>
      </c>
      <c r="E35" s="168">
        <f>E28+SUM(E30:E34)</f>
        <v>0</v>
      </c>
      <c r="F35" s="169">
        <f>F28+SUM(F30:F34)</f>
        <v>0</v>
      </c>
    </row>
    <row r="36" spans="1:6" ht="13.5" thickBot="1" x14ac:dyDescent="0.25">
      <c r="A36" s="39"/>
      <c r="B36" s="39"/>
      <c r="C36" s="39"/>
      <c r="D36" s="39"/>
      <c r="E36" s="39"/>
      <c r="F36" s="39"/>
    </row>
    <row r="37" spans="1:6" ht="13.5" thickBot="1" x14ac:dyDescent="0.25">
      <c r="A37" s="158" t="s">
        <v>106</v>
      </c>
      <c r="B37" s="388" t="s">
        <v>472</v>
      </c>
      <c r="C37" s="159" t="str">
        <f>+C27</f>
        <v>2018.</v>
      </c>
      <c r="D37" s="159" t="str">
        <f>+D27</f>
        <v>2019.</v>
      </c>
      <c r="E37" s="159" t="str">
        <f>+E27</f>
        <v>2019. után</v>
      </c>
      <c r="F37" s="160" t="s">
        <v>41</v>
      </c>
    </row>
    <row r="38" spans="1:6" x14ac:dyDescent="0.2">
      <c r="A38" s="161" t="s">
        <v>111</v>
      </c>
      <c r="B38" s="381"/>
      <c r="C38" s="63"/>
      <c r="D38" s="63"/>
      <c r="E38" s="63"/>
      <c r="F38" s="162">
        <f t="shared" ref="F38:F44" si="3">SUM(C38:E38)</f>
        <v>0</v>
      </c>
    </row>
    <row r="39" spans="1:6" x14ac:dyDescent="0.2">
      <c r="A39" s="170" t="s">
        <v>112</v>
      </c>
      <c r="B39" s="386"/>
      <c r="C39" s="65"/>
      <c r="D39" s="65"/>
      <c r="E39" s="65"/>
      <c r="F39" s="166">
        <f t="shared" si="3"/>
        <v>0</v>
      </c>
    </row>
    <row r="40" spans="1:6" x14ac:dyDescent="0.2">
      <c r="A40" s="165" t="s">
        <v>113</v>
      </c>
      <c r="B40" s="383"/>
      <c r="C40" s="65"/>
      <c r="D40" s="65"/>
      <c r="E40" s="65"/>
      <c r="F40" s="166">
        <f t="shared" si="3"/>
        <v>0</v>
      </c>
    </row>
    <row r="41" spans="1:6" x14ac:dyDescent="0.2">
      <c r="A41" s="165" t="s">
        <v>114</v>
      </c>
      <c r="B41" s="383"/>
      <c r="C41" s="65"/>
      <c r="D41" s="65"/>
      <c r="E41" s="65"/>
      <c r="F41" s="166">
        <f t="shared" si="3"/>
        <v>0</v>
      </c>
    </row>
    <row r="42" spans="1:6" x14ac:dyDescent="0.2">
      <c r="A42" s="68"/>
      <c r="B42" s="387"/>
      <c r="C42" s="65"/>
      <c r="D42" s="65"/>
      <c r="E42" s="65"/>
      <c r="F42" s="166">
        <f t="shared" si="3"/>
        <v>0</v>
      </c>
    </row>
    <row r="43" spans="1:6" x14ac:dyDescent="0.2">
      <c r="A43" s="68"/>
      <c r="B43" s="387"/>
      <c r="C43" s="65"/>
      <c r="D43" s="65"/>
      <c r="E43" s="65"/>
      <c r="F43" s="166">
        <f t="shared" si="3"/>
        <v>0</v>
      </c>
    </row>
    <row r="44" spans="1:6" ht="13.5" thickBot="1" x14ac:dyDescent="0.25">
      <c r="A44" s="66"/>
      <c r="B44" s="384"/>
      <c r="C44" s="67"/>
      <c r="D44" s="67"/>
      <c r="E44" s="67"/>
      <c r="F44" s="166">
        <f t="shared" si="3"/>
        <v>0</v>
      </c>
    </row>
    <row r="45" spans="1:6" ht="13.5" thickBot="1" x14ac:dyDescent="0.25">
      <c r="A45" s="167" t="s">
        <v>42</v>
      </c>
      <c r="B45" s="385"/>
      <c r="C45" s="168">
        <f>SUM(C38:C44)</f>
        <v>0</v>
      </c>
      <c r="D45" s="168">
        <f>SUM(D38:D44)</f>
        <v>0</v>
      </c>
      <c r="E45" s="168">
        <f>SUM(E38:E44)</f>
        <v>0</v>
      </c>
      <c r="F45" s="169">
        <f>SUM(F38:F44)</f>
        <v>0</v>
      </c>
    </row>
    <row r="46" spans="1:6" x14ac:dyDescent="0.2">
      <c r="A46" s="157"/>
      <c r="B46" s="157"/>
      <c r="C46" s="157"/>
      <c r="D46" s="157"/>
      <c r="E46" s="157"/>
      <c r="F46" s="157"/>
    </row>
    <row r="47" spans="1:6" ht="15.75" x14ac:dyDescent="0.2">
      <c r="A47" s="466" t="e">
        <f>+CONCATENATE("Önkormányzaton kívüli EU-s projektekhez történő hozzájárulás ",LEFT(#REF!,4),". évi előirányzat")</f>
        <v>#REF!</v>
      </c>
      <c r="B47" s="466"/>
      <c r="C47" s="466"/>
      <c r="D47" s="466"/>
      <c r="E47" s="466"/>
      <c r="F47" s="466"/>
    </row>
    <row r="48" spans="1:6" ht="13.5" thickBot="1" x14ac:dyDescent="0.25">
      <c r="A48" s="157"/>
      <c r="B48" s="157"/>
      <c r="C48" s="157"/>
      <c r="D48" s="157"/>
      <c r="E48" s="157"/>
      <c r="F48" s="157"/>
    </row>
    <row r="49" spans="1:9" ht="13.5" thickBot="1" x14ac:dyDescent="0.25">
      <c r="A49" s="471" t="s">
        <v>109</v>
      </c>
      <c r="B49" s="472"/>
      <c r="C49" s="472"/>
      <c r="D49" s="473"/>
      <c r="E49" s="469" t="s">
        <v>450</v>
      </c>
      <c r="F49" s="470"/>
      <c r="I49" s="38"/>
    </row>
    <row r="50" spans="1:9" x14ac:dyDescent="0.2">
      <c r="A50" s="474"/>
      <c r="B50" s="475"/>
      <c r="C50" s="475"/>
      <c r="D50" s="476"/>
      <c r="E50" s="462"/>
      <c r="F50" s="463"/>
    </row>
    <row r="51" spans="1:9" ht="13.5" thickBot="1" x14ac:dyDescent="0.25">
      <c r="A51" s="477"/>
      <c r="B51" s="478"/>
      <c r="C51" s="478"/>
      <c r="D51" s="479"/>
      <c r="E51" s="464"/>
      <c r="F51" s="465"/>
    </row>
    <row r="52" spans="1:9" ht="13.5" thickBot="1" x14ac:dyDescent="0.25">
      <c r="A52" s="459" t="s">
        <v>42</v>
      </c>
      <c r="B52" s="460"/>
      <c r="C52" s="460"/>
      <c r="D52" s="461"/>
      <c r="E52" s="467">
        <f>SUM(E50:F51)</f>
        <v>0</v>
      </c>
      <c r="F52" s="468"/>
    </row>
  </sheetData>
  <mergeCells count="13">
    <mergeCell ref="B2:F2"/>
    <mergeCell ref="A52:D52"/>
    <mergeCell ref="E50:F50"/>
    <mergeCell ref="E51:F51"/>
    <mergeCell ref="A47:F47"/>
    <mergeCell ref="E52:F52"/>
    <mergeCell ref="E49:F49"/>
    <mergeCell ref="A49:D49"/>
    <mergeCell ref="A50:D50"/>
    <mergeCell ref="A51:D51"/>
    <mergeCell ref="C25:F25"/>
    <mergeCell ref="E3:F3"/>
    <mergeCell ref="E26:F26"/>
  </mergeCells>
  <phoneticPr fontId="29" type="noConversion"/>
  <conditionalFormatting sqref="F5:F12 C12:E12 C22:F22 F15:F21 F28:F35 C35:E35 F38:F45 C45:E45 E52:F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8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6/2018. (X.5.)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4">
    <tabColor rgb="FF92D050"/>
  </sheetPr>
  <dimension ref="A1:L156"/>
  <sheetViews>
    <sheetView zoomScaleNormal="130" zoomScaleSheetLayoutView="85" workbookViewId="0">
      <selection activeCell="G3" sqref="G3"/>
    </sheetView>
  </sheetViews>
  <sheetFormatPr defaultColWidth="9.33203125" defaultRowHeight="12.75" x14ac:dyDescent="0.2"/>
  <cols>
    <col min="1" max="1" width="19.5" style="283" customWidth="1"/>
    <col min="2" max="2" width="72" style="284" customWidth="1"/>
    <col min="3" max="4" width="25" style="285" customWidth="1"/>
    <col min="5" max="16384" width="9.33203125" style="2"/>
  </cols>
  <sheetData>
    <row r="1" spans="1:4" s="1" customFormat="1" ht="16.5" customHeight="1" thickBot="1" x14ac:dyDescent="0.3">
      <c r="A1" s="171"/>
      <c r="B1" s="486" t="s">
        <v>498</v>
      </c>
      <c r="C1" s="487"/>
      <c r="D1" s="487"/>
    </row>
    <row r="2" spans="1:4" s="69" customFormat="1" ht="21" customHeight="1" x14ac:dyDescent="0.2">
      <c r="A2" s="290" t="s">
        <v>48</v>
      </c>
      <c r="B2" s="267" t="s">
        <v>174</v>
      </c>
      <c r="C2" s="481" t="s">
        <v>43</v>
      </c>
      <c r="D2" s="482"/>
    </row>
    <row r="3" spans="1:4" s="69" customFormat="1" ht="16.5" thickBot="1" x14ac:dyDescent="0.25">
      <c r="A3" s="173" t="s">
        <v>160</v>
      </c>
      <c r="B3" s="268" t="s">
        <v>344</v>
      </c>
      <c r="C3" s="483" t="s">
        <v>43</v>
      </c>
      <c r="D3" s="484"/>
    </row>
    <row r="4" spans="1:4" s="70" customFormat="1" ht="15.95" customHeight="1" thickBot="1" x14ac:dyDescent="0.3">
      <c r="A4" s="174"/>
      <c r="B4" s="174"/>
      <c r="C4" s="485" t="str">
        <f>'7.sz.mell.'!F2</f>
        <v>Forintban!</v>
      </c>
      <c r="D4" s="485"/>
    </row>
    <row r="5" spans="1:4" ht="36.75" thickBot="1" x14ac:dyDescent="0.25">
      <c r="A5" s="291" t="s">
        <v>161</v>
      </c>
      <c r="B5" s="175" t="s">
        <v>448</v>
      </c>
      <c r="C5" s="176" t="s">
        <v>44</v>
      </c>
      <c r="D5" s="32" t="s">
        <v>477</v>
      </c>
    </row>
    <row r="6" spans="1:4" s="58" customFormat="1" ht="12.95" customHeight="1" thickBot="1" x14ac:dyDescent="0.25">
      <c r="A6" s="152"/>
      <c r="B6" s="153" t="s">
        <v>411</v>
      </c>
      <c r="C6" s="154" t="s">
        <v>412</v>
      </c>
      <c r="D6" s="154" t="s">
        <v>413</v>
      </c>
    </row>
    <row r="7" spans="1:4" s="58" customFormat="1" ht="15.95" customHeight="1" thickBot="1" x14ac:dyDescent="0.25">
      <c r="A7" s="177"/>
      <c r="B7" s="178" t="s">
        <v>45</v>
      </c>
      <c r="C7" s="270"/>
      <c r="D7" s="270"/>
    </row>
    <row r="8" spans="1:4" s="58" customFormat="1" ht="12" customHeight="1" thickBot="1" x14ac:dyDescent="0.25">
      <c r="A8" s="28" t="s">
        <v>9</v>
      </c>
      <c r="B8" s="20" t="s">
        <v>201</v>
      </c>
      <c r="C8" s="211">
        <f>+C9+C10+C11+C12+C13+C14</f>
        <v>14270094</v>
      </c>
      <c r="D8" s="211">
        <f>SUM(D9:D14)</f>
        <v>14384613</v>
      </c>
    </row>
    <row r="9" spans="1:4" s="71" customFormat="1" ht="12" customHeight="1" x14ac:dyDescent="0.2">
      <c r="A9" s="317" t="s">
        <v>79</v>
      </c>
      <c r="B9" s="299" t="s">
        <v>202</v>
      </c>
      <c r="C9" s="214">
        <v>8082094</v>
      </c>
      <c r="D9" s="214">
        <v>8092830</v>
      </c>
    </row>
    <row r="10" spans="1:4" s="72" customFormat="1" ht="12" customHeight="1" x14ac:dyDescent="0.2">
      <c r="A10" s="318" t="s">
        <v>80</v>
      </c>
      <c r="B10" s="300" t="s">
        <v>203</v>
      </c>
      <c r="C10" s="213"/>
      <c r="D10" s="213"/>
    </row>
    <row r="11" spans="1:4" s="72" customFormat="1" ht="12" customHeight="1" x14ac:dyDescent="0.2">
      <c r="A11" s="318" t="s">
        <v>81</v>
      </c>
      <c r="B11" s="300" t="s">
        <v>436</v>
      </c>
      <c r="C11" s="213">
        <v>4388000</v>
      </c>
      <c r="D11" s="213">
        <v>4440521</v>
      </c>
    </row>
    <row r="12" spans="1:4" s="72" customFormat="1" ht="12" customHeight="1" x14ac:dyDescent="0.2">
      <c r="A12" s="318" t="s">
        <v>82</v>
      </c>
      <c r="B12" s="300" t="s">
        <v>204</v>
      </c>
      <c r="C12" s="213">
        <v>1800000</v>
      </c>
      <c r="D12" s="213">
        <v>1800000</v>
      </c>
    </row>
    <row r="13" spans="1:4" s="72" customFormat="1" ht="12" customHeight="1" x14ac:dyDescent="0.2">
      <c r="A13" s="318" t="s">
        <v>117</v>
      </c>
      <c r="B13" s="300" t="s">
        <v>421</v>
      </c>
      <c r="C13" s="213"/>
      <c r="D13" s="213"/>
    </row>
    <row r="14" spans="1:4" s="71" customFormat="1" ht="12" customHeight="1" thickBot="1" x14ac:dyDescent="0.25">
      <c r="A14" s="319" t="s">
        <v>83</v>
      </c>
      <c r="B14" s="372" t="s">
        <v>460</v>
      </c>
      <c r="C14" s="213"/>
      <c r="D14" s="213">
        <v>51262</v>
      </c>
    </row>
    <row r="15" spans="1:4" s="71" customFormat="1" ht="12" customHeight="1" thickBot="1" x14ac:dyDescent="0.25">
      <c r="A15" s="28" t="s">
        <v>10</v>
      </c>
      <c r="B15" s="206" t="s">
        <v>205</v>
      </c>
      <c r="C15" s="211">
        <f>+C16+C17+C18+C19+C20</f>
        <v>4352841</v>
      </c>
      <c r="D15" s="211">
        <f>SUM(D16:D21)</f>
        <v>24649229</v>
      </c>
    </row>
    <row r="16" spans="1:4" s="71" customFormat="1" ht="12" customHeight="1" x14ac:dyDescent="0.2">
      <c r="A16" s="317" t="s">
        <v>85</v>
      </c>
      <c r="B16" s="299" t="s">
        <v>206</v>
      </c>
      <c r="C16" s="214"/>
      <c r="D16" s="214"/>
    </row>
    <row r="17" spans="1:4" s="71" customFormat="1" ht="12" customHeight="1" x14ac:dyDescent="0.2">
      <c r="A17" s="318" t="s">
        <v>86</v>
      </c>
      <c r="B17" s="300" t="s">
        <v>207</v>
      </c>
      <c r="C17" s="213"/>
      <c r="D17" s="213"/>
    </row>
    <row r="18" spans="1:4" s="71" customFormat="1" ht="12" customHeight="1" x14ac:dyDescent="0.2">
      <c r="A18" s="318" t="s">
        <v>87</v>
      </c>
      <c r="B18" s="300" t="s">
        <v>349</v>
      </c>
      <c r="C18" s="213"/>
      <c r="D18" s="213"/>
    </row>
    <row r="19" spans="1:4" s="71" customFormat="1" ht="12" customHeight="1" x14ac:dyDescent="0.2">
      <c r="A19" s="318" t="s">
        <v>88</v>
      </c>
      <c r="B19" s="300" t="s">
        <v>350</v>
      </c>
      <c r="C19" s="213"/>
      <c r="D19" s="213"/>
    </row>
    <row r="20" spans="1:4" s="71" customFormat="1" ht="12" customHeight="1" x14ac:dyDescent="0.2">
      <c r="A20" s="318" t="s">
        <v>89</v>
      </c>
      <c r="B20" s="300" t="s">
        <v>208</v>
      </c>
      <c r="C20" s="213">
        <v>4352841</v>
      </c>
      <c r="D20" s="213">
        <v>24649229</v>
      </c>
    </row>
    <row r="21" spans="1:4" s="72" customFormat="1" ht="12" customHeight="1" thickBot="1" x14ac:dyDescent="0.25">
      <c r="A21" s="319" t="s">
        <v>98</v>
      </c>
      <c r="B21" s="372" t="s">
        <v>461</v>
      </c>
      <c r="C21" s="215"/>
      <c r="D21" s="215"/>
    </row>
    <row r="22" spans="1:4" s="72" customFormat="1" ht="12" customHeight="1" thickBot="1" x14ac:dyDescent="0.25">
      <c r="A22" s="28" t="s">
        <v>11</v>
      </c>
      <c r="B22" s="20" t="s">
        <v>210</v>
      </c>
      <c r="C22" s="211">
        <f>+C23+C24+C25+C26+C27</f>
        <v>77500076</v>
      </c>
      <c r="D22" s="211">
        <f>SUM(D23:D27)</f>
        <v>81360396</v>
      </c>
    </row>
    <row r="23" spans="1:4" s="72" customFormat="1" ht="12" customHeight="1" x14ac:dyDescent="0.2">
      <c r="A23" s="317" t="s">
        <v>68</v>
      </c>
      <c r="B23" s="299" t="s">
        <v>211</v>
      </c>
      <c r="C23" s="214"/>
      <c r="D23" s="214"/>
    </row>
    <row r="24" spans="1:4" s="71" customFormat="1" ht="12" customHeight="1" x14ac:dyDescent="0.2">
      <c r="A24" s="318" t="s">
        <v>69</v>
      </c>
      <c r="B24" s="300" t="s">
        <v>212</v>
      </c>
      <c r="C24" s="213"/>
      <c r="D24" s="213"/>
    </row>
    <row r="25" spans="1:4" s="72" customFormat="1" ht="12" customHeight="1" x14ac:dyDescent="0.2">
      <c r="A25" s="318" t="s">
        <v>70</v>
      </c>
      <c r="B25" s="300" t="s">
        <v>351</v>
      </c>
      <c r="C25" s="213"/>
      <c r="D25" s="213"/>
    </row>
    <row r="26" spans="1:4" s="72" customFormat="1" ht="12" customHeight="1" x14ac:dyDescent="0.2">
      <c r="A26" s="318" t="s">
        <v>71</v>
      </c>
      <c r="B26" s="300" t="s">
        <v>352</v>
      </c>
      <c r="C26" s="213"/>
      <c r="D26" s="213"/>
    </row>
    <row r="27" spans="1:4" s="72" customFormat="1" ht="12" customHeight="1" x14ac:dyDescent="0.2">
      <c r="A27" s="318" t="s">
        <v>129</v>
      </c>
      <c r="B27" s="300" t="s">
        <v>213</v>
      </c>
      <c r="C27" s="213">
        <v>77500076</v>
      </c>
      <c r="D27" s="213">
        <v>81360396</v>
      </c>
    </row>
    <row r="28" spans="1:4" s="72" customFormat="1" ht="12" customHeight="1" thickBot="1" x14ac:dyDescent="0.25">
      <c r="A28" s="319" t="s">
        <v>130</v>
      </c>
      <c r="B28" s="372" t="s">
        <v>453</v>
      </c>
      <c r="C28" s="373">
        <v>77500076</v>
      </c>
      <c r="D28" s="373">
        <v>77500076</v>
      </c>
    </row>
    <row r="29" spans="1:4" s="72" customFormat="1" ht="12" customHeight="1" thickBot="1" x14ac:dyDescent="0.25">
      <c r="A29" s="28" t="s">
        <v>131</v>
      </c>
      <c r="B29" s="20" t="s">
        <v>446</v>
      </c>
      <c r="C29" s="217">
        <f>SUM(C30:C36)</f>
        <v>14245000</v>
      </c>
      <c r="D29" s="217">
        <f>SUM(D30:D36)</f>
        <v>14245000</v>
      </c>
    </row>
    <row r="30" spans="1:4" s="72" customFormat="1" ht="12" customHeight="1" x14ac:dyDescent="0.2">
      <c r="A30" s="317" t="s">
        <v>215</v>
      </c>
      <c r="B30" s="299" t="s">
        <v>441</v>
      </c>
      <c r="C30" s="214"/>
      <c r="D30" s="214"/>
    </row>
    <row r="31" spans="1:4" s="72" customFormat="1" ht="12" customHeight="1" x14ac:dyDescent="0.2">
      <c r="A31" s="318" t="s">
        <v>216</v>
      </c>
      <c r="B31" s="300" t="s">
        <v>442</v>
      </c>
      <c r="C31" s="213"/>
      <c r="D31" s="213"/>
    </row>
    <row r="32" spans="1:4" s="72" customFormat="1" ht="12" customHeight="1" x14ac:dyDescent="0.2">
      <c r="A32" s="318" t="s">
        <v>217</v>
      </c>
      <c r="B32" s="300" t="s">
        <v>443</v>
      </c>
      <c r="C32" s="213">
        <v>12500000</v>
      </c>
      <c r="D32" s="213">
        <v>12500000</v>
      </c>
    </row>
    <row r="33" spans="1:4" s="72" customFormat="1" ht="12" customHeight="1" x14ac:dyDescent="0.2">
      <c r="A33" s="318" t="s">
        <v>218</v>
      </c>
      <c r="B33" s="300" t="s">
        <v>444</v>
      </c>
      <c r="C33" s="213"/>
      <c r="D33" s="213"/>
    </row>
    <row r="34" spans="1:4" s="72" customFormat="1" ht="12" customHeight="1" x14ac:dyDescent="0.2">
      <c r="A34" s="318" t="s">
        <v>438</v>
      </c>
      <c r="B34" s="300" t="s">
        <v>219</v>
      </c>
      <c r="C34" s="213">
        <v>1300000</v>
      </c>
      <c r="D34" s="213">
        <v>1300000</v>
      </c>
    </row>
    <row r="35" spans="1:4" s="72" customFormat="1" ht="12" customHeight="1" x14ac:dyDescent="0.2">
      <c r="A35" s="318" t="s">
        <v>439</v>
      </c>
      <c r="B35" s="300" t="s">
        <v>220</v>
      </c>
      <c r="C35" s="213">
        <v>400000</v>
      </c>
      <c r="D35" s="213">
        <v>400000</v>
      </c>
    </row>
    <row r="36" spans="1:4" s="72" customFormat="1" ht="12" customHeight="1" thickBot="1" x14ac:dyDescent="0.25">
      <c r="A36" s="319" t="s">
        <v>440</v>
      </c>
      <c r="B36" s="351" t="s">
        <v>221</v>
      </c>
      <c r="C36" s="215">
        <v>45000</v>
      </c>
      <c r="D36" s="215">
        <v>45000</v>
      </c>
    </row>
    <row r="37" spans="1:4" s="72" customFormat="1" ht="12" customHeight="1" thickBot="1" x14ac:dyDescent="0.25">
      <c r="A37" s="28" t="s">
        <v>13</v>
      </c>
      <c r="B37" s="20" t="s">
        <v>359</v>
      </c>
      <c r="C37" s="211">
        <f>SUM(C38:C48)</f>
        <v>2500000</v>
      </c>
      <c r="D37" s="211">
        <f>SUM(D38:D48)</f>
        <v>2500000</v>
      </c>
    </row>
    <row r="38" spans="1:4" s="72" customFormat="1" ht="12" customHeight="1" x14ac:dyDescent="0.2">
      <c r="A38" s="317" t="s">
        <v>72</v>
      </c>
      <c r="B38" s="299" t="s">
        <v>224</v>
      </c>
      <c r="C38" s="214">
        <v>2000000</v>
      </c>
      <c r="D38" s="214">
        <v>2000000</v>
      </c>
    </row>
    <row r="39" spans="1:4" s="72" customFormat="1" ht="12" customHeight="1" x14ac:dyDescent="0.2">
      <c r="A39" s="318" t="s">
        <v>73</v>
      </c>
      <c r="B39" s="300" t="s">
        <v>225</v>
      </c>
      <c r="C39" s="213"/>
      <c r="D39" s="213"/>
    </row>
    <row r="40" spans="1:4" s="72" customFormat="1" ht="12" customHeight="1" x14ac:dyDescent="0.2">
      <c r="A40" s="318" t="s">
        <v>74</v>
      </c>
      <c r="B40" s="300" t="s">
        <v>226</v>
      </c>
      <c r="C40" s="213"/>
      <c r="D40" s="213"/>
    </row>
    <row r="41" spans="1:4" s="72" customFormat="1" ht="12" customHeight="1" x14ac:dyDescent="0.2">
      <c r="A41" s="318" t="s">
        <v>133</v>
      </c>
      <c r="B41" s="300" t="s">
        <v>227</v>
      </c>
      <c r="C41" s="213"/>
      <c r="D41" s="213"/>
    </row>
    <row r="42" spans="1:4" s="72" customFormat="1" ht="12" customHeight="1" x14ac:dyDescent="0.2">
      <c r="A42" s="318" t="s">
        <v>134</v>
      </c>
      <c r="B42" s="300" t="s">
        <v>228</v>
      </c>
      <c r="C42" s="213"/>
      <c r="D42" s="213"/>
    </row>
    <row r="43" spans="1:4" s="72" customFormat="1" ht="12" customHeight="1" x14ac:dyDescent="0.2">
      <c r="A43" s="318" t="s">
        <v>135</v>
      </c>
      <c r="B43" s="300" t="s">
        <v>229</v>
      </c>
      <c r="C43" s="213"/>
      <c r="D43" s="213"/>
    </row>
    <row r="44" spans="1:4" s="72" customFormat="1" ht="12" customHeight="1" x14ac:dyDescent="0.2">
      <c r="A44" s="318" t="s">
        <v>136</v>
      </c>
      <c r="B44" s="300" t="s">
        <v>230</v>
      </c>
      <c r="C44" s="213"/>
      <c r="D44" s="213"/>
    </row>
    <row r="45" spans="1:4" s="72" customFormat="1" ht="12" customHeight="1" x14ac:dyDescent="0.2">
      <c r="A45" s="318" t="s">
        <v>137</v>
      </c>
      <c r="B45" s="300" t="s">
        <v>445</v>
      </c>
      <c r="C45" s="213"/>
      <c r="D45" s="213"/>
    </row>
    <row r="46" spans="1:4" s="72" customFormat="1" ht="12" customHeight="1" x14ac:dyDescent="0.2">
      <c r="A46" s="318" t="s">
        <v>222</v>
      </c>
      <c r="B46" s="300" t="s">
        <v>231</v>
      </c>
      <c r="C46" s="216"/>
      <c r="D46" s="216"/>
    </row>
    <row r="47" spans="1:4" s="72" customFormat="1" ht="12" customHeight="1" x14ac:dyDescent="0.2">
      <c r="A47" s="319" t="s">
        <v>223</v>
      </c>
      <c r="B47" s="301" t="s">
        <v>361</v>
      </c>
      <c r="C47" s="289"/>
      <c r="D47" s="289"/>
    </row>
    <row r="48" spans="1:4" s="72" customFormat="1" ht="12" customHeight="1" thickBot="1" x14ac:dyDescent="0.25">
      <c r="A48" s="319" t="s">
        <v>360</v>
      </c>
      <c r="B48" s="372" t="s">
        <v>462</v>
      </c>
      <c r="C48" s="289">
        <v>500000</v>
      </c>
      <c r="D48" s="289">
        <v>500000</v>
      </c>
    </row>
    <row r="49" spans="1:4" s="72" customFormat="1" ht="12" customHeight="1" thickBot="1" x14ac:dyDescent="0.25">
      <c r="A49" s="28" t="s">
        <v>14</v>
      </c>
      <c r="B49" s="20" t="s">
        <v>233</v>
      </c>
      <c r="C49" s="211">
        <f>SUM(C50:C54)</f>
        <v>0</v>
      </c>
      <c r="D49" s="211"/>
    </row>
    <row r="50" spans="1:4" s="72" customFormat="1" ht="12" customHeight="1" x14ac:dyDescent="0.2">
      <c r="A50" s="317" t="s">
        <v>75</v>
      </c>
      <c r="B50" s="299" t="s">
        <v>237</v>
      </c>
      <c r="C50" s="329"/>
      <c r="D50" s="329"/>
    </row>
    <row r="51" spans="1:4" s="72" customFormat="1" ht="12" customHeight="1" x14ac:dyDescent="0.2">
      <c r="A51" s="318" t="s">
        <v>76</v>
      </c>
      <c r="B51" s="300" t="s">
        <v>238</v>
      </c>
      <c r="C51" s="216"/>
      <c r="D51" s="216"/>
    </row>
    <row r="52" spans="1:4" s="72" customFormat="1" ht="12" customHeight="1" x14ac:dyDescent="0.2">
      <c r="A52" s="318" t="s">
        <v>234</v>
      </c>
      <c r="B52" s="300" t="s">
        <v>239</v>
      </c>
      <c r="C52" s="216"/>
      <c r="D52" s="216"/>
    </row>
    <row r="53" spans="1:4" s="72" customFormat="1" ht="12" customHeight="1" x14ac:dyDescent="0.2">
      <c r="A53" s="318" t="s">
        <v>235</v>
      </c>
      <c r="B53" s="300" t="s">
        <v>240</v>
      </c>
      <c r="C53" s="216"/>
      <c r="D53" s="216"/>
    </row>
    <row r="54" spans="1:4" s="72" customFormat="1" ht="12" customHeight="1" thickBot="1" x14ac:dyDescent="0.25">
      <c r="A54" s="319" t="s">
        <v>236</v>
      </c>
      <c r="B54" s="301" t="s">
        <v>241</v>
      </c>
      <c r="C54" s="289"/>
      <c r="D54" s="289"/>
    </row>
    <row r="55" spans="1:4" s="72" customFormat="1" ht="12" customHeight="1" thickBot="1" x14ac:dyDescent="0.25">
      <c r="A55" s="28" t="s">
        <v>138</v>
      </c>
      <c r="B55" s="20" t="s">
        <v>242</v>
      </c>
      <c r="C55" s="211">
        <f>SUM(C56:C58)</f>
        <v>0</v>
      </c>
      <c r="D55" s="211"/>
    </row>
    <row r="56" spans="1:4" s="72" customFormat="1" ht="12" customHeight="1" x14ac:dyDescent="0.2">
      <c r="A56" s="317" t="s">
        <v>77</v>
      </c>
      <c r="B56" s="299" t="s">
        <v>243</v>
      </c>
      <c r="C56" s="214"/>
      <c r="D56" s="214"/>
    </row>
    <row r="57" spans="1:4" s="72" customFormat="1" ht="12" customHeight="1" x14ac:dyDescent="0.2">
      <c r="A57" s="318" t="s">
        <v>78</v>
      </c>
      <c r="B57" s="300" t="s">
        <v>353</v>
      </c>
      <c r="C57" s="213"/>
      <c r="D57" s="213"/>
    </row>
    <row r="58" spans="1:4" s="72" customFormat="1" ht="12" customHeight="1" x14ac:dyDescent="0.2">
      <c r="A58" s="318" t="s">
        <v>246</v>
      </c>
      <c r="B58" s="300" t="s">
        <v>244</v>
      </c>
      <c r="C58" s="213"/>
      <c r="D58" s="213"/>
    </row>
    <row r="59" spans="1:4" s="72" customFormat="1" ht="12" customHeight="1" thickBot="1" x14ac:dyDescent="0.25">
      <c r="A59" s="319" t="s">
        <v>247</v>
      </c>
      <c r="B59" s="301" t="s">
        <v>245</v>
      </c>
      <c r="C59" s="215"/>
      <c r="D59" s="215"/>
    </row>
    <row r="60" spans="1:4" s="72" customFormat="1" ht="12" customHeight="1" thickBot="1" x14ac:dyDescent="0.25">
      <c r="A60" s="28" t="s">
        <v>16</v>
      </c>
      <c r="B60" s="206" t="s">
        <v>248</v>
      </c>
      <c r="C60" s="211">
        <f>SUM(C61:C63)</f>
        <v>33472079</v>
      </c>
      <c r="D60" s="211">
        <f>SUM(D61:D63)</f>
        <v>33472079</v>
      </c>
    </row>
    <row r="61" spans="1:4" s="72" customFormat="1" ht="12" customHeight="1" x14ac:dyDescent="0.2">
      <c r="A61" s="317" t="s">
        <v>139</v>
      </c>
      <c r="B61" s="299" t="s">
        <v>250</v>
      </c>
      <c r="C61" s="216"/>
      <c r="D61" s="216"/>
    </row>
    <row r="62" spans="1:4" s="72" customFormat="1" ht="12" customHeight="1" x14ac:dyDescent="0.2">
      <c r="A62" s="318" t="s">
        <v>140</v>
      </c>
      <c r="B62" s="300" t="s">
        <v>354</v>
      </c>
      <c r="C62" s="216"/>
      <c r="D62" s="216"/>
    </row>
    <row r="63" spans="1:4" s="72" customFormat="1" ht="12" customHeight="1" x14ac:dyDescent="0.2">
      <c r="A63" s="318" t="s">
        <v>179</v>
      </c>
      <c r="B63" s="300" t="s">
        <v>251</v>
      </c>
      <c r="C63" s="216">
        <v>33472079</v>
      </c>
      <c r="D63" s="216">
        <v>33472079</v>
      </c>
    </row>
    <row r="64" spans="1:4" s="72" customFormat="1" ht="12" customHeight="1" thickBot="1" x14ac:dyDescent="0.25">
      <c r="A64" s="319" t="s">
        <v>249</v>
      </c>
      <c r="B64" s="301" t="s">
        <v>252</v>
      </c>
      <c r="C64" s="216"/>
      <c r="D64" s="216"/>
    </row>
    <row r="65" spans="1:4" s="72" customFormat="1" ht="12" customHeight="1" thickBot="1" x14ac:dyDescent="0.25">
      <c r="A65" s="28" t="s">
        <v>17</v>
      </c>
      <c r="B65" s="20" t="s">
        <v>253</v>
      </c>
      <c r="C65" s="217">
        <f>+C8+C15+C22+C29+C37+C49+C55+C60</f>
        <v>146340090</v>
      </c>
      <c r="D65" s="217">
        <f>SUM(D8,D15,D22,D29,D37,D49,D55,D60)</f>
        <v>170611317</v>
      </c>
    </row>
    <row r="66" spans="1:4" s="72" customFormat="1" ht="12" customHeight="1" thickBot="1" x14ac:dyDescent="0.2">
      <c r="A66" s="320" t="s">
        <v>340</v>
      </c>
      <c r="B66" s="206" t="s">
        <v>255</v>
      </c>
      <c r="C66" s="211">
        <f>SUM(C67:C69)</f>
        <v>0</v>
      </c>
      <c r="D66" s="211"/>
    </row>
    <row r="67" spans="1:4" s="72" customFormat="1" ht="12" customHeight="1" x14ac:dyDescent="0.2">
      <c r="A67" s="317" t="s">
        <v>283</v>
      </c>
      <c r="B67" s="299" t="s">
        <v>256</v>
      </c>
      <c r="C67" s="216"/>
      <c r="D67" s="216"/>
    </row>
    <row r="68" spans="1:4" s="72" customFormat="1" ht="12" customHeight="1" x14ac:dyDescent="0.2">
      <c r="A68" s="318" t="s">
        <v>292</v>
      </c>
      <c r="B68" s="300" t="s">
        <v>257</v>
      </c>
      <c r="C68" s="216"/>
      <c r="D68" s="216"/>
    </row>
    <row r="69" spans="1:4" s="72" customFormat="1" ht="12" customHeight="1" thickBot="1" x14ac:dyDescent="0.25">
      <c r="A69" s="319" t="s">
        <v>293</v>
      </c>
      <c r="B69" s="302" t="s">
        <v>386</v>
      </c>
      <c r="C69" s="216"/>
      <c r="D69" s="216"/>
    </row>
    <row r="70" spans="1:4" s="72" customFormat="1" ht="12" customHeight="1" thickBot="1" x14ac:dyDescent="0.2">
      <c r="A70" s="320" t="s">
        <v>259</v>
      </c>
      <c r="B70" s="206" t="s">
        <v>260</v>
      </c>
      <c r="C70" s="211">
        <f>SUM(C71:C74)</f>
        <v>0</v>
      </c>
      <c r="D70" s="211"/>
    </row>
    <row r="71" spans="1:4" s="72" customFormat="1" ht="12" customHeight="1" x14ac:dyDescent="0.2">
      <c r="A71" s="317" t="s">
        <v>118</v>
      </c>
      <c r="B71" s="299" t="s">
        <v>261</v>
      </c>
      <c r="C71" s="216"/>
      <c r="D71" s="216"/>
    </row>
    <row r="72" spans="1:4" s="72" customFormat="1" ht="12" customHeight="1" x14ac:dyDescent="0.2">
      <c r="A72" s="318" t="s">
        <v>119</v>
      </c>
      <c r="B72" s="300" t="s">
        <v>455</v>
      </c>
      <c r="C72" s="216"/>
      <c r="D72" s="216"/>
    </row>
    <row r="73" spans="1:4" s="72" customFormat="1" ht="12" customHeight="1" x14ac:dyDescent="0.2">
      <c r="A73" s="318" t="s">
        <v>284</v>
      </c>
      <c r="B73" s="300" t="s">
        <v>262</v>
      </c>
      <c r="C73" s="216"/>
      <c r="D73" s="216"/>
    </row>
    <row r="74" spans="1:4" s="72" customFormat="1" ht="12" customHeight="1" thickBot="1" x14ac:dyDescent="0.25">
      <c r="A74" s="319" t="s">
        <v>285</v>
      </c>
      <c r="B74" s="208" t="s">
        <v>456</v>
      </c>
      <c r="C74" s="216"/>
      <c r="D74" s="216"/>
    </row>
    <row r="75" spans="1:4" s="72" customFormat="1" ht="12" customHeight="1" thickBot="1" x14ac:dyDescent="0.2">
      <c r="A75" s="320" t="s">
        <v>263</v>
      </c>
      <c r="B75" s="206" t="s">
        <v>264</v>
      </c>
      <c r="C75" s="211">
        <f>SUM(C76:C77)</f>
        <v>74642648</v>
      </c>
      <c r="D75" s="211">
        <f>SUM(D76:D77)</f>
        <v>74642648</v>
      </c>
    </row>
    <row r="76" spans="1:4" s="72" customFormat="1" ht="12" customHeight="1" x14ac:dyDescent="0.2">
      <c r="A76" s="317" t="s">
        <v>286</v>
      </c>
      <c r="B76" s="299" t="s">
        <v>265</v>
      </c>
      <c r="C76" s="216">
        <v>74642648</v>
      </c>
      <c r="D76" s="216">
        <v>74642648</v>
      </c>
    </row>
    <row r="77" spans="1:4" s="72" customFormat="1" ht="12" customHeight="1" thickBot="1" x14ac:dyDescent="0.25">
      <c r="A77" s="319" t="s">
        <v>287</v>
      </c>
      <c r="B77" s="301" t="s">
        <v>266</v>
      </c>
      <c r="C77" s="216"/>
      <c r="D77" s="216"/>
    </row>
    <row r="78" spans="1:4" s="71" customFormat="1" ht="12" customHeight="1" thickBot="1" x14ac:dyDescent="0.2">
      <c r="A78" s="320" t="s">
        <v>267</v>
      </c>
      <c r="B78" s="206" t="s">
        <v>268</v>
      </c>
      <c r="C78" s="211">
        <f>SUM(C79:C81)</f>
        <v>0</v>
      </c>
      <c r="D78" s="211"/>
    </row>
    <row r="79" spans="1:4" s="72" customFormat="1" ht="12" customHeight="1" x14ac:dyDescent="0.2">
      <c r="A79" s="317" t="s">
        <v>288</v>
      </c>
      <c r="B79" s="299" t="s">
        <v>269</v>
      </c>
      <c r="C79" s="216"/>
      <c r="D79" s="216"/>
    </row>
    <row r="80" spans="1:4" s="72" customFormat="1" ht="12" customHeight="1" x14ac:dyDescent="0.2">
      <c r="A80" s="318" t="s">
        <v>289</v>
      </c>
      <c r="B80" s="300" t="s">
        <v>270</v>
      </c>
      <c r="C80" s="216"/>
      <c r="D80" s="216"/>
    </row>
    <row r="81" spans="1:4" s="72" customFormat="1" ht="12" customHeight="1" thickBot="1" x14ac:dyDescent="0.25">
      <c r="A81" s="319" t="s">
        <v>290</v>
      </c>
      <c r="B81" s="301" t="s">
        <v>457</v>
      </c>
      <c r="C81" s="376"/>
      <c r="D81" s="376"/>
    </row>
    <row r="82" spans="1:4" s="72" customFormat="1" ht="12" customHeight="1" thickBot="1" x14ac:dyDescent="0.2">
      <c r="A82" s="320" t="s">
        <v>271</v>
      </c>
      <c r="B82" s="206" t="s">
        <v>291</v>
      </c>
      <c r="C82" s="211">
        <f>SUM(C83:C86)</f>
        <v>0</v>
      </c>
      <c r="D82" s="211"/>
    </row>
    <row r="83" spans="1:4" s="72" customFormat="1" ht="12" customHeight="1" x14ac:dyDescent="0.2">
      <c r="A83" s="321" t="s">
        <v>272</v>
      </c>
      <c r="B83" s="299" t="s">
        <v>273</v>
      </c>
      <c r="C83" s="216"/>
      <c r="D83" s="216"/>
    </row>
    <row r="84" spans="1:4" s="72" customFormat="1" ht="12" customHeight="1" x14ac:dyDescent="0.2">
      <c r="A84" s="322" t="s">
        <v>274</v>
      </c>
      <c r="B84" s="300" t="s">
        <v>275</v>
      </c>
      <c r="C84" s="216"/>
      <c r="D84" s="216"/>
    </row>
    <row r="85" spans="1:4" s="72" customFormat="1" ht="12" customHeight="1" x14ac:dyDescent="0.2">
      <c r="A85" s="322" t="s">
        <v>276</v>
      </c>
      <c r="B85" s="300" t="s">
        <v>277</v>
      </c>
      <c r="C85" s="216"/>
      <c r="D85" s="216"/>
    </row>
    <row r="86" spans="1:4" s="71" customFormat="1" ht="12" customHeight="1" thickBot="1" x14ac:dyDescent="0.25">
      <c r="A86" s="323" t="s">
        <v>278</v>
      </c>
      <c r="B86" s="301" t="s">
        <v>279</v>
      </c>
      <c r="C86" s="216"/>
      <c r="D86" s="216"/>
    </row>
    <row r="87" spans="1:4" s="71" customFormat="1" ht="12" customHeight="1" thickBot="1" x14ac:dyDescent="0.2">
      <c r="A87" s="320" t="s">
        <v>280</v>
      </c>
      <c r="B87" s="206" t="s">
        <v>400</v>
      </c>
      <c r="C87" s="330"/>
      <c r="D87" s="330"/>
    </row>
    <row r="88" spans="1:4" s="71" customFormat="1" ht="12" customHeight="1" thickBot="1" x14ac:dyDescent="0.2">
      <c r="A88" s="320" t="s">
        <v>422</v>
      </c>
      <c r="B88" s="206" t="s">
        <v>281</v>
      </c>
      <c r="C88" s="330"/>
      <c r="D88" s="330"/>
    </row>
    <row r="89" spans="1:4" s="71" customFormat="1" ht="12" customHeight="1" thickBot="1" x14ac:dyDescent="0.2">
      <c r="A89" s="320" t="s">
        <v>423</v>
      </c>
      <c r="B89" s="306" t="s">
        <v>403</v>
      </c>
      <c r="C89" s="217">
        <f>+C66+C70+C75+C78+C82+C88+C87</f>
        <v>74642648</v>
      </c>
      <c r="D89" s="217">
        <f>SUM(D75,D78,D82,D87,D88)</f>
        <v>74642648</v>
      </c>
    </row>
    <row r="90" spans="1:4" s="71" customFormat="1" ht="12" customHeight="1" thickBot="1" x14ac:dyDescent="0.2">
      <c r="A90" s="324" t="s">
        <v>424</v>
      </c>
      <c r="B90" s="307" t="s">
        <v>425</v>
      </c>
      <c r="C90" s="217">
        <f>+C65+C89</f>
        <v>220982738</v>
      </c>
      <c r="D90" s="217">
        <f>SUM(D65,D89)</f>
        <v>245253965</v>
      </c>
    </row>
    <row r="91" spans="1:4" s="72" customFormat="1" ht="15" customHeight="1" thickBot="1" x14ac:dyDescent="0.25">
      <c r="A91" s="179"/>
      <c r="B91" s="180"/>
      <c r="C91" s="272"/>
      <c r="D91" s="272"/>
    </row>
    <row r="92" spans="1:4" s="58" customFormat="1" ht="16.5" customHeight="1" thickBot="1" x14ac:dyDescent="0.25">
      <c r="A92" s="181"/>
      <c r="B92" s="182" t="s">
        <v>46</v>
      </c>
      <c r="C92" s="273"/>
      <c r="D92" s="273"/>
    </row>
    <row r="93" spans="1:4" s="73" customFormat="1" ht="12" customHeight="1" thickBot="1" x14ac:dyDescent="0.25">
      <c r="A93" s="292" t="s">
        <v>9</v>
      </c>
      <c r="B93" s="27" t="s">
        <v>429</v>
      </c>
      <c r="C93" s="210">
        <f>C94+C95+C96+C97+C98+C111</f>
        <v>36266935</v>
      </c>
      <c r="D93" s="210">
        <f>SUM(D94:D98,D111)</f>
        <v>56677842</v>
      </c>
    </row>
    <row r="94" spans="1:4" ht="12" customHeight="1" x14ac:dyDescent="0.2">
      <c r="A94" s="325" t="s">
        <v>79</v>
      </c>
      <c r="B94" s="9" t="s">
        <v>39</v>
      </c>
      <c r="C94" s="212">
        <v>10341992</v>
      </c>
      <c r="D94" s="212">
        <v>24843679</v>
      </c>
    </row>
    <row r="95" spans="1:4" ht="12" customHeight="1" x14ac:dyDescent="0.2">
      <c r="A95" s="318" t="s">
        <v>80</v>
      </c>
      <c r="B95" s="7" t="s">
        <v>141</v>
      </c>
      <c r="C95" s="213">
        <v>1802420</v>
      </c>
      <c r="D95" s="213">
        <v>3233568</v>
      </c>
    </row>
    <row r="96" spans="1:4" ht="12" customHeight="1" x14ac:dyDescent="0.2">
      <c r="A96" s="318" t="s">
        <v>81</v>
      </c>
      <c r="B96" s="7" t="s">
        <v>110</v>
      </c>
      <c r="C96" s="215">
        <v>15245650</v>
      </c>
      <c r="D96" s="215">
        <v>19740936</v>
      </c>
    </row>
    <row r="97" spans="1:4" ht="12" customHeight="1" x14ac:dyDescent="0.2">
      <c r="A97" s="318" t="s">
        <v>82</v>
      </c>
      <c r="B97" s="10" t="s">
        <v>142</v>
      </c>
      <c r="C97" s="215">
        <v>1520000</v>
      </c>
      <c r="D97" s="215">
        <v>1520000</v>
      </c>
    </row>
    <row r="98" spans="1:4" ht="12" customHeight="1" x14ac:dyDescent="0.2">
      <c r="A98" s="318" t="s">
        <v>93</v>
      </c>
      <c r="B98" s="18" t="s">
        <v>143</v>
      </c>
      <c r="C98" s="215">
        <f>SUM(C99:C110)</f>
        <v>6815123</v>
      </c>
      <c r="D98" s="215">
        <f>SUM(D99:D110)</f>
        <v>6815123</v>
      </c>
    </row>
    <row r="99" spans="1:4" ht="12" customHeight="1" x14ac:dyDescent="0.2">
      <c r="A99" s="318" t="s">
        <v>83</v>
      </c>
      <c r="B99" s="7" t="s">
        <v>426</v>
      </c>
      <c r="C99" s="215"/>
      <c r="D99" s="215"/>
    </row>
    <row r="100" spans="1:4" ht="12" customHeight="1" x14ac:dyDescent="0.2">
      <c r="A100" s="318" t="s">
        <v>84</v>
      </c>
      <c r="B100" s="102" t="s">
        <v>366</v>
      </c>
      <c r="C100" s="215"/>
      <c r="D100" s="215"/>
    </row>
    <row r="101" spans="1:4" ht="12" customHeight="1" x14ac:dyDescent="0.2">
      <c r="A101" s="318" t="s">
        <v>94</v>
      </c>
      <c r="B101" s="102" t="s">
        <v>365</v>
      </c>
      <c r="C101" s="215"/>
      <c r="D101" s="215"/>
    </row>
    <row r="102" spans="1:4" ht="12" customHeight="1" x14ac:dyDescent="0.2">
      <c r="A102" s="318" t="s">
        <v>95</v>
      </c>
      <c r="B102" s="102" t="s">
        <v>297</v>
      </c>
      <c r="C102" s="215"/>
      <c r="D102" s="215"/>
    </row>
    <row r="103" spans="1:4" ht="12" customHeight="1" x14ac:dyDescent="0.2">
      <c r="A103" s="318" t="s">
        <v>96</v>
      </c>
      <c r="B103" s="103" t="s">
        <v>298</v>
      </c>
      <c r="C103" s="215"/>
      <c r="D103" s="215"/>
    </row>
    <row r="104" spans="1:4" ht="12" customHeight="1" x14ac:dyDescent="0.2">
      <c r="A104" s="318" t="s">
        <v>97</v>
      </c>
      <c r="B104" s="103" t="s">
        <v>299</v>
      </c>
      <c r="C104" s="215"/>
      <c r="D104" s="215"/>
    </row>
    <row r="105" spans="1:4" ht="12" customHeight="1" x14ac:dyDescent="0.2">
      <c r="A105" s="318" t="s">
        <v>99</v>
      </c>
      <c r="B105" s="102" t="s">
        <v>300</v>
      </c>
      <c r="C105" s="215">
        <v>5805123</v>
      </c>
      <c r="D105" s="215">
        <v>5805123</v>
      </c>
    </row>
    <row r="106" spans="1:4" ht="12" customHeight="1" x14ac:dyDescent="0.2">
      <c r="A106" s="318" t="s">
        <v>144</v>
      </c>
      <c r="B106" s="102" t="s">
        <v>301</v>
      </c>
      <c r="C106" s="215"/>
      <c r="D106" s="215"/>
    </row>
    <row r="107" spans="1:4" ht="12" customHeight="1" x14ac:dyDescent="0.2">
      <c r="A107" s="318" t="s">
        <v>295</v>
      </c>
      <c r="B107" s="103" t="s">
        <v>302</v>
      </c>
      <c r="C107" s="215"/>
      <c r="D107" s="215"/>
    </row>
    <row r="108" spans="1:4" ht="12" customHeight="1" x14ac:dyDescent="0.2">
      <c r="A108" s="326" t="s">
        <v>296</v>
      </c>
      <c r="B108" s="104" t="s">
        <v>303</v>
      </c>
      <c r="C108" s="215"/>
      <c r="D108" s="215"/>
    </row>
    <row r="109" spans="1:4" ht="12" customHeight="1" x14ac:dyDescent="0.2">
      <c r="A109" s="318" t="s">
        <v>363</v>
      </c>
      <c r="B109" s="104" t="s">
        <v>304</v>
      </c>
      <c r="C109" s="215"/>
      <c r="D109" s="215"/>
    </row>
    <row r="110" spans="1:4" ht="12" customHeight="1" x14ac:dyDescent="0.2">
      <c r="A110" s="318" t="s">
        <v>364</v>
      </c>
      <c r="B110" s="103" t="s">
        <v>305</v>
      </c>
      <c r="C110" s="215">
        <v>1010000</v>
      </c>
      <c r="D110" s="215">
        <v>1010000</v>
      </c>
    </row>
    <row r="111" spans="1:4" ht="12" customHeight="1" x14ac:dyDescent="0.2">
      <c r="A111" s="318" t="s">
        <v>368</v>
      </c>
      <c r="B111" s="10" t="s">
        <v>40</v>
      </c>
      <c r="C111" s="213">
        <v>541750</v>
      </c>
      <c r="D111" s="213">
        <f>SUM(D112:D113)</f>
        <v>524536</v>
      </c>
    </row>
    <row r="112" spans="1:4" ht="12" customHeight="1" x14ac:dyDescent="0.2">
      <c r="A112" s="319" t="s">
        <v>369</v>
      </c>
      <c r="B112" s="7" t="s">
        <v>427</v>
      </c>
      <c r="C112" s="213">
        <v>541750</v>
      </c>
      <c r="D112" s="213">
        <v>524536</v>
      </c>
    </row>
    <row r="113" spans="1:4" ht="12" customHeight="1" thickBot="1" x14ac:dyDescent="0.25">
      <c r="A113" s="327" t="s">
        <v>370</v>
      </c>
      <c r="B113" s="105" t="s">
        <v>428</v>
      </c>
      <c r="C113" s="219"/>
      <c r="D113" s="219"/>
    </row>
    <row r="114" spans="1:4" ht="12" customHeight="1" thickBot="1" x14ac:dyDescent="0.25">
      <c r="A114" s="28" t="s">
        <v>10</v>
      </c>
      <c r="B114" s="26" t="s">
        <v>306</v>
      </c>
      <c r="C114" s="345">
        <f>+C115+C117+C119</f>
        <v>184144999</v>
      </c>
      <c r="D114" s="345">
        <f>SUM(D115,D117,D119)</f>
        <v>188005319</v>
      </c>
    </row>
    <row r="115" spans="1:4" ht="12" customHeight="1" x14ac:dyDescent="0.2">
      <c r="A115" s="317" t="s">
        <v>85</v>
      </c>
      <c r="B115" s="7" t="s">
        <v>178</v>
      </c>
      <c r="C115" s="214">
        <v>184144999</v>
      </c>
      <c r="D115" s="214">
        <v>187903719</v>
      </c>
    </row>
    <row r="116" spans="1:4" ht="12" customHeight="1" x14ac:dyDescent="0.2">
      <c r="A116" s="317" t="s">
        <v>86</v>
      </c>
      <c r="B116" s="11" t="s">
        <v>310</v>
      </c>
      <c r="C116" s="214">
        <v>177193399</v>
      </c>
      <c r="D116" s="214">
        <v>177193399</v>
      </c>
    </row>
    <row r="117" spans="1:4" ht="12" customHeight="1" x14ac:dyDescent="0.2">
      <c r="A117" s="317" t="s">
        <v>87</v>
      </c>
      <c r="B117" s="11" t="s">
        <v>145</v>
      </c>
      <c r="C117" s="213"/>
      <c r="D117" s="213">
        <v>101600</v>
      </c>
    </row>
    <row r="118" spans="1:4" ht="12" customHeight="1" x14ac:dyDescent="0.2">
      <c r="A118" s="317" t="s">
        <v>88</v>
      </c>
      <c r="B118" s="11" t="s">
        <v>311</v>
      </c>
      <c r="C118" s="198"/>
      <c r="D118" s="198"/>
    </row>
    <row r="119" spans="1:4" ht="12" customHeight="1" x14ac:dyDescent="0.2">
      <c r="A119" s="317" t="s">
        <v>89</v>
      </c>
      <c r="B119" s="208" t="s">
        <v>180</v>
      </c>
      <c r="C119" s="198"/>
      <c r="D119" s="198"/>
    </row>
    <row r="120" spans="1:4" ht="12" customHeight="1" x14ac:dyDescent="0.2">
      <c r="A120" s="317" t="s">
        <v>98</v>
      </c>
      <c r="B120" s="207" t="s">
        <v>355</v>
      </c>
      <c r="C120" s="198"/>
      <c r="D120" s="198"/>
    </row>
    <row r="121" spans="1:4" ht="12" customHeight="1" x14ac:dyDescent="0.2">
      <c r="A121" s="317" t="s">
        <v>100</v>
      </c>
      <c r="B121" s="295" t="s">
        <v>316</v>
      </c>
      <c r="C121" s="198"/>
      <c r="D121" s="198"/>
    </row>
    <row r="122" spans="1:4" ht="12" customHeight="1" x14ac:dyDescent="0.2">
      <c r="A122" s="317" t="s">
        <v>146</v>
      </c>
      <c r="B122" s="103" t="s">
        <v>299</v>
      </c>
      <c r="C122" s="198"/>
      <c r="D122" s="198"/>
    </row>
    <row r="123" spans="1:4" ht="12" customHeight="1" x14ac:dyDescent="0.2">
      <c r="A123" s="317" t="s">
        <v>147</v>
      </c>
      <c r="B123" s="103" t="s">
        <v>315</v>
      </c>
      <c r="C123" s="198"/>
      <c r="D123" s="198"/>
    </row>
    <row r="124" spans="1:4" ht="12" customHeight="1" x14ac:dyDescent="0.2">
      <c r="A124" s="317" t="s">
        <v>148</v>
      </c>
      <c r="B124" s="103" t="s">
        <v>314</v>
      </c>
      <c r="C124" s="198"/>
      <c r="D124" s="198"/>
    </row>
    <row r="125" spans="1:4" ht="12" customHeight="1" x14ac:dyDescent="0.2">
      <c r="A125" s="317" t="s">
        <v>307</v>
      </c>
      <c r="B125" s="103" t="s">
        <v>302</v>
      </c>
      <c r="C125" s="198"/>
      <c r="D125" s="198"/>
    </row>
    <row r="126" spans="1:4" ht="12" customHeight="1" x14ac:dyDescent="0.2">
      <c r="A126" s="317" t="s">
        <v>308</v>
      </c>
      <c r="B126" s="103" t="s">
        <v>313</v>
      </c>
      <c r="C126" s="198"/>
      <c r="D126" s="198"/>
    </row>
    <row r="127" spans="1:4" ht="12" customHeight="1" thickBot="1" x14ac:dyDescent="0.25">
      <c r="A127" s="326" t="s">
        <v>309</v>
      </c>
      <c r="B127" s="103" t="s">
        <v>312</v>
      </c>
      <c r="C127" s="200"/>
      <c r="D127" s="200"/>
    </row>
    <row r="128" spans="1:4" ht="12" customHeight="1" thickBot="1" x14ac:dyDescent="0.25">
      <c r="A128" s="28" t="s">
        <v>11</v>
      </c>
      <c r="B128" s="97" t="s">
        <v>373</v>
      </c>
      <c r="C128" s="211">
        <f>+C93+C114</f>
        <v>220411934</v>
      </c>
      <c r="D128" s="211">
        <f>SUM(D93,D114)</f>
        <v>244683161</v>
      </c>
    </row>
    <row r="129" spans="1:12" ht="12" customHeight="1" thickBot="1" x14ac:dyDescent="0.25">
      <c r="A129" s="28" t="s">
        <v>12</v>
      </c>
      <c r="B129" s="97" t="s">
        <v>374</v>
      </c>
      <c r="C129" s="211">
        <f>+C130+C131+C132</f>
        <v>0</v>
      </c>
      <c r="D129" s="211"/>
    </row>
    <row r="130" spans="1:12" s="73" customFormat="1" ht="12" customHeight="1" x14ac:dyDescent="0.2">
      <c r="A130" s="317" t="s">
        <v>215</v>
      </c>
      <c r="B130" s="8" t="s">
        <v>432</v>
      </c>
      <c r="C130" s="198"/>
      <c r="D130" s="198"/>
    </row>
    <row r="131" spans="1:12" ht="12" customHeight="1" x14ac:dyDescent="0.2">
      <c r="A131" s="317" t="s">
        <v>216</v>
      </c>
      <c r="B131" s="8" t="s">
        <v>382</v>
      </c>
      <c r="C131" s="198"/>
      <c r="D131" s="198"/>
    </row>
    <row r="132" spans="1:12" ht="12" customHeight="1" thickBot="1" x14ac:dyDescent="0.25">
      <c r="A132" s="326" t="s">
        <v>217</v>
      </c>
      <c r="B132" s="6" t="s">
        <v>431</v>
      </c>
      <c r="C132" s="198"/>
      <c r="D132" s="198"/>
    </row>
    <row r="133" spans="1:12" ht="12" customHeight="1" thickBot="1" x14ac:dyDescent="0.25">
      <c r="A133" s="28" t="s">
        <v>13</v>
      </c>
      <c r="B133" s="97" t="s">
        <v>375</v>
      </c>
      <c r="C133" s="211">
        <f>SUM(C134:C139)</f>
        <v>0</v>
      </c>
      <c r="D133" s="211"/>
    </row>
    <row r="134" spans="1:12" ht="12" customHeight="1" x14ac:dyDescent="0.2">
      <c r="A134" s="317" t="s">
        <v>72</v>
      </c>
      <c r="B134" s="8" t="s">
        <v>384</v>
      </c>
      <c r="C134" s="198"/>
      <c r="D134" s="198"/>
    </row>
    <row r="135" spans="1:12" ht="12" customHeight="1" x14ac:dyDescent="0.2">
      <c r="A135" s="317" t="s">
        <v>73</v>
      </c>
      <c r="B135" s="8" t="s">
        <v>376</v>
      </c>
      <c r="C135" s="198"/>
      <c r="D135" s="198"/>
    </row>
    <row r="136" spans="1:12" ht="12" customHeight="1" x14ac:dyDescent="0.2">
      <c r="A136" s="317" t="s">
        <v>74</v>
      </c>
      <c r="B136" s="8" t="s">
        <v>377</v>
      </c>
      <c r="C136" s="198"/>
      <c r="D136" s="198"/>
    </row>
    <row r="137" spans="1:12" ht="12" customHeight="1" x14ac:dyDescent="0.2">
      <c r="A137" s="317" t="s">
        <v>133</v>
      </c>
      <c r="B137" s="8" t="s">
        <v>430</v>
      </c>
      <c r="C137" s="198"/>
      <c r="D137" s="198"/>
    </row>
    <row r="138" spans="1:12" ht="12" customHeight="1" x14ac:dyDescent="0.2">
      <c r="A138" s="317" t="s">
        <v>134</v>
      </c>
      <c r="B138" s="8" t="s">
        <v>379</v>
      </c>
      <c r="C138" s="198"/>
      <c r="D138" s="198"/>
    </row>
    <row r="139" spans="1:12" s="73" customFormat="1" ht="12" customHeight="1" thickBot="1" x14ac:dyDescent="0.25">
      <c r="A139" s="326" t="s">
        <v>135</v>
      </c>
      <c r="B139" s="6" t="s">
        <v>380</v>
      </c>
      <c r="C139" s="198"/>
      <c r="D139" s="198"/>
    </row>
    <row r="140" spans="1:12" ht="12" customHeight="1" thickBot="1" x14ac:dyDescent="0.25">
      <c r="A140" s="28" t="s">
        <v>14</v>
      </c>
      <c r="B140" s="97" t="s">
        <v>435</v>
      </c>
      <c r="C140" s="217">
        <f>+C141+C142+C143+C144</f>
        <v>570804</v>
      </c>
      <c r="D140" s="217">
        <f>SUM(D141:D145)</f>
        <v>570804</v>
      </c>
      <c r="L140" s="183"/>
    </row>
    <row r="141" spans="1:12" x14ac:dyDescent="0.2">
      <c r="A141" s="317" t="s">
        <v>75</v>
      </c>
      <c r="B141" s="8" t="s">
        <v>317</v>
      </c>
      <c r="C141" s="198"/>
      <c r="D141" s="198"/>
    </row>
    <row r="142" spans="1:12" ht="12" customHeight="1" x14ac:dyDescent="0.2">
      <c r="A142" s="317" t="s">
        <v>76</v>
      </c>
      <c r="B142" s="8" t="s">
        <v>318</v>
      </c>
      <c r="C142" s="198">
        <v>570804</v>
      </c>
      <c r="D142" s="198">
        <v>570804</v>
      </c>
    </row>
    <row r="143" spans="1:12" ht="12" customHeight="1" x14ac:dyDescent="0.2">
      <c r="A143" s="317" t="s">
        <v>234</v>
      </c>
      <c r="B143" s="8" t="s">
        <v>434</v>
      </c>
      <c r="C143" s="198"/>
      <c r="D143" s="198"/>
    </row>
    <row r="144" spans="1:12" s="73" customFormat="1" ht="12" customHeight="1" x14ac:dyDescent="0.2">
      <c r="A144" s="317" t="s">
        <v>235</v>
      </c>
      <c r="B144" s="8" t="s">
        <v>389</v>
      </c>
      <c r="C144" s="200"/>
      <c r="D144" s="200"/>
    </row>
    <row r="145" spans="1:4" s="73" customFormat="1" ht="12" customHeight="1" thickBot="1" x14ac:dyDescent="0.25">
      <c r="A145" s="326" t="s">
        <v>236</v>
      </c>
      <c r="B145" s="6" t="s">
        <v>337</v>
      </c>
      <c r="C145" s="379">
        <f>SUM(C146:C150)</f>
        <v>0</v>
      </c>
      <c r="D145" s="379"/>
    </row>
    <row r="146" spans="1:4" s="73" customFormat="1" ht="12" customHeight="1" thickBot="1" x14ac:dyDescent="0.25">
      <c r="A146" s="28" t="s">
        <v>15</v>
      </c>
      <c r="B146" s="97" t="s">
        <v>390</v>
      </c>
      <c r="C146" s="378"/>
      <c r="D146" s="378"/>
    </row>
    <row r="147" spans="1:4" s="73" customFormat="1" ht="12" customHeight="1" x14ac:dyDescent="0.2">
      <c r="A147" s="317" t="s">
        <v>77</v>
      </c>
      <c r="B147" s="8" t="s">
        <v>385</v>
      </c>
      <c r="C147" s="199"/>
      <c r="D147" s="199"/>
    </row>
    <row r="148" spans="1:4" s="73" customFormat="1" ht="12" customHeight="1" x14ac:dyDescent="0.2">
      <c r="A148" s="317" t="s">
        <v>78</v>
      </c>
      <c r="B148" s="8" t="s">
        <v>392</v>
      </c>
      <c r="C148" s="198"/>
      <c r="D148" s="198"/>
    </row>
    <row r="149" spans="1:4" s="73" customFormat="1" ht="12" customHeight="1" x14ac:dyDescent="0.2">
      <c r="A149" s="317" t="s">
        <v>246</v>
      </c>
      <c r="B149" s="8" t="s">
        <v>387</v>
      </c>
      <c r="C149" s="198"/>
      <c r="D149" s="198"/>
    </row>
    <row r="150" spans="1:4" s="73" customFormat="1" ht="12" customHeight="1" x14ac:dyDescent="0.2">
      <c r="A150" s="317" t="s">
        <v>247</v>
      </c>
      <c r="B150" s="8" t="s">
        <v>433</v>
      </c>
      <c r="C150" s="200"/>
      <c r="D150" s="200"/>
    </row>
    <row r="151" spans="1:4" ht="12.75" customHeight="1" thickBot="1" x14ac:dyDescent="0.25">
      <c r="A151" s="326" t="s">
        <v>391</v>
      </c>
      <c r="B151" s="6" t="s">
        <v>394</v>
      </c>
      <c r="C151" s="380"/>
      <c r="D151" s="380"/>
    </row>
    <row r="152" spans="1:4" ht="12.75" customHeight="1" thickBot="1" x14ac:dyDescent="0.25">
      <c r="A152" s="350" t="s">
        <v>16</v>
      </c>
      <c r="B152" s="97" t="s">
        <v>395</v>
      </c>
      <c r="C152" s="347"/>
      <c r="D152" s="347"/>
    </row>
    <row r="153" spans="1:4" ht="12.75" customHeight="1" thickBot="1" x14ac:dyDescent="0.25">
      <c r="A153" s="350" t="s">
        <v>17</v>
      </c>
      <c r="B153" s="97" t="s">
        <v>396</v>
      </c>
      <c r="C153" s="309"/>
      <c r="D153" s="309"/>
    </row>
    <row r="154" spans="1:4" ht="12" customHeight="1" thickBot="1" x14ac:dyDescent="0.25">
      <c r="A154" s="28" t="s">
        <v>18</v>
      </c>
      <c r="B154" s="97" t="s">
        <v>398</v>
      </c>
      <c r="C154" s="309">
        <v>570804</v>
      </c>
      <c r="D154" s="309">
        <f>SUM(D129,D133,D140,D146,D152,D153)</f>
        <v>570804</v>
      </c>
    </row>
    <row r="155" spans="1:4" ht="15" customHeight="1" thickBot="1" x14ac:dyDescent="0.25">
      <c r="A155" s="328" t="s">
        <v>19</v>
      </c>
      <c r="B155" s="274" t="s">
        <v>397</v>
      </c>
      <c r="C155" s="309">
        <f>+C128+C154</f>
        <v>220982738</v>
      </c>
      <c r="D155" s="309">
        <f>SUM(D128,D154)</f>
        <v>245253965</v>
      </c>
    </row>
    <row r="156" spans="1:4" x14ac:dyDescent="0.2">
      <c r="A156" s="280"/>
      <c r="B156" s="281"/>
      <c r="C156" s="282"/>
      <c r="D156" s="282"/>
    </row>
  </sheetData>
  <sheetProtection formatCells="0"/>
  <mergeCells count="4">
    <mergeCell ref="C2:D2"/>
    <mergeCell ref="C3:D3"/>
    <mergeCell ref="C4:D4"/>
    <mergeCell ref="B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56"/>
  <sheetViews>
    <sheetView zoomScaleNormal="130" zoomScaleSheetLayoutView="85" workbookViewId="0">
      <selection activeCell="G22" sqref="G22"/>
    </sheetView>
  </sheetViews>
  <sheetFormatPr defaultColWidth="9.33203125" defaultRowHeight="12.75" x14ac:dyDescent="0.2"/>
  <cols>
    <col min="1" max="1" width="19.5" style="283" customWidth="1"/>
    <col min="2" max="2" width="72" style="284" customWidth="1"/>
    <col min="3" max="4" width="25" style="285" customWidth="1"/>
    <col min="5" max="16384" width="9.33203125" style="2"/>
  </cols>
  <sheetData>
    <row r="1" spans="1:4" s="1" customFormat="1" ht="16.5" customHeight="1" thickBot="1" x14ac:dyDescent="0.25">
      <c r="A1" s="171"/>
      <c r="B1" s="172"/>
      <c r="C1" s="370"/>
      <c r="D1" s="370"/>
    </row>
    <row r="2" spans="1:4" s="69" customFormat="1" ht="21" customHeight="1" x14ac:dyDescent="0.2">
      <c r="A2" s="290" t="s">
        <v>48</v>
      </c>
      <c r="B2" s="267" t="s">
        <v>174</v>
      </c>
      <c r="C2" s="488" t="s">
        <v>43</v>
      </c>
      <c r="D2" s="489"/>
    </row>
    <row r="3" spans="1:4" s="69" customFormat="1" ht="16.5" thickBot="1" x14ac:dyDescent="0.25">
      <c r="A3" s="173" t="s">
        <v>160</v>
      </c>
      <c r="B3" s="268" t="s">
        <v>356</v>
      </c>
      <c r="C3" s="490" t="s">
        <v>47</v>
      </c>
      <c r="D3" s="491"/>
    </row>
    <row r="4" spans="1:4" s="70" customFormat="1" ht="15.95" customHeight="1" thickBot="1" x14ac:dyDescent="0.3">
      <c r="A4" s="174"/>
      <c r="B4" s="174"/>
      <c r="C4" s="485" t="str">
        <f>'9. mell. 1. OLDAL'!C4</f>
        <v>Forintban!</v>
      </c>
      <c r="D4" s="492"/>
    </row>
    <row r="5" spans="1:4" ht="36.75" thickBot="1" x14ac:dyDescent="0.25">
      <c r="A5" s="291" t="s">
        <v>161</v>
      </c>
      <c r="B5" s="175" t="s">
        <v>448</v>
      </c>
      <c r="C5" s="269" t="s">
        <v>44</v>
      </c>
      <c r="D5" s="32" t="s">
        <v>477</v>
      </c>
    </row>
    <row r="6" spans="1:4" s="58" customFormat="1" ht="12.95" customHeight="1" thickBot="1" x14ac:dyDescent="0.25">
      <c r="A6" s="152"/>
      <c r="B6" s="153" t="s">
        <v>411</v>
      </c>
      <c r="C6" s="154" t="s">
        <v>412</v>
      </c>
      <c r="D6" s="154" t="s">
        <v>413</v>
      </c>
    </row>
    <row r="7" spans="1:4" s="58" customFormat="1" ht="15.95" customHeight="1" thickBot="1" x14ac:dyDescent="0.25">
      <c r="A7" s="177"/>
      <c r="B7" s="178" t="s">
        <v>45</v>
      </c>
      <c r="C7" s="270"/>
      <c r="D7" s="270"/>
    </row>
    <row r="8" spans="1:4" s="58" customFormat="1" ht="12" customHeight="1" thickBot="1" x14ac:dyDescent="0.25">
      <c r="A8" s="28" t="s">
        <v>9</v>
      </c>
      <c r="B8" s="20" t="s">
        <v>201</v>
      </c>
      <c r="C8" s="211">
        <f>+C9+C10+C11+C12+C13+C14</f>
        <v>14270094</v>
      </c>
      <c r="D8" s="211">
        <f>SUM(D9:D14)</f>
        <v>14384613</v>
      </c>
    </row>
    <row r="9" spans="1:4" s="71" customFormat="1" ht="12" customHeight="1" x14ac:dyDescent="0.2">
      <c r="A9" s="317" t="s">
        <v>79</v>
      </c>
      <c r="B9" s="299" t="s">
        <v>202</v>
      </c>
      <c r="C9" s="214">
        <v>8082094</v>
      </c>
      <c r="D9" s="214">
        <v>8092830</v>
      </c>
    </row>
    <row r="10" spans="1:4" s="72" customFormat="1" ht="12" customHeight="1" x14ac:dyDescent="0.2">
      <c r="A10" s="318" t="s">
        <v>80</v>
      </c>
      <c r="B10" s="300" t="s">
        <v>203</v>
      </c>
      <c r="C10" s="213"/>
      <c r="D10" s="213"/>
    </row>
    <row r="11" spans="1:4" s="72" customFormat="1" ht="12" customHeight="1" x14ac:dyDescent="0.2">
      <c r="A11" s="318" t="s">
        <v>81</v>
      </c>
      <c r="B11" s="300" t="s">
        <v>436</v>
      </c>
      <c r="C11" s="213">
        <v>4388000</v>
      </c>
      <c r="D11" s="213">
        <v>4440521</v>
      </c>
    </row>
    <row r="12" spans="1:4" s="72" customFormat="1" ht="12" customHeight="1" x14ac:dyDescent="0.2">
      <c r="A12" s="318" t="s">
        <v>82</v>
      </c>
      <c r="B12" s="300" t="s">
        <v>204</v>
      </c>
      <c r="C12" s="213">
        <v>1800000</v>
      </c>
      <c r="D12" s="213">
        <v>1800000</v>
      </c>
    </row>
    <row r="13" spans="1:4" s="72" customFormat="1" ht="12" customHeight="1" x14ac:dyDescent="0.2">
      <c r="A13" s="318" t="s">
        <v>117</v>
      </c>
      <c r="B13" s="300" t="s">
        <v>421</v>
      </c>
      <c r="C13" s="213"/>
      <c r="D13" s="213"/>
    </row>
    <row r="14" spans="1:4" s="71" customFormat="1" ht="12" customHeight="1" thickBot="1" x14ac:dyDescent="0.25">
      <c r="A14" s="319" t="s">
        <v>83</v>
      </c>
      <c r="B14" s="301" t="s">
        <v>358</v>
      </c>
      <c r="C14" s="213"/>
      <c r="D14" s="213">
        <v>51262</v>
      </c>
    </row>
    <row r="15" spans="1:4" s="71" customFormat="1" ht="12" customHeight="1" thickBot="1" x14ac:dyDescent="0.25">
      <c r="A15" s="28" t="s">
        <v>10</v>
      </c>
      <c r="B15" s="206" t="s">
        <v>205</v>
      </c>
      <c r="C15" s="211">
        <f>+C16+C17+C18+C19+C20</f>
        <v>4352841</v>
      </c>
      <c r="D15" s="211">
        <f>SUM(D16:D21)</f>
        <v>24649229</v>
      </c>
    </row>
    <row r="16" spans="1:4" s="71" customFormat="1" ht="12" customHeight="1" x14ac:dyDescent="0.2">
      <c r="A16" s="317" t="s">
        <v>85</v>
      </c>
      <c r="B16" s="299" t="s">
        <v>206</v>
      </c>
      <c r="C16" s="214"/>
      <c r="D16" s="214"/>
    </row>
    <row r="17" spans="1:4" s="71" customFormat="1" ht="12" customHeight="1" x14ac:dyDescent="0.2">
      <c r="A17" s="318" t="s">
        <v>86</v>
      </c>
      <c r="B17" s="300" t="s">
        <v>207</v>
      </c>
      <c r="C17" s="213"/>
      <c r="D17" s="213"/>
    </row>
    <row r="18" spans="1:4" s="71" customFormat="1" ht="12" customHeight="1" x14ac:dyDescent="0.2">
      <c r="A18" s="318" t="s">
        <v>87</v>
      </c>
      <c r="B18" s="300" t="s">
        <v>349</v>
      </c>
      <c r="C18" s="213"/>
      <c r="D18" s="213"/>
    </row>
    <row r="19" spans="1:4" s="71" customFormat="1" ht="12" customHeight="1" x14ac:dyDescent="0.2">
      <c r="A19" s="318" t="s">
        <v>88</v>
      </c>
      <c r="B19" s="300" t="s">
        <v>350</v>
      </c>
      <c r="C19" s="213"/>
      <c r="D19" s="213"/>
    </row>
    <row r="20" spans="1:4" s="71" customFormat="1" ht="12" customHeight="1" x14ac:dyDescent="0.2">
      <c r="A20" s="318" t="s">
        <v>89</v>
      </c>
      <c r="B20" s="300" t="s">
        <v>208</v>
      </c>
      <c r="C20" s="213">
        <v>4352841</v>
      </c>
      <c r="D20" s="213">
        <v>24649229</v>
      </c>
    </row>
    <row r="21" spans="1:4" s="72" customFormat="1" ht="12" customHeight="1" thickBot="1" x14ac:dyDescent="0.25">
      <c r="A21" s="319" t="s">
        <v>98</v>
      </c>
      <c r="B21" s="301" t="s">
        <v>209</v>
      </c>
      <c r="C21" s="215"/>
      <c r="D21" s="215"/>
    </row>
    <row r="22" spans="1:4" s="72" customFormat="1" ht="12" customHeight="1" thickBot="1" x14ac:dyDescent="0.25">
      <c r="A22" s="28" t="s">
        <v>11</v>
      </c>
      <c r="B22" s="20" t="s">
        <v>210</v>
      </c>
      <c r="C22" s="211">
        <f>+C23+C24+C25+C26+C27</f>
        <v>77500076</v>
      </c>
      <c r="D22" s="211">
        <f>SUM(D23:D27)</f>
        <v>81360396</v>
      </c>
    </row>
    <row r="23" spans="1:4" s="72" customFormat="1" ht="12" customHeight="1" x14ac:dyDescent="0.2">
      <c r="A23" s="317" t="s">
        <v>68</v>
      </c>
      <c r="B23" s="299" t="s">
        <v>211</v>
      </c>
      <c r="C23" s="214"/>
      <c r="D23" s="214"/>
    </row>
    <row r="24" spans="1:4" s="71" customFormat="1" ht="12" customHeight="1" x14ac:dyDescent="0.2">
      <c r="A24" s="318" t="s">
        <v>69</v>
      </c>
      <c r="B24" s="300" t="s">
        <v>212</v>
      </c>
      <c r="C24" s="213"/>
      <c r="D24" s="213"/>
    </row>
    <row r="25" spans="1:4" s="72" customFormat="1" ht="12" customHeight="1" x14ac:dyDescent="0.2">
      <c r="A25" s="318" t="s">
        <v>70</v>
      </c>
      <c r="B25" s="300" t="s">
        <v>351</v>
      </c>
      <c r="C25" s="213"/>
      <c r="D25" s="213"/>
    </row>
    <row r="26" spans="1:4" s="72" customFormat="1" ht="12" customHeight="1" x14ac:dyDescent="0.2">
      <c r="A26" s="318" t="s">
        <v>71</v>
      </c>
      <c r="B26" s="300" t="s">
        <v>352</v>
      </c>
      <c r="C26" s="213"/>
      <c r="D26" s="213"/>
    </row>
    <row r="27" spans="1:4" s="72" customFormat="1" ht="12" customHeight="1" x14ac:dyDescent="0.2">
      <c r="A27" s="318" t="s">
        <v>129</v>
      </c>
      <c r="B27" s="300" t="s">
        <v>213</v>
      </c>
      <c r="C27" s="213">
        <v>77500076</v>
      </c>
      <c r="D27" s="213">
        <v>81360396</v>
      </c>
    </row>
    <row r="28" spans="1:4" s="72" customFormat="1" ht="12" customHeight="1" thickBot="1" x14ac:dyDescent="0.25">
      <c r="A28" s="319" t="s">
        <v>130</v>
      </c>
      <c r="B28" s="301" t="s">
        <v>214</v>
      </c>
      <c r="C28" s="373">
        <v>77500076</v>
      </c>
      <c r="D28" s="373">
        <v>77500076</v>
      </c>
    </row>
    <row r="29" spans="1:4" s="72" customFormat="1" ht="12" customHeight="1" thickBot="1" x14ac:dyDescent="0.25">
      <c r="A29" s="28" t="s">
        <v>131</v>
      </c>
      <c r="B29" s="20" t="s">
        <v>446</v>
      </c>
      <c r="C29" s="217">
        <f>SUM(C30:C36)</f>
        <v>14245000</v>
      </c>
      <c r="D29" s="217">
        <f>SUM(D30:D36)</f>
        <v>14245000</v>
      </c>
    </row>
    <row r="30" spans="1:4" s="72" customFormat="1" ht="12" customHeight="1" x14ac:dyDescent="0.2">
      <c r="A30" s="317" t="s">
        <v>215</v>
      </c>
      <c r="B30" s="299" t="s">
        <v>441</v>
      </c>
      <c r="C30" s="214"/>
      <c r="D30" s="214"/>
    </row>
    <row r="31" spans="1:4" s="72" customFormat="1" ht="12" customHeight="1" x14ac:dyDescent="0.2">
      <c r="A31" s="318" t="s">
        <v>216</v>
      </c>
      <c r="B31" s="300" t="s">
        <v>442</v>
      </c>
      <c r="C31" s="213"/>
      <c r="D31" s="213"/>
    </row>
    <row r="32" spans="1:4" s="72" customFormat="1" ht="12" customHeight="1" x14ac:dyDescent="0.2">
      <c r="A32" s="318" t="s">
        <v>217</v>
      </c>
      <c r="B32" s="300" t="s">
        <v>443</v>
      </c>
      <c r="C32" s="213">
        <v>12500000</v>
      </c>
      <c r="D32" s="213">
        <v>12500000</v>
      </c>
    </row>
    <row r="33" spans="1:4" s="72" customFormat="1" ht="12" customHeight="1" x14ac:dyDescent="0.2">
      <c r="A33" s="318" t="s">
        <v>218</v>
      </c>
      <c r="B33" s="300" t="s">
        <v>444</v>
      </c>
      <c r="C33" s="213"/>
      <c r="D33" s="213"/>
    </row>
    <row r="34" spans="1:4" s="72" customFormat="1" ht="12" customHeight="1" x14ac:dyDescent="0.2">
      <c r="A34" s="318" t="s">
        <v>438</v>
      </c>
      <c r="B34" s="300" t="s">
        <v>219</v>
      </c>
      <c r="C34" s="213">
        <v>1300000</v>
      </c>
      <c r="D34" s="213">
        <v>1300000</v>
      </c>
    </row>
    <row r="35" spans="1:4" s="72" customFormat="1" ht="12" customHeight="1" x14ac:dyDescent="0.2">
      <c r="A35" s="318" t="s">
        <v>439</v>
      </c>
      <c r="B35" s="300" t="s">
        <v>220</v>
      </c>
      <c r="C35" s="213">
        <v>400000</v>
      </c>
      <c r="D35" s="213">
        <v>400000</v>
      </c>
    </row>
    <row r="36" spans="1:4" s="72" customFormat="1" ht="12" customHeight="1" thickBot="1" x14ac:dyDescent="0.25">
      <c r="A36" s="319" t="s">
        <v>440</v>
      </c>
      <c r="B36" s="351" t="s">
        <v>221</v>
      </c>
      <c r="C36" s="215">
        <v>45000</v>
      </c>
      <c r="D36" s="215">
        <v>45000</v>
      </c>
    </row>
    <row r="37" spans="1:4" s="72" customFormat="1" ht="12" customHeight="1" thickBot="1" x14ac:dyDescent="0.25">
      <c r="A37" s="28" t="s">
        <v>13</v>
      </c>
      <c r="B37" s="20" t="s">
        <v>359</v>
      </c>
      <c r="C37" s="211">
        <f>SUM(C38:C48)</f>
        <v>2500000</v>
      </c>
      <c r="D37" s="211">
        <f>SUM(D38:D48)</f>
        <v>2500000</v>
      </c>
    </row>
    <row r="38" spans="1:4" s="72" customFormat="1" ht="12" customHeight="1" x14ac:dyDescent="0.2">
      <c r="A38" s="317" t="s">
        <v>72</v>
      </c>
      <c r="B38" s="299" t="s">
        <v>224</v>
      </c>
      <c r="C38" s="214">
        <v>2000000</v>
      </c>
      <c r="D38" s="214">
        <v>2000000</v>
      </c>
    </row>
    <row r="39" spans="1:4" s="72" customFormat="1" ht="12" customHeight="1" x14ac:dyDescent="0.2">
      <c r="A39" s="318" t="s">
        <v>73</v>
      </c>
      <c r="B39" s="300" t="s">
        <v>225</v>
      </c>
      <c r="C39" s="213"/>
      <c r="D39" s="213"/>
    </row>
    <row r="40" spans="1:4" s="72" customFormat="1" ht="12" customHeight="1" x14ac:dyDescent="0.2">
      <c r="A40" s="318" t="s">
        <v>74</v>
      </c>
      <c r="B40" s="300" t="s">
        <v>226</v>
      </c>
      <c r="C40" s="213"/>
      <c r="D40" s="213"/>
    </row>
    <row r="41" spans="1:4" s="72" customFormat="1" ht="12" customHeight="1" x14ac:dyDescent="0.2">
      <c r="A41" s="318" t="s">
        <v>133</v>
      </c>
      <c r="B41" s="300" t="s">
        <v>227</v>
      </c>
      <c r="C41" s="213"/>
      <c r="D41" s="213"/>
    </row>
    <row r="42" spans="1:4" s="72" customFormat="1" ht="12" customHeight="1" x14ac:dyDescent="0.2">
      <c r="A42" s="318" t="s">
        <v>134</v>
      </c>
      <c r="B42" s="300" t="s">
        <v>228</v>
      </c>
      <c r="C42" s="213"/>
      <c r="D42" s="213"/>
    </row>
    <row r="43" spans="1:4" s="72" customFormat="1" ht="12" customHeight="1" x14ac:dyDescent="0.2">
      <c r="A43" s="318" t="s">
        <v>135</v>
      </c>
      <c r="B43" s="300" t="s">
        <v>229</v>
      </c>
      <c r="C43" s="213"/>
      <c r="D43" s="213"/>
    </row>
    <row r="44" spans="1:4" s="72" customFormat="1" ht="12" customHeight="1" x14ac:dyDescent="0.2">
      <c r="A44" s="318" t="s">
        <v>136</v>
      </c>
      <c r="B44" s="300" t="s">
        <v>230</v>
      </c>
      <c r="C44" s="213"/>
      <c r="D44" s="213"/>
    </row>
    <row r="45" spans="1:4" s="72" customFormat="1" ht="12" customHeight="1" x14ac:dyDescent="0.2">
      <c r="A45" s="318" t="s">
        <v>137</v>
      </c>
      <c r="B45" s="300" t="s">
        <v>445</v>
      </c>
      <c r="C45" s="213"/>
      <c r="D45" s="213"/>
    </row>
    <row r="46" spans="1:4" s="72" customFormat="1" ht="12" customHeight="1" x14ac:dyDescent="0.2">
      <c r="A46" s="318" t="s">
        <v>222</v>
      </c>
      <c r="B46" s="300" t="s">
        <v>231</v>
      </c>
      <c r="C46" s="216"/>
      <c r="D46" s="216"/>
    </row>
    <row r="47" spans="1:4" s="72" customFormat="1" ht="12" customHeight="1" x14ac:dyDescent="0.2">
      <c r="A47" s="319" t="s">
        <v>223</v>
      </c>
      <c r="B47" s="301" t="s">
        <v>361</v>
      </c>
      <c r="C47" s="289"/>
      <c r="D47" s="289"/>
    </row>
    <row r="48" spans="1:4" s="72" customFormat="1" ht="12" customHeight="1" thickBot="1" x14ac:dyDescent="0.25">
      <c r="A48" s="319" t="s">
        <v>360</v>
      </c>
      <c r="B48" s="301" t="s">
        <v>232</v>
      </c>
      <c r="C48" s="289">
        <v>500000</v>
      </c>
      <c r="D48" s="289">
        <v>500000</v>
      </c>
    </row>
    <row r="49" spans="1:4" s="72" customFormat="1" ht="12" customHeight="1" thickBot="1" x14ac:dyDescent="0.25">
      <c r="A49" s="28" t="s">
        <v>14</v>
      </c>
      <c r="B49" s="20" t="s">
        <v>233</v>
      </c>
      <c r="C49" s="211">
        <f>SUM(C50:C54)</f>
        <v>0</v>
      </c>
      <c r="D49" s="211"/>
    </row>
    <row r="50" spans="1:4" s="72" customFormat="1" ht="12" customHeight="1" x14ac:dyDescent="0.2">
      <c r="A50" s="317" t="s">
        <v>75</v>
      </c>
      <c r="B50" s="299" t="s">
        <v>237</v>
      </c>
      <c r="C50" s="329"/>
      <c r="D50" s="329"/>
    </row>
    <row r="51" spans="1:4" s="72" customFormat="1" ht="12" customHeight="1" x14ac:dyDescent="0.2">
      <c r="A51" s="318" t="s">
        <v>76</v>
      </c>
      <c r="B51" s="300" t="s">
        <v>238</v>
      </c>
      <c r="C51" s="216"/>
      <c r="D51" s="216"/>
    </row>
    <row r="52" spans="1:4" s="72" customFormat="1" ht="12" customHeight="1" x14ac:dyDescent="0.2">
      <c r="A52" s="318" t="s">
        <v>234</v>
      </c>
      <c r="B52" s="300" t="s">
        <v>239</v>
      </c>
      <c r="C52" s="216"/>
      <c r="D52" s="216"/>
    </row>
    <row r="53" spans="1:4" s="72" customFormat="1" ht="12" customHeight="1" x14ac:dyDescent="0.2">
      <c r="A53" s="318" t="s">
        <v>235</v>
      </c>
      <c r="B53" s="300" t="s">
        <v>240</v>
      </c>
      <c r="C53" s="216"/>
      <c r="D53" s="216"/>
    </row>
    <row r="54" spans="1:4" s="72" customFormat="1" ht="12" customHeight="1" thickBot="1" x14ac:dyDescent="0.25">
      <c r="A54" s="319" t="s">
        <v>236</v>
      </c>
      <c r="B54" s="301" t="s">
        <v>241</v>
      </c>
      <c r="C54" s="289"/>
      <c r="D54" s="289"/>
    </row>
    <row r="55" spans="1:4" s="72" customFormat="1" ht="12" customHeight="1" thickBot="1" x14ac:dyDescent="0.25">
      <c r="A55" s="28" t="s">
        <v>138</v>
      </c>
      <c r="B55" s="20" t="s">
        <v>242</v>
      </c>
      <c r="C55" s="211">
        <f>SUM(C56:C58)</f>
        <v>0</v>
      </c>
      <c r="D55" s="211"/>
    </row>
    <row r="56" spans="1:4" s="72" customFormat="1" ht="12" customHeight="1" x14ac:dyDescent="0.2">
      <c r="A56" s="317" t="s">
        <v>77</v>
      </c>
      <c r="B56" s="299" t="s">
        <v>243</v>
      </c>
      <c r="C56" s="214"/>
      <c r="D56" s="214"/>
    </row>
    <row r="57" spans="1:4" s="72" customFormat="1" ht="12" customHeight="1" x14ac:dyDescent="0.2">
      <c r="A57" s="318" t="s">
        <v>78</v>
      </c>
      <c r="B57" s="300" t="s">
        <v>353</v>
      </c>
      <c r="C57" s="213"/>
      <c r="D57" s="213"/>
    </row>
    <row r="58" spans="1:4" s="72" customFormat="1" ht="12" customHeight="1" x14ac:dyDescent="0.2">
      <c r="A58" s="318" t="s">
        <v>246</v>
      </c>
      <c r="B58" s="300" t="s">
        <v>244</v>
      </c>
      <c r="C58" s="213"/>
      <c r="D58" s="213"/>
    </row>
    <row r="59" spans="1:4" s="72" customFormat="1" ht="12" customHeight="1" thickBot="1" x14ac:dyDescent="0.25">
      <c r="A59" s="319" t="s">
        <v>247</v>
      </c>
      <c r="B59" s="301" t="s">
        <v>245</v>
      </c>
      <c r="C59" s="215"/>
      <c r="D59" s="215"/>
    </row>
    <row r="60" spans="1:4" s="72" customFormat="1" ht="12" customHeight="1" thickBot="1" x14ac:dyDescent="0.25">
      <c r="A60" s="28" t="s">
        <v>16</v>
      </c>
      <c r="B60" s="206" t="s">
        <v>248</v>
      </c>
      <c r="C60" s="211">
        <f>SUM(C61:C63)</f>
        <v>33472079</v>
      </c>
      <c r="D60" s="211">
        <f>SUM(D61:D63)</f>
        <v>33472079</v>
      </c>
    </row>
    <row r="61" spans="1:4" s="72" customFormat="1" ht="12" customHeight="1" x14ac:dyDescent="0.2">
      <c r="A61" s="317" t="s">
        <v>139</v>
      </c>
      <c r="B61" s="299" t="s">
        <v>250</v>
      </c>
      <c r="C61" s="216"/>
      <c r="D61" s="216"/>
    </row>
    <row r="62" spans="1:4" s="72" customFormat="1" ht="12" customHeight="1" x14ac:dyDescent="0.2">
      <c r="A62" s="318" t="s">
        <v>140</v>
      </c>
      <c r="B62" s="300" t="s">
        <v>354</v>
      </c>
      <c r="C62" s="216"/>
      <c r="D62" s="216"/>
    </row>
    <row r="63" spans="1:4" s="72" customFormat="1" ht="12" customHeight="1" x14ac:dyDescent="0.2">
      <c r="A63" s="318" t="s">
        <v>179</v>
      </c>
      <c r="B63" s="300" t="s">
        <v>251</v>
      </c>
      <c r="C63" s="216">
        <v>33472079</v>
      </c>
      <c r="D63" s="216">
        <v>33472079</v>
      </c>
    </row>
    <row r="64" spans="1:4" s="72" customFormat="1" ht="12" customHeight="1" thickBot="1" x14ac:dyDescent="0.25">
      <c r="A64" s="319" t="s">
        <v>249</v>
      </c>
      <c r="B64" s="301" t="s">
        <v>252</v>
      </c>
      <c r="C64" s="216"/>
      <c r="D64" s="216"/>
    </row>
    <row r="65" spans="1:4" s="72" customFormat="1" ht="12" customHeight="1" thickBot="1" x14ac:dyDescent="0.25">
      <c r="A65" s="28" t="s">
        <v>17</v>
      </c>
      <c r="B65" s="20" t="s">
        <v>253</v>
      </c>
      <c r="C65" s="217">
        <f>+C8+C15+C22+C29+C37+C49+C55+C60</f>
        <v>146340090</v>
      </c>
      <c r="D65" s="217">
        <f>SUM(D8,D15,D22,D29,D37,D49,D55,D60)</f>
        <v>170611317</v>
      </c>
    </row>
    <row r="66" spans="1:4" s="72" customFormat="1" ht="12" customHeight="1" thickBot="1" x14ac:dyDescent="0.2">
      <c r="A66" s="320" t="s">
        <v>340</v>
      </c>
      <c r="B66" s="206" t="s">
        <v>255</v>
      </c>
      <c r="C66" s="211">
        <f>SUM(C67:C69)</f>
        <v>0</v>
      </c>
      <c r="D66" s="211"/>
    </row>
    <row r="67" spans="1:4" s="72" customFormat="1" ht="12" customHeight="1" x14ac:dyDescent="0.2">
      <c r="A67" s="317" t="s">
        <v>283</v>
      </c>
      <c r="B67" s="299" t="s">
        <v>256</v>
      </c>
      <c r="C67" s="216"/>
      <c r="D67" s="216"/>
    </row>
    <row r="68" spans="1:4" s="72" customFormat="1" ht="12" customHeight="1" x14ac:dyDescent="0.2">
      <c r="A68" s="318" t="s">
        <v>292</v>
      </c>
      <c r="B68" s="300" t="s">
        <v>257</v>
      </c>
      <c r="C68" s="216"/>
      <c r="D68" s="216"/>
    </row>
    <row r="69" spans="1:4" s="72" customFormat="1" ht="12" customHeight="1" thickBot="1" x14ac:dyDescent="0.25">
      <c r="A69" s="319" t="s">
        <v>293</v>
      </c>
      <c r="B69" s="302" t="s">
        <v>258</v>
      </c>
      <c r="C69" s="216"/>
      <c r="D69" s="216"/>
    </row>
    <row r="70" spans="1:4" s="72" customFormat="1" ht="12" customHeight="1" thickBot="1" x14ac:dyDescent="0.2">
      <c r="A70" s="320" t="s">
        <v>259</v>
      </c>
      <c r="B70" s="206" t="s">
        <v>260</v>
      </c>
      <c r="C70" s="211">
        <f>SUM(C71:C74)</f>
        <v>0</v>
      </c>
      <c r="D70" s="211"/>
    </row>
    <row r="71" spans="1:4" s="72" customFormat="1" ht="12" customHeight="1" x14ac:dyDescent="0.2">
      <c r="A71" s="317" t="s">
        <v>118</v>
      </c>
      <c r="B71" s="299" t="s">
        <v>261</v>
      </c>
      <c r="C71" s="216"/>
      <c r="D71" s="216"/>
    </row>
    <row r="72" spans="1:4" s="72" customFormat="1" ht="12" customHeight="1" x14ac:dyDescent="0.2">
      <c r="A72" s="318" t="s">
        <v>119</v>
      </c>
      <c r="B72" s="300" t="s">
        <v>455</v>
      </c>
      <c r="C72" s="216"/>
      <c r="D72" s="216"/>
    </row>
    <row r="73" spans="1:4" s="72" customFormat="1" ht="12" customHeight="1" x14ac:dyDescent="0.2">
      <c r="A73" s="318" t="s">
        <v>284</v>
      </c>
      <c r="B73" s="300" t="s">
        <v>262</v>
      </c>
      <c r="C73" s="216"/>
      <c r="D73" s="216"/>
    </row>
    <row r="74" spans="1:4" s="72" customFormat="1" ht="12" customHeight="1" thickBot="1" x14ac:dyDescent="0.25">
      <c r="A74" s="319" t="s">
        <v>285</v>
      </c>
      <c r="B74" s="208" t="s">
        <v>456</v>
      </c>
      <c r="C74" s="216"/>
      <c r="D74" s="216"/>
    </row>
    <row r="75" spans="1:4" s="72" customFormat="1" ht="12" customHeight="1" thickBot="1" x14ac:dyDescent="0.2">
      <c r="A75" s="320" t="s">
        <v>263</v>
      </c>
      <c r="B75" s="206" t="s">
        <v>264</v>
      </c>
      <c r="C75" s="211">
        <f>SUM(C76:C77)</f>
        <v>74642648</v>
      </c>
      <c r="D75" s="211">
        <f>SUM(D76:D77)</f>
        <v>74642648</v>
      </c>
    </row>
    <row r="76" spans="1:4" s="72" customFormat="1" ht="12" customHeight="1" x14ac:dyDescent="0.2">
      <c r="A76" s="317" t="s">
        <v>286</v>
      </c>
      <c r="B76" s="299" t="s">
        <v>265</v>
      </c>
      <c r="C76" s="216">
        <v>74642648</v>
      </c>
      <c r="D76" s="216">
        <v>74642648</v>
      </c>
    </row>
    <row r="77" spans="1:4" s="72" customFormat="1" ht="12" customHeight="1" thickBot="1" x14ac:dyDescent="0.25">
      <c r="A77" s="319" t="s">
        <v>287</v>
      </c>
      <c r="B77" s="301" t="s">
        <v>266</v>
      </c>
      <c r="C77" s="216"/>
      <c r="D77" s="216"/>
    </row>
    <row r="78" spans="1:4" s="71" customFormat="1" ht="12" customHeight="1" thickBot="1" x14ac:dyDescent="0.2">
      <c r="A78" s="320" t="s">
        <v>267</v>
      </c>
      <c r="B78" s="206" t="s">
        <v>268</v>
      </c>
      <c r="C78" s="211">
        <f>SUM(C79:C81)</f>
        <v>0</v>
      </c>
      <c r="D78" s="211"/>
    </row>
    <row r="79" spans="1:4" s="72" customFormat="1" ht="12" customHeight="1" x14ac:dyDescent="0.2">
      <c r="A79" s="317" t="s">
        <v>288</v>
      </c>
      <c r="B79" s="299" t="s">
        <v>269</v>
      </c>
      <c r="C79" s="216"/>
      <c r="D79" s="216"/>
    </row>
    <row r="80" spans="1:4" s="72" customFormat="1" ht="12" customHeight="1" x14ac:dyDescent="0.2">
      <c r="A80" s="318" t="s">
        <v>289</v>
      </c>
      <c r="B80" s="300" t="s">
        <v>270</v>
      </c>
      <c r="C80" s="216"/>
      <c r="D80" s="216"/>
    </row>
    <row r="81" spans="1:4" s="72" customFormat="1" ht="12" customHeight="1" thickBot="1" x14ac:dyDescent="0.25">
      <c r="A81" s="319" t="s">
        <v>290</v>
      </c>
      <c r="B81" s="301" t="s">
        <v>457</v>
      </c>
      <c r="C81" s="376"/>
      <c r="D81" s="376"/>
    </row>
    <row r="82" spans="1:4" s="72" customFormat="1" ht="12" customHeight="1" thickBot="1" x14ac:dyDescent="0.2">
      <c r="A82" s="320" t="s">
        <v>271</v>
      </c>
      <c r="B82" s="206" t="s">
        <v>291</v>
      </c>
      <c r="C82" s="211">
        <f>SUM(C83:C86)</f>
        <v>0</v>
      </c>
      <c r="D82" s="211"/>
    </row>
    <row r="83" spans="1:4" s="72" customFormat="1" ht="12" customHeight="1" x14ac:dyDescent="0.2">
      <c r="A83" s="321" t="s">
        <v>272</v>
      </c>
      <c r="B83" s="299" t="s">
        <v>273</v>
      </c>
      <c r="C83" s="216"/>
      <c r="D83" s="216"/>
    </row>
    <row r="84" spans="1:4" s="72" customFormat="1" ht="12" customHeight="1" x14ac:dyDescent="0.2">
      <c r="A84" s="322" t="s">
        <v>274</v>
      </c>
      <c r="B84" s="300" t="s">
        <v>275</v>
      </c>
      <c r="C84" s="216"/>
      <c r="D84" s="216"/>
    </row>
    <row r="85" spans="1:4" s="72" customFormat="1" ht="12" customHeight="1" x14ac:dyDescent="0.2">
      <c r="A85" s="322" t="s">
        <v>276</v>
      </c>
      <c r="B85" s="300" t="s">
        <v>277</v>
      </c>
      <c r="C85" s="216"/>
      <c r="D85" s="216"/>
    </row>
    <row r="86" spans="1:4" s="71" customFormat="1" ht="12" customHeight="1" thickBot="1" x14ac:dyDescent="0.25">
      <c r="A86" s="323" t="s">
        <v>278</v>
      </c>
      <c r="B86" s="301" t="s">
        <v>279</v>
      </c>
      <c r="C86" s="216"/>
      <c r="D86" s="216"/>
    </row>
    <row r="87" spans="1:4" s="71" customFormat="1" ht="12" customHeight="1" thickBot="1" x14ac:dyDescent="0.2">
      <c r="A87" s="320" t="s">
        <v>280</v>
      </c>
      <c r="B87" s="206" t="s">
        <v>400</v>
      </c>
      <c r="C87" s="330"/>
      <c r="D87" s="330"/>
    </row>
    <row r="88" spans="1:4" s="71" customFormat="1" ht="12" customHeight="1" thickBot="1" x14ac:dyDescent="0.2">
      <c r="A88" s="320" t="s">
        <v>422</v>
      </c>
      <c r="B88" s="206" t="s">
        <v>281</v>
      </c>
      <c r="C88" s="330"/>
      <c r="D88" s="330"/>
    </row>
    <row r="89" spans="1:4" s="71" customFormat="1" ht="12" customHeight="1" thickBot="1" x14ac:dyDescent="0.2">
      <c r="A89" s="320" t="s">
        <v>423</v>
      </c>
      <c r="B89" s="306" t="s">
        <v>403</v>
      </c>
      <c r="C89" s="217">
        <f>+C66+C70+C75+C78+C82+C88+C87</f>
        <v>74642648</v>
      </c>
      <c r="D89" s="217">
        <f>SUM(D75,D78,D82,D87,D88)</f>
        <v>74642648</v>
      </c>
    </row>
    <row r="90" spans="1:4" s="71" customFormat="1" ht="12" customHeight="1" thickBot="1" x14ac:dyDescent="0.2">
      <c r="A90" s="324" t="s">
        <v>424</v>
      </c>
      <c r="B90" s="307" t="s">
        <v>425</v>
      </c>
      <c r="C90" s="217">
        <f>+C65+C89</f>
        <v>220982738</v>
      </c>
      <c r="D90" s="217">
        <f>SUM(D65,D89)</f>
        <v>245253965</v>
      </c>
    </row>
    <row r="91" spans="1:4" s="72" customFormat="1" ht="15" customHeight="1" thickBot="1" x14ac:dyDescent="0.25">
      <c r="A91" s="179"/>
      <c r="B91" s="180"/>
      <c r="C91" s="272"/>
      <c r="D91" s="272"/>
    </row>
    <row r="92" spans="1:4" s="58" customFormat="1" ht="16.5" customHeight="1" thickBot="1" x14ac:dyDescent="0.25">
      <c r="A92" s="181"/>
      <c r="B92" s="182" t="s">
        <v>46</v>
      </c>
      <c r="C92" s="273"/>
      <c r="D92" s="273"/>
    </row>
    <row r="93" spans="1:4" s="73" customFormat="1" ht="12" customHeight="1" thickBot="1" x14ac:dyDescent="0.25">
      <c r="A93" s="292" t="s">
        <v>9</v>
      </c>
      <c r="B93" s="27" t="s">
        <v>429</v>
      </c>
      <c r="C93" s="210">
        <f>C94+C95+C96+C97+C98+C111</f>
        <v>36266935</v>
      </c>
      <c r="D93" s="210">
        <f>SUM(D94:D98,D111)</f>
        <v>56677842</v>
      </c>
    </row>
    <row r="94" spans="1:4" ht="12" customHeight="1" x14ac:dyDescent="0.2">
      <c r="A94" s="325" t="s">
        <v>79</v>
      </c>
      <c r="B94" s="9" t="s">
        <v>39</v>
      </c>
      <c r="C94" s="212">
        <v>10341992</v>
      </c>
      <c r="D94" s="212">
        <v>24843679</v>
      </c>
    </row>
    <row r="95" spans="1:4" ht="12" customHeight="1" x14ac:dyDescent="0.2">
      <c r="A95" s="318" t="s">
        <v>80</v>
      </c>
      <c r="B95" s="7" t="s">
        <v>141</v>
      </c>
      <c r="C95" s="213">
        <v>1802420</v>
      </c>
      <c r="D95" s="213">
        <v>3233568</v>
      </c>
    </row>
    <row r="96" spans="1:4" ht="12" customHeight="1" x14ac:dyDescent="0.2">
      <c r="A96" s="318" t="s">
        <v>81</v>
      </c>
      <c r="B96" s="7" t="s">
        <v>110</v>
      </c>
      <c r="C96" s="215">
        <v>15245650</v>
      </c>
      <c r="D96" s="215">
        <v>19740936</v>
      </c>
    </row>
    <row r="97" spans="1:4" ht="12" customHeight="1" x14ac:dyDescent="0.2">
      <c r="A97" s="318" t="s">
        <v>82</v>
      </c>
      <c r="B97" s="10" t="s">
        <v>142</v>
      </c>
      <c r="C97" s="215">
        <v>1520000</v>
      </c>
      <c r="D97" s="215">
        <v>1520000</v>
      </c>
    </row>
    <row r="98" spans="1:4" ht="12" customHeight="1" x14ac:dyDescent="0.2">
      <c r="A98" s="318" t="s">
        <v>93</v>
      </c>
      <c r="B98" s="18" t="s">
        <v>143</v>
      </c>
      <c r="C98" s="215">
        <f>SUM(C99:C110)</f>
        <v>6815123</v>
      </c>
      <c r="D98" s="215">
        <f>SUM(D99:D110)</f>
        <v>6815123</v>
      </c>
    </row>
    <row r="99" spans="1:4" ht="12" customHeight="1" x14ac:dyDescent="0.2">
      <c r="A99" s="318" t="s">
        <v>83</v>
      </c>
      <c r="B99" s="7" t="s">
        <v>426</v>
      </c>
      <c r="C99" s="215"/>
      <c r="D99" s="215"/>
    </row>
    <row r="100" spans="1:4" ht="12" customHeight="1" x14ac:dyDescent="0.2">
      <c r="A100" s="318" t="s">
        <v>84</v>
      </c>
      <c r="B100" s="102" t="s">
        <v>366</v>
      </c>
      <c r="C100" s="215"/>
      <c r="D100" s="215"/>
    </row>
    <row r="101" spans="1:4" ht="12" customHeight="1" x14ac:dyDescent="0.2">
      <c r="A101" s="318" t="s">
        <v>94</v>
      </c>
      <c r="B101" s="102" t="s">
        <v>365</v>
      </c>
      <c r="C101" s="215"/>
      <c r="D101" s="215"/>
    </row>
    <row r="102" spans="1:4" ht="12" customHeight="1" x14ac:dyDescent="0.2">
      <c r="A102" s="318" t="s">
        <v>95</v>
      </c>
      <c r="B102" s="102" t="s">
        <v>297</v>
      </c>
      <c r="C102" s="215"/>
      <c r="D102" s="215"/>
    </row>
    <row r="103" spans="1:4" ht="12" customHeight="1" x14ac:dyDescent="0.2">
      <c r="A103" s="318" t="s">
        <v>96</v>
      </c>
      <c r="B103" s="103" t="s">
        <v>298</v>
      </c>
      <c r="C103" s="215"/>
      <c r="D103" s="215"/>
    </row>
    <row r="104" spans="1:4" ht="12" customHeight="1" x14ac:dyDescent="0.2">
      <c r="A104" s="318" t="s">
        <v>97</v>
      </c>
      <c r="B104" s="103" t="s">
        <v>299</v>
      </c>
      <c r="C104" s="215"/>
      <c r="D104" s="215"/>
    </row>
    <row r="105" spans="1:4" ht="12" customHeight="1" x14ac:dyDescent="0.2">
      <c r="A105" s="318" t="s">
        <v>99</v>
      </c>
      <c r="B105" s="102" t="s">
        <v>300</v>
      </c>
      <c r="C105" s="215">
        <v>5805123</v>
      </c>
      <c r="D105" s="215">
        <v>5805123</v>
      </c>
    </row>
    <row r="106" spans="1:4" ht="12" customHeight="1" x14ac:dyDescent="0.2">
      <c r="A106" s="318" t="s">
        <v>144</v>
      </c>
      <c r="B106" s="102" t="s">
        <v>301</v>
      </c>
      <c r="C106" s="215"/>
      <c r="D106" s="215"/>
    </row>
    <row r="107" spans="1:4" ht="12" customHeight="1" x14ac:dyDescent="0.2">
      <c r="A107" s="318" t="s">
        <v>295</v>
      </c>
      <c r="B107" s="103" t="s">
        <v>302</v>
      </c>
      <c r="C107" s="215"/>
      <c r="D107" s="215"/>
    </row>
    <row r="108" spans="1:4" ht="12" customHeight="1" x14ac:dyDescent="0.2">
      <c r="A108" s="326" t="s">
        <v>296</v>
      </c>
      <c r="B108" s="104" t="s">
        <v>303</v>
      </c>
      <c r="C108" s="215"/>
      <c r="D108" s="215"/>
    </row>
    <row r="109" spans="1:4" ht="12" customHeight="1" x14ac:dyDescent="0.2">
      <c r="A109" s="318" t="s">
        <v>363</v>
      </c>
      <c r="B109" s="104" t="s">
        <v>304</v>
      </c>
      <c r="C109" s="215"/>
      <c r="D109" s="215"/>
    </row>
    <row r="110" spans="1:4" ht="12" customHeight="1" x14ac:dyDescent="0.2">
      <c r="A110" s="318" t="s">
        <v>364</v>
      </c>
      <c r="B110" s="103" t="s">
        <v>305</v>
      </c>
      <c r="C110" s="215">
        <v>1010000</v>
      </c>
      <c r="D110" s="215">
        <v>1010000</v>
      </c>
    </row>
    <row r="111" spans="1:4" ht="12" customHeight="1" x14ac:dyDescent="0.2">
      <c r="A111" s="318" t="s">
        <v>368</v>
      </c>
      <c r="B111" s="10" t="s">
        <v>40</v>
      </c>
      <c r="C111" s="213">
        <v>541750</v>
      </c>
      <c r="D111" s="213">
        <f>SUM(D112:D113)</f>
        <v>524536</v>
      </c>
    </row>
    <row r="112" spans="1:4" ht="12" customHeight="1" x14ac:dyDescent="0.2">
      <c r="A112" s="319" t="s">
        <v>369</v>
      </c>
      <c r="B112" s="7" t="s">
        <v>427</v>
      </c>
      <c r="C112" s="213">
        <v>541750</v>
      </c>
      <c r="D112" s="213">
        <v>524536</v>
      </c>
    </row>
    <row r="113" spans="1:4" ht="12" customHeight="1" thickBot="1" x14ac:dyDescent="0.25">
      <c r="A113" s="327" t="s">
        <v>370</v>
      </c>
      <c r="B113" s="105" t="s">
        <v>428</v>
      </c>
      <c r="C113" s="219"/>
      <c r="D113" s="219"/>
    </row>
    <row r="114" spans="1:4" ht="12" customHeight="1" thickBot="1" x14ac:dyDescent="0.25">
      <c r="A114" s="28" t="s">
        <v>10</v>
      </c>
      <c r="B114" s="26" t="s">
        <v>306</v>
      </c>
      <c r="C114" s="345">
        <f>+C115+C117+C119</f>
        <v>184144999</v>
      </c>
      <c r="D114" s="345">
        <f>SUM(D115,D117,D119)</f>
        <v>188005319</v>
      </c>
    </row>
    <row r="115" spans="1:4" ht="12" customHeight="1" x14ac:dyDescent="0.2">
      <c r="A115" s="317" t="s">
        <v>85</v>
      </c>
      <c r="B115" s="7" t="s">
        <v>178</v>
      </c>
      <c r="C115" s="214">
        <v>184144999</v>
      </c>
      <c r="D115" s="214">
        <v>187903719</v>
      </c>
    </row>
    <row r="116" spans="1:4" ht="12" customHeight="1" x14ac:dyDescent="0.2">
      <c r="A116" s="317" t="s">
        <v>86</v>
      </c>
      <c r="B116" s="11" t="s">
        <v>310</v>
      </c>
      <c r="C116" s="214">
        <v>177193399</v>
      </c>
      <c r="D116" s="214">
        <v>177193399</v>
      </c>
    </row>
    <row r="117" spans="1:4" ht="12" customHeight="1" x14ac:dyDescent="0.2">
      <c r="A117" s="317" t="s">
        <v>87</v>
      </c>
      <c r="B117" s="11" t="s">
        <v>145</v>
      </c>
      <c r="C117" s="213"/>
      <c r="D117" s="213">
        <v>101600</v>
      </c>
    </row>
    <row r="118" spans="1:4" ht="12" customHeight="1" x14ac:dyDescent="0.2">
      <c r="A118" s="317" t="s">
        <v>88</v>
      </c>
      <c r="B118" s="11" t="s">
        <v>311</v>
      </c>
      <c r="C118" s="198"/>
      <c r="D118" s="198"/>
    </row>
    <row r="119" spans="1:4" ht="12" customHeight="1" x14ac:dyDescent="0.2">
      <c r="A119" s="317" t="s">
        <v>89</v>
      </c>
      <c r="B119" s="208" t="s">
        <v>180</v>
      </c>
      <c r="C119" s="198"/>
      <c r="D119" s="198"/>
    </row>
    <row r="120" spans="1:4" ht="12" customHeight="1" x14ac:dyDescent="0.2">
      <c r="A120" s="317" t="s">
        <v>98</v>
      </c>
      <c r="B120" s="207" t="s">
        <v>355</v>
      </c>
      <c r="C120" s="198"/>
      <c r="D120" s="198"/>
    </row>
    <row r="121" spans="1:4" ht="12" customHeight="1" x14ac:dyDescent="0.2">
      <c r="A121" s="317" t="s">
        <v>100</v>
      </c>
      <c r="B121" s="295" t="s">
        <v>316</v>
      </c>
      <c r="C121" s="198"/>
      <c r="D121" s="198"/>
    </row>
    <row r="122" spans="1:4" ht="12" customHeight="1" x14ac:dyDescent="0.2">
      <c r="A122" s="317" t="s">
        <v>146</v>
      </c>
      <c r="B122" s="103" t="s">
        <v>299</v>
      </c>
      <c r="C122" s="198"/>
      <c r="D122" s="198"/>
    </row>
    <row r="123" spans="1:4" ht="12" customHeight="1" x14ac:dyDescent="0.2">
      <c r="A123" s="317" t="s">
        <v>147</v>
      </c>
      <c r="B123" s="103" t="s">
        <v>315</v>
      </c>
      <c r="C123" s="198"/>
      <c r="D123" s="198"/>
    </row>
    <row r="124" spans="1:4" ht="12" customHeight="1" x14ac:dyDescent="0.2">
      <c r="A124" s="317" t="s">
        <v>148</v>
      </c>
      <c r="B124" s="103" t="s">
        <v>314</v>
      </c>
      <c r="C124" s="198"/>
      <c r="D124" s="198"/>
    </row>
    <row r="125" spans="1:4" ht="12" customHeight="1" x14ac:dyDescent="0.2">
      <c r="A125" s="317" t="s">
        <v>307</v>
      </c>
      <c r="B125" s="103" t="s">
        <v>302</v>
      </c>
      <c r="C125" s="198"/>
      <c r="D125" s="198"/>
    </row>
    <row r="126" spans="1:4" ht="12" customHeight="1" x14ac:dyDescent="0.2">
      <c r="A126" s="317" t="s">
        <v>308</v>
      </c>
      <c r="B126" s="103" t="s">
        <v>313</v>
      </c>
      <c r="C126" s="198"/>
      <c r="D126" s="198"/>
    </row>
    <row r="127" spans="1:4" ht="12" customHeight="1" thickBot="1" x14ac:dyDescent="0.25">
      <c r="A127" s="326" t="s">
        <v>309</v>
      </c>
      <c r="B127" s="103" t="s">
        <v>312</v>
      </c>
      <c r="C127" s="200"/>
      <c r="D127" s="200"/>
    </row>
    <row r="128" spans="1:4" ht="12" customHeight="1" thickBot="1" x14ac:dyDescent="0.25">
      <c r="A128" s="28" t="s">
        <v>11</v>
      </c>
      <c r="B128" s="97" t="s">
        <v>373</v>
      </c>
      <c r="C128" s="211">
        <f>+C93+C114</f>
        <v>220411934</v>
      </c>
      <c r="D128" s="211">
        <f>SUM(D93,D114)</f>
        <v>244683161</v>
      </c>
    </row>
    <row r="129" spans="1:11" ht="12" customHeight="1" thickBot="1" x14ac:dyDescent="0.25">
      <c r="A129" s="28" t="s">
        <v>12</v>
      </c>
      <c r="B129" s="97" t="s">
        <v>374</v>
      </c>
      <c r="C129" s="211">
        <f>+C130+C131+C132</f>
        <v>0</v>
      </c>
      <c r="D129" s="211"/>
    </row>
    <row r="130" spans="1:11" s="73" customFormat="1" ht="12" customHeight="1" x14ac:dyDescent="0.2">
      <c r="A130" s="317" t="s">
        <v>215</v>
      </c>
      <c r="B130" s="8" t="s">
        <v>432</v>
      </c>
      <c r="C130" s="198"/>
      <c r="D130" s="198"/>
    </row>
    <row r="131" spans="1:11" ht="12" customHeight="1" x14ac:dyDescent="0.2">
      <c r="A131" s="317" t="s">
        <v>216</v>
      </c>
      <c r="B131" s="8" t="s">
        <v>382</v>
      </c>
      <c r="C131" s="198"/>
      <c r="D131" s="198"/>
    </row>
    <row r="132" spans="1:11" ht="12" customHeight="1" thickBot="1" x14ac:dyDescent="0.25">
      <c r="A132" s="326" t="s">
        <v>217</v>
      </c>
      <c r="B132" s="6" t="s">
        <v>431</v>
      </c>
      <c r="C132" s="198"/>
      <c r="D132" s="198"/>
    </row>
    <row r="133" spans="1:11" ht="12" customHeight="1" thickBot="1" x14ac:dyDescent="0.25">
      <c r="A133" s="28" t="s">
        <v>13</v>
      </c>
      <c r="B133" s="97" t="s">
        <v>375</v>
      </c>
      <c r="C133" s="211">
        <f>SUM(C134:C139)</f>
        <v>0</v>
      </c>
      <c r="D133" s="211"/>
    </row>
    <row r="134" spans="1:11" ht="12" customHeight="1" x14ac:dyDescent="0.2">
      <c r="A134" s="317" t="s">
        <v>72</v>
      </c>
      <c r="B134" s="8" t="s">
        <v>384</v>
      </c>
      <c r="C134" s="198"/>
      <c r="D134" s="198"/>
    </row>
    <row r="135" spans="1:11" ht="12" customHeight="1" x14ac:dyDescent="0.2">
      <c r="A135" s="317" t="s">
        <v>73</v>
      </c>
      <c r="B135" s="8" t="s">
        <v>376</v>
      </c>
      <c r="C135" s="198"/>
      <c r="D135" s="198"/>
    </row>
    <row r="136" spans="1:11" ht="12" customHeight="1" x14ac:dyDescent="0.2">
      <c r="A136" s="317" t="s">
        <v>74</v>
      </c>
      <c r="B136" s="8" t="s">
        <v>377</v>
      </c>
      <c r="C136" s="198"/>
      <c r="D136" s="198"/>
    </row>
    <row r="137" spans="1:11" ht="12" customHeight="1" x14ac:dyDescent="0.2">
      <c r="A137" s="317" t="s">
        <v>133</v>
      </c>
      <c r="B137" s="8" t="s">
        <v>430</v>
      </c>
      <c r="C137" s="198"/>
      <c r="D137" s="198"/>
    </row>
    <row r="138" spans="1:11" ht="12" customHeight="1" x14ac:dyDescent="0.2">
      <c r="A138" s="317" t="s">
        <v>134</v>
      </c>
      <c r="B138" s="8" t="s">
        <v>379</v>
      </c>
      <c r="C138" s="198"/>
      <c r="D138" s="198"/>
    </row>
    <row r="139" spans="1:11" s="73" customFormat="1" ht="12" customHeight="1" thickBot="1" x14ac:dyDescent="0.25">
      <c r="A139" s="326" t="s">
        <v>135</v>
      </c>
      <c r="B139" s="6" t="s">
        <v>380</v>
      </c>
      <c r="C139" s="198"/>
      <c r="D139" s="198"/>
    </row>
    <row r="140" spans="1:11" ht="12" customHeight="1" thickBot="1" x14ac:dyDescent="0.25">
      <c r="A140" s="28" t="s">
        <v>14</v>
      </c>
      <c r="B140" s="97" t="s">
        <v>435</v>
      </c>
      <c r="C140" s="217">
        <f>+C141+C142+C143+C144</f>
        <v>570804</v>
      </c>
      <c r="D140" s="217">
        <f>SUM(D141:D145)</f>
        <v>570804</v>
      </c>
      <c r="K140" s="183"/>
    </row>
    <row r="141" spans="1:11" x14ac:dyDescent="0.2">
      <c r="A141" s="317" t="s">
        <v>75</v>
      </c>
      <c r="B141" s="8" t="s">
        <v>317</v>
      </c>
      <c r="C141" s="198"/>
      <c r="D141" s="198"/>
    </row>
    <row r="142" spans="1:11" ht="12" customHeight="1" x14ac:dyDescent="0.2">
      <c r="A142" s="317" t="s">
        <v>76</v>
      </c>
      <c r="B142" s="8" t="s">
        <v>318</v>
      </c>
      <c r="C142" s="198">
        <v>570804</v>
      </c>
      <c r="D142" s="198">
        <v>570804</v>
      </c>
    </row>
    <row r="143" spans="1:11" s="73" customFormat="1" ht="12" customHeight="1" x14ac:dyDescent="0.2">
      <c r="A143" s="317" t="s">
        <v>234</v>
      </c>
      <c r="B143" s="8" t="s">
        <v>434</v>
      </c>
      <c r="C143" s="198"/>
      <c r="D143" s="198"/>
    </row>
    <row r="144" spans="1:11" s="73" customFormat="1" ht="12" customHeight="1" x14ac:dyDescent="0.2">
      <c r="A144" s="317" t="s">
        <v>235</v>
      </c>
      <c r="B144" s="8" t="s">
        <v>389</v>
      </c>
      <c r="C144" s="200"/>
      <c r="D144" s="200"/>
    </row>
    <row r="145" spans="1:4" s="73" customFormat="1" ht="12" customHeight="1" thickBot="1" x14ac:dyDescent="0.25">
      <c r="A145" s="326" t="s">
        <v>236</v>
      </c>
      <c r="B145" s="6" t="s">
        <v>337</v>
      </c>
      <c r="C145" s="379">
        <f>SUM(C146:C150)</f>
        <v>0</v>
      </c>
      <c r="D145" s="379"/>
    </row>
    <row r="146" spans="1:4" s="73" customFormat="1" ht="12" customHeight="1" thickBot="1" x14ac:dyDescent="0.25">
      <c r="A146" s="28" t="s">
        <v>15</v>
      </c>
      <c r="B146" s="97" t="s">
        <v>390</v>
      </c>
      <c r="C146" s="378"/>
      <c r="D146" s="378"/>
    </row>
    <row r="147" spans="1:4" s="73" customFormat="1" ht="12" customHeight="1" x14ac:dyDescent="0.2">
      <c r="A147" s="317" t="s">
        <v>77</v>
      </c>
      <c r="B147" s="8" t="s">
        <v>385</v>
      </c>
      <c r="C147" s="199"/>
      <c r="D147" s="199"/>
    </row>
    <row r="148" spans="1:4" s="73" customFormat="1" ht="12" customHeight="1" x14ac:dyDescent="0.2">
      <c r="A148" s="317" t="s">
        <v>78</v>
      </c>
      <c r="B148" s="8" t="s">
        <v>392</v>
      </c>
      <c r="C148" s="198"/>
      <c r="D148" s="198"/>
    </row>
    <row r="149" spans="1:4" s="73" customFormat="1" ht="12" customHeight="1" x14ac:dyDescent="0.2">
      <c r="A149" s="317" t="s">
        <v>246</v>
      </c>
      <c r="B149" s="8" t="s">
        <v>387</v>
      </c>
      <c r="C149" s="198"/>
      <c r="D149" s="198"/>
    </row>
    <row r="150" spans="1:4" ht="12.75" customHeight="1" x14ac:dyDescent="0.2">
      <c r="A150" s="317" t="s">
        <v>247</v>
      </c>
      <c r="B150" s="8" t="s">
        <v>433</v>
      </c>
      <c r="C150" s="200"/>
      <c r="D150" s="200"/>
    </row>
    <row r="151" spans="1:4" ht="12.75" customHeight="1" thickBot="1" x14ac:dyDescent="0.25">
      <c r="A151" s="326" t="s">
        <v>391</v>
      </c>
      <c r="B151" s="6" t="s">
        <v>394</v>
      </c>
      <c r="C151" s="380"/>
      <c r="D151" s="380"/>
    </row>
    <row r="152" spans="1:4" ht="12.75" customHeight="1" thickBot="1" x14ac:dyDescent="0.25">
      <c r="A152" s="350" t="s">
        <v>16</v>
      </c>
      <c r="B152" s="97" t="s">
        <v>395</v>
      </c>
      <c r="C152" s="347"/>
      <c r="D152" s="347"/>
    </row>
    <row r="153" spans="1:4" ht="12" customHeight="1" thickBot="1" x14ac:dyDescent="0.25">
      <c r="A153" s="350" t="s">
        <v>17</v>
      </c>
      <c r="B153" s="97" t="s">
        <v>396</v>
      </c>
      <c r="C153" s="309"/>
      <c r="D153" s="309"/>
    </row>
    <row r="154" spans="1:4" ht="15" customHeight="1" thickBot="1" x14ac:dyDescent="0.25">
      <c r="A154" s="28" t="s">
        <v>18</v>
      </c>
      <c r="B154" s="97" t="s">
        <v>398</v>
      </c>
      <c r="C154" s="309">
        <v>570804</v>
      </c>
      <c r="D154" s="309">
        <f>SUM(D129,D133,D140,D146,D152,D153)</f>
        <v>570804</v>
      </c>
    </row>
    <row r="155" spans="1:4" ht="13.5" thickBot="1" x14ac:dyDescent="0.25">
      <c r="A155" s="328" t="s">
        <v>19</v>
      </c>
      <c r="B155" s="274" t="s">
        <v>397</v>
      </c>
      <c r="C155" s="309">
        <f>+C128+C154</f>
        <v>220982738</v>
      </c>
      <c r="D155" s="309">
        <f>SUM(D128,D154)</f>
        <v>245253965</v>
      </c>
    </row>
    <row r="156" spans="1:4" ht="15" customHeight="1" x14ac:dyDescent="0.2">
      <c r="A156" s="280"/>
      <c r="B156" s="281"/>
      <c r="C156" s="282"/>
      <c r="D156" s="282"/>
    </row>
  </sheetData>
  <sheetProtection formatCells="0"/>
  <mergeCells count="3">
    <mergeCell ref="C2:D2"/>
    <mergeCell ref="C3:D3"/>
    <mergeCell ref="C4:D4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21"/>
  <sheetViews>
    <sheetView view="pageBreakPreview" zoomScale="60" zoomScaleNormal="130" workbookViewId="0">
      <selection activeCell="R8" sqref="R8"/>
    </sheetView>
  </sheetViews>
  <sheetFormatPr defaultColWidth="9.33203125" defaultRowHeight="12.75" x14ac:dyDescent="0.2"/>
  <cols>
    <col min="1" max="1" width="5.5" style="37" customWidth="1"/>
    <col min="2" max="2" width="33.1640625" style="37" customWidth="1"/>
    <col min="3" max="3" width="12.33203125" style="37" customWidth="1"/>
    <col min="4" max="4" width="11.5" style="37" customWidth="1"/>
    <col min="5" max="5" width="11.33203125" style="37" customWidth="1"/>
    <col min="6" max="6" width="11" style="37" customWidth="1"/>
    <col min="7" max="7" width="14.33203125" style="37" customWidth="1"/>
    <col min="8" max="16384" width="9.33203125" style="37"/>
  </cols>
  <sheetData>
    <row r="1" spans="1:7" ht="43.5" customHeight="1" x14ac:dyDescent="0.25">
      <c r="A1" s="493" t="s">
        <v>475</v>
      </c>
      <c r="B1" s="493"/>
      <c r="C1" s="493"/>
      <c r="D1" s="493"/>
      <c r="E1" s="493"/>
      <c r="F1" s="493"/>
      <c r="G1" s="493"/>
    </row>
    <row r="3" spans="1:7" s="118" customFormat="1" ht="15.75" x14ac:dyDescent="0.25">
      <c r="A3" s="117"/>
      <c r="B3" s="117"/>
      <c r="C3" s="117"/>
      <c r="D3" s="117"/>
      <c r="E3" s="117"/>
      <c r="F3" s="117"/>
      <c r="G3" s="117"/>
    </row>
    <row r="4" spans="1:7" s="119" customFormat="1" x14ac:dyDescent="0.2">
      <c r="A4" s="157"/>
      <c r="B4" s="157"/>
      <c r="C4" s="157"/>
      <c r="D4" s="157"/>
      <c r="E4" s="157"/>
      <c r="F4" s="157"/>
      <c r="G4" s="157"/>
    </row>
    <row r="5" spans="1:7" s="120" customFormat="1" ht="15" customHeight="1" x14ac:dyDescent="0.25">
      <c r="A5" s="197" t="s">
        <v>499</v>
      </c>
      <c r="B5" s="196"/>
      <c r="C5" s="196"/>
      <c r="D5" s="184"/>
      <c r="E5" s="184"/>
      <c r="F5" s="184"/>
      <c r="G5" s="184"/>
    </row>
    <row r="6" spans="1:7" s="120" customFormat="1" ht="15" customHeight="1" thickBot="1" x14ac:dyDescent="0.3">
      <c r="A6" s="197" t="s">
        <v>500</v>
      </c>
      <c r="B6" s="196"/>
      <c r="C6" s="196"/>
      <c r="D6" s="196"/>
      <c r="E6" s="196"/>
      <c r="F6" s="196"/>
      <c r="G6" s="357" t="s">
        <v>495</v>
      </c>
    </row>
    <row r="7" spans="1:7" s="59" customFormat="1" ht="42" customHeight="1" thickBot="1" x14ac:dyDescent="0.25">
      <c r="A7" s="149" t="s">
        <v>7</v>
      </c>
      <c r="B7" s="150" t="s">
        <v>162</v>
      </c>
      <c r="C7" s="150" t="s">
        <v>163</v>
      </c>
      <c r="D7" s="150" t="s">
        <v>164</v>
      </c>
      <c r="E7" s="150" t="s">
        <v>165</v>
      </c>
      <c r="F7" s="150" t="s">
        <v>166</v>
      </c>
      <c r="G7" s="151" t="s">
        <v>42</v>
      </c>
    </row>
    <row r="8" spans="1:7" ht="24" customHeight="1" x14ac:dyDescent="0.2">
      <c r="A8" s="185" t="s">
        <v>9</v>
      </c>
      <c r="B8" s="155" t="s">
        <v>167</v>
      </c>
      <c r="C8" s="121"/>
      <c r="D8" s="121"/>
      <c r="E8" s="121"/>
      <c r="F8" s="121"/>
      <c r="G8" s="186">
        <f>SUM(C8:F8)</f>
        <v>0</v>
      </c>
    </row>
    <row r="9" spans="1:7" ht="24" customHeight="1" x14ac:dyDescent="0.2">
      <c r="A9" s="187" t="s">
        <v>10</v>
      </c>
      <c r="B9" s="156" t="s">
        <v>168</v>
      </c>
      <c r="C9" s="122"/>
      <c r="D9" s="122"/>
      <c r="E9" s="122"/>
      <c r="F9" s="122"/>
      <c r="G9" s="188">
        <f t="shared" ref="G9:G14" si="0">SUM(C9:F9)</f>
        <v>0</v>
      </c>
    </row>
    <row r="10" spans="1:7" ht="24" customHeight="1" x14ac:dyDescent="0.2">
      <c r="A10" s="187" t="s">
        <v>11</v>
      </c>
      <c r="B10" s="156" t="s">
        <v>169</v>
      </c>
      <c r="C10" s="122"/>
      <c r="D10" s="122"/>
      <c r="E10" s="122"/>
      <c r="F10" s="122"/>
      <c r="G10" s="188">
        <f t="shared" si="0"/>
        <v>0</v>
      </c>
    </row>
    <row r="11" spans="1:7" ht="24" customHeight="1" x14ac:dyDescent="0.2">
      <c r="A11" s="187" t="s">
        <v>12</v>
      </c>
      <c r="B11" s="156" t="s">
        <v>170</v>
      </c>
      <c r="C11" s="122"/>
      <c r="D11" s="122"/>
      <c r="E11" s="122"/>
      <c r="F11" s="122"/>
      <c r="G11" s="188">
        <f t="shared" si="0"/>
        <v>0</v>
      </c>
    </row>
    <row r="12" spans="1:7" ht="24" customHeight="1" x14ac:dyDescent="0.2">
      <c r="A12" s="187" t="s">
        <v>13</v>
      </c>
      <c r="B12" s="156" t="s">
        <v>171</v>
      </c>
      <c r="C12" s="122"/>
      <c r="D12" s="122"/>
      <c r="E12" s="122"/>
      <c r="F12" s="122"/>
      <c r="G12" s="188">
        <f t="shared" si="0"/>
        <v>0</v>
      </c>
    </row>
    <row r="13" spans="1:7" ht="24" customHeight="1" thickBot="1" x14ac:dyDescent="0.25">
      <c r="A13" s="189" t="s">
        <v>14</v>
      </c>
      <c r="B13" s="190" t="s">
        <v>172</v>
      </c>
      <c r="C13" s="123"/>
      <c r="D13" s="123"/>
      <c r="E13" s="123"/>
      <c r="F13" s="123"/>
      <c r="G13" s="191">
        <f t="shared" si="0"/>
        <v>0</v>
      </c>
    </row>
    <row r="14" spans="1:7" s="124" customFormat="1" ht="24" customHeight="1" thickBot="1" x14ac:dyDescent="0.25">
      <c r="A14" s="192" t="s">
        <v>15</v>
      </c>
      <c r="B14" s="193" t="s">
        <v>42</v>
      </c>
      <c r="C14" s="194">
        <f>SUM(C8:C13)</f>
        <v>0</v>
      </c>
      <c r="D14" s="194">
        <f>SUM(D8:D13)</f>
        <v>0</v>
      </c>
      <c r="E14" s="194">
        <f>SUM(E8:E13)</f>
        <v>0</v>
      </c>
      <c r="F14" s="194">
        <f>SUM(F8:F13)</f>
        <v>0</v>
      </c>
      <c r="G14" s="195">
        <f t="shared" si="0"/>
        <v>0</v>
      </c>
    </row>
    <row r="15" spans="1:7" s="119" customFormat="1" x14ac:dyDescent="0.2">
      <c r="A15" s="157"/>
      <c r="B15" s="157"/>
      <c r="C15" s="157"/>
      <c r="D15" s="157"/>
      <c r="E15" s="157"/>
      <c r="F15" s="157"/>
      <c r="G15" s="157"/>
    </row>
    <row r="16" spans="1:7" s="119" customFormat="1" x14ac:dyDescent="0.2">
      <c r="A16" s="157"/>
      <c r="B16" s="157"/>
      <c r="C16" s="157"/>
      <c r="D16" s="157"/>
      <c r="E16" s="157"/>
      <c r="F16" s="157"/>
      <c r="G16" s="157"/>
    </row>
    <row r="17" spans="1:7" s="119" customFormat="1" x14ac:dyDescent="0.2">
      <c r="A17" s="157"/>
      <c r="B17" s="157"/>
      <c r="C17" s="157"/>
      <c r="D17" s="157"/>
      <c r="E17" s="157"/>
      <c r="F17" s="157"/>
      <c r="G17" s="157"/>
    </row>
    <row r="18" spans="1:7" s="119" customFormat="1" x14ac:dyDescent="0.2">
      <c r="A18" s="157"/>
      <c r="B18" s="157"/>
      <c r="C18" s="157"/>
      <c r="D18" s="157"/>
      <c r="E18" s="157"/>
      <c r="F18" s="157"/>
      <c r="G18" s="157"/>
    </row>
    <row r="19" spans="1:7" x14ac:dyDescent="0.2">
      <c r="A19" s="157"/>
      <c r="B19" s="157"/>
      <c r="C19" s="157"/>
      <c r="D19" s="157"/>
      <c r="E19" s="157"/>
      <c r="F19" s="157"/>
      <c r="G19" s="157"/>
    </row>
    <row r="20" spans="1:7" ht="13.5" x14ac:dyDescent="0.25">
      <c r="C20" s="125"/>
      <c r="D20" s="126"/>
      <c r="E20" s="126"/>
      <c r="F20" s="125"/>
    </row>
    <row r="21" spans="1:7" ht="13.5" x14ac:dyDescent="0.25">
      <c r="C21" s="125"/>
      <c r="D21" s="126"/>
      <c r="E21" s="126"/>
      <c r="F21" s="125"/>
    </row>
  </sheetData>
  <mergeCells count="1">
    <mergeCell ref="A1:G1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6/2018. (X.5.)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25">
    <tabColor rgb="FF92D050"/>
  </sheetPr>
  <dimension ref="A1:O82"/>
  <sheetViews>
    <sheetView tabSelected="1" view="pageBreakPreview" topLeftCell="A4" zoomScale="60" zoomScaleNormal="110" workbookViewId="0">
      <selection activeCell="M5" sqref="M5"/>
    </sheetView>
  </sheetViews>
  <sheetFormatPr defaultColWidth="9.33203125" defaultRowHeight="15.75" x14ac:dyDescent="0.25"/>
  <cols>
    <col min="1" max="1" width="4.83203125" style="77" customWidth="1"/>
    <col min="2" max="2" width="31.1640625" style="90" customWidth="1"/>
    <col min="3" max="3" width="9" style="90" customWidth="1"/>
    <col min="4" max="4" width="8.1640625" style="90" bestFit="1" customWidth="1"/>
    <col min="5" max="5" width="9.5" style="90" customWidth="1"/>
    <col min="6" max="6" width="8.83203125" style="90" customWidth="1"/>
    <col min="7" max="7" width="8.6640625" style="90" customWidth="1"/>
    <col min="8" max="8" width="8.83203125" style="90" customWidth="1"/>
    <col min="9" max="9" width="8.1640625" style="90" customWidth="1"/>
    <col min="10" max="14" width="9.5" style="90" customWidth="1"/>
    <col min="15" max="15" width="12.6640625" style="77" customWidth="1"/>
    <col min="16" max="16384" width="9.33203125" style="90"/>
  </cols>
  <sheetData>
    <row r="1" spans="1:15" ht="31.5" customHeight="1" x14ac:dyDescent="0.25">
      <c r="A1" s="497" t="s">
        <v>496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</row>
    <row r="2" spans="1:15" ht="16.5" thickBot="1" x14ac:dyDescent="0.3">
      <c r="O2" s="3" t="s">
        <v>449</v>
      </c>
    </row>
    <row r="3" spans="1:15" s="77" customFormat="1" ht="26.1" customHeight="1" thickBot="1" x14ac:dyDescent="0.3">
      <c r="A3" s="74" t="s">
        <v>7</v>
      </c>
      <c r="B3" s="75" t="s">
        <v>48</v>
      </c>
      <c r="C3" s="75" t="s">
        <v>56</v>
      </c>
      <c r="D3" s="75" t="s">
        <v>57</v>
      </c>
      <c r="E3" s="75" t="s">
        <v>58</v>
      </c>
      <c r="F3" s="75" t="s">
        <v>59</v>
      </c>
      <c r="G3" s="75" t="s">
        <v>60</v>
      </c>
      <c r="H3" s="75" t="s">
        <v>61</v>
      </c>
      <c r="I3" s="75" t="s">
        <v>62</v>
      </c>
      <c r="J3" s="75" t="s">
        <v>63</v>
      </c>
      <c r="K3" s="75" t="s">
        <v>64</v>
      </c>
      <c r="L3" s="75" t="s">
        <v>65</v>
      </c>
      <c r="M3" s="75" t="s">
        <v>66</v>
      </c>
      <c r="N3" s="75" t="s">
        <v>67</v>
      </c>
      <c r="O3" s="76" t="s">
        <v>42</v>
      </c>
    </row>
    <row r="4" spans="1:15" s="79" customFormat="1" ht="15" customHeight="1" thickBot="1" x14ac:dyDescent="0.25">
      <c r="A4" s="78" t="s">
        <v>9</v>
      </c>
      <c r="B4" s="494" t="s">
        <v>45</v>
      </c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6"/>
    </row>
    <row r="5" spans="1:15" s="79" customFormat="1" ht="22.5" x14ac:dyDescent="0.2">
      <c r="A5" s="80" t="s">
        <v>10</v>
      </c>
      <c r="B5" s="341" t="s">
        <v>320</v>
      </c>
      <c r="C5" s="365">
        <v>1208260</v>
      </c>
      <c r="D5" s="365">
        <v>1208260</v>
      </c>
      <c r="E5" s="365">
        <v>1208260</v>
      </c>
      <c r="F5" s="365">
        <v>1208260</v>
      </c>
      <c r="G5" s="365">
        <v>1208260</v>
      </c>
      <c r="H5" s="365">
        <v>1208263</v>
      </c>
      <c r="I5" s="365">
        <v>1189175</v>
      </c>
      <c r="J5" s="365">
        <v>1189175</v>
      </c>
      <c r="K5" s="365">
        <v>1189175</v>
      </c>
      <c r="L5" s="365">
        <v>1189175</v>
      </c>
      <c r="M5" s="365">
        <v>1189175</v>
      </c>
      <c r="N5" s="365">
        <v>1189175</v>
      </c>
      <c r="O5" s="81">
        <f t="shared" ref="O5:O26" si="0">SUM(C5:N5)</f>
        <v>14384613</v>
      </c>
    </row>
    <row r="6" spans="1:15" s="84" customFormat="1" ht="22.5" x14ac:dyDescent="0.2">
      <c r="A6" s="82" t="s">
        <v>11</v>
      </c>
      <c r="B6" s="203" t="s">
        <v>346</v>
      </c>
      <c r="C6" s="366">
        <v>196944</v>
      </c>
      <c r="D6" s="366">
        <v>2077949</v>
      </c>
      <c r="E6" s="366">
        <v>2077948</v>
      </c>
      <c r="F6" s="366">
        <v>4059278</v>
      </c>
      <c r="G6" s="366">
        <v>2029639</v>
      </c>
      <c r="H6" s="366">
        <v>2029639</v>
      </c>
      <c r="I6" s="366">
        <v>2029639</v>
      </c>
      <c r="J6" s="366">
        <v>2029639</v>
      </c>
      <c r="K6" s="366">
        <v>2029639</v>
      </c>
      <c r="L6" s="366">
        <v>2029639</v>
      </c>
      <c r="M6" s="366">
        <v>2029639</v>
      </c>
      <c r="N6" s="366">
        <v>2029637</v>
      </c>
      <c r="O6" s="83">
        <f t="shared" si="0"/>
        <v>24649229</v>
      </c>
    </row>
    <row r="7" spans="1:15" s="84" customFormat="1" ht="22.5" x14ac:dyDescent="0.2">
      <c r="A7" s="82" t="s">
        <v>12</v>
      </c>
      <c r="B7" s="202" t="s">
        <v>347</v>
      </c>
      <c r="C7" s="367"/>
      <c r="D7" s="367"/>
      <c r="E7" s="367"/>
      <c r="F7" s="367">
        <v>3860320</v>
      </c>
      <c r="G7" s="367"/>
      <c r="H7" s="367"/>
      <c r="I7" s="367">
        <v>77500076</v>
      </c>
      <c r="J7" s="367"/>
      <c r="K7" s="367"/>
      <c r="L7" s="367"/>
      <c r="M7" s="367"/>
      <c r="N7" s="367"/>
      <c r="O7" s="85">
        <f t="shared" si="0"/>
        <v>81360396</v>
      </c>
    </row>
    <row r="8" spans="1:15" s="84" customFormat="1" ht="14.1" customHeight="1" x14ac:dyDescent="0.2">
      <c r="A8" s="82" t="s">
        <v>13</v>
      </c>
      <c r="B8" s="201" t="s">
        <v>132</v>
      </c>
      <c r="C8" s="366"/>
      <c r="D8" s="366"/>
      <c r="E8" s="366">
        <v>7122500</v>
      </c>
      <c r="F8" s="366"/>
      <c r="G8" s="366"/>
      <c r="H8" s="366"/>
      <c r="I8" s="366"/>
      <c r="J8" s="366"/>
      <c r="K8" s="366">
        <v>7122500</v>
      </c>
      <c r="L8" s="366"/>
      <c r="M8" s="366"/>
      <c r="N8" s="366"/>
      <c r="O8" s="83">
        <f t="shared" si="0"/>
        <v>14245000</v>
      </c>
    </row>
    <row r="9" spans="1:15" s="84" customFormat="1" ht="14.1" customHeight="1" x14ac:dyDescent="0.2">
      <c r="A9" s="82" t="s">
        <v>14</v>
      </c>
      <c r="B9" s="201" t="s">
        <v>348</v>
      </c>
      <c r="C9" s="366">
        <v>208334</v>
      </c>
      <c r="D9" s="366">
        <v>208334</v>
      </c>
      <c r="E9" s="366">
        <v>208334</v>
      </c>
      <c r="F9" s="366">
        <v>208334</v>
      </c>
      <c r="G9" s="366">
        <v>208333</v>
      </c>
      <c r="H9" s="366">
        <v>208333</v>
      </c>
      <c r="I9" s="366">
        <v>208333</v>
      </c>
      <c r="J9" s="366">
        <v>208333</v>
      </c>
      <c r="K9" s="366">
        <v>208333</v>
      </c>
      <c r="L9" s="366">
        <v>208333</v>
      </c>
      <c r="M9" s="366">
        <v>208333</v>
      </c>
      <c r="N9" s="366">
        <v>208333</v>
      </c>
      <c r="O9" s="83">
        <f t="shared" si="0"/>
        <v>2500000</v>
      </c>
    </row>
    <row r="10" spans="1:15" s="84" customFormat="1" ht="14.1" customHeight="1" x14ac:dyDescent="0.2">
      <c r="A10" s="82" t="s">
        <v>15</v>
      </c>
      <c r="B10" s="201" t="s">
        <v>2</v>
      </c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83">
        <f t="shared" si="0"/>
        <v>0</v>
      </c>
    </row>
    <row r="11" spans="1:15" s="84" customFormat="1" ht="14.1" customHeight="1" x14ac:dyDescent="0.2">
      <c r="A11" s="82" t="s">
        <v>16</v>
      </c>
      <c r="B11" s="201" t="s">
        <v>322</v>
      </c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83">
        <f t="shared" si="0"/>
        <v>0</v>
      </c>
    </row>
    <row r="12" spans="1:15" s="84" customFormat="1" ht="22.5" x14ac:dyDescent="0.2">
      <c r="A12" s="82" t="s">
        <v>17</v>
      </c>
      <c r="B12" s="203" t="s">
        <v>345</v>
      </c>
      <c r="C12" s="366"/>
      <c r="D12" s="366"/>
      <c r="E12" s="366">
        <v>33472079</v>
      </c>
      <c r="F12" s="366"/>
      <c r="G12" s="366"/>
      <c r="H12" s="366"/>
      <c r="I12" s="366"/>
      <c r="J12" s="366"/>
      <c r="K12" s="366"/>
      <c r="L12" s="366"/>
      <c r="M12" s="366"/>
      <c r="N12" s="366"/>
      <c r="O12" s="83">
        <f t="shared" si="0"/>
        <v>33472079</v>
      </c>
    </row>
    <row r="13" spans="1:15" s="84" customFormat="1" ht="14.1" customHeight="1" thickBot="1" x14ac:dyDescent="0.25">
      <c r="A13" s="82" t="s">
        <v>18</v>
      </c>
      <c r="B13" s="201" t="s">
        <v>3</v>
      </c>
      <c r="C13" s="366">
        <v>74642648</v>
      </c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83">
        <f t="shared" si="0"/>
        <v>74642648</v>
      </c>
    </row>
    <row r="14" spans="1:15" s="79" customFormat="1" ht="15.95" customHeight="1" thickBot="1" x14ac:dyDescent="0.25">
      <c r="A14" s="78" t="s">
        <v>19</v>
      </c>
      <c r="B14" s="31" t="s">
        <v>90</v>
      </c>
      <c r="C14" s="368">
        <f t="shared" ref="C14:N14" si="1">SUM(C5:C13)</f>
        <v>76256186</v>
      </c>
      <c r="D14" s="368">
        <f t="shared" si="1"/>
        <v>3494543</v>
      </c>
      <c r="E14" s="368">
        <f t="shared" si="1"/>
        <v>44089121</v>
      </c>
      <c r="F14" s="368">
        <f t="shared" si="1"/>
        <v>9336192</v>
      </c>
      <c r="G14" s="368">
        <f t="shared" si="1"/>
        <v>3446232</v>
      </c>
      <c r="H14" s="368">
        <f t="shared" si="1"/>
        <v>3446235</v>
      </c>
      <c r="I14" s="368">
        <f t="shared" si="1"/>
        <v>80927223</v>
      </c>
      <c r="J14" s="368">
        <f t="shared" si="1"/>
        <v>3427147</v>
      </c>
      <c r="K14" s="368">
        <f t="shared" si="1"/>
        <v>10549647</v>
      </c>
      <c r="L14" s="368">
        <f t="shared" si="1"/>
        <v>3427147</v>
      </c>
      <c r="M14" s="368">
        <f t="shared" si="1"/>
        <v>3427147</v>
      </c>
      <c r="N14" s="368">
        <f t="shared" si="1"/>
        <v>3427145</v>
      </c>
      <c r="O14" s="86">
        <f>SUM(C14:N14)</f>
        <v>245253965</v>
      </c>
    </row>
    <row r="15" spans="1:15" s="79" customFormat="1" ht="15" customHeight="1" thickBot="1" x14ac:dyDescent="0.25">
      <c r="A15" s="78" t="s">
        <v>20</v>
      </c>
      <c r="B15" s="494" t="s">
        <v>46</v>
      </c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6"/>
    </row>
    <row r="16" spans="1:15" s="84" customFormat="1" ht="14.1" customHeight="1" x14ac:dyDescent="0.2">
      <c r="A16" s="87" t="s">
        <v>21</v>
      </c>
      <c r="B16" s="204" t="s">
        <v>49</v>
      </c>
      <c r="C16" s="367">
        <v>2070307</v>
      </c>
      <c r="D16" s="367">
        <v>2070307</v>
      </c>
      <c r="E16" s="367">
        <v>2070307</v>
      </c>
      <c r="F16" s="367">
        <v>2070307</v>
      </c>
      <c r="G16" s="367">
        <v>2070307</v>
      </c>
      <c r="H16" s="367">
        <v>2070307</v>
      </c>
      <c r="I16" s="367">
        <v>2070307</v>
      </c>
      <c r="J16" s="367">
        <v>2070307</v>
      </c>
      <c r="K16" s="367">
        <v>2070307</v>
      </c>
      <c r="L16" s="367">
        <v>2070307</v>
      </c>
      <c r="M16" s="367">
        <v>2070307</v>
      </c>
      <c r="N16" s="367">
        <v>2070302</v>
      </c>
      <c r="O16" s="85">
        <f t="shared" si="0"/>
        <v>24843679</v>
      </c>
    </row>
    <row r="17" spans="1:15" s="84" customFormat="1" ht="27" customHeight="1" x14ac:dyDescent="0.2">
      <c r="A17" s="82" t="s">
        <v>22</v>
      </c>
      <c r="B17" s="203" t="s">
        <v>141</v>
      </c>
      <c r="C17" s="366">
        <v>269464</v>
      </c>
      <c r="D17" s="366">
        <v>269464</v>
      </c>
      <c r="E17" s="366">
        <v>269464</v>
      </c>
      <c r="F17" s="366">
        <v>269464</v>
      </c>
      <c r="G17" s="366">
        <v>269464</v>
      </c>
      <c r="H17" s="366">
        <v>269464</v>
      </c>
      <c r="I17" s="366">
        <v>269464</v>
      </c>
      <c r="J17" s="366">
        <v>269464</v>
      </c>
      <c r="K17" s="366">
        <v>269464</v>
      </c>
      <c r="L17" s="366">
        <v>269464</v>
      </c>
      <c r="M17" s="366">
        <v>269464</v>
      </c>
      <c r="N17" s="366">
        <v>269464</v>
      </c>
      <c r="O17" s="83">
        <f t="shared" si="0"/>
        <v>3233568</v>
      </c>
    </row>
    <row r="18" spans="1:15" s="84" customFormat="1" ht="14.1" customHeight="1" x14ac:dyDescent="0.2">
      <c r="A18" s="82" t="s">
        <v>23</v>
      </c>
      <c r="B18" s="201" t="s">
        <v>110</v>
      </c>
      <c r="C18" s="366">
        <v>1645077</v>
      </c>
      <c r="D18" s="366">
        <v>1645077</v>
      </c>
      <c r="E18" s="366">
        <v>1874607</v>
      </c>
      <c r="F18" s="366">
        <v>1645077</v>
      </c>
      <c r="G18" s="366">
        <v>1645077</v>
      </c>
      <c r="H18" s="366">
        <v>1874607</v>
      </c>
      <c r="I18" s="366">
        <v>1645077</v>
      </c>
      <c r="J18" s="366">
        <v>1645077</v>
      </c>
      <c r="K18" s="366">
        <v>1645077</v>
      </c>
      <c r="L18" s="366">
        <v>1874607</v>
      </c>
      <c r="M18" s="366">
        <v>1300788</v>
      </c>
      <c r="N18" s="366">
        <v>1300788</v>
      </c>
      <c r="O18" s="83">
        <f t="shared" si="0"/>
        <v>19740936</v>
      </c>
    </row>
    <row r="19" spans="1:15" s="84" customFormat="1" ht="14.1" customHeight="1" x14ac:dyDescent="0.2">
      <c r="A19" s="82" t="s">
        <v>24</v>
      </c>
      <c r="B19" s="201" t="s">
        <v>142</v>
      </c>
      <c r="C19" s="366">
        <v>92730</v>
      </c>
      <c r="D19" s="366">
        <v>92730</v>
      </c>
      <c r="E19" s="366">
        <v>92730</v>
      </c>
      <c r="F19" s="366">
        <v>92730</v>
      </c>
      <c r="G19" s="366">
        <v>92730</v>
      </c>
      <c r="H19" s="366">
        <v>92730</v>
      </c>
      <c r="I19" s="366">
        <v>92730</v>
      </c>
      <c r="J19" s="366">
        <v>92730</v>
      </c>
      <c r="K19" s="366">
        <v>92730</v>
      </c>
      <c r="L19" s="366">
        <v>92730</v>
      </c>
      <c r="M19" s="366">
        <v>92700</v>
      </c>
      <c r="N19" s="366">
        <v>500000</v>
      </c>
      <c r="O19" s="83">
        <f t="shared" si="0"/>
        <v>1520000</v>
      </c>
    </row>
    <row r="20" spans="1:15" s="84" customFormat="1" ht="14.1" customHeight="1" x14ac:dyDescent="0.2">
      <c r="A20" s="82" t="s">
        <v>25</v>
      </c>
      <c r="B20" s="201" t="s">
        <v>4</v>
      </c>
      <c r="C20" s="366">
        <v>492285</v>
      </c>
      <c r="D20" s="366">
        <v>492285</v>
      </c>
      <c r="E20" s="366">
        <v>492285</v>
      </c>
      <c r="F20" s="366">
        <v>492285</v>
      </c>
      <c r="G20" s="366">
        <v>492285</v>
      </c>
      <c r="H20" s="366">
        <v>492285</v>
      </c>
      <c r="I20" s="366">
        <v>492285</v>
      </c>
      <c r="J20" s="366">
        <v>492285</v>
      </c>
      <c r="K20" s="366">
        <v>492285</v>
      </c>
      <c r="L20" s="366">
        <v>492285</v>
      </c>
      <c r="M20" s="366">
        <v>492273</v>
      </c>
      <c r="N20" s="366">
        <v>1400000</v>
      </c>
      <c r="O20" s="83">
        <f t="shared" si="0"/>
        <v>6815123</v>
      </c>
    </row>
    <row r="21" spans="1:15" s="84" customFormat="1" ht="14.1" customHeight="1" x14ac:dyDescent="0.2">
      <c r="A21" s="82" t="s">
        <v>26</v>
      </c>
      <c r="B21" s="201" t="s">
        <v>178</v>
      </c>
      <c r="C21" s="366">
        <v>200000</v>
      </c>
      <c r="D21" s="366"/>
      <c r="E21" s="366"/>
      <c r="F21" s="366">
        <v>3860320</v>
      </c>
      <c r="G21" s="366"/>
      <c r="H21" s="366"/>
      <c r="I21" s="366"/>
      <c r="J21" s="366">
        <v>177193399</v>
      </c>
      <c r="K21" s="366"/>
      <c r="L21" s="366"/>
      <c r="M21" s="366"/>
      <c r="N21" s="366">
        <v>6650000</v>
      </c>
      <c r="O21" s="83">
        <f t="shared" si="0"/>
        <v>187903719</v>
      </c>
    </row>
    <row r="22" spans="1:15" s="84" customFormat="1" x14ac:dyDescent="0.2">
      <c r="A22" s="82" t="s">
        <v>27</v>
      </c>
      <c r="B22" s="203" t="s">
        <v>145</v>
      </c>
      <c r="C22" s="366"/>
      <c r="D22" s="366">
        <v>101600</v>
      </c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83">
        <f t="shared" si="0"/>
        <v>101600</v>
      </c>
    </row>
    <row r="23" spans="1:15" s="84" customFormat="1" ht="14.1" customHeight="1" x14ac:dyDescent="0.2">
      <c r="A23" s="82" t="s">
        <v>28</v>
      </c>
      <c r="B23" s="201" t="s">
        <v>180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83">
        <f t="shared" si="0"/>
        <v>0</v>
      </c>
    </row>
    <row r="24" spans="1:15" s="84" customFormat="1" ht="14.1" customHeight="1" x14ac:dyDescent="0.2">
      <c r="A24" s="82" t="s">
        <v>29</v>
      </c>
      <c r="B24" s="201" t="s">
        <v>5</v>
      </c>
      <c r="C24" s="366">
        <v>570804</v>
      </c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83">
        <f>SUM(C24:N24)</f>
        <v>570804</v>
      </c>
    </row>
    <row r="25" spans="1:15" s="84" customFormat="1" ht="14.1" customHeight="1" thickBot="1" x14ac:dyDescent="0.25">
      <c r="A25" s="82">
        <v>22</v>
      </c>
      <c r="B25" s="201" t="s">
        <v>40</v>
      </c>
      <c r="C25" s="366">
        <v>270875</v>
      </c>
      <c r="D25" s="366"/>
      <c r="E25" s="366"/>
      <c r="F25" s="366"/>
      <c r="G25" s="366"/>
      <c r="H25" s="366">
        <v>253661</v>
      </c>
      <c r="I25" s="366"/>
      <c r="J25" s="366"/>
      <c r="K25" s="366"/>
      <c r="L25" s="366"/>
      <c r="M25" s="366"/>
      <c r="N25" s="366"/>
      <c r="O25" s="83">
        <f t="shared" si="0"/>
        <v>524536</v>
      </c>
    </row>
    <row r="26" spans="1:15" s="79" customFormat="1" ht="15.95" customHeight="1" thickBot="1" x14ac:dyDescent="0.25">
      <c r="A26" s="88">
        <v>23</v>
      </c>
      <c r="B26" s="31" t="s">
        <v>91</v>
      </c>
      <c r="C26" s="368">
        <f t="shared" ref="C26:N26" si="2">SUM(C16:C25)</f>
        <v>5611542</v>
      </c>
      <c r="D26" s="368">
        <f t="shared" si="2"/>
        <v>4671463</v>
      </c>
      <c r="E26" s="368">
        <f t="shared" si="2"/>
        <v>4799393</v>
      </c>
      <c r="F26" s="368">
        <f t="shared" si="2"/>
        <v>8430183</v>
      </c>
      <c r="G26" s="368">
        <f t="shared" si="2"/>
        <v>4569863</v>
      </c>
      <c r="H26" s="368">
        <f t="shared" si="2"/>
        <v>5053054</v>
      </c>
      <c r="I26" s="368">
        <f t="shared" si="2"/>
        <v>4569863</v>
      </c>
      <c r="J26" s="368">
        <f t="shared" si="2"/>
        <v>181763262</v>
      </c>
      <c r="K26" s="368">
        <f t="shared" si="2"/>
        <v>4569863</v>
      </c>
      <c r="L26" s="368">
        <f t="shared" si="2"/>
        <v>4799393</v>
      </c>
      <c r="M26" s="368">
        <f t="shared" si="2"/>
        <v>4225532</v>
      </c>
      <c r="N26" s="368">
        <f t="shared" si="2"/>
        <v>12190554</v>
      </c>
      <c r="O26" s="86">
        <f t="shared" si="0"/>
        <v>245253965</v>
      </c>
    </row>
    <row r="27" spans="1:15" ht="16.5" thickBot="1" x14ac:dyDescent="0.3">
      <c r="A27" s="88">
        <v>24</v>
      </c>
      <c r="B27" s="205" t="s">
        <v>92</v>
      </c>
      <c r="C27" s="369">
        <f t="shared" ref="C27:O27" si="3">C14-C26</f>
        <v>70644644</v>
      </c>
      <c r="D27" s="369">
        <f t="shared" si="3"/>
        <v>-1176920</v>
      </c>
      <c r="E27" s="369">
        <f t="shared" si="3"/>
        <v>39289728</v>
      </c>
      <c r="F27" s="369">
        <f t="shared" si="3"/>
        <v>906009</v>
      </c>
      <c r="G27" s="369">
        <f t="shared" si="3"/>
        <v>-1123631</v>
      </c>
      <c r="H27" s="369">
        <f t="shared" si="3"/>
        <v>-1606819</v>
      </c>
      <c r="I27" s="369">
        <f t="shared" si="3"/>
        <v>76357360</v>
      </c>
      <c r="J27" s="369">
        <f t="shared" si="3"/>
        <v>-178336115</v>
      </c>
      <c r="K27" s="369">
        <f t="shared" si="3"/>
        <v>5979784</v>
      </c>
      <c r="L27" s="369">
        <f t="shared" si="3"/>
        <v>-1372246</v>
      </c>
      <c r="M27" s="369">
        <f t="shared" si="3"/>
        <v>-798385</v>
      </c>
      <c r="N27" s="369">
        <f t="shared" si="3"/>
        <v>-8763409</v>
      </c>
      <c r="O27" s="89">
        <f t="shared" si="3"/>
        <v>0</v>
      </c>
    </row>
    <row r="28" spans="1:15" x14ac:dyDescent="0.25">
      <c r="A28" s="91"/>
      <c r="B28" s="393" t="s">
        <v>476</v>
      </c>
      <c r="C28" s="421">
        <v>70644644</v>
      </c>
      <c r="D28" s="394">
        <f t="shared" ref="D28:M28" si="4">SUM(D27,C28)</f>
        <v>69467724</v>
      </c>
      <c r="E28" s="394">
        <f t="shared" si="4"/>
        <v>108757452</v>
      </c>
      <c r="F28" s="394">
        <f t="shared" si="4"/>
        <v>109663461</v>
      </c>
      <c r="G28" s="394">
        <f t="shared" si="4"/>
        <v>108539830</v>
      </c>
      <c r="H28" s="394">
        <f t="shared" si="4"/>
        <v>106933011</v>
      </c>
      <c r="I28" s="394">
        <f t="shared" si="4"/>
        <v>183290371</v>
      </c>
      <c r="J28" s="394">
        <f t="shared" si="4"/>
        <v>4954256</v>
      </c>
      <c r="K28" s="394">
        <f t="shared" si="4"/>
        <v>10934040</v>
      </c>
      <c r="L28" s="394">
        <f t="shared" si="4"/>
        <v>9561794</v>
      </c>
      <c r="M28" s="394">
        <f t="shared" si="4"/>
        <v>8763409</v>
      </c>
      <c r="N28" s="394">
        <v>0</v>
      </c>
    </row>
    <row r="29" spans="1:15" x14ac:dyDescent="0.25">
      <c r="B29" s="92"/>
      <c r="C29" s="93"/>
      <c r="D29" s="93"/>
      <c r="O29" s="90"/>
    </row>
    <row r="30" spans="1:15" x14ac:dyDescent="0.25">
      <c r="O30" s="90"/>
    </row>
    <row r="31" spans="1:15" x14ac:dyDescent="0.25">
      <c r="O31" s="90"/>
    </row>
    <row r="32" spans="1:15" x14ac:dyDescent="0.25">
      <c r="O32" s="90"/>
    </row>
    <row r="33" spans="15:15" x14ac:dyDescent="0.25">
      <c r="O33" s="90"/>
    </row>
    <row r="34" spans="15:15" x14ac:dyDescent="0.25">
      <c r="O34" s="90"/>
    </row>
    <row r="35" spans="15:15" x14ac:dyDescent="0.25">
      <c r="O35" s="90"/>
    </row>
    <row r="36" spans="15:15" x14ac:dyDescent="0.25">
      <c r="O36" s="90"/>
    </row>
    <row r="37" spans="15:15" x14ac:dyDescent="0.25">
      <c r="O37" s="90"/>
    </row>
    <row r="38" spans="15:15" x14ac:dyDescent="0.25">
      <c r="O38" s="90"/>
    </row>
    <row r="39" spans="15:15" x14ac:dyDescent="0.25">
      <c r="O39" s="90"/>
    </row>
    <row r="40" spans="15:15" x14ac:dyDescent="0.25">
      <c r="O40" s="90"/>
    </row>
    <row r="41" spans="15:15" x14ac:dyDescent="0.25">
      <c r="O41" s="90"/>
    </row>
    <row r="42" spans="15:15" x14ac:dyDescent="0.25">
      <c r="O42" s="90"/>
    </row>
    <row r="43" spans="15:15" x14ac:dyDescent="0.25">
      <c r="O43" s="90"/>
    </row>
    <row r="44" spans="15:15" x14ac:dyDescent="0.25">
      <c r="O44" s="90"/>
    </row>
    <row r="45" spans="15:15" x14ac:dyDescent="0.25">
      <c r="O45" s="90"/>
    </row>
    <row r="46" spans="15:15" x14ac:dyDescent="0.25">
      <c r="O46" s="90"/>
    </row>
    <row r="47" spans="15:15" x14ac:dyDescent="0.25">
      <c r="O47" s="90"/>
    </row>
    <row r="48" spans="15:15" x14ac:dyDescent="0.25">
      <c r="O48" s="90"/>
    </row>
    <row r="49" spans="15:15" x14ac:dyDescent="0.25">
      <c r="O49" s="90"/>
    </row>
    <row r="50" spans="15:15" x14ac:dyDescent="0.25">
      <c r="O50" s="90"/>
    </row>
    <row r="51" spans="15:15" x14ac:dyDescent="0.25">
      <c r="O51" s="90"/>
    </row>
    <row r="52" spans="15:15" x14ac:dyDescent="0.25">
      <c r="O52" s="90"/>
    </row>
    <row r="53" spans="15:15" x14ac:dyDescent="0.25">
      <c r="O53" s="90"/>
    </row>
    <row r="54" spans="15:15" x14ac:dyDescent="0.25">
      <c r="O54" s="90"/>
    </row>
    <row r="55" spans="15:15" x14ac:dyDescent="0.25">
      <c r="O55" s="90"/>
    </row>
    <row r="56" spans="15:15" x14ac:dyDescent="0.25">
      <c r="O56" s="90"/>
    </row>
    <row r="57" spans="15:15" x14ac:dyDescent="0.25">
      <c r="O57" s="90"/>
    </row>
    <row r="58" spans="15:15" x14ac:dyDescent="0.25">
      <c r="O58" s="90"/>
    </row>
    <row r="59" spans="15:15" x14ac:dyDescent="0.25">
      <c r="O59" s="90"/>
    </row>
    <row r="60" spans="15:15" x14ac:dyDescent="0.25">
      <c r="O60" s="90"/>
    </row>
    <row r="61" spans="15:15" x14ac:dyDescent="0.25">
      <c r="O61" s="90"/>
    </row>
    <row r="62" spans="15:15" x14ac:dyDescent="0.25">
      <c r="O62" s="90"/>
    </row>
    <row r="63" spans="15:15" x14ac:dyDescent="0.25">
      <c r="O63" s="90"/>
    </row>
    <row r="64" spans="15:15" x14ac:dyDescent="0.25">
      <c r="O64" s="90"/>
    </row>
    <row r="65" spans="15:15" x14ac:dyDescent="0.25">
      <c r="O65" s="90"/>
    </row>
    <row r="66" spans="15:15" x14ac:dyDescent="0.25">
      <c r="O66" s="90"/>
    </row>
    <row r="67" spans="15:15" x14ac:dyDescent="0.25">
      <c r="O67" s="90"/>
    </row>
    <row r="68" spans="15:15" x14ac:dyDescent="0.25">
      <c r="O68" s="90"/>
    </row>
    <row r="69" spans="15:15" x14ac:dyDescent="0.25">
      <c r="O69" s="90"/>
    </row>
    <row r="70" spans="15:15" x14ac:dyDescent="0.25">
      <c r="O70" s="90"/>
    </row>
    <row r="71" spans="15:15" x14ac:dyDescent="0.25">
      <c r="O71" s="90"/>
    </row>
    <row r="72" spans="15:15" x14ac:dyDescent="0.25">
      <c r="O72" s="90"/>
    </row>
    <row r="73" spans="15:15" x14ac:dyDescent="0.25">
      <c r="O73" s="90"/>
    </row>
    <row r="74" spans="15:15" x14ac:dyDescent="0.25">
      <c r="O74" s="90"/>
    </row>
    <row r="75" spans="15:15" x14ac:dyDescent="0.25">
      <c r="O75" s="90"/>
    </row>
    <row r="76" spans="15:15" x14ac:dyDescent="0.25">
      <c r="O76" s="90"/>
    </row>
    <row r="77" spans="15:15" x14ac:dyDescent="0.25">
      <c r="O77" s="90"/>
    </row>
    <row r="78" spans="15:15" x14ac:dyDescent="0.25">
      <c r="O78" s="90"/>
    </row>
    <row r="79" spans="15:15" x14ac:dyDescent="0.25">
      <c r="O79" s="90"/>
    </row>
    <row r="80" spans="15:15" x14ac:dyDescent="0.25">
      <c r="O80" s="90"/>
    </row>
    <row r="81" spans="15:15" x14ac:dyDescent="0.25">
      <c r="O81" s="90"/>
    </row>
    <row r="82" spans="15:15" x14ac:dyDescent="0.25">
      <c r="O82" s="9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11. melléklet a 6/2018. (X.5.)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159"/>
  <sheetViews>
    <sheetView view="pageLayout" topLeftCell="A97" zoomScaleNormal="100" zoomScaleSheetLayoutView="100" workbookViewId="0">
      <selection activeCell="A83" sqref="A83"/>
    </sheetView>
  </sheetViews>
  <sheetFormatPr defaultColWidth="9.33203125" defaultRowHeight="15.75" x14ac:dyDescent="0.25"/>
  <cols>
    <col min="1" max="1" width="7.33203125" style="275" customWidth="1"/>
    <col min="2" max="2" width="49.33203125" style="275" customWidth="1"/>
    <col min="3" max="3" width="15.5" style="276" customWidth="1"/>
    <col min="4" max="4" width="15.83203125" style="296" customWidth="1"/>
    <col min="5" max="16384" width="9.33203125" style="296"/>
  </cols>
  <sheetData>
    <row r="1" spans="1:4" ht="15.95" customHeight="1" x14ac:dyDescent="0.25">
      <c r="A1" s="432" t="s">
        <v>6</v>
      </c>
      <c r="B1" s="432"/>
      <c r="C1" s="432"/>
    </row>
    <row r="2" spans="1:4" ht="12.6" customHeight="1" thickBot="1" x14ac:dyDescent="0.3">
      <c r="A2" s="431" t="s">
        <v>120</v>
      </c>
      <c r="B2" s="431"/>
      <c r="C2" s="434" t="s">
        <v>449</v>
      </c>
      <c r="D2" s="436"/>
    </row>
    <row r="3" spans="1:4" ht="28.15" customHeight="1" thickBot="1" x14ac:dyDescent="0.3">
      <c r="A3" s="427" t="s">
        <v>55</v>
      </c>
      <c r="B3" s="23" t="s">
        <v>8</v>
      </c>
      <c r="C3" s="32" t="s">
        <v>484</v>
      </c>
      <c r="D3" s="32" t="s">
        <v>481</v>
      </c>
    </row>
    <row r="4" spans="1:4" s="297" customFormat="1" ht="12" customHeight="1" thickBot="1" x14ac:dyDescent="0.25">
      <c r="A4" s="428"/>
      <c r="B4" s="293" t="s">
        <v>411</v>
      </c>
      <c r="C4" s="294" t="s">
        <v>412</v>
      </c>
      <c r="D4" s="294" t="s">
        <v>413</v>
      </c>
    </row>
    <row r="5" spans="1:4" s="298" customFormat="1" ht="12" customHeight="1" thickBot="1" x14ac:dyDescent="0.25">
      <c r="A5" s="19" t="s">
        <v>9</v>
      </c>
      <c r="B5" s="20" t="s">
        <v>201</v>
      </c>
      <c r="C5" s="211">
        <f>+C6+C7+C8+C9+C10+C11</f>
        <v>14270094</v>
      </c>
      <c r="D5" s="211">
        <f>SUM(D6:D11)</f>
        <v>14384613</v>
      </c>
    </row>
    <row r="6" spans="1:4" s="298" customFormat="1" ht="12" customHeight="1" x14ac:dyDescent="0.2">
      <c r="A6" s="14" t="s">
        <v>79</v>
      </c>
      <c r="B6" s="299" t="s">
        <v>202</v>
      </c>
      <c r="C6" s="214">
        <v>8082094</v>
      </c>
      <c r="D6" s="214">
        <v>8092830</v>
      </c>
    </row>
    <row r="7" spans="1:4" s="298" customFormat="1" ht="12" customHeight="1" x14ac:dyDescent="0.2">
      <c r="A7" s="13" t="s">
        <v>80</v>
      </c>
      <c r="B7" s="300" t="s">
        <v>203</v>
      </c>
      <c r="C7" s="213"/>
      <c r="D7" s="213"/>
    </row>
    <row r="8" spans="1:4" s="298" customFormat="1" ht="12" customHeight="1" x14ac:dyDescent="0.2">
      <c r="A8" s="13" t="s">
        <v>81</v>
      </c>
      <c r="B8" s="300" t="s">
        <v>436</v>
      </c>
      <c r="C8" s="213">
        <v>4388000</v>
      </c>
      <c r="D8" s="213">
        <v>4440521</v>
      </c>
    </row>
    <row r="9" spans="1:4" s="298" customFormat="1" ht="12" customHeight="1" x14ac:dyDescent="0.2">
      <c r="A9" s="13" t="s">
        <v>82</v>
      </c>
      <c r="B9" s="300" t="s">
        <v>204</v>
      </c>
      <c r="C9" s="213">
        <v>1800000</v>
      </c>
      <c r="D9" s="213">
        <v>1800000</v>
      </c>
    </row>
    <row r="10" spans="1:4" s="298" customFormat="1" ht="12" customHeight="1" x14ac:dyDescent="0.2">
      <c r="A10" s="13" t="s">
        <v>117</v>
      </c>
      <c r="B10" s="207" t="s">
        <v>357</v>
      </c>
      <c r="C10" s="213"/>
      <c r="D10" s="213">
        <v>51262</v>
      </c>
    </row>
    <row r="11" spans="1:4" s="298" customFormat="1" ht="12" customHeight="1" thickBot="1" x14ac:dyDescent="0.25">
      <c r="A11" s="15" t="s">
        <v>83</v>
      </c>
      <c r="B11" s="208" t="s">
        <v>358</v>
      </c>
      <c r="C11" s="213"/>
      <c r="D11" s="213"/>
    </row>
    <row r="12" spans="1:4" s="298" customFormat="1" ht="12" customHeight="1" thickBot="1" x14ac:dyDescent="0.25">
      <c r="A12" s="19" t="s">
        <v>10</v>
      </c>
      <c r="B12" s="206" t="s">
        <v>205</v>
      </c>
      <c r="C12" s="211">
        <f>+C13+C14+C15+C16+C17</f>
        <v>4352841</v>
      </c>
      <c r="D12" s="211">
        <f>SUM(D13:D18)</f>
        <v>24649229</v>
      </c>
    </row>
    <row r="13" spans="1:4" s="298" customFormat="1" ht="12" customHeight="1" x14ac:dyDescent="0.2">
      <c r="A13" s="14" t="s">
        <v>85</v>
      </c>
      <c r="B13" s="299" t="s">
        <v>206</v>
      </c>
      <c r="C13" s="214"/>
      <c r="D13" s="214"/>
    </row>
    <row r="14" spans="1:4" s="298" customFormat="1" ht="12" customHeight="1" x14ac:dyDescent="0.2">
      <c r="A14" s="13" t="s">
        <v>86</v>
      </c>
      <c r="B14" s="300" t="s">
        <v>207</v>
      </c>
      <c r="C14" s="213"/>
      <c r="D14" s="213"/>
    </row>
    <row r="15" spans="1:4" s="298" customFormat="1" ht="12" customHeight="1" x14ac:dyDescent="0.2">
      <c r="A15" s="13" t="s">
        <v>87</v>
      </c>
      <c r="B15" s="300" t="s">
        <v>349</v>
      </c>
      <c r="C15" s="213"/>
      <c r="D15" s="213"/>
    </row>
    <row r="16" spans="1:4" s="298" customFormat="1" ht="12" customHeight="1" x14ac:dyDescent="0.2">
      <c r="A16" s="13" t="s">
        <v>88</v>
      </c>
      <c r="B16" s="300" t="s">
        <v>350</v>
      </c>
      <c r="C16" s="213"/>
      <c r="D16" s="213"/>
    </row>
    <row r="17" spans="1:4" s="298" customFormat="1" ht="12" customHeight="1" x14ac:dyDescent="0.2">
      <c r="A17" s="13" t="s">
        <v>89</v>
      </c>
      <c r="B17" s="300" t="s">
        <v>458</v>
      </c>
      <c r="C17" s="213">
        <v>4352841</v>
      </c>
      <c r="D17" s="213">
        <v>24649229</v>
      </c>
    </row>
    <row r="18" spans="1:4" s="298" customFormat="1" ht="12" customHeight="1" thickBot="1" x14ac:dyDescent="0.25">
      <c r="A18" s="15" t="s">
        <v>98</v>
      </c>
      <c r="B18" s="208" t="s">
        <v>209</v>
      </c>
      <c r="C18" s="215"/>
      <c r="D18" s="215"/>
    </row>
    <row r="19" spans="1:4" s="298" customFormat="1" ht="12" customHeight="1" thickBot="1" x14ac:dyDescent="0.25">
      <c r="A19" s="19" t="s">
        <v>11</v>
      </c>
      <c r="B19" s="20" t="s">
        <v>210</v>
      </c>
      <c r="C19" s="211">
        <f>+C20+C21+C22+C23+C24</f>
        <v>77500076</v>
      </c>
      <c r="D19" s="211">
        <f>SUM(D20:D24)</f>
        <v>81360396</v>
      </c>
    </row>
    <row r="20" spans="1:4" s="298" customFormat="1" ht="10.15" customHeight="1" x14ac:dyDescent="0.2">
      <c r="A20" s="14" t="s">
        <v>68</v>
      </c>
      <c r="B20" s="299" t="s">
        <v>211</v>
      </c>
      <c r="C20" s="214"/>
      <c r="D20" s="214"/>
    </row>
    <row r="21" spans="1:4" s="298" customFormat="1" ht="10.15" customHeight="1" x14ac:dyDescent="0.2">
      <c r="A21" s="13" t="s">
        <v>69</v>
      </c>
      <c r="B21" s="300" t="s">
        <v>212</v>
      </c>
      <c r="C21" s="213"/>
      <c r="D21" s="213"/>
    </row>
    <row r="22" spans="1:4" s="298" customFormat="1" ht="10.15" customHeight="1" x14ac:dyDescent="0.2">
      <c r="A22" s="13" t="s">
        <v>70</v>
      </c>
      <c r="B22" s="300" t="s">
        <v>351</v>
      </c>
      <c r="C22" s="213"/>
      <c r="D22" s="213"/>
    </row>
    <row r="23" spans="1:4" s="298" customFormat="1" ht="9.6" customHeight="1" x14ac:dyDescent="0.2">
      <c r="A23" s="13" t="s">
        <v>71</v>
      </c>
      <c r="B23" s="300" t="s">
        <v>352</v>
      </c>
      <c r="C23" s="213"/>
      <c r="D23" s="213"/>
    </row>
    <row r="24" spans="1:4" s="298" customFormat="1" ht="12" customHeight="1" x14ac:dyDescent="0.2">
      <c r="A24" s="13" t="s">
        <v>129</v>
      </c>
      <c r="B24" s="300" t="s">
        <v>213</v>
      </c>
      <c r="C24" s="213">
        <v>77500076</v>
      </c>
      <c r="D24" s="213">
        <v>81360396</v>
      </c>
    </row>
    <row r="25" spans="1:4" s="298" customFormat="1" ht="12" customHeight="1" thickBot="1" x14ac:dyDescent="0.25">
      <c r="A25" s="15" t="s">
        <v>130</v>
      </c>
      <c r="B25" s="301" t="s">
        <v>214</v>
      </c>
      <c r="C25" s="213">
        <v>77500076</v>
      </c>
      <c r="D25" s="213">
        <v>77500076</v>
      </c>
    </row>
    <row r="26" spans="1:4" s="298" customFormat="1" ht="12" customHeight="1" thickBot="1" x14ac:dyDescent="0.25">
      <c r="A26" s="19" t="s">
        <v>131</v>
      </c>
      <c r="B26" s="20" t="s">
        <v>446</v>
      </c>
      <c r="C26" s="217">
        <f>SUM(C27:C33)</f>
        <v>14245000</v>
      </c>
      <c r="D26" s="217">
        <f>SUM(D27:D33)</f>
        <v>14245000</v>
      </c>
    </row>
    <row r="27" spans="1:4" s="298" customFormat="1" ht="10.15" customHeight="1" x14ac:dyDescent="0.2">
      <c r="A27" s="14" t="s">
        <v>215</v>
      </c>
      <c r="B27" s="299" t="s">
        <v>441</v>
      </c>
      <c r="C27" s="214"/>
      <c r="D27" s="214"/>
    </row>
    <row r="28" spans="1:4" s="298" customFormat="1" ht="10.9" customHeight="1" x14ac:dyDescent="0.2">
      <c r="A28" s="13" t="s">
        <v>216</v>
      </c>
      <c r="B28" s="300" t="s">
        <v>442</v>
      </c>
      <c r="C28" s="213"/>
      <c r="D28" s="213"/>
    </row>
    <row r="29" spans="1:4" s="298" customFormat="1" ht="12" customHeight="1" x14ac:dyDescent="0.2">
      <c r="A29" s="13" t="s">
        <v>217</v>
      </c>
      <c r="B29" s="300" t="s">
        <v>443</v>
      </c>
      <c r="C29" s="213">
        <v>12500000</v>
      </c>
      <c r="D29" s="213">
        <v>12500000</v>
      </c>
    </row>
    <row r="30" spans="1:4" s="298" customFormat="1" ht="9.6" customHeight="1" x14ac:dyDescent="0.2">
      <c r="A30" s="13" t="s">
        <v>218</v>
      </c>
      <c r="B30" s="300" t="s">
        <v>444</v>
      </c>
      <c r="C30" s="213"/>
      <c r="D30" s="213"/>
    </row>
    <row r="31" spans="1:4" s="298" customFormat="1" ht="12" customHeight="1" x14ac:dyDescent="0.2">
      <c r="A31" s="13" t="s">
        <v>438</v>
      </c>
      <c r="B31" s="300" t="s">
        <v>219</v>
      </c>
      <c r="C31" s="213">
        <v>1300000</v>
      </c>
      <c r="D31" s="213">
        <v>1300000</v>
      </c>
    </row>
    <row r="32" spans="1:4" s="298" customFormat="1" ht="12" customHeight="1" x14ac:dyDescent="0.2">
      <c r="A32" s="13" t="s">
        <v>439</v>
      </c>
      <c r="B32" s="300" t="s">
        <v>220</v>
      </c>
      <c r="C32" s="213">
        <v>400000</v>
      </c>
      <c r="D32" s="213">
        <v>400000</v>
      </c>
    </row>
    <row r="33" spans="1:4" s="298" customFormat="1" ht="12" customHeight="1" thickBot="1" x14ac:dyDescent="0.25">
      <c r="A33" s="15" t="s">
        <v>440</v>
      </c>
      <c r="B33" s="351" t="s">
        <v>221</v>
      </c>
      <c r="C33" s="215">
        <v>45000</v>
      </c>
      <c r="D33" s="215">
        <v>45000</v>
      </c>
    </row>
    <row r="34" spans="1:4" s="298" customFormat="1" ht="9.6" customHeight="1" thickBot="1" x14ac:dyDescent="0.25">
      <c r="A34" s="19" t="s">
        <v>13</v>
      </c>
      <c r="B34" s="20" t="s">
        <v>359</v>
      </c>
      <c r="C34" s="211">
        <f>SUM(C35:C45)</f>
        <v>2500000</v>
      </c>
      <c r="D34" s="211">
        <f>SUM(D35:D45)</f>
        <v>2500000</v>
      </c>
    </row>
    <row r="35" spans="1:4" s="298" customFormat="1" ht="12" customHeight="1" x14ac:dyDescent="0.2">
      <c r="A35" s="14" t="s">
        <v>72</v>
      </c>
      <c r="B35" s="299" t="s">
        <v>224</v>
      </c>
      <c r="C35" s="214">
        <v>2000000</v>
      </c>
      <c r="D35" s="214">
        <v>2000000</v>
      </c>
    </row>
    <row r="36" spans="1:4" s="298" customFormat="1" ht="10.15" customHeight="1" x14ac:dyDescent="0.2">
      <c r="A36" s="13" t="s">
        <v>73</v>
      </c>
      <c r="B36" s="300" t="s">
        <v>225</v>
      </c>
      <c r="C36" s="213"/>
      <c r="D36" s="213"/>
    </row>
    <row r="37" spans="1:4" s="298" customFormat="1" ht="10.15" customHeight="1" x14ac:dyDescent="0.2">
      <c r="A37" s="13" t="s">
        <v>74</v>
      </c>
      <c r="B37" s="300" t="s">
        <v>226</v>
      </c>
      <c r="C37" s="213"/>
      <c r="D37" s="213"/>
    </row>
    <row r="38" spans="1:4" s="298" customFormat="1" ht="10.15" customHeight="1" x14ac:dyDescent="0.2">
      <c r="A38" s="13" t="s">
        <v>133</v>
      </c>
      <c r="B38" s="300" t="s">
        <v>227</v>
      </c>
      <c r="C38" s="213"/>
      <c r="D38" s="213"/>
    </row>
    <row r="39" spans="1:4" s="298" customFormat="1" ht="10.15" customHeight="1" x14ac:dyDescent="0.2">
      <c r="A39" s="13" t="s">
        <v>134</v>
      </c>
      <c r="B39" s="300" t="s">
        <v>228</v>
      </c>
      <c r="C39" s="213"/>
      <c r="D39" s="213"/>
    </row>
    <row r="40" spans="1:4" s="298" customFormat="1" ht="9.6" customHeight="1" x14ac:dyDescent="0.2">
      <c r="A40" s="13" t="s">
        <v>135</v>
      </c>
      <c r="B40" s="300" t="s">
        <v>229</v>
      </c>
      <c r="C40" s="213"/>
      <c r="D40" s="213"/>
    </row>
    <row r="41" spans="1:4" s="298" customFormat="1" ht="9.6" customHeight="1" x14ac:dyDescent="0.2">
      <c r="A41" s="13" t="s">
        <v>136</v>
      </c>
      <c r="B41" s="300" t="s">
        <v>230</v>
      </c>
      <c r="C41" s="213"/>
      <c r="D41" s="213"/>
    </row>
    <row r="42" spans="1:4" s="298" customFormat="1" ht="10.9" customHeight="1" x14ac:dyDescent="0.2">
      <c r="A42" s="13" t="s">
        <v>137</v>
      </c>
      <c r="B42" s="300" t="s">
        <v>445</v>
      </c>
      <c r="C42" s="213"/>
      <c r="D42" s="213"/>
    </row>
    <row r="43" spans="1:4" s="298" customFormat="1" ht="10.15" customHeight="1" x14ac:dyDescent="0.2">
      <c r="A43" s="13" t="s">
        <v>222</v>
      </c>
      <c r="B43" s="300" t="s">
        <v>231</v>
      </c>
      <c r="C43" s="216"/>
      <c r="D43" s="216"/>
    </row>
    <row r="44" spans="1:4" s="298" customFormat="1" ht="10.15" customHeight="1" x14ac:dyDescent="0.2">
      <c r="A44" s="15" t="s">
        <v>223</v>
      </c>
      <c r="B44" s="301" t="s">
        <v>361</v>
      </c>
      <c r="C44" s="289"/>
      <c r="D44" s="289"/>
    </row>
    <row r="45" spans="1:4" s="298" customFormat="1" ht="12" customHeight="1" thickBot="1" x14ac:dyDescent="0.25">
      <c r="A45" s="15" t="s">
        <v>360</v>
      </c>
      <c r="B45" s="208" t="s">
        <v>232</v>
      </c>
      <c r="C45" s="289">
        <v>500000</v>
      </c>
      <c r="D45" s="289">
        <v>500000</v>
      </c>
    </row>
    <row r="46" spans="1:4" s="298" customFormat="1" ht="10.15" customHeight="1" thickBot="1" x14ac:dyDescent="0.25">
      <c r="A46" s="19" t="s">
        <v>14</v>
      </c>
      <c r="B46" s="20" t="s">
        <v>233</v>
      </c>
      <c r="C46" s="211">
        <f>SUM(C47:C51)</f>
        <v>0</v>
      </c>
      <c r="D46" s="211"/>
    </row>
    <row r="47" spans="1:4" s="298" customFormat="1" ht="10.9" customHeight="1" x14ac:dyDescent="0.2">
      <c r="A47" s="14" t="s">
        <v>75</v>
      </c>
      <c r="B47" s="299" t="s">
        <v>237</v>
      </c>
      <c r="C47" s="329"/>
      <c r="D47" s="329"/>
    </row>
    <row r="48" spans="1:4" s="298" customFormat="1" ht="10.15" customHeight="1" x14ac:dyDescent="0.2">
      <c r="A48" s="13" t="s">
        <v>76</v>
      </c>
      <c r="B48" s="300" t="s">
        <v>238</v>
      </c>
      <c r="C48" s="216"/>
      <c r="D48" s="216"/>
    </row>
    <row r="49" spans="1:4" s="298" customFormat="1" ht="10.15" customHeight="1" x14ac:dyDescent="0.2">
      <c r="A49" s="13" t="s">
        <v>234</v>
      </c>
      <c r="B49" s="300" t="s">
        <v>239</v>
      </c>
      <c r="C49" s="216"/>
      <c r="D49" s="216"/>
    </row>
    <row r="50" spans="1:4" s="298" customFormat="1" ht="9.6" customHeight="1" x14ac:dyDescent="0.2">
      <c r="A50" s="13" t="s">
        <v>235</v>
      </c>
      <c r="B50" s="300" t="s">
        <v>240</v>
      </c>
      <c r="C50" s="216"/>
      <c r="D50" s="216"/>
    </row>
    <row r="51" spans="1:4" s="298" customFormat="1" ht="9.6" customHeight="1" thickBot="1" x14ac:dyDescent="0.25">
      <c r="A51" s="15" t="s">
        <v>236</v>
      </c>
      <c r="B51" s="208" t="s">
        <v>241</v>
      </c>
      <c r="C51" s="289"/>
      <c r="D51" s="289"/>
    </row>
    <row r="52" spans="1:4" s="298" customFormat="1" ht="9.6" customHeight="1" thickBot="1" x14ac:dyDescent="0.25">
      <c r="A52" s="19" t="s">
        <v>138</v>
      </c>
      <c r="B52" s="20" t="s">
        <v>242</v>
      </c>
      <c r="C52" s="211">
        <f>SUM(C53:C55)</f>
        <v>0</v>
      </c>
      <c r="D52" s="211"/>
    </row>
    <row r="53" spans="1:4" s="298" customFormat="1" ht="10.15" customHeight="1" x14ac:dyDescent="0.2">
      <c r="A53" s="14" t="s">
        <v>77</v>
      </c>
      <c r="B53" s="299" t="s">
        <v>243</v>
      </c>
      <c r="C53" s="214"/>
      <c r="D53" s="214"/>
    </row>
    <row r="54" spans="1:4" s="298" customFormat="1" ht="10.15" customHeight="1" x14ac:dyDescent="0.2">
      <c r="A54" s="13" t="s">
        <v>78</v>
      </c>
      <c r="B54" s="300" t="s">
        <v>353</v>
      </c>
      <c r="C54" s="213"/>
      <c r="D54" s="213"/>
    </row>
    <row r="55" spans="1:4" s="298" customFormat="1" ht="10.15" customHeight="1" x14ac:dyDescent="0.2">
      <c r="A55" s="13" t="s">
        <v>246</v>
      </c>
      <c r="B55" s="300" t="s">
        <v>244</v>
      </c>
      <c r="C55" s="213"/>
      <c r="D55" s="213"/>
    </row>
    <row r="56" spans="1:4" s="298" customFormat="1" ht="9.6" customHeight="1" thickBot="1" x14ac:dyDescent="0.25">
      <c r="A56" s="15" t="s">
        <v>247</v>
      </c>
      <c r="B56" s="208" t="s">
        <v>245</v>
      </c>
      <c r="C56" s="215"/>
      <c r="D56" s="215"/>
    </row>
    <row r="57" spans="1:4" s="298" customFormat="1" ht="12" customHeight="1" thickBot="1" x14ac:dyDescent="0.25">
      <c r="A57" s="19" t="s">
        <v>16</v>
      </c>
      <c r="B57" s="206" t="s">
        <v>248</v>
      </c>
      <c r="C57" s="211">
        <f>SUM(C58:C60)</f>
        <v>33472079</v>
      </c>
      <c r="D57" s="211">
        <f>SUM(D58:D61)</f>
        <v>33472079</v>
      </c>
    </row>
    <row r="58" spans="1:4" s="298" customFormat="1" ht="10.15" customHeight="1" x14ac:dyDescent="0.2">
      <c r="A58" s="14" t="s">
        <v>139</v>
      </c>
      <c r="B58" s="299" t="s">
        <v>250</v>
      </c>
      <c r="C58" s="216"/>
      <c r="D58" s="216"/>
    </row>
    <row r="59" spans="1:4" s="298" customFormat="1" ht="10.15" customHeight="1" x14ac:dyDescent="0.2">
      <c r="A59" s="13" t="s">
        <v>140</v>
      </c>
      <c r="B59" s="300" t="s">
        <v>354</v>
      </c>
      <c r="C59" s="216"/>
      <c r="D59" s="216"/>
    </row>
    <row r="60" spans="1:4" s="298" customFormat="1" ht="12" customHeight="1" x14ac:dyDescent="0.2">
      <c r="A60" s="13" t="s">
        <v>179</v>
      </c>
      <c r="B60" s="300" t="s">
        <v>251</v>
      </c>
      <c r="C60" s="216">
        <v>33472079</v>
      </c>
      <c r="D60" s="216">
        <v>33472079</v>
      </c>
    </row>
    <row r="61" spans="1:4" s="298" customFormat="1" ht="12" customHeight="1" thickBot="1" x14ac:dyDescent="0.25">
      <c r="A61" s="15" t="s">
        <v>249</v>
      </c>
      <c r="B61" s="208" t="s">
        <v>252</v>
      </c>
      <c r="C61" s="216"/>
      <c r="D61" s="216"/>
    </row>
    <row r="62" spans="1:4" s="298" customFormat="1" ht="10.15" customHeight="1" thickBot="1" x14ac:dyDescent="0.25">
      <c r="A62" s="348" t="s">
        <v>401</v>
      </c>
      <c r="B62" s="20" t="s">
        <v>253</v>
      </c>
      <c r="C62" s="217">
        <f>+C5+C12+C19+C26+C34+C46+C52+C57</f>
        <v>146340090</v>
      </c>
      <c r="D62" s="217">
        <f>SUM(D5,D12,D19,D26,D34,D46,D52,D57)</f>
        <v>170611317</v>
      </c>
    </row>
    <row r="63" spans="1:4" s="298" customFormat="1" ht="10.15" customHeight="1" thickBot="1" x14ac:dyDescent="0.25">
      <c r="A63" s="331" t="s">
        <v>254</v>
      </c>
      <c r="B63" s="206" t="s">
        <v>255</v>
      </c>
      <c r="C63" s="211">
        <f>SUM(C64:C66)</f>
        <v>0</v>
      </c>
      <c r="D63" s="211"/>
    </row>
    <row r="64" spans="1:4" s="298" customFormat="1" ht="10.9" customHeight="1" x14ac:dyDescent="0.2">
      <c r="A64" s="14" t="s">
        <v>283</v>
      </c>
      <c r="B64" s="299" t="s">
        <v>256</v>
      </c>
      <c r="C64" s="216"/>
      <c r="D64" s="216"/>
    </row>
    <row r="65" spans="1:4" s="298" customFormat="1" ht="10.15" customHeight="1" x14ac:dyDescent="0.2">
      <c r="A65" s="13" t="s">
        <v>292</v>
      </c>
      <c r="B65" s="300" t="s">
        <v>257</v>
      </c>
      <c r="C65" s="216"/>
      <c r="D65" s="216"/>
    </row>
    <row r="66" spans="1:4" s="298" customFormat="1" ht="9.6" customHeight="1" thickBot="1" x14ac:dyDescent="0.25">
      <c r="A66" s="15" t="s">
        <v>293</v>
      </c>
      <c r="B66" s="342" t="s">
        <v>386</v>
      </c>
      <c r="C66" s="216"/>
      <c r="D66" s="216"/>
    </row>
    <row r="67" spans="1:4" s="298" customFormat="1" ht="10.15" customHeight="1" thickBot="1" x14ac:dyDescent="0.25">
      <c r="A67" s="331" t="s">
        <v>259</v>
      </c>
      <c r="B67" s="206" t="s">
        <v>260</v>
      </c>
      <c r="C67" s="211">
        <f>SUM(C68:C71)</f>
        <v>0</v>
      </c>
      <c r="D67" s="211"/>
    </row>
    <row r="68" spans="1:4" s="298" customFormat="1" ht="9.6" customHeight="1" x14ac:dyDescent="0.2">
      <c r="A68" s="14" t="s">
        <v>118</v>
      </c>
      <c r="B68" s="299" t="s">
        <v>261</v>
      </c>
      <c r="C68" s="216"/>
      <c r="D68" s="216"/>
    </row>
    <row r="69" spans="1:4" s="298" customFormat="1" ht="9.6" customHeight="1" x14ac:dyDescent="0.2">
      <c r="A69" s="13" t="s">
        <v>119</v>
      </c>
      <c r="B69" s="300" t="s">
        <v>455</v>
      </c>
      <c r="C69" s="216"/>
      <c r="D69" s="216"/>
    </row>
    <row r="70" spans="1:4" s="298" customFormat="1" ht="10.15" customHeight="1" x14ac:dyDescent="0.2">
      <c r="A70" s="13" t="s">
        <v>284</v>
      </c>
      <c r="B70" s="300" t="s">
        <v>262</v>
      </c>
      <c r="C70" s="216"/>
      <c r="D70" s="216"/>
    </row>
    <row r="71" spans="1:4" s="298" customFormat="1" ht="9.6" customHeight="1" thickBot="1" x14ac:dyDescent="0.25">
      <c r="A71" s="15" t="s">
        <v>285</v>
      </c>
      <c r="B71" s="208" t="s">
        <v>456</v>
      </c>
      <c r="C71" s="216"/>
      <c r="D71" s="216"/>
    </row>
    <row r="72" spans="1:4" s="298" customFormat="1" ht="10.15" customHeight="1" thickBot="1" x14ac:dyDescent="0.25">
      <c r="A72" s="331" t="s">
        <v>263</v>
      </c>
      <c r="B72" s="206" t="s">
        <v>264</v>
      </c>
      <c r="C72" s="211">
        <f>SUM(C73:C74)</f>
        <v>74642648</v>
      </c>
      <c r="D72" s="211">
        <f>SUM(D73:D74)</f>
        <v>74642648</v>
      </c>
    </row>
    <row r="73" spans="1:4" s="298" customFormat="1" ht="12" customHeight="1" x14ac:dyDescent="0.2">
      <c r="A73" s="14" t="s">
        <v>286</v>
      </c>
      <c r="B73" s="299" t="s">
        <v>265</v>
      </c>
      <c r="C73" s="216">
        <v>74642648</v>
      </c>
      <c r="D73" s="216">
        <v>74642648</v>
      </c>
    </row>
    <row r="74" spans="1:4" s="298" customFormat="1" ht="10.15" customHeight="1" thickBot="1" x14ac:dyDescent="0.25">
      <c r="A74" s="15" t="s">
        <v>287</v>
      </c>
      <c r="B74" s="208" t="s">
        <v>266</v>
      </c>
      <c r="C74" s="216"/>
      <c r="D74" s="216"/>
    </row>
    <row r="75" spans="1:4" s="298" customFormat="1" ht="12" customHeight="1" thickBot="1" x14ac:dyDescent="0.25">
      <c r="A75" s="331" t="s">
        <v>267</v>
      </c>
      <c r="B75" s="206" t="s">
        <v>268</v>
      </c>
      <c r="C75" s="211">
        <f>SUM(C76:C78)</f>
        <v>0</v>
      </c>
      <c r="D75" s="211"/>
    </row>
    <row r="76" spans="1:4" s="298" customFormat="1" ht="10.15" customHeight="1" x14ac:dyDescent="0.2">
      <c r="A76" s="14" t="s">
        <v>288</v>
      </c>
      <c r="B76" s="299" t="s">
        <v>269</v>
      </c>
      <c r="C76" s="216"/>
      <c r="D76" s="216"/>
    </row>
    <row r="77" spans="1:4" s="298" customFormat="1" ht="10.15" customHeight="1" x14ac:dyDescent="0.2">
      <c r="A77" s="13" t="s">
        <v>289</v>
      </c>
      <c r="B77" s="300" t="s">
        <v>270</v>
      </c>
      <c r="C77" s="216"/>
      <c r="D77" s="216"/>
    </row>
    <row r="78" spans="1:4" s="298" customFormat="1" ht="9.6" customHeight="1" thickBot="1" x14ac:dyDescent="0.25">
      <c r="A78" s="15" t="s">
        <v>290</v>
      </c>
      <c r="B78" s="208" t="s">
        <v>457</v>
      </c>
      <c r="C78" s="376"/>
      <c r="D78" s="376"/>
    </row>
    <row r="79" spans="1:4" s="298" customFormat="1" ht="12" customHeight="1" thickBot="1" x14ac:dyDescent="0.25">
      <c r="A79" s="331" t="s">
        <v>271</v>
      </c>
      <c r="B79" s="206" t="s">
        <v>291</v>
      </c>
      <c r="C79" s="211">
        <f>SUM(C80:C83)</f>
        <v>0</v>
      </c>
      <c r="D79" s="211"/>
    </row>
    <row r="80" spans="1:4" s="298" customFormat="1" ht="10.15" customHeight="1" x14ac:dyDescent="0.2">
      <c r="A80" s="303" t="s">
        <v>272</v>
      </c>
      <c r="B80" s="299" t="s">
        <v>273</v>
      </c>
      <c r="C80" s="216"/>
      <c r="D80" s="216"/>
    </row>
    <row r="81" spans="1:4" s="298" customFormat="1" ht="12" customHeight="1" x14ac:dyDescent="0.2">
      <c r="A81" s="304" t="s">
        <v>274</v>
      </c>
      <c r="B81" s="300" t="s">
        <v>275</v>
      </c>
      <c r="C81" s="216"/>
      <c r="D81" s="216"/>
    </row>
    <row r="82" spans="1:4" s="298" customFormat="1" ht="10.15" customHeight="1" x14ac:dyDescent="0.2">
      <c r="A82" s="304" t="s">
        <v>276</v>
      </c>
      <c r="B82" s="300" t="s">
        <v>277</v>
      </c>
      <c r="C82" s="216"/>
      <c r="D82" s="216"/>
    </row>
    <row r="83" spans="1:4" s="298" customFormat="1" ht="10.15" customHeight="1" thickBot="1" x14ac:dyDescent="0.25">
      <c r="A83" s="305" t="s">
        <v>278</v>
      </c>
      <c r="B83" s="208" t="s">
        <v>279</v>
      </c>
      <c r="C83" s="216"/>
      <c r="D83" s="216"/>
    </row>
    <row r="84" spans="1:4" s="298" customFormat="1" ht="12" customHeight="1" thickBot="1" x14ac:dyDescent="0.25">
      <c r="A84" s="331" t="s">
        <v>280</v>
      </c>
      <c r="B84" s="206" t="s">
        <v>400</v>
      </c>
      <c r="C84" s="330"/>
      <c r="D84" s="330"/>
    </row>
    <row r="85" spans="1:4" s="298" customFormat="1" ht="13.5" customHeight="1" thickBot="1" x14ac:dyDescent="0.25">
      <c r="A85" s="331" t="s">
        <v>282</v>
      </c>
      <c r="B85" s="206" t="s">
        <v>281</v>
      </c>
      <c r="C85" s="330"/>
      <c r="D85" s="330"/>
    </row>
    <row r="86" spans="1:4" s="298" customFormat="1" ht="12.6" customHeight="1" thickBot="1" x14ac:dyDescent="0.25">
      <c r="A86" s="331" t="s">
        <v>294</v>
      </c>
      <c r="B86" s="306" t="s">
        <v>403</v>
      </c>
      <c r="C86" s="217">
        <f>+C63+C67+C72+C75+C79+C85+C84</f>
        <v>74642648</v>
      </c>
      <c r="D86" s="217">
        <f>SUM(D63,D67,D72,D75,D79,D84,D85)</f>
        <v>74642648</v>
      </c>
    </row>
    <row r="87" spans="1:4" s="298" customFormat="1" ht="12" customHeight="1" thickBot="1" x14ac:dyDescent="0.25">
      <c r="A87" s="332" t="s">
        <v>402</v>
      </c>
      <c r="B87" s="307" t="s">
        <v>404</v>
      </c>
      <c r="C87" s="217">
        <f>+C62+C86</f>
        <v>220982738</v>
      </c>
      <c r="D87" s="217">
        <f>SUM(D62,D86)</f>
        <v>245253965</v>
      </c>
    </row>
    <row r="88" spans="1:4" s="298" customFormat="1" ht="6.6" customHeight="1" x14ac:dyDescent="0.2">
      <c r="A88" s="4"/>
      <c r="B88" s="5"/>
      <c r="C88" s="218"/>
    </row>
    <row r="89" spans="1:4" ht="16.5" customHeight="1" x14ac:dyDescent="0.25">
      <c r="A89" s="432" t="s">
        <v>37</v>
      </c>
      <c r="B89" s="432"/>
      <c r="C89" s="432"/>
    </row>
    <row r="90" spans="1:4" s="308" customFormat="1" ht="16.5" customHeight="1" thickBot="1" x14ac:dyDescent="0.3">
      <c r="A90" s="433" t="s">
        <v>121</v>
      </c>
      <c r="B90" s="433"/>
      <c r="C90" s="435" t="str">
        <f>C2</f>
        <v>Forintban!</v>
      </c>
      <c r="D90" s="436"/>
    </row>
    <row r="91" spans="1:4" ht="38.1" customHeight="1" thickBot="1" x14ac:dyDescent="0.3">
      <c r="A91" s="22" t="s">
        <v>55</v>
      </c>
      <c r="B91" s="23" t="s">
        <v>38</v>
      </c>
      <c r="C91" s="32" t="str">
        <f>+C3</f>
        <v>2018. évi előirányzat eredeti</v>
      </c>
      <c r="D91" s="32" t="s">
        <v>481</v>
      </c>
    </row>
    <row r="92" spans="1:4" s="297" customFormat="1" ht="12" customHeight="1" thickBot="1" x14ac:dyDescent="0.25">
      <c r="A92" s="28"/>
      <c r="B92" s="29" t="s">
        <v>411</v>
      </c>
      <c r="C92" s="30" t="s">
        <v>412</v>
      </c>
      <c r="D92" s="294" t="s">
        <v>413</v>
      </c>
    </row>
    <row r="93" spans="1:4" ht="12" customHeight="1" thickBot="1" x14ac:dyDescent="0.3">
      <c r="A93" s="21" t="s">
        <v>9</v>
      </c>
      <c r="B93" s="27" t="s">
        <v>362</v>
      </c>
      <c r="C93" s="210">
        <f>C94+C95+C96+C97+C98+C111</f>
        <v>36266935</v>
      </c>
      <c r="D93" s="210">
        <f>SUM(D94,D95,D96,D97,D98,D111)</f>
        <v>56677842</v>
      </c>
    </row>
    <row r="94" spans="1:4" ht="12" customHeight="1" x14ac:dyDescent="0.25">
      <c r="A94" s="16" t="s">
        <v>79</v>
      </c>
      <c r="B94" s="9" t="s">
        <v>39</v>
      </c>
      <c r="C94" s="212">
        <v>10341992</v>
      </c>
      <c r="D94" s="212">
        <v>24843679</v>
      </c>
    </row>
    <row r="95" spans="1:4" ht="12" customHeight="1" x14ac:dyDescent="0.25">
      <c r="A95" s="13" t="s">
        <v>80</v>
      </c>
      <c r="B95" s="7" t="s">
        <v>141</v>
      </c>
      <c r="C95" s="213">
        <v>1802420</v>
      </c>
      <c r="D95" s="213">
        <v>3233568</v>
      </c>
    </row>
    <row r="96" spans="1:4" ht="12" customHeight="1" x14ac:dyDescent="0.25">
      <c r="A96" s="13" t="s">
        <v>81</v>
      </c>
      <c r="B96" s="7" t="s">
        <v>110</v>
      </c>
      <c r="C96" s="215">
        <v>15245650</v>
      </c>
      <c r="D96" s="215">
        <v>19740936</v>
      </c>
    </row>
    <row r="97" spans="1:4" ht="12" customHeight="1" x14ac:dyDescent="0.25">
      <c r="A97" s="13" t="s">
        <v>82</v>
      </c>
      <c r="B97" s="10" t="s">
        <v>142</v>
      </c>
      <c r="C97" s="215">
        <v>1520000</v>
      </c>
      <c r="D97" s="215">
        <v>1520000</v>
      </c>
    </row>
    <row r="98" spans="1:4" ht="12" customHeight="1" x14ac:dyDescent="0.25">
      <c r="A98" s="13" t="s">
        <v>93</v>
      </c>
      <c r="B98" s="18" t="s">
        <v>143</v>
      </c>
      <c r="C98" s="215">
        <f>SUM(C99:C110)</f>
        <v>6815123</v>
      </c>
      <c r="D98" s="215">
        <f>SUM(D99:D110)</f>
        <v>6815123</v>
      </c>
    </row>
    <row r="99" spans="1:4" ht="12" customHeight="1" x14ac:dyDescent="0.25">
      <c r="A99" s="13" t="s">
        <v>83</v>
      </c>
      <c r="B99" s="7" t="s">
        <v>367</v>
      </c>
      <c r="C99" s="215"/>
      <c r="D99" s="215"/>
    </row>
    <row r="100" spans="1:4" ht="12" customHeight="1" x14ac:dyDescent="0.25">
      <c r="A100" s="13" t="s">
        <v>84</v>
      </c>
      <c r="B100" s="104" t="s">
        <v>366</v>
      </c>
      <c r="C100" s="215"/>
      <c r="D100" s="215"/>
    </row>
    <row r="101" spans="1:4" ht="12" customHeight="1" x14ac:dyDescent="0.25">
      <c r="A101" s="13" t="s">
        <v>94</v>
      </c>
      <c r="B101" s="104" t="s">
        <v>365</v>
      </c>
      <c r="C101" s="215"/>
      <c r="D101" s="215"/>
    </row>
    <row r="102" spans="1:4" ht="12" customHeight="1" x14ac:dyDescent="0.25">
      <c r="A102" s="13" t="s">
        <v>95</v>
      </c>
      <c r="B102" s="102" t="s">
        <v>297</v>
      </c>
      <c r="C102" s="215"/>
      <c r="D102" s="215"/>
    </row>
    <row r="103" spans="1:4" ht="12" customHeight="1" x14ac:dyDescent="0.25">
      <c r="A103" s="13" t="s">
        <v>96</v>
      </c>
      <c r="B103" s="103" t="s">
        <v>298</v>
      </c>
      <c r="C103" s="215"/>
      <c r="D103" s="215"/>
    </row>
    <row r="104" spans="1:4" ht="12" customHeight="1" x14ac:dyDescent="0.25">
      <c r="A104" s="13" t="s">
        <v>97</v>
      </c>
      <c r="B104" s="103" t="s">
        <v>299</v>
      </c>
      <c r="C104" s="215"/>
      <c r="D104" s="215"/>
    </row>
    <row r="105" spans="1:4" ht="12" customHeight="1" x14ac:dyDescent="0.25">
      <c r="A105" s="13" t="s">
        <v>99</v>
      </c>
      <c r="B105" s="102" t="s">
        <v>300</v>
      </c>
      <c r="C105" s="215">
        <v>5805123</v>
      </c>
      <c r="D105" s="215">
        <v>5805123</v>
      </c>
    </row>
    <row r="106" spans="1:4" ht="12" customHeight="1" x14ac:dyDescent="0.25">
      <c r="A106" s="13" t="s">
        <v>144</v>
      </c>
      <c r="B106" s="102" t="s">
        <v>301</v>
      </c>
      <c r="C106" s="215"/>
      <c r="D106" s="215"/>
    </row>
    <row r="107" spans="1:4" ht="12" customHeight="1" x14ac:dyDescent="0.25">
      <c r="A107" s="13" t="s">
        <v>295</v>
      </c>
      <c r="B107" s="103" t="s">
        <v>302</v>
      </c>
      <c r="C107" s="215"/>
      <c r="D107" s="215"/>
    </row>
    <row r="108" spans="1:4" ht="12" customHeight="1" x14ac:dyDescent="0.25">
      <c r="A108" s="12" t="s">
        <v>296</v>
      </c>
      <c r="B108" s="104" t="s">
        <v>303</v>
      </c>
      <c r="C108" s="215"/>
      <c r="D108" s="215"/>
    </row>
    <row r="109" spans="1:4" ht="12" customHeight="1" x14ac:dyDescent="0.25">
      <c r="A109" s="13" t="s">
        <v>363</v>
      </c>
      <c r="B109" s="104" t="s">
        <v>304</v>
      </c>
      <c r="C109" s="215"/>
      <c r="D109" s="215"/>
    </row>
    <row r="110" spans="1:4" ht="12" customHeight="1" x14ac:dyDescent="0.25">
      <c r="A110" s="15" t="s">
        <v>364</v>
      </c>
      <c r="B110" s="104" t="s">
        <v>305</v>
      </c>
      <c r="C110" s="215">
        <v>1010000</v>
      </c>
      <c r="D110" s="215">
        <v>1010000</v>
      </c>
    </row>
    <row r="111" spans="1:4" ht="12" customHeight="1" x14ac:dyDescent="0.25">
      <c r="A111" s="13" t="s">
        <v>368</v>
      </c>
      <c r="B111" s="10" t="s">
        <v>40</v>
      </c>
      <c r="C111" s="213">
        <v>541750</v>
      </c>
      <c r="D111" s="213">
        <f>SUM(D112:D113)</f>
        <v>524536</v>
      </c>
    </row>
    <row r="112" spans="1:4" ht="12" customHeight="1" x14ac:dyDescent="0.25">
      <c r="A112" s="13" t="s">
        <v>369</v>
      </c>
      <c r="B112" s="7" t="s">
        <v>371</v>
      </c>
      <c r="C112" s="213">
        <v>541750</v>
      </c>
      <c r="D112" s="213">
        <v>524536</v>
      </c>
    </row>
    <row r="113" spans="1:4" ht="12" customHeight="1" thickBot="1" x14ac:dyDescent="0.3">
      <c r="A113" s="17" t="s">
        <v>370</v>
      </c>
      <c r="B113" s="346" t="s">
        <v>372</v>
      </c>
      <c r="C113" s="219"/>
      <c r="D113" s="219"/>
    </row>
    <row r="114" spans="1:4" ht="12" customHeight="1" thickBot="1" x14ac:dyDescent="0.3">
      <c r="A114" s="343" t="s">
        <v>10</v>
      </c>
      <c r="B114" s="344" t="s">
        <v>306</v>
      </c>
      <c r="C114" s="345">
        <f>+C115+C117+C119</f>
        <v>184144999</v>
      </c>
      <c r="D114" s="345">
        <f>SUM(D115,D117,D119)</f>
        <v>188005319</v>
      </c>
    </row>
    <row r="115" spans="1:4" ht="12" customHeight="1" x14ac:dyDescent="0.25">
      <c r="A115" s="14" t="s">
        <v>85</v>
      </c>
      <c r="B115" s="7" t="s">
        <v>178</v>
      </c>
      <c r="C115" s="214">
        <v>184144999</v>
      </c>
      <c r="D115" s="214">
        <v>187903719</v>
      </c>
    </row>
    <row r="116" spans="1:4" ht="12" customHeight="1" x14ac:dyDescent="0.25">
      <c r="A116" s="14" t="s">
        <v>86</v>
      </c>
      <c r="B116" s="11" t="s">
        <v>310</v>
      </c>
      <c r="C116" s="214">
        <v>177193399</v>
      </c>
      <c r="D116" s="214">
        <v>177193399</v>
      </c>
    </row>
    <row r="117" spans="1:4" ht="12" customHeight="1" x14ac:dyDescent="0.25">
      <c r="A117" s="14" t="s">
        <v>87</v>
      </c>
      <c r="B117" s="11" t="s">
        <v>145</v>
      </c>
      <c r="C117" s="213"/>
      <c r="D117" s="213">
        <v>101600</v>
      </c>
    </row>
    <row r="118" spans="1:4" ht="12" customHeight="1" x14ac:dyDescent="0.25">
      <c r="A118" s="14" t="s">
        <v>88</v>
      </c>
      <c r="B118" s="11" t="s">
        <v>311</v>
      </c>
      <c r="C118" s="198"/>
      <c r="D118" s="198"/>
    </row>
    <row r="119" spans="1:4" ht="12" customHeight="1" x14ac:dyDescent="0.25">
      <c r="A119" s="14" t="s">
        <v>89</v>
      </c>
      <c r="B119" s="208" t="s">
        <v>459</v>
      </c>
      <c r="C119" s="198"/>
      <c r="D119" s="198"/>
    </row>
    <row r="120" spans="1:4" ht="12" customHeight="1" x14ac:dyDescent="0.25">
      <c r="A120" s="14" t="s">
        <v>98</v>
      </c>
      <c r="B120" s="207" t="s">
        <v>355</v>
      </c>
      <c r="C120" s="198"/>
      <c r="D120" s="198"/>
    </row>
    <row r="121" spans="1:4" ht="12" customHeight="1" x14ac:dyDescent="0.25">
      <c r="A121" s="14" t="s">
        <v>100</v>
      </c>
      <c r="B121" s="295" t="s">
        <v>316</v>
      </c>
      <c r="C121" s="198"/>
      <c r="D121" s="198"/>
    </row>
    <row r="122" spans="1:4" ht="22.5" x14ac:dyDescent="0.25">
      <c r="A122" s="14" t="s">
        <v>146</v>
      </c>
      <c r="B122" s="103" t="s">
        <v>299</v>
      </c>
      <c r="C122" s="198"/>
      <c r="D122" s="198"/>
    </row>
    <row r="123" spans="1:4" ht="12" customHeight="1" x14ac:dyDescent="0.25">
      <c r="A123" s="14" t="s">
        <v>147</v>
      </c>
      <c r="B123" s="103" t="s">
        <v>315</v>
      </c>
      <c r="C123" s="198"/>
      <c r="D123" s="198"/>
    </row>
    <row r="124" spans="1:4" ht="12" customHeight="1" x14ac:dyDescent="0.25">
      <c r="A124" s="14" t="s">
        <v>148</v>
      </c>
      <c r="B124" s="103" t="s">
        <v>314</v>
      </c>
      <c r="C124" s="198"/>
      <c r="D124" s="198"/>
    </row>
    <row r="125" spans="1:4" ht="12" customHeight="1" x14ac:dyDescent="0.25">
      <c r="A125" s="14" t="s">
        <v>307</v>
      </c>
      <c r="B125" s="103" t="s">
        <v>302</v>
      </c>
      <c r="C125" s="198"/>
      <c r="D125" s="198"/>
    </row>
    <row r="126" spans="1:4" ht="12" customHeight="1" x14ac:dyDescent="0.25">
      <c r="A126" s="14" t="s">
        <v>308</v>
      </c>
      <c r="B126" s="103" t="s">
        <v>313</v>
      </c>
      <c r="C126" s="198"/>
      <c r="D126" s="198"/>
    </row>
    <row r="127" spans="1:4" ht="23.25" thickBot="1" x14ac:dyDescent="0.3">
      <c r="A127" s="12" t="s">
        <v>309</v>
      </c>
      <c r="B127" s="103" t="s">
        <v>312</v>
      </c>
      <c r="C127" s="200"/>
      <c r="D127" s="200"/>
    </row>
    <row r="128" spans="1:4" ht="12" customHeight="1" thickBot="1" x14ac:dyDescent="0.3">
      <c r="A128" s="19" t="s">
        <v>11</v>
      </c>
      <c r="B128" s="97" t="s">
        <v>373</v>
      </c>
      <c r="C128" s="211">
        <f>+C93+C114</f>
        <v>220411934</v>
      </c>
      <c r="D128" s="211">
        <f>SUM(D93,D114)</f>
        <v>244683161</v>
      </c>
    </row>
    <row r="129" spans="1:4" ht="12" customHeight="1" thickBot="1" x14ac:dyDescent="0.3">
      <c r="A129" s="19" t="s">
        <v>12</v>
      </c>
      <c r="B129" s="97" t="s">
        <v>374</v>
      </c>
      <c r="C129" s="211">
        <f>+C130+C131+C132</f>
        <v>0</v>
      </c>
      <c r="D129" s="211"/>
    </row>
    <row r="130" spans="1:4" ht="12" customHeight="1" x14ac:dyDescent="0.25">
      <c r="A130" s="14" t="s">
        <v>215</v>
      </c>
      <c r="B130" s="11" t="s">
        <v>381</v>
      </c>
      <c r="C130" s="198"/>
      <c r="D130" s="198"/>
    </row>
    <row r="131" spans="1:4" ht="12" customHeight="1" x14ac:dyDescent="0.25">
      <c r="A131" s="14" t="s">
        <v>216</v>
      </c>
      <c r="B131" s="11" t="s">
        <v>382</v>
      </c>
      <c r="C131" s="198"/>
      <c r="D131" s="198"/>
    </row>
    <row r="132" spans="1:4" ht="12" customHeight="1" thickBot="1" x14ac:dyDescent="0.3">
      <c r="A132" s="12" t="s">
        <v>217</v>
      </c>
      <c r="B132" s="11" t="s">
        <v>383</v>
      </c>
      <c r="C132" s="198"/>
      <c r="D132" s="198"/>
    </row>
    <row r="133" spans="1:4" ht="12" customHeight="1" thickBot="1" x14ac:dyDescent="0.3">
      <c r="A133" s="19" t="s">
        <v>13</v>
      </c>
      <c r="B133" s="97" t="s">
        <v>375</v>
      </c>
      <c r="C133" s="211">
        <f>SUM(C134:C139)</f>
        <v>0</v>
      </c>
      <c r="D133" s="211"/>
    </row>
    <row r="134" spans="1:4" ht="12" customHeight="1" x14ac:dyDescent="0.25">
      <c r="A134" s="14" t="s">
        <v>72</v>
      </c>
      <c r="B134" s="8" t="s">
        <v>384</v>
      </c>
      <c r="C134" s="198"/>
      <c r="D134" s="198"/>
    </row>
    <row r="135" spans="1:4" ht="12" customHeight="1" x14ac:dyDescent="0.25">
      <c r="A135" s="14" t="s">
        <v>73</v>
      </c>
      <c r="B135" s="8" t="s">
        <v>376</v>
      </c>
      <c r="C135" s="198"/>
      <c r="D135" s="198"/>
    </row>
    <row r="136" spans="1:4" ht="12" customHeight="1" x14ac:dyDescent="0.25">
      <c r="A136" s="14" t="s">
        <v>74</v>
      </c>
      <c r="B136" s="8" t="s">
        <v>377</v>
      </c>
      <c r="C136" s="198"/>
      <c r="D136" s="198"/>
    </row>
    <row r="137" spans="1:4" ht="12" customHeight="1" x14ac:dyDescent="0.25">
      <c r="A137" s="14" t="s">
        <v>133</v>
      </c>
      <c r="B137" s="8" t="s">
        <v>378</v>
      </c>
      <c r="C137" s="198"/>
      <c r="D137" s="198"/>
    </row>
    <row r="138" spans="1:4" ht="12" customHeight="1" x14ac:dyDescent="0.25">
      <c r="A138" s="14" t="s">
        <v>134</v>
      </c>
      <c r="B138" s="8" t="s">
        <v>379</v>
      </c>
      <c r="C138" s="198"/>
      <c r="D138" s="198"/>
    </row>
    <row r="139" spans="1:4" ht="12" customHeight="1" thickBot="1" x14ac:dyDescent="0.3">
      <c r="A139" s="12" t="s">
        <v>135</v>
      </c>
      <c r="B139" s="8" t="s">
        <v>380</v>
      </c>
      <c r="C139" s="198"/>
      <c r="D139" s="198"/>
    </row>
    <row r="140" spans="1:4" ht="12" customHeight="1" thickBot="1" x14ac:dyDescent="0.3">
      <c r="A140" s="19" t="s">
        <v>14</v>
      </c>
      <c r="B140" s="97" t="s">
        <v>388</v>
      </c>
      <c r="C140" s="217">
        <f>+C141+C142+C143+C144</f>
        <v>570804</v>
      </c>
      <c r="D140" s="217">
        <f>SUM(D141:D144)</f>
        <v>570804</v>
      </c>
    </row>
    <row r="141" spans="1:4" ht="12" customHeight="1" x14ac:dyDescent="0.25">
      <c r="A141" s="14" t="s">
        <v>75</v>
      </c>
      <c r="B141" s="8" t="s">
        <v>317</v>
      </c>
      <c r="C141" s="198"/>
      <c r="D141" s="198"/>
    </row>
    <row r="142" spans="1:4" ht="12" customHeight="1" x14ac:dyDescent="0.25">
      <c r="A142" s="14" t="s">
        <v>76</v>
      </c>
      <c r="B142" s="8" t="s">
        <v>318</v>
      </c>
      <c r="C142" s="198">
        <v>570804</v>
      </c>
      <c r="D142" s="198">
        <v>570804</v>
      </c>
    </row>
    <row r="143" spans="1:4" ht="12" customHeight="1" x14ac:dyDescent="0.25">
      <c r="A143" s="14" t="s">
        <v>234</v>
      </c>
      <c r="B143" s="8" t="s">
        <v>389</v>
      </c>
      <c r="C143" s="198"/>
      <c r="D143" s="198"/>
    </row>
    <row r="144" spans="1:4" ht="12" customHeight="1" thickBot="1" x14ac:dyDescent="0.3">
      <c r="A144" s="12" t="s">
        <v>235</v>
      </c>
      <c r="B144" s="6" t="s">
        <v>337</v>
      </c>
      <c r="C144" s="198"/>
      <c r="D144" s="198"/>
    </row>
    <row r="145" spans="1:9" ht="12" customHeight="1" thickBot="1" x14ac:dyDescent="0.3">
      <c r="A145" s="19" t="s">
        <v>15</v>
      </c>
      <c r="B145" s="97" t="s">
        <v>390</v>
      </c>
      <c r="C145" s="220">
        <f>SUM(C146:C150)</f>
        <v>0</v>
      </c>
      <c r="D145" s="220"/>
    </row>
    <row r="146" spans="1:9" ht="12" customHeight="1" x14ac:dyDescent="0.25">
      <c r="A146" s="14" t="s">
        <v>77</v>
      </c>
      <c r="B146" s="8" t="s">
        <v>385</v>
      </c>
      <c r="C146" s="198"/>
      <c r="D146" s="198"/>
    </row>
    <row r="147" spans="1:9" ht="12" customHeight="1" x14ac:dyDescent="0.25">
      <c r="A147" s="14" t="s">
        <v>78</v>
      </c>
      <c r="B147" s="8" t="s">
        <v>392</v>
      </c>
      <c r="C147" s="198"/>
      <c r="D147" s="198"/>
    </row>
    <row r="148" spans="1:9" ht="12" customHeight="1" x14ac:dyDescent="0.25">
      <c r="A148" s="14" t="s">
        <v>246</v>
      </c>
      <c r="B148" s="8" t="s">
        <v>387</v>
      </c>
      <c r="C148" s="198"/>
      <c r="D148" s="198"/>
    </row>
    <row r="149" spans="1:9" ht="12" customHeight="1" x14ac:dyDescent="0.25">
      <c r="A149" s="14" t="s">
        <v>247</v>
      </c>
      <c r="B149" s="8" t="s">
        <v>393</v>
      </c>
      <c r="C149" s="198"/>
      <c r="D149" s="198"/>
    </row>
    <row r="150" spans="1:9" ht="12" customHeight="1" thickBot="1" x14ac:dyDescent="0.3">
      <c r="A150" s="14" t="s">
        <v>391</v>
      </c>
      <c r="B150" s="8" t="s">
        <v>394</v>
      </c>
      <c r="C150" s="198"/>
      <c r="D150" s="198"/>
    </row>
    <row r="151" spans="1:9" ht="12" customHeight="1" thickBot="1" x14ac:dyDescent="0.3">
      <c r="A151" s="19" t="s">
        <v>16</v>
      </c>
      <c r="B151" s="97" t="s">
        <v>395</v>
      </c>
      <c r="C151" s="347"/>
      <c r="D151" s="347"/>
    </row>
    <row r="152" spans="1:9" ht="12" customHeight="1" thickBot="1" x14ac:dyDescent="0.3">
      <c r="A152" s="19" t="s">
        <v>17</v>
      </c>
      <c r="B152" s="97" t="s">
        <v>396</v>
      </c>
      <c r="C152" s="347"/>
      <c r="D152" s="347"/>
    </row>
    <row r="153" spans="1:9" ht="15" customHeight="1" thickBot="1" x14ac:dyDescent="0.3">
      <c r="A153" s="19" t="s">
        <v>18</v>
      </c>
      <c r="B153" s="97" t="s">
        <v>398</v>
      </c>
      <c r="C153" s="309">
        <f>+C129+C133+C140+C145+C151+C152</f>
        <v>570804</v>
      </c>
      <c r="D153" s="309">
        <f>SUM(D129,D133,D140,D145,D151,D152)</f>
        <v>570804</v>
      </c>
      <c r="F153" s="310"/>
      <c r="G153" s="311"/>
      <c r="H153" s="311"/>
      <c r="I153" s="311"/>
    </row>
    <row r="154" spans="1:9" s="298" customFormat="1" ht="12.95" customHeight="1" thickBot="1" x14ac:dyDescent="0.25">
      <c r="A154" s="209" t="s">
        <v>19</v>
      </c>
      <c r="B154" s="274" t="s">
        <v>397</v>
      </c>
      <c r="C154" s="309">
        <f>+C128+C153</f>
        <v>220982738</v>
      </c>
      <c r="D154" s="309">
        <f>SUM(D128,D153)</f>
        <v>245253965</v>
      </c>
    </row>
    <row r="155" spans="1:9" ht="7.5" customHeight="1" x14ac:dyDescent="0.25">
      <c r="D155" s="276"/>
    </row>
    <row r="156" spans="1:9" x14ac:dyDescent="0.25">
      <c r="A156" s="429" t="s">
        <v>319</v>
      </c>
      <c r="B156" s="429"/>
      <c r="C156" s="429"/>
      <c r="D156" s="430"/>
    </row>
    <row r="157" spans="1:9" ht="15" customHeight="1" thickBot="1" x14ac:dyDescent="0.3">
      <c r="A157" s="431" t="s">
        <v>122</v>
      </c>
      <c r="B157" s="431"/>
      <c r="C157" s="434" t="str">
        <f>C90</f>
        <v>Forintban!</v>
      </c>
      <c r="D157" s="434"/>
    </row>
    <row r="158" spans="1:9" ht="13.5" customHeight="1" thickBot="1" x14ac:dyDescent="0.3">
      <c r="A158" s="19">
        <v>1</v>
      </c>
      <c r="B158" s="26" t="s">
        <v>399</v>
      </c>
      <c r="C158" s="211">
        <f>+C62-C128</f>
        <v>-74071844</v>
      </c>
      <c r="D158" s="211">
        <v>-74071844</v>
      </c>
    </row>
    <row r="159" spans="1:9" ht="27.75" customHeight="1" thickBot="1" x14ac:dyDescent="0.3">
      <c r="A159" s="19" t="s">
        <v>10</v>
      </c>
      <c r="B159" s="26" t="s">
        <v>483</v>
      </c>
      <c r="C159" s="211">
        <f>+C86-C153</f>
        <v>74071844</v>
      </c>
      <c r="D159" s="211">
        <v>74071844</v>
      </c>
    </row>
  </sheetData>
  <mergeCells count="10">
    <mergeCell ref="A3:A4"/>
    <mergeCell ref="A157:B157"/>
    <mergeCell ref="A1:C1"/>
    <mergeCell ref="A2:B2"/>
    <mergeCell ref="A89:C89"/>
    <mergeCell ref="A90:B90"/>
    <mergeCell ref="C2:D2"/>
    <mergeCell ref="C157:D157"/>
    <mergeCell ref="C90:D90"/>
    <mergeCell ref="A156:D15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Csikvánd Község Önkormányzat
2018. ÉVI KÖLTSÉGVETÉS
KÖTELEZŐ FELADATAINAK MÉRLEGE &amp;R&amp;"Times New Roman CE,Félkövér dőlt"&amp;11 </oddHeader>
  </headerFooter>
  <rowBreaks count="1" manualBreakCount="1">
    <brk id="8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33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44" customWidth="1"/>
    <col min="2" max="2" width="45.83203125" style="144" customWidth="1"/>
    <col min="3" max="3" width="12.33203125" style="44" customWidth="1"/>
    <col min="4" max="4" width="11.5" style="44" customWidth="1"/>
    <col min="5" max="5" width="42.1640625" style="44" customWidth="1"/>
    <col min="6" max="6" width="12.5" style="44" customWidth="1"/>
    <col min="7" max="7" width="11" style="44" customWidth="1"/>
    <col min="8" max="8" width="4" style="44" customWidth="1"/>
    <col min="9" max="16384" width="9.33203125" style="44"/>
  </cols>
  <sheetData>
    <row r="1" spans="1:8" ht="36" customHeight="1" x14ac:dyDescent="0.2">
      <c r="B1" s="230" t="s">
        <v>125</v>
      </c>
      <c r="C1" s="231"/>
      <c r="D1" s="231"/>
      <c r="E1" s="231"/>
      <c r="F1" s="231"/>
      <c r="G1" s="231"/>
      <c r="H1" s="439" t="s">
        <v>497</v>
      </c>
    </row>
    <row r="2" spans="1:8" ht="14.25" thickBot="1" x14ac:dyDescent="0.25">
      <c r="F2" s="441" t="s">
        <v>449</v>
      </c>
      <c r="G2" s="442"/>
      <c r="H2" s="439"/>
    </row>
    <row r="3" spans="1:8" ht="18" customHeight="1" thickBot="1" x14ac:dyDescent="0.25">
      <c r="A3" s="437" t="s">
        <v>55</v>
      </c>
      <c r="B3" s="232" t="s">
        <v>45</v>
      </c>
      <c r="C3" s="233"/>
      <c r="D3" s="395"/>
      <c r="E3" s="232" t="s">
        <v>46</v>
      </c>
      <c r="F3" s="234"/>
      <c r="G3" s="395"/>
      <c r="H3" s="439"/>
    </row>
    <row r="4" spans="1:8" s="235" customFormat="1" ht="35.25" customHeight="1" thickBot="1" x14ac:dyDescent="0.25">
      <c r="A4" s="438"/>
      <c r="B4" s="145" t="s">
        <v>48</v>
      </c>
      <c r="C4" s="146" t="str">
        <f>+'1. mell. 1. OLDAL'!C3</f>
        <v>2018. évi előirányzat            eredeti</v>
      </c>
      <c r="D4" s="32" t="s">
        <v>477</v>
      </c>
      <c r="E4" s="145" t="s">
        <v>48</v>
      </c>
      <c r="F4" s="41" t="str">
        <f>+C4</f>
        <v>2018. évi előirányzat            eredeti</v>
      </c>
      <c r="G4" s="32" t="s">
        <v>477</v>
      </c>
      <c r="H4" s="439"/>
    </row>
    <row r="5" spans="1:8" s="240" customFormat="1" ht="12" customHeight="1" thickBot="1" x14ac:dyDescent="0.25">
      <c r="A5" s="236"/>
      <c r="B5" s="237" t="s">
        <v>411</v>
      </c>
      <c r="C5" s="238" t="s">
        <v>412</v>
      </c>
      <c r="D5" s="396" t="s">
        <v>413</v>
      </c>
      <c r="E5" s="237" t="s">
        <v>415</v>
      </c>
      <c r="F5" s="239" t="s">
        <v>414</v>
      </c>
      <c r="G5" s="396" t="s">
        <v>416</v>
      </c>
      <c r="H5" s="439"/>
    </row>
    <row r="6" spans="1:8" ht="12.95" customHeight="1" x14ac:dyDescent="0.2">
      <c r="A6" s="241" t="s">
        <v>9</v>
      </c>
      <c r="B6" s="242" t="s">
        <v>320</v>
      </c>
      <c r="C6" s="221">
        <v>14270094</v>
      </c>
      <c r="D6" s="397">
        <v>14384613</v>
      </c>
      <c r="E6" s="242" t="s">
        <v>49</v>
      </c>
      <c r="F6" s="405">
        <v>10341992</v>
      </c>
      <c r="G6" s="271">
        <v>24843679</v>
      </c>
      <c r="H6" s="439"/>
    </row>
    <row r="7" spans="1:8" ht="12.95" customHeight="1" x14ac:dyDescent="0.2">
      <c r="A7" s="243" t="s">
        <v>10</v>
      </c>
      <c r="B7" s="244" t="s">
        <v>321</v>
      </c>
      <c r="C7" s="222">
        <v>4352841</v>
      </c>
      <c r="D7" s="398">
        <v>24649229</v>
      </c>
      <c r="E7" s="244" t="s">
        <v>141</v>
      </c>
      <c r="F7" s="223">
        <v>1802420</v>
      </c>
      <c r="G7" s="227">
        <v>3233568</v>
      </c>
      <c r="H7" s="439"/>
    </row>
    <row r="8" spans="1:8" ht="12.95" customHeight="1" x14ac:dyDescent="0.2">
      <c r="A8" s="243" t="s">
        <v>11</v>
      </c>
      <c r="B8" s="244" t="s">
        <v>341</v>
      </c>
      <c r="C8" s="222"/>
      <c r="D8" s="398"/>
      <c r="E8" s="244" t="s">
        <v>183</v>
      </c>
      <c r="F8" s="223">
        <v>15245650</v>
      </c>
      <c r="G8" s="227">
        <v>19740936</v>
      </c>
      <c r="H8" s="439"/>
    </row>
    <row r="9" spans="1:8" ht="12.95" customHeight="1" x14ac:dyDescent="0.2">
      <c r="A9" s="243" t="s">
        <v>12</v>
      </c>
      <c r="B9" s="244" t="s">
        <v>132</v>
      </c>
      <c r="C9" s="222">
        <v>14245000</v>
      </c>
      <c r="D9" s="398">
        <v>14245000</v>
      </c>
      <c r="E9" s="244" t="s">
        <v>142</v>
      </c>
      <c r="F9" s="223">
        <v>1520000</v>
      </c>
      <c r="G9" s="227">
        <v>1520000</v>
      </c>
      <c r="H9" s="439"/>
    </row>
    <row r="10" spans="1:8" ht="12.95" customHeight="1" x14ac:dyDescent="0.2">
      <c r="A10" s="243" t="s">
        <v>13</v>
      </c>
      <c r="B10" s="245" t="s">
        <v>348</v>
      </c>
      <c r="C10" s="222">
        <v>2500000</v>
      </c>
      <c r="D10" s="398">
        <v>2500000</v>
      </c>
      <c r="E10" s="244" t="s">
        <v>143</v>
      </c>
      <c r="F10" s="223">
        <v>6815123</v>
      </c>
      <c r="G10" s="227">
        <v>6815123</v>
      </c>
      <c r="H10" s="439"/>
    </row>
    <row r="11" spans="1:8" ht="12.95" customHeight="1" x14ac:dyDescent="0.2">
      <c r="A11" s="243" t="s">
        <v>14</v>
      </c>
      <c r="B11" s="244" t="s">
        <v>322</v>
      </c>
      <c r="C11" s="223"/>
      <c r="D11" s="227"/>
      <c r="E11" s="244" t="s">
        <v>40</v>
      </c>
      <c r="F11" s="223"/>
      <c r="G11" s="227"/>
      <c r="H11" s="439"/>
    </row>
    <row r="12" spans="1:8" ht="12.95" customHeight="1" x14ac:dyDescent="0.2">
      <c r="A12" s="243" t="s">
        <v>15</v>
      </c>
      <c r="B12" s="244" t="s">
        <v>405</v>
      </c>
      <c r="C12" s="222"/>
      <c r="D12" s="398"/>
      <c r="E12" s="36"/>
      <c r="F12" s="223"/>
      <c r="G12" s="227"/>
      <c r="H12" s="439"/>
    </row>
    <row r="13" spans="1:8" ht="12.95" customHeight="1" x14ac:dyDescent="0.2">
      <c r="A13" s="243" t="s">
        <v>16</v>
      </c>
      <c r="B13" s="36"/>
      <c r="C13" s="222"/>
      <c r="D13" s="398"/>
      <c r="E13" s="36"/>
      <c r="F13" s="223"/>
      <c r="G13" s="227"/>
      <c r="H13" s="439"/>
    </row>
    <row r="14" spans="1:8" ht="12.95" customHeight="1" x14ac:dyDescent="0.2">
      <c r="A14" s="243" t="s">
        <v>17</v>
      </c>
      <c r="B14" s="312"/>
      <c r="C14" s="223"/>
      <c r="D14" s="227"/>
      <c r="E14" s="36"/>
      <c r="F14" s="223"/>
      <c r="G14" s="227"/>
      <c r="H14" s="439"/>
    </row>
    <row r="15" spans="1:8" ht="12.95" customHeight="1" x14ac:dyDescent="0.2">
      <c r="A15" s="243" t="s">
        <v>18</v>
      </c>
      <c r="B15" s="36"/>
      <c r="C15" s="222"/>
      <c r="D15" s="398"/>
      <c r="E15" s="36"/>
      <c r="F15" s="223"/>
      <c r="G15" s="227"/>
      <c r="H15" s="439"/>
    </row>
    <row r="16" spans="1:8" ht="12.95" customHeight="1" x14ac:dyDescent="0.2">
      <c r="A16" s="243" t="s">
        <v>19</v>
      </c>
      <c r="B16" s="36"/>
      <c r="C16" s="222"/>
      <c r="D16" s="398"/>
      <c r="E16" s="36"/>
      <c r="F16" s="223"/>
      <c r="G16" s="227"/>
      <c r="H16" s="439"/>
    </row>
    <row r="17" spans="1:8" ht="12.95" customHeight="1" thickBot="1" x14ac:dyDescent="0.25">
      <c r="A17" s="243" t="s">
        <v>20</v>
      </c>
      <c r="B17" s="46"/>
      <c r="C17" s="224"/>
      <c r="D17" s="399"/>
      <c r="E17" s="36"/>
      <c r="F17" s="406"/>
      <c r="G17" s="407"/>
      <c r="H17" s="439"/>
    </row>
    <row r="18" spans="1:8" ht="15.95" customHeight="1" thickBot="1" x14ac:dyDescent="0.25">
      <c r="A18" s="246" t="s">
        <v>21</v>
      </c>
      <c r="B18" s="98" t="s">
        <v>406</v>
      </c>
      <c r="C18" s="225">
        <f>SUM(C6:C17)</f>
        <v>35367935</v>
      </c>
      <c r="D18" s="400">
        <f>SUM(D6,D7,D9,D10,D11)</f>
        <v>55778842</v>
      </c>
      <c r="E18" s="98" t="s">
        <v>328</v>
      </c>
      <c r="F18" s="228">
        <f>SUM(F6:F17)</f>
        <v>35725185</v>
      </c>
      <c r="G18" s="408">
        <f>SUM(G6:G17)</f>
        <v>56153306</v>
      </c>
      <c r="H18" s="439"/>
    </row>
    <row r="19" spans="1:8" ht="12.95" customHeight="1" x14ac:dyDescent="0.2">
      <c r="A19" s="247" t="s">
        <v>22</v>
      </c>
      <c r="B19" s="248" t="s">
        <v>325</v>
      </c>
      <c r="C19" s="349">
        <f>SUM(C20:C23)</f>
        <v>928054</v>
      </c>
      <c r="D19" s="401">
        <f>SUM(D20:D23)</f>
        <v>945268</v>
      </c>
      <c r="E19" s="249" t="s">
        <v>149</v>
      </c>
      <c r="F19" s="409"/>
      <c r="G19" s="411"/>
      <c r="H19" s="439"/>
    </row>
    <row r="20" spans="1:8" ht="12.95" customHeight="1" x14ac:dyDescent="0.2">
      <c r="A20" s="250" t="s">
        <v>23</v>
      </c>
      <c r="B20" s="249" t="s">
        <v>176</v>
      </c>
      <c r="C20" s="61">
        <v>928054</v>
      </c>
      <c r="D20" s="101">
        <v>945268</v>
      </c>
      <c r="E20" s="249" t="s">
        <v>327</v>
      </c>
      <c r="F20" s="410"/>
      <c r="G20" s="62"/>
      <c r="H20" s="439"/>
    </row>
    <row r="21" spans="1:8" ht="12.95" customHeight="1" x14ac:dyDescent="0.2">
      <c r="A21" s="250" t="s">
        <v>24</v>
      </c>
      <c r="B21" s="249" t="s">
        <v>177</v>
      </c>
      <c r="C21" s="61"/>
      <c r="D21" s="101"/>
      <c r="E21" s="249" t="s">
        <v>123</v>
      </c>
      <c r="F21" s="410"/>
      <c r="G21" s="62"/>
      <c r="H21" s="439"/>
    </row>
    <row r="22" spans="1:8" ht="12.95" customHeight="1" x14ac:dyDescent="0.2">
      <c r="A22" s="250" t="s">
        <v>25</v>
      </c>
      <c r="B22" s="249" t="s">
        <v>181</v>
      </c>
      <c r="C22" s="61"/>
      <c r="D22" s="101"/>
      <c r="E22" s="249" t="s">
        <v>124</v>
      </c>
      <c r="F22" s="410"/>
      <c r="G22" s="62"/>
      <c r="H22" s="439"/>
    </row>
    <row r="23" spans="1:8" ht="12.95" customHeight="1" x14ac:dyDescent="0.2">
      <c r="A23" s="250" t="s">
        <v>26</v>
      </c>
      <c r="B23" s="249" t="s">
        <v>182</v>
      </c>
      <c r="C23" s="61"/>
      <c r="D23" s="402"/>
      <c r="E23" s="248" t="s">
        <v>184</v>
      </c>
      <c r="F23" s="410"/>
      <c r="G23" s="229"/>
      <c r="H23" s="439"/>
    </row>
    <row r="24" spans="1:8" ht="12.95" customHeight="1" x14ac:dyDescent="0.2">
      <c r="A24" s="250" t="s">
        <v>27</v>
      </c>
      <c r="B24" s="249" t="s">
        <v>326</v>
      </c>
      <c r="C24" s="251">
        <f>+C25+C26</f>
        <v>0</v>
      </c>
      <c r="D24" s="403"/>
      <c r="E24" s="249" t="s">
        <v>150</v>
      </c>
      <c r="F24" s="410"/>
      <c r="G24" s="412"/>
      <c r="H24" s="439"/>
    </row>
    <row r="25" spans="1:8" ht="12.95" customHeight="1" x14ac:dyDescent="0.2">
      <c r="A25" s="247" t="s">
        <v>28</v>
      </c>
      <c r="B25" s="248" t="s">
        <v>323</v>
      </c>
      <c r="C25" s="226"/>
      <c r="D25" s="402"/>
      <c r="E25" s="242" t="s">
        <v>389</v>
      </c>
      <c r="F25" s="409"/>
      <c r="G25" s="229"/>
      <c r="H25" s="439"/>
    </row>
    <row r="26" spans="1:8" ht="12.95" customHeight="1" x14ac:dyDescent="0.2">
      <c r="A26" s="250" t="s">
        <v>29</v>
      </c>
      <c r="B26" s="249" t="s">
        <v>324</v>
      </c>
      <c r="C26" s="61"/>
      <c r="D26" s="101"/>
      <c r="E26" s="244" t="s">
        <v>395</v>
      </c>
      <c r="F26" s="410"/>
      <c r="G26" s="62"/>
      <c r="H26" s="439"/>
    </row>
    <row r="27" spans="1:8" ht="12.95" customHeight="1" x14ac:dyDescent="0.2">
      <c r="A27" s="243" t="s">
        <v>30</v>
      </c>
      <c r="B27" s="249" t="s">
        <v>400</v>
      </c>
      <c r="C27" s="61"/>
      <c r="D27" s="101"/>
      <c r="E27" s="244" t="s">
        <v>396</v>
      </c>
      <c r="F27" s="410"/>
      <c r="G27" s="62"/>
      <c r="H27" s="439"/>
    </row>
    <row r="28" spans="1:8" ht="12.95" customHeight="1" thickBot="1" x14ac:dyDescent="0.25">
      <c r="A28" s="286" t="s">
        <v>31</v>
      </c>
      <c r="B28" s="248" t="s">
        <v>281</v>
      </c>
      <c r="C28" s="226"/>
      <c r="D28" s="402"/>
      <c r="E28" s="314" t="s">
        <v>318</v>
      </c>
      <c r="F28" s="409">
        <v>570804</v>
      </c>
      <c r="G28" s="413">
        <v>570804</v>
      </c>
      <c r="H28" s="439"/>
    </row>
    <row r="29" spans="1:8" ht="15.95" customHeight="1" thickBot="1" x14ac:dyDescent="0.25">
      <c r="A29" s="246" t="s">
        <v>32</v>
      </c>
      <c r="B29" s="98" t="s">
        <v>407</v>
      </c>
      <c r="C29" s="225">
        <f>+C19+C24+C27+C28</f>
        <v>928054</v>
      </c>
      <c r="D29" s="400">
        <f>SUM(D19,D24,D27,D28)</f>
        <v>945268</v>
      </c>
      <c r="E29" s="98" t="s">
        <v>409</v>
      </c>
      <c r="F29" s="228">
        <f>SUM(F19:F28)</f>
        <v>570804</v>
      </c>
      <c r="G29" s="400">
        <f>SUM(G19:G28)</f>
        <v>570804</v>
      </c>
      <c r="H29" s="439"/>
    </row>
    <row r="30" spans="1:8" ht="13.5" thickBot="1" x14ac:dyDescent="0.25">
      <c r="A30" s="246" t="s">
        <v>33</v>
      </c>
      <c r="B30" s="252" t="s">
        <v>408</v>
      </c>
      <c r="C30" s="422">
        <f>+C18+C29</f>
        <v>36295989</v>
      </c>
      <c r="D30" s="423">
        <f>SUM(D18,D29)</f>
        <v>56724110</v>
      </c>
      <c r="E30" s="252" t="s">
        <v>410</v>
      </c>
      <c r="F30" s="422">
        <f>+F18+F29</f>
        <v>36295989</v>
      </c>
      <c r="G30" s="424">
        <f>SUM(G18,G29)</f>
        <v>56724110</v>
      </c>
      <c r="H30" s="439"/>
    </row>
    <row r="31" spans="1:8" ht="13.5" thickBot="1" x14ac:dyDescent="0.25">
      <c r="A31" s="246" t="s">
        <v>34</v>
      </c>
      <c r="B31" s="252" t="s">
        <v>127</v>
      </c>
      <c r="C31" s="253">
        <f>IF(C18-F18&lt;0,F18-C18,"-")</f>
        <v>357250</v>
      </c>
      <c r="D31" s="404">
        <v>374464</v>
      </c>
      <c r="E31" s="252" t="s">
        <v>128</v>
      </c>
      <c r="F31" s="253" t="str">
        <f>IF(C18-F18&gt;0,C18-F18,"-")</f>
        <v>-</v>
      </c>
      <c r="G31" s="414"/>
      <c r="H31" s="439"/>
    </row>
    <row r="32" spans="1:8" ht="13.5" thickBot="1" x14ac:dyDescent="0.25">
      <c r="A32" s="246" t="s">
        <v>35</v>
      </c>
      <c r="B32" s="252" t="s">
        <v>451</v>
      </c>
      <c r="C32" s="253" t="str">
        <f>IF(C30-F30&lt;0,F30-C30,"-")</f>
        <v>-</v>
      </c>
      <c r="D32" s="404"/>
      <c r="E32" s="252" t="s">
        <v>452</v>
      </c>
      <c r="F32" s="253" t="str">
        <f>IF(C30-F30&gt;0,C30-F30,"-")</f>
        <v>-</v>
      </c>
      <c r="G32" s="414"/>
      <c r="H32" s="439"/>
    </row>
    <row r="33" spans="2:5" ht="18.75" x14ac:dyDescent="0.2">
      <c r="B33" s="440"/>
      <c r="C33" s="440"/>
      <c r="D33" s="440"/>
      <c r="E33" s="440"/>
    </row>
  </sheetData>
  <mergeCells count="4">
    <mergeCell ref="A3:A4"/>
    <mergeCell ref="H1:H32"/>
    <mergeCell ref="B33:E33"/>
    <mergeCell ref="F2:G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3"/>
  <sheetViews>
    <sheetView view="pageBreakPreview" topLeftCell="A16" zoomScale="115" zoomScaleNormal="100" zoomScaleSheetLayoutView="115" workbookViewId="0">
      <selection activeCell="I37" sqref="I37"/>
    </sheetView>
  </sheetViews>
  <sheetFormatPr defaultColWidth="9.33203125" defaultRowHeight="12.75" x14ac:dyDescent="0.2"/>
  <cols>
    <col min="1" max="1" width="6.83203125" style="44" customWidth="1"/>
    <col min="2" max="2" width="39.83203125" style="144" customWidth="1"/>
    <col min="3" max="3" width="12.33203125" style="44" customWidth="1"/>
    <col min="4" max="4" width="12.1640625" style="44" customWidth="1"/>
    <col min="5" max="5" width="44.6640625" style="44" customWidth="1"/>
    <col min="6" max="6" width="12.1640625" style="44" customWidth="1"/>
    <col min="7" max="7" width="12.5" style="44" customWidth="1"/>
    <col min="8" max="8" width="4.83203125" style="44" customWidth="1"/>
    <col min="9" max="16384" width="9.33203125" style="44"/>
  </cols>
  <sheetData>
    <row r="1" spans="1:8" ht="31.5" x14ac:dyDescent="0.2">
      <c r="B1" s="230" t="s">
        <v>126</v>
      </c>
      <c r="C1" s="231"/>
      <c r="D1" s="231"/>
      <c r="E1" s="231"/>
      <c r="F1" s="231"/>
      <c r="G1" s="231"/>
      <c r="H1" s="439"/>
    </row>
    <row r="2" spans="1:8" ht="14.25" thickBot="1" x14ac:dyDescent="0.25">
      <c r="F2" s="441" t="str">
        <f>'2. mell. 1. OLDAL'!F2</f>
        <v>Forintban!</v>
      </c>
      <c r="G2" s="442"/>
      <c r="H2" s="439"/>
    </row>
    <row r="3" spans="1:8" ht="13.5" thickBot="1" x14ac:dyDescent="0.25">
      <c r="A3" s="443" t="s">
        <v>55</v>
      </c>
      <c r="B3" s="232" t="s">
        <v>45</v>
      </c>
      <c r="C3" s="233"/>
      <c r="D3" s="395"/>
      <c r="E3" s="232" t="s">
        <v>46</v>
      </c>
      <c r="F3" s="234"/>
      <c r="G3" s="395"/>
      <c r="H3" s="439"/>
    </row>
    <row r="4" spans="1:8" s="235" customFormat="1" ht="48.75" thickBot="1" x14ac:dyDescent="0.25">
      <c r="A4" s="444"/>
      <c r="B4" s="145" t="s">
        <v>48</v>
      </c>
      <c r="C4" s="146" t="str">
        <f>+'2. mell. 1. OLDAL'!C4</f>
        <v>2018. évi előirányzat            eredeti</v>
      </c>
      <c r="D4" s="32" t="s">
        <v>477</v>
      </c>
      <c r="E4" s="145" t="s">
        <v>48</v>
      </c>
      <c r="F4" s="41" t="str">
        <f>+'2. mell. 1. OLDAL'!C4</f>
        <v>2018. évi előirányzat            eredeti</v>
      </c>
      <c r="G4" s="32" t="s">
        <v>477</v>
      </c>
      <c r="H4" s="439"/>
    </row>
    <row r="5" spans="1:8" s="235" customFormat="1" ht="13.5" thickBot="1" x14ac:dyDescent="0.25">
      <c r="A5" s="236"/>
      <c r="B5" s="237" t="s">
        <v>411</v>
      </c>
      <c r="C5" s="238" t="s">
        <v>412</v>
      </c>
      <c r="D5" s="396" t="s">
        <v>413</v>
      </c>
      <c r="E5" s="237" t="s">
        <v>415</v>
      </c>
      <c r="F5" s="239" t="s">
        <v>414</v>
      </c>
      <c r="G5" s="396" t="s">
        <v>416</v>
      </c>
      <c r="H5" s="439"/>
    </row>
    <row r="6" spans="1:8" ht="12.95" customHeight="1" x14ac:dyDescent="0.2">
      <c r="A6" s="241" t="s">
        <v>9</v>
      </c>
      <c r="B6" s="242" t="s">
        <v>329</v>
      </c>
      <c r="C6" s="221">
        <v>77500076</v>
      </c>
      <c r="D6" s="397">
        <v>81360396</v>
      </c>
      <c r="E6" s="242" t="s">
        <v>178</v>
      </c>
      <c r="F6" s="405">
        <v>184144999</v>
      </c>
      <c r="G6" s="271">
        <v>187903719</v>
      </c>
      <c r="H6" s="439"/>
    </row>
    <row r="7" spans="1:8" x14ac:dyDescent="0.2">
      <c r="A7" s="243" t="s">
        <v>10</v>
      </c>
      <c r="B7" s="244" t="s">
        <v>330</v>
      </c>
      <c r="C7" s="222">
        <v>77500076</v>
      </c>
      <c r="D7" s="398">
        <v>77500076</v>
      </c>
      <c r="E7" s="244" t="s">
        <v>335</v>
      </c>
      <c r="F7" s="223">
        <v>177193399</v>
      </c>
      <c r="G7" s="227">
        <v>177193399</v>
      </c>
      <c r="H7" s="439"/>
    </row>
    <row r="8" spans="1:8" ht="12.95" customHeight="1" x14ac:dyDescent="0.2">
      <c r="A8" s="243" t="s">
        <v>11</v>
      </c>
      <c r="B8" s="244" t="s">
        <v>2</v>
      </c>
      <c r="C8" s="222"/>
      <c r="D8" s="398"/>
      <c r="E8" s="244" t="s">
        <v>145</v>
      </c>
      <c r="F8" s="223"/>
      <c r="G8" s="227">
        <v>101600</v>
      </c>
      <c r="H8" s="439"/>
    </row>
    <row r="9" spans="1:8" ht="12.95" customHeight="1" x14ac:dyDescent="0.2">
      <c r="A9" s="243" t="s">
        <v>12</v>
      </c>
      <c r="B9" s="244" t="s">
        <v>331</v>
      </c>
      <c r="C9" s="222">
        <v>33472079</v>
      </c>
      <c r="D9" s="398">
        <v>33472079</v>
      </c>
      <c r="E9" s="244" t="s">
        <v>336</v>
      </c>
      <c r="F9" s="223"/>
      <c r="G9" s="227"/>
      <c r="H9" s="439"/>
    </row>
    <row r="10" spans="1:8" ht="12.75" customHeight="1" x14ac:dyDescent="0.2">
      <c r="A10" s="243" t="s">
        <v>13</v>
      </c>
      <c r="B10" s="244" t="s">
        <v>332</v>
      </c>
      <c r="C10" s="222"/>
      <c r="D10" s="398"/>
      <c r="E10" s="244" t="s">
        <v>180</v>
      </c>
      <c r="F10" s="223"/>
      <c r="G10" s="227"/>
      <c r="H10" s="439"/>
    </row>
    <row r="11" spans="1:8" ht="12.95" customHeight="1" x14ac:dyDescent="0.2">
      <c r="A11" s="243" t="s">
        <v>14</v>
      </c>
      <c r="B11" s="244" t="s">
        <v>333</v>
      </c>
      <c r="C11" s="223"/>
      <c r="D11" s="227"/>
      <c r="E11" s="315"/>
      <c r="F11" s="223"/>
      <c r="G11" s="227"/>
      <c r="H11" s="439"/>
    </row>
    <row r="12" spans="1:8" ht="12.95" customHeight="1" x14ac:dyDescent="0.2">
      <c r="A12" s="243" t="s">
        <v>15</v>
      </c>
      <c r="B12" s="36"/>
      <c r="C12" s="222"/>
      <c r="D12" s="398"/>
      <c r="E12" s="315"/>
      <c r="F12" s="223"/>
      <c r="G12" s="227"/>
      <c r="H12" s="439"/>
    </row>
    <row r="13" spans="1:8" ht="12.95" customHeight="1" x14ac:dyDescent="0.2">
      <c r="A13" s="243" t="s">
        <v>16</v>
      </c>
      <c r="B13" s="36"/>
      <c r="C13" s="222"/>
      <c r="D13" s="398"/>
      <c r="E13" s="316"/>
      <c r="F13" s="223"/>
      <c r="G13" s="227"/>
      <c r="H13" s="439"/>
    </row>
    <row r="14" spans="1:8" ht="12.95" customHeight="1" x14ac:dyDescent="0.2">
      <c r="A14" s="243" t="s">
        <v>17</v>
      </c>
      <c r="B14" s="313"/>
      <c r="C14" s="223"/>
      <c r="D14" s="227"/>
      <c r="E14" s="315"/>
      <c r="F14" s="223"/>
      <c r="G14" s="227"/>
      <c r="H14" s="439"/>
    </row>
    <row r="15" spans="1:8" x14ac:dyDescent="0.2">
      <c r="A15" s="243" t="s">
        <v>18</v>
      </c>
      <c r="B15" s="36"/>
      <c r="C15" s="223"/>
      <c r="D15" s="227"/>
      <c r="E15" s="315"/>
      <c r="F15" s="223"/>
      <c r="G15" s="227"/>
      <c r="H15" s="439"/>
    </row>
    <row r="16" spans="1:8" ht="12.95" customHeight="1" thickBot="1" x14ac:dyDescent="0.25">
      <c r="A16" s="286" t="s">
        <v>19</v>
      </c>
      <c r="B16" s="314"/>
      <c r="C16" s="288"/>
      <c r="D16" s="416"/>
      <c r="E16" s="287" t="s">
        <v>40</v>
      </c>
      <c r="F16" s="288">
        <v>541750</v>
      </c>
      <c r="G16" s="416">
        <v>524536</v>
      </c>
      <c r="H16" s="439"/>
    </row>
    <row r="17" spans="1:8" ht="15.95" customHeight="1" thickBot="1" x14ac:dyDescent="0.25">
      <c r="A17" s="246" t="s">
        <v>20</v>
      </c>
      <c r="B17" s="98" t="s">
        <v>342</v>
      </c>
      <c r="C17" s="225">
        <f>+C6+C8+C9+C11+C12+C13+C14+C15+C16</f>
        <v>110972155</v>
      </c>
      <c r="D17" s="400">
        <f>SUM(D6,D8,D9,D11)</f>
        <v>114832475</v>
      </c>
      <c r="E17" s="98" t="s">
        <v>343</v>
      </c>
      <c r="F17" s="420">
        <f>+F6+F8+F10+F11+F12+F13+F14+F15+F16</f>
        <v>184686749</v>
      </c>
      <c r="G17" s="228">
        <f>SUM(G6,G8,G10,G16)</f>
        <v>188529855</v>
      </c>
      <c r="H17" s="439"/>
    </row>
    <row r="18" spans="1:8" ht="12.95" customHeight="1" x14ac:dyDescent="0.2">
      <c r="A18" s="241" t="s">
        <v>21</v>
      </c>
      <c r="B18" s="255" t="s">
        <v>196</v>
      </c>
      <c r="C18" s="262">
        <f>SUM(C19:C23)</f>
        <v>73714594</v>
      </c>
      <c r="D18" s="415">
        <f>SUM(D19:D23)</f>
        <v>73697380</v>
      </c>
      <c r="E18" s="249" t="s">
        <v>149</v>
      </c>
      <c r="F18" s="417"/>
      <c r="G18" s="418"/>
      <c r="H18" s="439"/>
    </row>
    <row r="19" spans="1:8" ht="12.95" customHeight="1" x14ac:dyDescent="0.2">
      <c r="A19" s="243" t="s">
        <v>22</v>
      </c>
      <c r="B19" s="256" t="s">
        <v>185</v>
      </c>
      <c r="C19" s="61">
        <v>73714594</v>
      </c>
      <c r="D19" s="101">
        <v>73697380</v>
      </c>
      <c r="E19" s="249" t="s">
        <v>152</v>
      </c>
      <c r="F19" s="410"/>
      <c r="G19" s="62"/>
      <c r="H19" s="439"/>
    </row>
    <row r="20" spans="1:8" ht="12.95" customHeight="1" x14ac:dyDescent="0.2">
      <c r="A20" s="241" t="s">
        <v>23</v>
      </c>
      <c r="B20" s="256" t="s">
        <v>186</v>
      </c>
      <c r="C20" s="61"/>
      <c r="D20" s="101"/>
      <c r="E20" s="249" t="s">
        <v>123</v>
      </c>
      <c r="F20" s="410"/>
      <c r="G20" s="62"/>
      <c r="H20" s="439"/>
    </row>
    <row r="21" spans="1:8" ht="12.95" customHeight="1" x14ac:dyDescent="0.2">
      <c r="A21" s="243" t="s">
        <v>24</v>
      </c>
      <c r="B21" s="256" t="s">
        <v>187</v>
      </c>
      <c r="C21" s="61"/>
      <c r="D21" s="101"/>
      <c r="E21" s="249" t="s">
        <v>124</v>
      </c>
      <c r="F21" s="410"/>
      <c r="G21" s="62"/>
      <c r="H21" s="439"/>
    </row>
    <row r="22" spans="1:8" ht="12.95" customHeight="1" x14ac:dyDescent="0.2">
      <c r="A22" s="241" t="s">
        <v>25</v>
      </c>
      <c r="B22" s="256" t="s">
        <v>188</v>
      </c>
      <c r="C22" s="61"/>
      <c r="D22" s="402"/>
      <c r="E22" s="248" t="s">
        <v>184</v>
      </c>
      <c r="F22" s="410"/>
      <c r="G22" s="229"/>
      <c r="H22" s="439"/>
    </row>
    <row r="23" spans="1:8" ht="12.95" customHeight="1" x14ac:dyDescent="0.2">
      <c r="A23" s="243" t="s">
        <v>26</v>
      </c>
      <c r="B23" s="257" t="s">
        <v>189</v>
      </c>
      <c r="C23" s="61"/>
      <c r="D23" s="101"/>
      <c r="E23" s="249" t="s">
        <v>153</v>
      </c>
      <c r="F23" s="410"/>
      <c r="G23" s="62"/>
      <c r="H23" s="439"/>
    </row>
    <row r="24" spans="1:8" ht="12.95" customHeight="1" x14ac:dyDescent="0.2">
      <c r="A24" s="241" t="s">
        <v>27</v>
      </c>
      <c r="B24" s="258" t="s">
        <v>190</v>
      </c>
      <c r="C24" s="251">
        <f>+C25+C26+C27+C28+C29</f>
        <v>0</v>
      </c>
      <c r="D24" s="415"/>
      <c r="E24" s="259" t="s">
        <v>151</v>
      </c>
      <c r="F24" s="410"/>
      <c r="G24" s="419"/>
      <c r="H24" s="439"/>
    </row>
    <row r="25" spans="1:8" ht="12.95" customHeight="1" x14ac:dyDescent="0.2">
      <c r="A25" s="243" t="s">
        <v>28</v>
      </c>
      <c r="B25" s="257" t="s">
        <v>191</v>
      </c>
      <c r="C25" s="61"/>
      <c r="D25" s="100"/>
      <c r="E25" s="259" t="s">
        <v>337</v>
      </c>
      <c r="F25" s="410"/>
      <c r="G25" s="60"/>
      <c r="H25" s="439"/>
    </row>
    <row r="26" spans="1:8" ht="12.95" customHeight="1" x14ac:dyDescent="0.2">
      <c r="A26" s="241" t="s">
        <v>29</v>
      </c>
      <c r="B26" s="257" t="s">
        <v>192</v>
      </c>
      <c r="C26" s="61"/>
      <c r="D26" s="100"/>
      <c r="E26" s="254"/>
      <c r="F26" s="410"/>
      <c r="G26" s="60"/>
      <c r="H26" s="439"/>
    </row>
    <row r="27" spans="1:8" ht="12.95" customHeight="1" x14ac:dyDescent="0.2">
      <c r="A27" s="243" t="s">
        <v>30</v>
      </c>
      <c r="B27" s="256" t="s">
        <v>193</v>
      </c>
      <c r="C27" s="61"/>
      <c r="D27" s="100"/>
      <c r="E27" s="96"/>
      <c r="F27" s="410"/>
      <c r="G27" s="60"/>
      <c r="H27" s="439"/>
    </row>
    <row r="28" spans="1:8" ht="12.95" customHeight="1" x14ac:dyDescent="0.2">
      <c r="A28" s="241" t="s">
        <v>31</v>
      </c>
      <c r="B28" s="260" t="s">
        <v>194</v>
      </c>
      <c r="C28" s="61"/>
      <c r="D28" s="101"/>
      <c r="E28" s="36"/>
      <c r="F28" s="410"/>
      <c r="G28" s="62"/>
      <c r="H28" s="439"/>
    </row>
    <row r="29" spans="1:8" ht="12.95" customHeight="1" thickBot="1" x14ac:dyDescent="0.25">
      <c r="A29" s="243" t="s">
        <v>32</v>
      </c>
      <c r="B29" s="261" t="s">
        <v>195</v>
      </c>
      <c r="C29" s="61"/>
      <c r="D29" s="100"/>
      <c r="E29" s="96"/>
      <c r="F29" s="410"/>
      <c r="G29" s="413"/>
      <c r="H29" s="439"/>
    </row>
    <row r="30" spans="1:8" ht="14.45" customHeight="1" thickBot="1" x14ac:dyDescent="0.25">
      <c r="A30" s="246" t="s">
        <v>33</v>
      </c>
      <c r="B30" s="98" t="s">
        <v>334</v>
      </c>
      <c r="C30" s="225">
        <f>+C18+C24</f>
        <v>73714594</v>
      </c>
      <c r="D30" s="400">
        <f>SUM(D18,D24)</f>
        <v>73697380</v>
      </c>
      <c r="E30" s="98" t="s">
        <v>485</v>
      </c>
      <c r="F30" s="420">
        <f>SUM(F18:F29)</f>
        <v>0</v>
      </c>
      <c r="G30" s="228"/>
      <c r="H30" s="439"/>
    </row>
    <row r="31" spans="1:8" ht="13.5" thickBot="1" x14ac:dyDescent="0.25">
      <c r="A31" s="246" t="s">
        <v>34</v>
      </c>
      <c r="B31" s="252" t="s">
        <v>338</v>
      </c>
      <c r="C31" s="253">
        <f>+C17+C30</f>
        <v>184686749</v>
      </c>
      <c r="D31" s="404">
        <f>SUM(D17,D30)</f>
        <v>188529855</v>
      </c>
      <c r="E31" s="252" t="s">
        <v>339</v>
      </c>
      <c r="F31" s="253">
        <f>+F17+F30</f>
        <v>184686749</v>
      </c>
      <c r="G31" s="414">
        <f>SUM(G17,G30)</f>
        <v>188529855</v>
      </c>
      <c r="H31" s="439"/>
    </row>
    <row r="32" spans="1:8" ht="13.5" thickBot="1" x14ac:dyDescent="0.25">
      <c r="A32" s="246" t="s">
        <v>35</v>
      </c>
      <c r="B32" s="252" t="s">
        <v>127</v>
      </c>
      <c r="C32" s="253">
        <f>IF(C17-F17&lt;0,F17-C17,"-")</f>
        <v>73714594</v>
      </c>
      <c r="D32" s="404">
        <v>73697380</v>
      </c>
      <c r="E32" s="252" t="s">
        <v>128</v>
      </c>
      <c r="F32" s="253" t="str">
        <f>IF(C17-F17&gt;0,C17-F17,"-")</f>
        <v>-</v>
      </c>
      <c r="G32" s="414"/>
      <c r="H32" s="439"/>
    </row>
    <row r="33" spans="1:8" ht="13.5" thickBot="1" x14ac:dyDescent="0.25">
      <c r="A33" s="246" t="s">
        <v>36</v>
      </c>
      <c r="B33" s="252" t="s">
        <v>451</v>
      </c>
      <c r="C33" s="253" t="str">
        <f>IF(C31-F31&lt;0,F31-C31,"-")</f>
        <v>-</v>
      </c>
      <c r="D33" s="404"/>
      <c r="E33" s="252" t="s">
        <v>452</v>
      </c>
      <c r="F33" s="253" t="str">
        <f>IF(C31-F31&gt;0,C31-F31,"-")</f>
        <v>-</v>
      </c>
      <c r="G33" s="414"/>
      <c r="H33" s="439"/>
    </row>
  </sheetData>
  <mergeCells count="3">
    <mergeCell ref="A3:A4"/>
    <mergeCell ref="H1:H33"/>
    <mergeCell ref="F2:G2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11"/>
  <sheetViews>
    <sheetView view="pageBreakPreview" zoomScale="130" zoomScaleNormal="120" zoomScaleSheetLayoutView="130" workbookViewId="0">
      <selection activeCell="D8" sqref="D8"/>
    </sheetView>
  </sheetViews>
  <sheetFormatPr defaultColWidth="9.33203125" defaultRowHeight="15" x14ac:dyDescent="0.25"/>
  <cols>
    <col min="1" max="1" width="5.6640625" style="106" customWidth="1"/>
    <col min="2" max="2" width="35.6640625" style="106" customWidth="1"/>
    <col min="3" max="6" width="14" style="106" customWidth="1"/>
    <col min="7" max="16384" width="9.33203125" style="106"/>
  </cols>
  <sheetData>
    <row r="1" spans="1:7" ht="33" customHeight="1" x14ac:dyDescent="0.25">
      <c r="A1" s="445" t="s">
        <v>464</v>
      </c>
      <c r="B1" s="445"/>
      <c r="C1" s="445"/>
      <c r="D1" s="445"/>
      <c r="E1" s="445"/>
      <c r="F1" s="445"/>
    </row>
    <row r="2" spans="1:7" ht="15.95" customHeight="1" thickBot="1" x14ac:dyDescent="0.3">
      <c r="A2" s="107"/>
      <c r="B2" s="107"/>
      <c r="C2" s="446"/>
      <c r="D2" s="446"/>
      <c r="E2" s="453" t="str">
        <f>'2. mell. 2. OLDAL'!F2</f>
        <v>Forintban!</v>
      </c>
      <c r="F2" s="453"/>
      <c r="G2" s="113"/>
    </row>
    <row r="3" spans="1:7" ht="63" customHeight="1" x14ac:dyDescent="0.25">
      <c r="A3" s="449" t="s">
        <v>7</v>
      </c>
      <c r="B3" s="451" t="s">
        <v>155</v>
      </c>
      <c r="C3" s="451" t="s">
        <v>200</v>
      </c>
      <c r="D3" s="451"/>
      <c r="E3" s="451"/>
      <c r="F3" s="447" t="s">
        <v>417</v>
      </c>
    </row>
    <row r="4" spans="1:7" ht="15.75" thickBot="1" x14ac:dyDescent="0.3">
      <c r="A4" s="450"/>
      <c r="B4" s="452"/>
      <c r="C4" s="426" t="s">
        <v>487</v>
      </c>
      <c r="D4" s="426" t="s">
        <v>488</v>
      </c>
      <c r="E4" s="426" t="s">
        <v>489</v>
      </c>
      <c r="F4" s="448"/>
    </row>
    <row r="5" spans="1:7" ht="15.75" thickBot="1" x14ac:dyDescent="0.3">
      <c r="A5" s="110"/>
      <c r="B5" s="111" t="s">
        <v>411</v>
      </c>
      <c r="C5" s="111" t="s">
        <v>412</v>
      </c>
      <c r="D5" s="111" t="s">
        <v>413</v>
      </c>
      <c r="E5" s="111" t="s">
        <v>415</v>
      </c>
      <c r="F5" s="112" t="s">
        <v>414</v>
      </c>
    </row>
    <row r="6" spans="1:7" x14ac:dyDescent="0.25">
      <c r="A6" s="109" t="s">
        <v>9</v>
      </c>
      <c r="B6" s="127"/>
      <c r="C6" s="358"/>
      <c r="D6" s="358"/>
      <c r="E6" s="358"/>
      <c r="F6" s="359">
        <f>SUM(C6:E6)</f>
        <v>0</v>
      </c>
    </row>
    <row r="7" spans="1:7" x14ac:dyDescent="0.25">
      <c r="A7" s="108" t="s">
        <v>10</v>
      </c>
      <c r="B7" s="128"/>
      <c r="C7" s="360"/>
      <c r="D7" s="360"/>
      <c r="E7" s="360"/>
      <c r="F7" s="361">
        <f>SUM(C7:E7)</f>
        <v>0</v>
      </c>
    </row>
    <row r="8" spans="1:7" x14ac:dyDescent="0.25">
      <c r="A8" s="108" t="s">
        <v>11</v>
      </c>
      <c r="B8" s="128"/>
      <c r="C8" s="360"/>
      <c r="D8" s="360"/>
      <c r="E8" s="360"/>
      <c r="F8" s="361">
        <f>SUM(C8:E8)</f>
        <v>0</v>
      </c>
    </row>
    <row r="9" spans="1:7" x14ac:dyDescent="0.25">
      <c r="A9" s="108" t="s">
        <v>12</v>
      </c>
      <c r="B9" s="128"/>
      <c r="C9" s="360"/>
      <c r="D9" s="360"/>
      <c r="E9" s="360"/>
      <c r="F9" s="361">
        <f>SUM(C9:E9)</f>
        <v>0</v>
      </c>
    </row>
    <row r="10" spans="1:7" ht="15.75" thickBot="1" x14ac:dyDescent="0.3">
      <c r="A10" s="114" t="s">
        <v>13</v>
      </c>
      <c r="B10" s="129"/>
      <c r="C10" s="362"/>
      <c r="D10" s="362"/>
      <c r="E10" s="362"/>
      <c r="F10" s="361">
        <f>SUM(C10:E10)</f>
        <v>0</v>
      </c>
    </row>
    <row r="11" spans="1:7" s="334" customFormat="1" thickBot="1" x14ac:dyDescent="0.25">
      <c r="A11" s="333" t="s">
        <v>14</v>
      </c>
      <c r="B11" s="115" t="s">
        <v>156</v>
      </c>
      <c r="C11" s="363">
        <f>SUM(C6:C10)</f>
        <v>0</v>
      </c>
      <c r="D11" s="363">
        <f>SUM(D6:D10)</f>
        <v>0</v>
      </c>
      <c r="E11" s="363">
        <f>SUM(E6:E10)</f>
        <v>0</v>
      </c>
      <c r="F11" s="364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6/2018. (X.5.)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12"/>
  <sheetViews>
    <sheetView view="pageBreakPreview" zoomScale="60" zoomScaleNormal="120" workbookViewId="0">
      <selection activeCell="C10" sqref="C10"/>
    </sheetView>
  </sheetViews>
  <sheetFormatPr defaultColWidth="9.33203125" defaultRowHeight="15" x14ac:dyDescent="0.25"/>
  <cols>
    <col min="1" max="1" width="5.6640625" style="106" customWidth="1"/>
    <col min="2" max="2" width="68.6640625" style="106" customWidth="1"/>
    <col min="3" max="3" width="19.5" style="106" customWidth="1"/>
    <col min="4" max="16384" width="9.33203125" style="106"/>
  </cols>
  <sheetData>
    <row r="1" spans="1:4" ht="33" customHeight="1" x14ac:dyDescent="0.25">
      <c r="A1" s="445" t="s">
        <v>465</v>
      </c>
      <c r="B1" s="445"/>
      <c r="C1" s="445"/>
    </row>
    <row r="2" spans="1:4" ht="15.95" customHeight="1" thickBot="1" x14ac:dyDescent="0.3">
      <c r="A2" s="107"/>
      <c r="B2" s="107"/>
      <c r="C2" s="116" t="str">
        <f>'2. mell. 2. OLDAL'!F2</f>
        <v>Forintban!</v>
      </c>
      <c r="D2" s="113"/>
    </row>
    <row r="3" spans="1:4" ht="26.25" customHeight="1" thickBot="1" x14ac:dyDescent="0.3">
      <c r="A3" s="130" t="s">
        <v>7</v>
      </c>
      <c r="B3" s="131" t="s">
        <v>154</v>
      </c>
      <c r="C3" s="132" t="str">
        <f>+'1. mell. 1. OLDAL'!C3</f>
        <v>2018. évi előirányzat            eredeti</v>
      </c>
    </row>
    <row r="4" spans="1:4" ht="15.75" thickBot="1" x14ac:dyDescent="0.3">
      <c r="A4" s="133"/>
      <c r="B4" s="352" t="s">
        <v>411</v>
      </c>
      <c r="C4" s="353" t="s">
        <v>412</v>
      </c>
    </row>
    <row r="5" spans="1:4" x14ac:dyDescent="0.25">
      <c r="A5" s="134" t="s">
        <v>9</v>
      </c>
      <c r="B5" s="266" t="s">
        <v>418</v>
      </c>
      <c r="C5" s="263">
        <v>14200000</v>
      </c>
    </row>
    <row r="6" spans="1:4" ht="24.75" x14ac:dyDescent="0.25">
      <c r="A6" s="135" t="s">
        <v>10</v>
      </c>
      <c r="B6" s="277" t="s">
        <v>197</v>
      </c>
      <c r="C6" s="264"/>
    </row>
    <row r="7" spans="1:4" x14ac:dyDescent="0.25">
      <c r="A7" s="135" t="s">
        <v>11</v>
      </c>
      <c r="B7" s="278" t="s">
        <v>419</v>
      </c>
      <c r="C7" s="264"/>
    </row>
    <row r="8" spans="1:4" ht="24.75" x14ac:dyDescent="0.25">
      <c r="A8" s="135" t="s">
        <v>12</v>
      </c>
      <c r="B8" s="278" t="s">
        <v>199</v>
      </c>
      <c r="C8" s="264"/>
    </row>
    <row r="9" spans="1:4" x14ac:dyDescent="0.25">
      <c r="A9" s="136" t="s">
        <v>13</v>
      </c>
      <c r="B9" s="278" t="s">
        <v>198</v>
      </c>
      <c r="C9" s="265">
        <v>45000</v>
      </c>
    </row>
    <row r="10" spans="1:4" ht="15.75" thickBot="1" x14ac:dyDescent="0.3">
      <c r="A10" s="135" t="s">
        <v>14</v>
      </c>
      <c r="B10" s="279" t="s">
        <v>420</v>
      </c>
      <c r="C10" s="264"/>
    </row>
    <row r="11" spans="1:4" ht="15.75" thickBot="1" x14ac:dyDescent="0.3">
      <c r="A11" s="454" t="s">
        <v>157</v>
      </c>
      <c r="B11" s="455"/>
      <c r="C11" s="137">
        <f>SUM(C5:C10)</f>
        <v>14245000</v>
      </c>
    </row>
    <row r="12" spans="1:4" ht="23.25" customHeight="1" x14ac:dyDescent="0.25">
      <c r="A12" s="456" t="s">
        <v>175</v>
      </c>
      <c r="B12" s="456"/>
      <c r="C12" s="456"/>
    </row>
  </sheetData>
  <sheetProtection sheet="1"/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6/2018. (X.5.)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8"/>
  <sheetViews>
    <sheetView view="pageBreakPreview" zoomScale="60" zoomScaleNormal="120" workbookViewId="0">
      <selection activeCell="B11" sqref="B11"/>
    </sheetView>
  </sheetViews>
  <sheetFormatPr defaultColWidth="9.33203125" defaultRowHeight="15" x14ac:dyDescent="0.25"/>
  <cols>
    <col min="1" max="1" width="5.6640625" style="106" customWidth="1"/>
    <col min="2" max="2" width="66.83203125" style="106" customWidth="1"/>
    <col min="3" max="3" width="27" style="106" customWidth="1"/>
    <col min="4" max="16384" width="9.33203125" style="106"/>
  </cols>
  <sheetData>
    <row r="1" spans="1:4" ht="33" customHeight="1" x14ac:dyDescent="0.25">
      <c r="A1" s="445" t="s">
        <v>490</v>
      </c>
      <c r="B1" s="445"/>
      <c r="C1" s="445"/>
    </row>
    <row r="2" spans="1:4" ht="15.95" customHeight="1" thickBot="1" x14ac:dyDescent="0.3">
      <c r="A2" s="107"/>
      <c r="B2" s="107"/>
      <c r="C2" s="116" t="str">
        <f>'4.sz.mell.'!C2</f>
        <v>Forintban!</v>
      </c>
      <c r="D2" s="113"/>
    </row>
    <row r="3" spans="1:4" ht="26.25" customHeight="1" thickBot="1" x14ac:dyDescent="0.3">
      <c r="A3" s="130" t="s">
        <v>7</v>
      </c>
      <c r="B3" s="131" t="s">
        <v>158</v>
      </c>
      <c r="C3" s="132" t="s">
        <v>173</v>
      </c>
    </row>
    <row r="4" spans="1:4" ht="15.75" thickBot="1" x14ac:dyDescent="0.3">
      <c r="A4" s="133"/>
      <c r="B4" s="352" t="s">
        <v>411</v>
      </c>
      <c r="C4" s="353" t="s">
        <v>412</v>
      </c>
    </row>
    <row r="5" spans="1:4" x14ac:dyDescent="0.25">
      <c r="A5" s="134" t="s">
        <v>9</v>
      </c>
      <c r="B5" s="141"/>
      <c r="C5" s="138"/>
    </row>
    <row r="6" spans="1:4" x14ac:dyDescent="0.25">
      <c r="A6" s="135" t="s">
        <v>10</v>
      </c>
      <c r="B6" s="142"/>
      <c r="C6" s="139"/>
    </row>
    <row r="7" spans="1:4" ht="15.75" thickBot="1" x14ac:dyDescent="0.3">
      <c r="A7" s="136" t="s">
        <v>11</v>
      </c>
      <c r="B7" s="143"/>
      <c r="C7" s="140"/>
    </row>
    <row r="8" spans="1:4" s="334" customFormat="1" ht="17.25" customHeight="1" thickBot="1" x14ac:dyDescent="0.25">
      <c r="A8" s="335" t="s">
        <v>12</v>
      </c>
      <c r="B8" s="99" t="s">
        <v>159</v>
      </c>
      <c r="C8" s="137">
        <f>SUM(C5:C7)</f>
        <v>0</v>
      </c>
    </row>
  </sheetData>
  <sheetProtection sheet="1"/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6/2018. (X.5.)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23"/>
  <sheetViews>
    <sheetView zoomScaleNormal="100" workbookViewId="0">
      <selection activeCell="F6" sqref="F6"/>
    </sheetView>
  </sheetViews>
  <sheetFormatPr defaultColWidth="9.33203125" defaultRowHeight="12.75" x14ac:dyDescent="0.2"/>
  <cols>
    <col min="1" max="1" width="47.1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44" customWidth="1"/>
    <col min="7" max="8" width="12.83203125" style="33" customWidth="1"/>
    <col min="9" max="9" width="13.83203125" style="33" customWidth="1"/>
    <col min="10" max="16384" width="9.33203125" style="33"/>
  </cols>
  <sheetData>
    <row r="1" spans="1:6" ht="25.5" customHeight="1" x14ac:dyDescent="0.2">
      <c r="A1" s="457" t="s">
        <v>0</v>
      </c>
      <c r="B1" s="457"/>
      <c r="C1" s="457"/>
      <c r="D1" s="457"/>
      <c r="E1" s="457"/>
      <c r="F1" s="457"/>
    </row>
    <row r="2" spans="1:6" ht="22.5" customHeight="1" thickBot="1" x14ac:dyDescent="0.3">
      <c r="A2" s="144"/>
      <c r="B2" s="44"/>
      <c r="C2" s="44"/>
      <c r="D2" s="44"/>
      <c r="E2" s="44"/>
      <c r="F2" s="40" t="str">
        <f>'5.sz.mell.'!C2</f>
        <v>Forintban!</v>
      </c>
    </row>
    <row r="3" spans="1:6" s="35" customFormat="1" ht="44.25" customHeight="1" thickBot="1" x14ac:dyDescent="0.25">
      <c r="A3" s="145" t="s">
        <v>51</v>
      </c>
      <c r="B3" s="146" t="s">
        <v>52</v>
      </c>
      <c r="C3" s="146" t="s">
        <v>53</v>
      </c>
      <c r="D3" s="146" t="s">
        <v>486</v>
      </c>
      <c r="E3" s="146" t="str">
        <f>+'1. mell. 1. OLDAL'!C3</f>
        <v>2018. évi előirányzat            eredeti</v>
      </c>
      <c r="F3" s="41" t="s">
        <v>491</v>
      </c>
    </row>
    <row r="4" spans="1:6" s="44" customFormat="1" ht="12" customHeight="1" thickBot="1" x14ac:dyDescent="0.25">
      <c r="A4" s="42" t="s">
        <v>411</v>
      </c>
      <c r="B4" s="43" t="s">
        <v>412</v>
      </c>
      <c r="C4" s="43" t="s">
        <v>413</v>
      </c>
      <c r="D4" s="43" t="s">
        <v>415</v>
      </c>
      <c r="E4" s="43" t="s">
        <v>414</v>
      </c>
      <c r="F4" s="355" t="s">
        <v>447</v>
      </c>
    </row>
    <row r="5" spans="1:6" ht="15.95" customHeight="1" x14ac:dyDescent="0.2">
      <c r="A5" s="425" t="s">
        <v>468</v>
      </c>
      <c r="B5" s="24">
        <v>199586651</v>
      </c>
      <c r="C5" s="337" t="s">
        <v>469</v>
      </c>
      <c r="D5" s="24">
        <v>22393252</v>
      </c>
      <c r="E5" s="24">
        <v>177193399</v>
      </c>
      <c r="F5" s="45">
        <f>B5-D5-E5</f>
        <v>0</v>
      </c>
    </row>
    <row r="6" spans="1:6" ht="15.95" customHeight="1" x14ac:dyDescent="0.2">
      <c r="A6" s="425" t="s">
        <v>466</v>
      </c>
      <c r="B6" s="24">
        <v>200000</v>
      </c>
      <c r="C6" s="337" t="s">
        <v>469</v>
      </c>
      <c r="D6" s="24">
        <v>0</v>
      </c>
      <c r="E6" s="24">
        <v>200000</v>
      </c>
      <c r="F6" s="45">
        <f>B6-D6-E6</f>
        <v>0</v>
      </c>
    </row>
    <row r="7" spans="1:6" ht="15.95" customHeight="1" x14ac:dyDescent="0.2">
      <c r="A7" s="425" t="s">
        <v>467</v>
      </c>
      <c r="B7" s="24">
        <v>6650000</v>
      </c>
      <c r="C7" s="337" t="s">
        <v>470</v>
      </c>
      <c r="D7" s="24"/>
      <c r="E7" s="24">
        <v>6650000</v>
      </c>
      <c r="F7" s="45">
        <f>B7-D7-E7</f>
        <v>0</v>
      </c>
    </row>
    <row r="8" spans="1:6" ht="15.95" customHeight="1" x14ac:dyDescent="0.2">
      <c r="A8" t="s">
        <v>478</v>
      </c>
      <c r="B8" s="24">
        <v>1300000</v>
      </c>
      <c r="C8" s="337" t="s">
        <v>470</v>
      </c>
      <c r="D8" s="24"/>
      <c r="E8" s="24">
        <v>1300000</v>
      </c>
      <c r="F8" s="45"/>
    </row>
    <row r="9" spans="1:6" ht="15.95" customHeight="1" x14ac:dyDescent="0.2">
      <c r="A9" t="s">
        <v>479</v>
      </c>
      <c r="B9" s="24">
        <v>2560320</v>
      </c>
      <c r="C9" s="337" t="s">
        <v>470</v>
      </c>
      <c r="D9" s="24"/>
      <c r="E9" s="24">
        <v>2560320</v>
      </c>
      <c r="F9" s="45">
        <f t="shared" ref="F9:F22" si="0">B8-D8-E8</f>
        <v>0</v>
      </c>
    </row>
    <row r="10" spans="1:6" ht="15.95" customHeight="1" x14ac:dyDescent="0.2">
      <c r="A10" s="336"/>
      <c r="B10" s="24"/>
      <c r="C10" s="337"/>
      <c r="D10" s="24"/>
      <c r="E10" s="24"/>
      <c r="F10" s="45">
        <f t="shared" si="0"/>
        <v>0</v>
      </c>
    </row>
    <row r="11" spans="1:6" ht="15.95" customHeight="1" x14ac:dyDescent="0.2">
      <c r="A11" s="336"/>
      <c r="B11" s="24"/>
      <c r="C11" s="337"/>
      <c r="D11" s="24"/>
      <c r="E11" s="24"/>
      <c r="F11" s="45">
        <f t="shared" si="0"/>
        <v>0</v>
      </c>
    </row>
    <row r="12" spans="1:6" ht="15.95" customHeight="1" x14ac:dyDescent="0.2">
      <c r="A12" s="336"/>
      <c r="B12" s="24"/>
      <c r="C12" s="337"/>
      <c r="D12" s="24"/>
      <c r="E12" s="24"/>
      <c r="F12" s="45">
        <f t="shared" si="0"/>
        <v>0</v>
      </c>
    </row>
    <row r="13" spans="1:6" ht="15.95" customHeight="1" x14ac:dyDescent="0.2">
      <c r="A13" s="336"/>
      <c r="B13" s="24"/>
      <c r="C13" s="337"/>
      <c r="D13" s="24"/>
      <c r="E13" s="24"/>
      <c r="F13" s="45">
        <f t="shared" si="0"/>
        <v>0</v>
      </c>
    </row>
    <row r="14" spans="1:6" ht="15.95" customHeight="1" x14ac:dyDescent="0.2">
      <c r="A14" s="336"/>
      <c r="B14" s="24"/>
      <c r="C14" s="337"/>
      <c r="D14" s="24"/>
      <c r="E14" s="24"/>
      <c r="F14" s="45">
        <f t="shared" si="0"/>
        <v>0</v>
      </c>
    </row>
    <row r="15" spans="1:6" ht="15.95" customHeight="1" x14ac:dyDescent="0.2">
      <c r="A15" s="336"/>
      <c r="B15" s="24"/>
      <c r="C15" s="337"/>
      <c r="D15" s="24"/>
      <c r="E15" s="24"/>
      <c r="F15" s="45">
        <f t="shared" si="0"/>
        <v>0</v>
      </c>
    </row>
    <row r="16" spans="1:6" ht="15.95" customHeight="1" x14ac:dyDescent="0.2">
      <c r="A16" s="336"/>
      <c r="B16" s="24"/>
      <c r="C16" s="337"/>
      <c r="D16" s="24"/>
      <c r="E16" s="24"/>
      <c r="F16" s="45">
        <f t="shared" si="0"/>
        <v>0</v>
      </c>
    </row>
    <row r="17" spans="1:6" ht="15.95" customHeight="1" x14ac:dyDescent="0.2">
      <c r="A17" s="336"/>
      <c r="B17" s="24"/>
      <c r="C17" s="337"/>
      <c r="D17" s="24"/>
      <c r="E17" s="24"/>
      <c r="F17" s="45">
        <f t="shared" si="0"/>
        <v>0</v>
      </c>
    </row>
    <row r="18" spans="1:6" ht="15.95" customHeight="1" x14ac:dyDescent="0.2">
      <c r="A18" s="336"/>
      <c r="B18" s="24"/>
      <c r="C18" s="337"/>
      <c r="D18" s="24"/>
      <c r="E18" s="24"/>
      <c r="F18" s="45">
        <f t="shared" si="0"/>
        <v>0</v>
      </c>
    </row>
    <row r="19" spans="1:6" ht="15.95" customHeight="1" x14ac:dyDescent="0.2">
      <c r="A19" s="336"/>
      <c r="B19" s="24"/>
      <c r="C19" s="337"/>
      <c r="D19" s="24"/>
      <c r="E19" s="24"/>
      <c r="F19" s="45">
        <f t="shared" si="0"/>
        <v>0</v>
      </c>
    </row>
    <row r="20" spans="1:6" ht="15.95" customHeight="1" x14ac:dyDescent="0.2">
      <c r="A20" s="336"/>
      <c r="B20" s="24"/>
      <c r="C20" s="337"/>
      <c r="D20" s="24"/>
      <c r="E20" s="24"/>
      <c r="F20" s="45">
        <f t="shared" si="0"/>
        <v>0</v>
      </c>
    </row>
    <row r="21" spans="1:6" ht="15.95" customHeight="1" thickBot="1" x14ac:dyDescent="0.25">
      <c r="A21" s="46"/>
      <c r="B21" s="25"/>
      <c r="C21" s="338"/>
      <c r="D21" s="25"/>
      <c r="E21" s="25"/>
      <c r="F21" s="45">
        <f t="shared" si="0"/>
        <v>0</v>
      </c>
    </row>
    <row r="22" spans="1:6" ht="15.95" customHeight="1" thickBot="1" x14ac:dyDescent="0.25">
      <c r="A22" s="147" t="s">
        <v>50</v>
      </c>
      <c r="B22" s="48">
        <f>SUM(B5:B21)</f>
        <v>210296971</v>
      </c>
      <c r="C22" s="94"/>
      <c r="D22" s="48">
        <f>SUM(D5:D21)</f>
        <v>22393252</v>
      </c>
      <c r="E22" s="48">
        <f>SUM(E5:E21)</f>
        <v>187903719</v>
      </c>
      <c r="F22" s="47">
        <f t="shared" si="0"/>
        <v>0</v>
      </c>
    </row>
    <row r="23" spans="1:6" s="50" customFormat="1" ht="18" customHeight="1" thickBot="1" x14ac:dyDescent="0.25">
      <c r="A23" s="34"/>
      <c r="B23" s="33"/>
      <c r="C23" s="33"/>
      <c r="D23" s="33"/>
      <c r="E23" s="33"/>
      <c r="F23" s="49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6/2018. (X.5.)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24"/>
  <sheetViews>
    <sheetView zoomScaleNormal="100" workbookViewId="0">
      <selection activeCell="F7" sqref="F7"/>
    </sheetView>
  </sheetViews>
  <sheetFormatPr defaultColWidth="9.33203125" defaultRowHeight="12.75" x14ac:dyDescent="0.2"/>
  <cols>
    <col min="1" max="1" width="60.6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33" customWidth="1"/>
    <col min="7" max="8" width="12.83203125" style="33" customWidth="1"/>
    <col min="9" max="9" width="13.83203125" style="33" customWidth="1"/>
    <col min="10" max="16384" width="9.33203125" style="33"/>
  </cols>
  <sheetData>
    <row r="1" spans="1:6" ht="24.75" customHeight="1" x14ac:dyDescent="0.2">
      <c r="A1" s="457" t="s">
        <v>1</v>
      </c>
      <c r="B1" s="457"/>
      <c r="C1" s="457"/>
      <c r="D1" s="457"/>
      <c r="E1" s="457"/>
      <c r="F1" s="457"/>
    </row>
    <row r="2" spans="1:6" ht="23.25" customHeight="1" thickBot="1" x14ac:dyDescent="0.3">
      <c r="A2" s="144"/>
      <c r="B2" s="44"/>
      <c r="C2" s="44"/>
      <c r="D2" s="44"/>
      <c r="E2" s="44"/>
      <c r="F2" s="40" t="str">
        <f>'6.sz.mell.'!F2</f>
        <v>Forintban!</v>
      </c>
    </row>
    <row r="3" spans="1:6" s="35" customFormat="1" ht="48.75" customHeight="1" thickBot="1" x14ac:dyDescent="0.25">
      <c r="A3" s="145" t="s">
        <v>54</v>
      </c>
      <c r="B3" s="146" t="s">
        <v>52</v>
      </c>
      <c r="C3" s="146" t="s">
        <v>53</v>
      </c>
      <c r="D3" s="146" t="str">
        <f>+'6.sz.mell.'!D3</f>
        <v>Felhasználás  (2017. XII. 31-ig)</v>
      </c>
      <c r="E3" s="146" t="str">
        <f>+'6.sz.mell.'!E3</f>
        <v>2018. évi előirányzat            eredeti</v>
      </c>
      <c r="F3" s="354" t="s">
        <v>492</v>
      </c>
    </row>
    <row r="4" spans="1:6" s="44" customFormat="1" ht="15" customHeight="1" thickBot="1" x14ac:dyDescent="0.25">
      <c r="A4" s="42" t="s">
        <v>411</v>
      </c>
      <c r="B4" s="43" t="s">
        <v>412</v>
      </c>
      <c r="C4" s="43" t="s">
        <v>413</v>
      </c>
      <c r="D4" s="43" t="s">
        <v>415</v>
      </c>
      <c r="E4" s="43" t="s">
        <v>414</v>
      </c>
      <c r="F4" s="356" t="s">
        <v>447</v>
      </c>
    </row>
    <row r="5" spans="1:6" ht="15.95" customHeight="1" x14ac:dyDescent="0.2">
      <c r="A5" s="51" t="s">
        <v>480</v>
      </c>
      <c r="B5" s="52">
        <v>101600</v>
      </c>
      <c r="C5" s="339" t="s">
        <v>470</v>
      </c>
      <c r="D5" s="52"/>
      <c r="E5" s="52">
        <v>101600</v>
      </c>
      <c r="F5" s="53">
        <f t="shared" ref="F5:F23" si="0">B5-D5-E5</f>
        <v>0</v>
      </c>
    </row>
    <row r="6" spans="1:6" ht="15.95" customHeight="1" x14ac:dyDescent="0.2">
      <c r="A6" s="51"/>
      <c r="B6" s="52"/>
      <c r="C6" s="339"/>
      <c r="D6" s="52"/>
      <c r="E6" s="52"/>
      <c r="F6" s="53">
        <f t="shared" si="0"/>
        <v>0</v>
      </c>
    </row>
    <row r="7" spans="1:6" ht="15.95" customHeight="1" x14ac:dyDescent="0.2">
      <c r="A7" s="51"/>
      <c r="B7" s="52"/>
      <c r="C7" s="339"/>
      <c r="D7" s="52"/>
      <c r="E7" s="52"/>
      <c r="F7" s="53">
        <f t="shared" si="0"/>
        <v>0</v>
      </c>
    </row>
    <row r="8" spans="1:6" ht="15.95" customHeight="1" x14ac:dyDescent="0.2">
      <c r="A8" s="51"/>
      <c r="B8" s="52"/>
      <c r="C8" s="339"/>
      <c r="D8" s="52"/>
      <c r="E8" s="52"/>
      <c r="F8" s="53">
        <f t="shared" si="0"/>
        <v>0</v>
      </c>
    </row>
    <row r="9" spans="1:6" ht="15.95" customHeight="1" x14ac:dyDescent="0.2">
      <c r="A9" s="51"/>
      <c r="B9" s="52"/>
      <c r="C9" s="339"/>
      <c r="D9" s="52"/>
      <c r="E9" s="52"/>
      <c r="F9" s="53">
        <f t="shared" si="0"/>
        <v>0</v>
      </c>
    </row>
    <row r="10" spans="1:6" ht="15.95" customHeight="1" x14ac:dyDescent="0.2">
      <c r="A10" s="51"/>
      <c r="B10" s="52"/>
      <c r="C10" s="339"/>
      <c r="D10" s="52"/>
      <c r="E10" s="52"/>
      <c r="F10" s="53">
        <f t="shared" si="0"/>
        <v>0</v>
      </c>
    </row>
    <row r="11" spans="1:6" ht="15.95" customHeight="1" x14ac:dyDescent="0.2">
      <c r="A11" s="51"/>
      <c r="B11" s="52"/>
      <c r="C11" s="339"/>
      <c r="D11" s="52"/>
      <c r="E11" s="52"/>
      <c r="F11" s="53">
        <f t="shared" si="0"/>
        <v>0</v>
      </c>
    </row>
    <row r="12" spans="1:6" ht="15.95" customHeight="1" x14ac:dyDescent="0.2">
      <c r="A12" s="51"/>
      <c r="B12" s="52"/>
      <c r="C12" s="339"/>
      <c r="D12" s="52"/>
      <c r="E12" s="52"/>
      <c r="F12" s="53">
        <f t="shared" si="0"/>
        <v>0</v>
      </c>
    </row>
    <row r="13" spans="1:6" ht="15.95" customHeight="1" x14ac:dyDescent="0.2">
      <c r="A13" s="51"/>
      <c r="B13" s="52"/>
      <c r="C13" s="339"/>
      <c r="D13" s="52"/>
      <c r="E13" s="52"/>
      <c r="F13" s="53">
        <f t="shared" si="0"/>
        <v>0</v>
      </c>
    </row>
    <row r="14" spans="1:6" ht="15.95" customHeight="1" x14ac:dyDescent="0.2">
      <c r="A14" s="51"/>
      <c r="B14" s="52"/>
      <c r="C14" s="339"/>
      <c r="D14" s="52"/>
      <c r="E14" s="52"/>
      <c r="F14" s="53">
        <f t="shared" si="0"/>
        <v>0</v>
      </c>
    </row>
    <row r="15" spans="1:6" ht="15.95" customHeight="1" x14ac:dyDescent="0.2">
      <c r="A15" s="51"/>
      <c r="B15" s="52"/>
      <c r="C15" s="339"/>
      <c r="D15" s="52"/>
      <c r="E15" s="52"/>
      <c r="F15" s="53">
        <f t="shared" si="0"/>
        <v>0</v>
      </c>
    </row>
    <row r="16" spans="1:6" ht="15.95" customHeight="1" x14ac:dyDescent="0.2">
      <c r="A16" s="51"/>
      <c r="B16" s="52"/>
      <c r="C16" s="339"/>
      <c r="D16" s="52"/>
      <c r="E16" s="52"/>
      <c r="F16" s="53">
        <f t="shared" si="0"/>
        <v>0</v>
      </c>
    </row>
    <row r="17" spans="1:6" ht="15.95" customHeight="1" x14ac:dyDescent="0.2">
      <c r="A17" s="51"/>
      <c r="B17" s="52"/>
      <c r="C17" s="339"/>
      <c r="D17" s="52"/>
      <c r="E17" s="52"/>
      <c r="F17" s="53">
        <f t="shared" si="0"/>
        <v>0</v>
      </c>
    </row>
    <row r="18" spans="1:6" ht="15.95" customHeight="1" x14ac:dyDescent="0.2">
      <c r="A18" s="51"/>
      <c r="B18" s="52"/>
      <c r="C18" s="339"/>
      <c r="D18" s="52"/>
      <c r="E18" s="52"/>
      <c r="F18" s="53">
        <f t="shared" si="0"/>
        <v>0</v>
      </c>
    </row>
    <row r="19" spans="1:6" ht="15.95" customHeight="1" x14ac:dyDescent="0.2">
      <c r="A19" s="51"/>
      <c r="B19" s="52"/>
      <c r="C19" s="339"/>
      <c r="D19" s="52"/>
      <c r="E19" s="52"/>
      <c r="F19" s="53">
        <f t="shared" si="0"/>
        <v>0</v>
      </c>
    </row>
    <row r="20" spans="1:6" ht="15.95" customHeight="1" x14ac:dyDescent="0.2">
      <c r="A20" s="51"/>
      <c r="B20" s="52"/>
      <c r="C20" s="339"/>
      <c r="D20" s="52"/>
      <c r="E20" s="52"/>
      <c r="F20" s="53">
        <f t="shared" si="0"/>
        <v>0</v>
      </c>
    </row>
    <row r="21" spans="1:6" ht="15.95" customHeight="1" x14ac:dyDescent="0.2">
      <c r="A21" s="51"/>
      <c r="B21" s="52"/>
      <c r="C21" s="339"/>
      <c r="D21" s="52"/>
      <c r="E21" s="52"/>
      <c r="F21" s="53">
        <f t="shared" si="0"/>
        <v>0</v>
      </c>
    </row>
    <row r="22" spans="1:6" ht="15.95" customHeight="1" x14ac:dyDescent="0.2">
      <c r="A22" s="51"/>
      <c r="B22" s="52"/>
      <c r="C22" s="339"/>
      <c r="D22" s="52"/>
      <c r="E22" s="52"/>
      <c r="F22" s="53">
        <f t="shared" si="0"/>
        <v>0</v>
      </c>
    </row>
    <row r="23" spans="1:6" ht="15.95" customHeight="1" thickBot="1" x14ac:dyDescent="0.25">
      <c r="A23" s="54"/>
      <c r="B23" s="55"/>
      <c r="C23" s="340"/>
      <c r="D23" s="55"/>
      <c r="E23" s="55"/>
      <c r="F23" s="56">
        <f t="shared" si="0"/>
        <v>0</v>
      </c>
    </row>
    <row r="24" spans="1:6" s="50" customFormat="1" ht="18" customHeight="1" thickBot="1" x14ac:dyDescent="0.25">
      <c r="A24" s="147" t="s">
        <v>50</v>
      </c>
      <c r="B24" s="148">
        <f>SUM(B5:B23)</f>
        <v>101600</v>
      </c>
      <c r="C24" s="95"/>
      <c r="D24" s="148">
        <f>SUM(D5:D23)</f>
        <v>0</v>
      </c>
      <c r="E24" s="148">
        <f>SUM(E5:E23)</f>
        <v>101600</v>
      </c>
      <c r="F24" s="57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6/2018. (X.5.)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5</vt:i4>
      </vt:variant>
    </vt:vector>
  </HeadingPairs>
  <TitlesOfParts>
    <vt:vector size="19" baseType="lpstr">
      <vt:lpstr>1. mell. 1. OLDAL</vt:lpstr>
      <vt:lpstr>1. mell. 2. OLDAL</vt:lpstr>
      <vt:lpstr>2. mell. 1. OLDAL</vt:lpstr>
      <vt:lpstr>2. mell. 2. OLDAL</vt:lpstr>
      <vt:lpstr>3.sz.mell.  </vt:lpstr>
      <vt:lpstr>4.sz.mell.</vt:lpstr>
      <vt:lpstr>5.sz.mell.</vt:lpstr>
      <vt:lpstr>6.sz.mell.</vt:lpstr>
      <vt:lpstr>7.sz.mell.</vt:lpstr>
      <vt:lpstr>8. sz. mell. </vt:lpstr>
      <vt:lpstr>9. mell. 1. OLDAL</vt:lpstr>
      <vt:lpstr>9. mell. 9. OLDAL</vt:lpstr>
      <vt:lpstr>10.sz.mell</vt:lpstr>
      <vt:lpstr>11. sz. mell.</vt:lpstr>
      <vt:lpstr>'9. mell. 1. OLDAL'!Nyomtatási_cím</vt:lpstr>
      <vt:lpstr>'9. mell. 9. OLDAL'!Nyomtatási_cím</vt:lpstr>
      <vt:lpstr>'1. mell. 1. OLDAL'!Nyomtatási_terület</vt:lpstr>
      <vt:lpstr>'1. mell. 2. OLDAL'!Nyomtatási_terület</vt:lpstr>
      <vt:lpstr>'2. mell. 1. OLDAL'!Nyomtatási_terület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 Nagy Artúr</cp:lastModifiedBy>
  <cp:lastPrinted>2018-09-26T09:20:27Z</cp:lastPrinted>
  <dcterms:created xsi:type="dcterms:W3CDTF">1999-10-30T10:30:45Z</dcterms:created>
  <dcterms:modified xsi:type="dcterms:W3CDTF">2018-10-09T07:48:50Z</dcterms:modified>
</cp:coreProperties>
</file>