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0" windowWidth="17020" windowHeight="7750"/>
  </bookViews>
  <sheets>
    <sheet name="Munka1" sheetId="1" r:id="rId1"/>
  </sheets>
  <definedNames>
    <definedName name="_xlnm.Print_Area" localSheetId="0">Munka1!$A$1:$K$89</definedName>
  </definedNames>
  <calcPr calcId="124519"/>
</workbook>
</file>

<file path=xl/calcChain.xml><?xml version="1.0" encoding="utf-8"?>
<calcChain xmlns="http://schemas.openxmlformats.org/spreadsheetml/2006/main">
  <c r="G35" i="1"/>
  <c r="F35"/>
  <c r="F69" l="1"/>
  <c r="F83"/>
  <c r="F84"/>
  <c r="F77"/>
  <c r="F68"/>
  <c r="F67"/>
  <c r="I88"/>
  <c r="I87"/>
  <c r="H86"/>
  <c r="G86"/>
  <c r="F86"/>
  <c r="I85"/>
  <c r="G84"/>
  <c r="I84" s="1"/>
  <c r="H83"/>
  <c r="G83"/>
  <c r="I81"/>
  <c r="I80"/>
  <c r="H79"/>
  <c r="G79"/>
  <c r="F79"/>
  <c r="F78"/>
  <c r="I78" s="1"/>
  <c r="H76"/>
  <c r="G76"/>
  <c r="G75"/>
  <c r="F75"/>
  <c r="I75" s="1"/>
  <c r="G74"/>
  <c r="F74"/>
  <c r="G73"/>
  <c r="I73" s="1"/>
  <c r="I72"/>
  <c r="H71"/>
  <c r="I70"/>
  <c r="H70"/>
  <c r="H69"/>
  <c r="H68"/>
  <c r="G68"/>
  <c r="I68" s="1"/>
  <c r="H67"/>
  <c r="H66" s="1"/>
  <c r="H82" s="1"/>
  <c r="G67"/>
  <c r="I67"/>
  <c r="I57"/>
  <c r="I56"/>
  <c r="F52"/>
  <c r="I54"/>
  <c r="I53"/>
  <c r="H52"/>
  <c r="G52"/>
  <c r="I50"/>
  <c r="I49"/>
  <c r="H48"/>
  <c r="G48"/>
  <c r="F48"/>
  <c r="I47"/>
  <c r="I46"/>
  <c r="G45"/>
  <c r="I45" s="1"/>
  <c r="H44"/>
  <c r="F44"/>
  <c r="G43"/>
  <c r="I43" s="1"/>
  <c r="I42"/>
  <c r="I41"/>
  <c r="F40"/>
  <c r="I38"/>
  <c r="I37"/>
  <c r="I36" s="1"/>
  <c r="G36"/>
  <c r="F36"/>
  <c r="I35"/>
  <c r="H34"/>
  <c r="G34"/>
  <c r="F34"/>
  <c r="I33"/>
  <c r="I32"/>
  <c r="I31"/>
  <c r="I30"/>
  <c r="G29"/>
  <c r="F29"/>
  <c r="I28"/>
  <c r="I27"/>
  <c r="I26" s="1"/>
  <c r="G26"/>
  <c r="F26"/>
  <c r="I25"/>
  <c r="I24"/>
  <c r="I23" s="1"/>
  <c r="G23"/>
  <c r="F23"/>
  <c r="I22"/>
  <c r="I21"/>
  <c r="I20"/>
  <c r="I19"/>
  <c r="G18"/>
  <c r="F18"/>
  <c r="H17"/>
  <c r="H5" s="1"/>
  <c r="H51" s="1"/>
  <c r="I16"/>
  <c r="I15"/>
  <c r="I14"/>
  <c r="F13"/>
  <c r="I12"/>
  <c r="I11"/>
  <c r="F10"/>
  <c r="I10" s="1"/>
  <c r="I9"/>
  <c r="I8"/>
  <c r="I7"/>
  <c r="H6"/>
  <c r="G6"/>
  <c r="G17" l="1"/>
  <c r="I6"/>
  <c r="I29"/>
  <c r="G40"/>
  <c r="F39"/>
  <c r="I44"/>
  <c r="I48"/>
  <c r="H58"/>
  <c r="G71"/>
  <c r="G66" s="1"/>
  <c r="F71"/>
  <c r="I74"/>
  <c r="I79"/>
  <c r="I86"/>
  <c r="I69"/>
  <c r="I71"/>
  <c r="F76"/>
  <c r="I76" s="1"/>
  <c r="I55"/>
  <c r="I52"/>
  <c r="I34"/>
  <c r="F17"/>
  <c r="I18"/>
  <c r="G13"/>
  <c r="G5" s="1"/>
  <c r="I83"/>
  <c r="F66"/>
  <c r="F82" s="1"/>
  <c r="H89"/>
  <c r="G82"/>
  <c r="G89" s="1"/>
  <c r="I77"/>
  <c r="I17"/>
  <c r="I40"/>
  <c r="I39" s="1"/>
  <c r="I13"/>
  <c r="F6"/>
  <c r="F5" s="1"/>
  <c r="F51" s="1"/>
  <c r="F58" s="1"/>
  <c r="G44"/>
  <c r="G39" l="1"/>
  <c r="I5"/>
  <c r="I51" s="1"/>
  <c r="I58" s="1"/>
  <c r="G51"/>
  <c r="G58" s="1"/>
  <c r="I66"/>
  <c r="I82"/>
  <c r="F89"/>
  <c r="I89" s="1"/>
  <c r="B68"/>
  <c r="B67"/>
  <c r="B75"/>
  <c r="B74"/>
  <c r="B84" l="1"/>
  <c r="B77"/>
  <c r="C45" l="1"/>
  <c r="C43" l="1"/>
  <c r="B69" l="1"/>
  <c r="B78"/>
  <c r="C16"/>
  <c r="C84" l="1"/>
  <c r="C75"/>
  <c r="B35" l="1"/>
  <c r="E88"/>
  <c r="E87"/>
  <c r="B83"/>
  <c r="C83"/>
  <c r="E81"/>
  <c r="E80"/>
  <c r="E77"/>
  <c r="C79"/>
  <c r="D79"/>
  <c r="E72"/>
  <c r="D71"/>
  <c r="E84"/>
  <c r="D70"/>
  <c r="E70" s="1"/>
  <c r="D69"/>
  <c r="E69" s="1"/>
  <c r="D68"/>
  <c r="D67"/>
  <c r="E75"/>
  <c r="E78"/>
  <c r="C74"/>
  <c r="E74" s="1"/>
  <c r="C73"/>
  <c r="C71" s="1"/>
  <c r="C68"/>
  <c r="E68" s="1"/>
  <c r="C67"/>
  <c r="E67" s="1"/>
  <c r="B71" l="1"/>
  <c r="E73"/>
  <c r="E71" s="1"/>
  <c r="B18"/>
  <c r="D17"/>
  <c r="D52"/>
  <c r="C48"/>
  <c r="D48"/>
  <c r="C44"/>
  <c r="D44"/>
  <c r="E35"/>
  <c r="E34"/>
  <c r="D34"/>
  <c r="E25"/>
  <c r="D6"/>
  <c r="D5" l="1"/>
  <c r="D51" s="1"/>
  <c r="D58" s="1"/>
  <c r="B55"/>
  <c r="B52" s="1"/>
  <c r="C55"/>
  <c r="C52" s="1"/>
  <c r="E22"/>
  <c r="E85"/>
  <c r="C86"/>
  <c r="D86"/>
  <c r="D83"/>
  <c r="E83" s="1"/>
  <c r="C76"/>
  <c r="D76"/>
  <c r="C66"/>
  <c r="D66"/>
  <c r="B86"/>
  <c r="B79"/>
  <c r="C40"/>
  <c r="C36"/>
  <c r="C34"/>
  <c r="C29"/>
  <c r="C26"/>
  <c r="C23"/>
  <c r="C18"/>
  <c r="C6"/>
  <c r="B48"/>
  <c r="B44"/>
  <c r="B40"/>
  <c r="B36"/>
  <c r="B34"/>
  <c r="B13"/>
  <c r="D82" l="1"/>
  <c r="E79"/>
  <c r="B76"/>
  <c r="E76" s="1"/>
  <c r="C17"/>
  <c r="E86"/>
  <c r="C82"/>
  <c r="B66"/>
  <c r="D89"/>
  <c r="C39"/>
  <c r="B39"/>
  <c r="B82" l="1"/>
  <c r="E82" s="1"/>
  <c r="E66"/>
  <c r="C89"/>
  <c r="B29"/>
  <c r="B26"/>
  <c r="B23"/>
  <c r="C13"/>
  <c r="C5" s="1"/>
  <c r="B89" l="1"/>
  <c r="E89" s="1"/>
  <c r="B17"/>
  <c r="C51"/>
  <c r="C58" s="1"/>
  <c r="B10"/>
  <c r="B6" s="1"/>
  <c r="B5" s="1"/>
  <c r="B51" s="1"/>
  <c r="B58" s="1"/>
  <c r="E7"/>
  <c r="E8"/>
  <c r="E9"/>
  <c r="E10"/>
  <c r="E11"/>
  <c r="E12"/>
  <c r="E14"/>
  <c r="E15"/>
  <c r="E16"/>
  <c r="E19"/>
  <c r="E20"/>
  <c r="E21"/>
  <c r="E24"/>
  <c r="E23" s="1"/>
  <c r="E27"/>
  <c r="E26" s="1"/>
  <c r="E28"/>
  <c r="E30"/>
  <c r="E31"/>
  <c r="E32"/>
  <c r="E33"/>
  <c r="E37"/>
  <c r="E36" s="1"/>
  <c r="E38"/>
  <c r="E41"/>
  <c r="E42"/>
  <c r="E43"/>
  <c r="E45"/>
  <c r="E46"/>
  <c r="E47"/>
  <c r="E49"/>
  <c r="E50"/>
  <c r="E53"/>
  <c r="E54"/>
  <c r="E56"/>
  <c r="E57"/>
  <c r="E29" l="1"/>
  <c r="E18"/>
  <c r="E17" s="1"/>
  <c r="E13"/>
  <c r="E6"/>
  <c r="E55"/>
  <c r="E52" s="1"/>
  <c r="E40"/>
  <c r="E48"/>
  <c r="E44"/>
  <c r="E5" l="1"/>
  <c r="E39"/>
  <c r="E51" s="1"/>
  <c r="E58" l="1"/>
</calcChain>
</file>

<file path=xl/sharedStrings.xml><?xml version="1.0" encoding="utf-8"?>
<sst xmlns="http://schemas.openxmlformats.org/spreadsheetml/2006/main" count="104" uniqueCount="88">
  <si>
    <t>Bevételek</t>
  </si>
  <si>
    <t>Kötelező feladat</t>
  </si>
  <si>
    <t>Önként vállalt feladat</t>
  </si>
  <si>
    <t>Államigazgatási  feladat</t>
  </si>
  <si>
    <t>Összesen</t>
  </si>
  <si>
    <t>1. Működési bevételek</t>
  </si>
  <si>
    <t>1.1. Működési támogatások</t>
  </si>
  <si>
    <t>1.1.1. Helyi önkormányzatok működési támogatása</t>
  </si>
  <si>
    <t>1.1.2. Egyes köznevelési feladatok támogatása</t>
  </si>
  <si>
    <t>1.1.3. Szociális gyermekjóléti és gyermekétkeztetési fa.tám.</t>
  </si>
  <si>
    <t>1.1.4. Kulturális feladatok támogatása</t>
  </si>
  <si>
    <t>1.1.5. Működési célú központosított előirányzatok</t>
  </si>
  <si>
    <t>1.1.6. Helyi önkormányzatok kiegészítő támogatásai</t>
  </si>
  <si>
    <t>1.2. Működési célú támogatások államháztartáson belülről</t>
  </si>
  <si>
    <t>1.2.1. Elvonások és befizetések bevételei</t>
  </si>
  <si>
    <t>1.2.2. Műk.c.visszatérítendő tám., kölcsönök</t>
  </si>
  <si>
    <t xml:space="preserve">1.2.3. Egyéb működési célú támogatások bevételei </t>
  </si>
  <si>
    <t>1.3. Közhatalmi bevételek</t>
  </si>
  <si>
    <t>1.3.1. Vagyoni tipusú adók</t>
  </si>
  <si>
    <t>1.3.1.1. Építményadó</t>
  </si>
  <si>
    <t>1.3.1.2. Telekadó</t>
  </si>
  <si>
    <t>1.3.1.3. Magánszemélyek kommunális adója</t>
  </si>
  <si>
    <t>1.3.2. Értékesítési és forgalmi adók</t>
  </si>
  <si>
    <t>1.3.2.1. Állandó jelleggel végzett iparűzési adó</t>
  </si>
  <si>
    <t>1.3.3. Gépjárműadó</t>
  </si>
  <si>
    <t>1.3.4. Egyéb áruhasználati és szolgáltatási adók</t>
  </si>
  <si>
    <t>1.3.4.1. Idegenforgalmi adó (tartózkodás alapján)</t>
  </si>
  <si>
    <t>1.3.4.2. Környezetterhelési díj</t>
  </si>
  <si>
    <t>1.3.5. Egyéb közhatalmi bevételek</t>
  </si>
  <si>
    <t>1.3.5.1. Környezetvédelmi bírság</t>
  </si>
  <si>
    <t>1.3.5.2. Építésügyi bírság</t>
  </si>
  <si>
    <t>1.3.5.3. Helyszini és szabálysértési bírság</t>
  </si>
  <si>
    <t>1.3.5.4. Helyi adópótlék, adóbírság</t>
  </si>
  <si>
    <t>1.4. Működési bevételek</t>
  </si>
  <si>
    <t>1.4.1. Működési bevételek</t>
  </si>
  <si>
    <t>1.5. Működési célra átvett pénzeszközök</t>
  </si>
  <si>
    <t>1.5.1. Működési célú visszatér. támogatások, kölcsönök</t>
  </si>
  <si>
    <t>1.5.2. Egyéb működési célú átvett pénzeszközök</t>
  </si>
  <si>
    <t>2. Felhalmozási bevételek</t>
  </si>
  <si>
    <t xml:space="preserve">2.1.2. Felhalmozási célú visszatér.tám. kölcsönök </t>
  </si>
  <si>
    <t>2.1.3. Egyéb felhalmozási célú támogatások bevételei áh.belül</t>
  </si>
  <si>
    <t>2.2. Felhalmozási bevételek</t>
  </si>
  <si>
    <t>2.2.1. Ingatlanok értékesítése</t>
  </si>
  <si>
    <t>2.2.2. Egyéb tárgyi eszközök értékesítése</t>
  </si>
  <si>
    <t>2.2.3 Részesedések értékesítése</t>
  </si>
  <si>
    <t>2.3. Felhalmozási célú átvett pénzeszközök</t>
  </si>
  <si>
    <t>2.3.1. Felhalmozási célú visszatér. támogatások, kölcsönök</t>
  </si>
  <si>
    <t>2.3.2. Egyéb felhalmozási célú átvett pénzeszközök</t>
  </si>
  <si>
    <t>Költségvetési bevételek összesen (1+2)</t>
  </si>
  <si>
    <t>3. Finanszírozási bevételek</t>
  </si>
  <si>
    <t>3.1. Hosszú lejáratú hitelek, kölcsönök felvétele</t>
  </si>
  <si>
    <t>3.2. Befektetési célú belföldi értékpapírok beváltása, értékesít.</t>
  </si>
  <si>
    <t>3.3. Előző évi maradvány igénybevétele</t>
  </si>
  <si>
    <t>3.3.1. Működési célra</t>
  </si>
  <si>
    <t>3.3.2. Felhalmozási célra</t>
  </si>
  <si>
    <t>BEVÉTELEK ÖSSZESEN</t>
  </si>
  <si>
    <t xml:space="preserve">Kiadások  </t>
  </si>
  <si>
    <t>1. Működési kiadások</t>
  </si>
  <si>
    <t>1.1. Személyi juttatások</t>
  </si>
  <si>
    <t>1.2. Munkaadókat terhelő járulékok és szociális hozzájárulási adó</t>
  </si>
  <si>
    <t>1.3. Dologi kiadások</t>
  </si>
  <si>
    <t>1.4. Ellátottak pénzbeli juttatásai</t>
  </si>
  <si>
    <t>1.5. Egyéb működési célú kiadások</t>
  </si>
  <si>
    <t>1.5.1. Elvonások és befizetések</t>
  </si>
  <si>
    <t>1.5.2. Működési c.visszatér.támogatások, kölcsönök törlesztése</t>
  </si>
  <si>
    <t>1.5.3. Egyéb működési célú támogatás államháztartáson belülre</t>
  </si>
  <si>
    <t>1.5.4. Egyéb működési célú támogatás államháztartáson kívülre</t>
  </si>
  <si>
    <t>2. Felhalmozási kiadások</t>
  </si>
  <si>
    <t>2.1. Beruházási kiadások ÁFÁ-val</t>
  </si>
  <si>
    <t>2.2. Felújítási kiadások ÁFÁ-val</t>
  </si>
  <si>
    <t>2.3. Egyéb felhalmozási célú kiadások</t>
  </si>
  <si>
    <t>2.3.1. Felhalm.célú visszatér.tám., kölcsönök nyújtása áh-on kívülre</t>
  </si>
  <si>
    <t>2.3.2. Felhalm.célú támogatások államháztartáson kívülre</t>
  </si>
  <si>
    <t>Költségvetési kiadások összesen</t>
  </si>
  <si>
    <t>3. Tartalékok</t>
  </si>
  <si>
    <t>3.1. Általános tartalék</t>
  </si>
  <si>
    <t>3.2. Céltartalék</t>
  </si>
  <si>
    <t>4. Finanszírozási kiadások</t>
  </si>
  <si>
    <t>4.1. Hosszú lejáratú hitelek, kölcsönök törlesztése</t>
  </si>
  <si>
    <t>4.2. Rövid lejáratú hitelek, kölcsönök törlesztése</t>
  </si>
  <si>
    <t>KIADÁSOK ÖSSZESEN</t>
  </si>
  <si>
    <t>2015. évi eredeti előirányzat</t>
  </si>
  <si>
    <t>Mezőtúr Város Önkormányzata 2015. évi összevont kiadásai</t>
  </si>
  <si>
    <t>Adatok ezer Ft-ban</t>
  </si>
  <si>
    <t>1.3.1.4. Települési adó (földadó)</t>
  </si>
  <si>
    <t>2.1. Felhalmozási célú támogatások államháztart. belülről</t>
  </si>
  <si>
    <t>2.1.1. Felhalmozási célú önkormányzati támogatások</t>
  </si>
  <si>
    <t xml:space="preserve">Mezőtúr Város Önkormányzata 2015. évi összevont bevételei               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</si>
</sst>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1" applyFont="1" applyBorder="1"/>
    <xf numFmtId="0" fontId="5" fillId="0" borderId="1" xfId="1" applyFont="1" applyBorder="1"/>
    <xf numFmtId="0" fontId="6" fillId="0" borderId="1" xfId="1" applyFont="1" applyBorder="1"/>
    <xf numFmtId="0" fontId="7" fillId="0" borderId="0" xfId="1" applyFont="1"/>
    <xf numFmtId="0" fontId="7" fillId="0" borderId="0" xfId="1" applyFont="1" applyBorder="1"/>
    <xf numFmtId="0" fontId="11" fillId="0" borderId="1" xfId="1" applyFont="1" applyBorder="1"/>
    <xf numFmtId="14" fontId="3" fillId="0" borderId="1" xfId="1" applyNumberFormat="1" applyFont="1" applyBorder="1"/>
    <xf numFmtId="0" fontId="12" fillId="0" borderId="1" xfId="1" applyFont="1" applyBorder="1"/>
    <xf numFmtId="0" fontId="4" fillId="0" borderId="1" xfId="1" applyFont="1" applyBorder="1"/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14" fontId="11" fillId="0" borderId="1" xfId="1" applyNumberFormat="1" applyFont="1" applyBorder="1"/>
    <xf numFmtId="0" fontId="13" fillId="0" borderId="1" xfId="1" applyFont="1" applyBorder="1"/>
    <xf numFmtId="3" fontId="3" fillId="0" borderId="1" xfId="1" applyNumberFormat="1" applyFont="1" applyBorder="1"/>
    <xf numFmtId="3" fontId="8" fillId="0" borderId="1" xfId="1" applyNumberFormat="1" applyFont="1" applyBorder="1"/>
    <xf numFmtId="3" fontId="5" fillId="0" borderId="1" xfId="1" applyNumberFormat="1" applyFont="1" applyBorder="1"/>
    <xf numFmtId="3" fontId="4" fillId="0" borderId="1" xfId="1" applyNumberFormat="1" applyFont="1" applyBorder="1"/>
    <xf numFmtId="3" fontId="11" fillId="0" borderId="1" xfId="1" applyNumberFormat="1" applyFont="1" applyBorder="1"/>
    <xf numFmtId="3" fontId="12" fillId="0" borderId="1" xfId="1" applyNumberFormat="1" applyFont="1" applyBorder="1"/>
    <xf numFmtId="16" fontId="5" fillId="0" borderId="1" xfId="1" applyNumberFormat="1" applyFont="1" applyBorder="1"/>
    <xf numFmtId="3" fontId="5" fillId="0" borderId="1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0" fillId="0" borderId="0" xfId="0" applyNumberFormat="1"/>
    <xf numFmtId="0" fontId="15" fillId="0" borderId="0" xfId="0" applyFont="1"/>
    <xf numFmtId="3" fontId="4" fillId="0" borderId="0" xfId="1" applyNumberFormat="1" applyFont="1" applyFill="1" applyBorder="1"/>
    <xf numFmtId="0" fontId="2" fillId="0" borderId="0" xfId="1" applyFont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9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3" fontId="2" fillId="0" borderId="1" xfId="1" applyNumberFormat="1" applyFont="1" applyBorder="1"/>
    <xf numFmtId="3" fontId="6" fillId="0" borderId="1" xfId="1" applyNumberFormat="1" applyFont="1" applyBorder="1"/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3" fontId="13" fillId="0" borderId="1" xfId="1" applyNumberFormat="1" applyFont="1" applyBorder="1"/>
    <xf numFmtId="3" fontId="14" fillId="0" borderId="1" xfId="1" applyNumberFormat="1" applyFont="1" applyBorder="1"/>
    <xf numFmtId="0" fontId="3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44" fontId="10" fillId="0" borderId="1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6"/>
  <sheetViews>
    <sheetView tabSelected="1" view="pageLayout" topLeftCell="F1" workbookViewId="0">
      <selection activeCell="J1" sqref="J1"/>
    </sheetView>
  </sheetViews>
  <sheetFormatPr defaultRowHeight="14.5"/>
  <cols>
    <col min="1" max="1" width="55.54296875" style="31" bestFit="1" customWidth="1"/>
    <col min="2" max="2" width="11" style="31" bestFit="1" customWidth="1"/>
    <col min="3" max="3" width="10.453125" style="31" bestFit="1" customWidth="1"/>
    <col min="4" max="4" width="9.1796875" style="31" bestFit="1" customWidth="1"/>
    <col min="5" max="5" width="11" style="31" bestFit="1" customWidth="1"/>
    <col min="6" max="6" width="28.08984375" style="31" customWidth="1"/>
    <col min="7" max="8" width="9" style="31" bestFit="1" customWidth="1"/>
    <col min="9" max="9" width="10.08984375" style="31" bestFit="1" customWidth="1"/>
  </cols>
  <sheetData>
    <row r="1" spans="1:10" ht="41.25" customHeight="1">
      <c r="A1" s="45" t="s">
        <v>87</v>
      </c>
      <c r="B1" s="45"/>
      <c r="C1" s="45"/>
      <c r="D1" s="45"/>
      <c r="E1" s="45"/>
      <c r="F1" s="45"/>
      <c r="G1" s="45"/>
      <c r="H1" s="45"/>
      <c r="I1" s="45"/>
    </row>
    <row r="2" spans="1:10">
      <c r="A2" s="30"/>
      <c r="B2" s="30"/>
      <c r="C2" s="30"/>
      <c r="H2" s="47" t="s">
        <v>83</v>
      </c>
      <c r="I2" s="47"/>
      <c r="J2" s="43"/>
    </row>
    <row r="3" spans="1:10">
      <c r="A3" s="48" t="s">
        <v>0</v>
      </c>
      <c r="B3" s="44" t="s">
        <v>81</v>
      </c>
      <c r="C3" s="44"/>
      <c r="D3" s="44"/>
      <c r="E3" s="44"/>
      <c r="F3" s="44" t="s">
        <v>81</v>
      </c>
      <c r="G3" s="44"/>
      <c r="H3" s="44"/>
      <c r="I3" s="44"/>
    </row>
    <row r="4" spans="1:10" ht="34.5">
      <c r="A4" s="48"/>
      <c r="B4" s="33" t="s">
        <v>1</v>
      </c>
      <c r="C4" s="33" t="s">
        <v>2</v>
      </c>
      <c r="D4" s="33" t="s">
        <v>3</v>
      </c>
      <c r="E4" s="33" t="s">
        <v>4</v>
      </c>
      <c r="F4" s="33" t="s">
        <v>1</v>
      </c>
      <c r="G4" s="33" t="s">
        <v>2</v>
      </c>
      <c r="H4" s="33" t="s">
        <v>3</v>
      </c>
      <c r="I4" s="33" t="s">
        <v>4</v>
      </c>
    </row>
    <row r="5" spans="1:10">
      <c r="A5" s="34" t="s">
        <v>5</v>
      </c>
      <c r="B5" s="35">
        <f t="shared" ref="B5:I5" si="0">B6+B13+B17+B34+B36</f>
        <v>1819944</v>
      </c>
      <c r="C5" s="35">
        <f t="shared" si="0"/>
        <v>81659</v>
      </c>
      <c r="D5" s="35">
        <f t="shared" si="0"/>
        <v>32100</v>
      </c>
      <c r="E5" s="35">
        <f t="shared" si="0"/>
        <v>1933703</v>
      </c>
      <c r="F5" s="35">
        <f t="shared" si="0"/>
        <v>1797984</v>
      </c>
      <c r="G5" s="35">
        <f t="shared" si="0"/>
        <v>87159</v>
      </c>
      <c r="H5" s="35">
        <f t="shared" si="0"/>
        <v>32100</v>
      </c>
      <c r="I5" s="35">
        <f t="shared" si="0"/>
        <v>1917243</v>
      </c>
    </row>
    <row r="6" spans="1:10">
      <c r="A6" s="6" t="s">
        <v>6</v>
      </c>
      <c r="B6" s="19">
        <f>B7+B8+B9+B10+B11+B12</f>
        <v>804659</v>
      </c>
      <c r="C6" s="19">
        <f>C7+C8+C9+C10+C11+C12</f>
        <v>0</v>
      </c>
      <c r="D6" s="19">
        <f>D7+D8+D9+D10+D11+D12</f>
        <v>30600</v>
      </c>
      <c r="E6" s="35">
        <f>SUM(E7:E12)</f>
        <v>835259</v>
      </c>
      <c r="F6" s="19">
        <f>F7+F8+F9+F10+F11+F12</f>
        <v>804659</v>
      </c>
      <c r="G6" s="19">
        <f>G7+G8+G9+G10+G11+G12</f>
        <v>0</v>
      </c>
      <c r="H6" s="19">
        <f>H7+H8+H9+H10+H11+H12</f>
        <v>30600</v>
      </c>
      <c r="I6" s="35">
        <f>SUM(I7:I12)</f>
        <v>835259</v>
      </c>
    </row>
    <row r="7" spans="1:10">
      <c r="A7" s="1" t="s">
        <v>7</v>
      </c>
      <c r="B7" s="15">
        <v>267495</v>
      </c>
      <c r="C7" s="15"/>
      <c r="D7" s="15"/>
      <c r="E7" s="35">
        <f t="shared" ref="E7:E57" si="1">SUM(B7:D7)</f>
        <v>267495</v>
      </c>
      <c r="F7" s="15">
        <v>267495</v>
      </c>
      <c r="G7" s="15"/>
      <c r="H7" s="15"/>
      <c r="I7" s="35">
        <f t="shared" ref="I7:I12" si="2">SUM(F7:H7)</f>
        <v>267495</v>
      </c>
    </row>
    <row r="8" spans="1:10">
      <c r="A8" s="1" t="s">
        <v>8</v>
      </c>
      <c r="B8" s="15">
        <v>209915</v>
      </c>
      <c r="C8" s="15"/>
      <c r="D8" s="15"/>
      <c r="E8" s="35">
        <f t="shared" si="1"/>
        <v>209915</v>
      </c>
      <c r="F8" s="15">
        <v>209915</v>
      </c>
      <c r="G8" s="15"/>
      <c r="H8" s="15"/>
      <c r="I8" s="35">
        <f t="shared" si="2"/>
        <v>209915</v>
      </c>
    </row>
    <row r="9" spans="1:10">
      <c r="A9" s="7" t="s">
        <v>9</v>
      </c>
      <c r="B9" s="15">
        <v>300200</v>
      </c>
      <c r="C9" s="15"/>
      <c r="D9" s="15">
        <v>30600</v>
      </c>
      <c r="E9" s="35">
        <f t="shared" si="1"/>
        <v>330800</v>
      </c>
      <c r="F9" s="15">
        <v>300200</v>
      </c>
      <c r="G9" s="15"/>
      <c r="H9" s="15">
        <v>30600</v>
      </c>
      <c r="I9" s="35">
        <f t="shared" si="2"/>
        <v>330800</v>
      </c>
    </row>
    <row r="10" spans="1:10">
      <c r="A10" s="7" t="s">
        <v>10</v>
      </c>
      <c r="B10" s="20">
        <f>20143+6906</f>
        <v>27049</v>
      </c>
      <c r="C10" s="16"/>
      <c r="D10" s="16"/>
      <c r="E10" s="35">
        <f t="shared" si="1"/>
        <v>27049</v>
      </c>
      <c r="F10" s="20">
        <f>20143+6906</f>
        <v>27049</v>
      </c>
      <c r="G10" s="16"/>
      <c r="H10" s="16"/>
      <c r="I10" s="35">
        <f t="shared" si="2"/>
        <v>27049</v>
      </c>
    </row>
    <row r="11" spans="1:10">
      <c r="A11" s="2" t="s">
        <v>11</v>
      </c>
      <c r="B11" s="17"/>
      <c r="C11" s="17"/>
      <c r="D11" s="17"/>
      <c r="E11" s="35">
        <f t="shared" si="1"/>
        <v>0</v>
      </c>
      <c r="F11" s="17"/>
      <c r="G11" s="17"/>
      <c r="H11" s="17"/>
      <c r="I11" s="35">
        <f t="shared" si="2"/>
        <v>0</v>
      </c>
    </row>
    <row r="12" spans="1:10">
      <c r="A12" s="2" t="s">
        <v>12</v>
      </c>
      <c r="B12" s="17"/>
      <c r="C12" s="17"/>
      <c r="D12" s="17"/>
      <c r="E12" s="35">
        <f t="shared" si="1"/>
        <v>0</v>
      </c>
      <c r="F12" s="17"/>
      <c r="G12" s="17"/>
      <c r="H12" s="17"/>
      <c r="I12" s="35">
        <f t="shared" si="2"/>
        <v>0</v>
      </c>
    </row>
    <row r="13" spans="1:10">
      <c r="A13" s="6" t="s">
        <v>13</v>
      </c>
      <c r="B13" s="19">
        <f>B14+B15+B16</f>
        <v>240280</v>
      </c>
      <c r="C13" s="19">
        <f>C14+C15+C16</f>
        <v>11000</v>
      </c>
      <c r="D13" s="19"/>
      <c r="E13" s="35">
        <f>SUM(E14:E16)</f>
        <v>251280</v>
      </c>
      <c r="F13" s="19">
        <f>F14+F15+F16</f>
        <v>236320</v>
      </c>
      <c r="G13" s="19">
        <f>G14+G15+G16</f>
        <v>11000</v>
      </c>
      <c r="H13" s="19"/>
      <c r="I13" s="35">
        <f>SUM(I14:I16)</f>
        <v>247320</v>
      </c>
    </row>
    <row r="14" spans="1:10">
      <c r="A14" s="1" t="s">
        <v>14</v>
      </c>
      <c r="B14" s="15"/>
      <c r="C14" s="15"/>
      <c r="D14" s="15"/>
      <c r="E14" s="35">
        <f t="shared" si="1"/>
        <v>0</v>
      </c>
      <c r="F14" s="15"/>
      <c r="G14" s="15"/>
      <c r="H14" s="15"/>
      <c r="I14" s="35">
        <f t="shared" ref="I14:I16" si="3">SUM(F14:H14)</f>
        <v>0</v>
      </c>
    </row>
    <row r="15" spans="1:10">
      <c r="A15" s="1" t="s">
        <v>15</v>
      </c>
      <c r="B15" s="15"/>
      <c r="C15" s="15"/>
      <c r="D15" s="15"/>
      <c r="E15" s="35">
        <f t="shared" si="1"/>
        <v>0</v>
      </c>
      <c r="F15" s="15"/>
      <c r="G15" s="15"/>
      <c r="H15" s="15"/>
      <c r="I15" s="35">
        <f t="shared" si="3"/>
        <v>0</v>
      </c>
    </row>
    <row r="16" spans="1:10">
      <c r="A16" s="2" t="s">
        <v>16</v>
      </c>
      <c r="B16" s="36">
        <v>240280</v>
      </c>
      <c r="C16" s="17">
        <f>251280-B16</f>
        <v>11000</v>
      </c>
      <c r="D16" s="36"/>
      <c r="E16" s="35">
        <f t="shared" si="1"/>
        <v>251280</v>
      </c>
      <c r="F16" s="36">
        <v>236320</v>
      </c>
      <c r="G16" s="17">
        <v>11000</v>
      </c>
      <c r="H16" s="36"/>
      <c r="I16" s="35">
        <f t="shared" si="3"/>
        <v>247320</v>
      </c>
    </row>
    <row r="17" spans="1:9">
      <c r="A17" s="6" t="s">
        <v>17</v>
      </c>
      <c r="B17" s="19">
        <f>B18+B23+B25+B26+B29</f>
        <v>688019</v>
      </c>
      <c r="C17" s="19">
        <f t="shared" ref="C17:D17" si="4">C18+C23+C25+C26+C29</f>
        <v>0</v>
      </c>
      <c r="D17" s="19">
        <f t="shared" si="4"/>
        <v>0</v>
      </c>
      <c r="E17" s="35">
        <f>E18+E23+E25+E26+E29</f>
        <v>688019</v>
      </c>
      <c r="F17" s="19">
        <f>F18+F23+F25+F26+F29</f>
        <v>670019</v>
      </c>
      <c r="G17" s="19">
        <f t="shared" ref="G17:H17" si="5">G18+G23+G25+G26+G29</f>
        <v>0</v>
      </c>
      <c r="H17" s="19">
        <f t="shared" si="5"/>
        <v>0</v>
      </c>
      <c r="I17" s="35">
        <f>I18+I23+I25+I26+I29</f>
        <v>670019</v>
      </c>
    </row>
    <row r="18" spans="1:9">
      <c r="A18" s="3" t="s">
        <v>18</v>
      </c>
      <c r="B18" s="16">
        <f>B19+B20+B21+B22</f>
        <v>134413</v>
      </c>
      <c r="C18" s="16">
        <f>C19+C20+C21+C22</f>
        <v>0</v>
      </c>
      <c r="D18" s="16"/>
      <c r="E18" s="35">
        <f>E19+E20+E21+E22</f>
        <v>134413</v>
      </c>
      <c r="F18" s="16">
        <f>F19+F20+F21+F22</f>
        <v>116413</v>
      </c>
      <c r="G18" s="16">
        <f>G19+G20+G21+G22</f>
        <v>0</v>
      </c>
      <c r="H18" s="16"/>
      <c r="I18" s="35">
        <f>I19+I20+I21+I22</f>
        <v>116413</v>
      </c>
    </row>
    <row r="19" spans="1:9">
      <c r="A19" s="21" t="s">
        <v>19</v>
      </c>
      <c r="B19" s="17">
        <v>69760</v>
      </c>
      <c r="C19" s="16"/>
      <c r="D19" s="16"/>
      <c r="E19" s="35">
        <f t="shared" si="1"/>
        <v>69760</v>
      </c>
      <c r="F19" s="17">
        <v>69760</v>
      </c>
      <c r="G19" s="16"/>
      <c r="H19" s="16"/>
      <c r="I19" s="35">
        <f t="shared" ref="I19:I21" si="6">SUM(F19:H19)</f>
        <v>69760</v>
      </c>
    </row>
    <row r="20" spans="1:9">
      <c r="A20" s="2" t="s">
        <v>20</v>
      </c>
      <c r="B20" s="17">
        <v>7204</v>
      </c>
      <c r="C20" s="16"/>
      <c r="D20" s="16"/>
      <c r="E20" s="35">
        <f t="shared" si="1"/>
        <v>7204</v>
      </c>
      <c r="F20" s="17">
        <v>7204</v>
      </c>
      <c r="G20" s="16"/>
      <c r="H20" s="16"/>
      <c r="I20" s="35">
        <f t="shared" si="6"/>
        <v>7204</v>
      </c>
    </row>
    <row r="21" spans="1:9">
      <c r="A21" s="2" t="s">
        <v>21</v>
      </c>
      <c r="B21" s="17">
        <v>39449</v>
      </c>
      <c r="C21" s="16"/>
      <c r="D21" s="16"/>
      <c r="E21" s="35">
        <f t="shared" si="1"/>
        <v>39449</v>
      </c>
      <c r="F21" s="17">
        <v>39449</v>
      </c>
      <c r="G21" s="16"/>
      <c r="H21" s="16"/>
      <c r="I21" s="35">
        <f t="shared" si="6"/>
        <v>39449</v>
      </c>
    </row>
    <row r="22" spans="1:9">
      <c r="A22" s="2" t="s">
        <v>84</v>
      </c>
      <c r="B22" s="17">
        <v>18000</v>
      </c>
      <c r="C22" s="16"/>
      <c r="D22" s="16"/>
      <c r="E22" s="35">
        <f>B22+C22+D22</f>
        <v>18000</v>
      </c>
      <c r="F22" s="17">
        <v>0</v>
      </c>
      <c r="G22" s="16"/>
      <c r="H22" s="16"/>
      <c r="I22" s="35">
        <f>F22+G22+H22</f>
        <v>0</v>
      </c>
    </row>
    <row r="23" spans="1:9">
      <c r="A23" s="3" t="s">
        <v>22</v>
      </c>
      <c r="B23" s="16">
        <f>B24</f>
        <v>510481</v>
      </c>
      <c r="C23" s="16">
        <f>C24</f>
        <v>0</v>
      </c>
      <c r="D23" s="16"/>
      <c r="E23" s="35">
        <f>E24</f>
        <v>510481</v>
      </c>
      <c r="F23" s="16">
        <f>F24</f>
        <v>510481</v>
      </c>
      <c r="G23" s="16">
        <f>G24</f>
        <v>0</v>
      </c>
      <c r="H23" s="16"/>
      <c r="I23" s="35">
        <f>I24</f>
        <v>510481</v>
      </c>
    </row>
    <row r="24" spans="1:9">
      <c r="A24" s="1" t="s">
        <v>23</v>
      </c>
      <c r="B24" s="15">
        <v>510481</v>
      </c>
      <c r="C24" s="15"/>
      <c r="D24" s="15"/>
      <c r="E24" s="35">
        <f t="shared" si="1"/>
        <v>510481</v>
      </c>
      <c r="F24" s="15">
        <v>510481</v>
      </c>
      <c r="G24" s="15"/>
      <c r="H24" s="15"/>
      <c r="I24" s="35">
        <f t="shared" ref="I24" si="7">SUM(F24:H24)</f>
        <v>510481</v>
      </c>
    </row>
    <row r="25" spans="1:9">
      <c r="A25" s="3" t="s">
        <v>24</v>
      </c>
      <c r="B25" s="16">
        <v>35725</v>
      </c>
      <c r="C25" s="16"/>
      <c r="D25" s="16"/>
      <c r="E25" s="35">
        <f>SUM(B25:D25)</f>
        <v>35725</v>
      </c>
      <c r="F25" s="16">
        <v>35725</v>
      </c>
      <c r="G25" s="16"/>
      <c r="H25" s="16"/>
      <c r="I25" s="35">
        <f>SUM(F25:H25)</f>
        <v>35725</v>
      </c>
    </row>
    <row r="26" spans="1:9">
      <c r="A26" s="3" t="s">
        <v>25</v>
      </c>
      <c r="B26" s="36">
        <f>B27+B28</f>
        <v>150</v>
      </c>
      <c r="C26" s="36">
        <f>C27+C28</f>
        <v>0</v>
      </c>
      <c r="D26" s="36"/>
      <c r="E26" s="35">
        <f>E27+E28</f>
        <v>150</v>
      </c>
      <c r="F26" s="36">
        <f>F27+F28</f>
        <v>150</v>
      </c>
      <c r="G26" s="36">
        <f>G27+G28</f>
        <v>0</v>
      </c>
      <c r="H26" s="36"/>
      <c r="I26" s="35">
        <f>I27+I28</f>
        <v>150</v>
      </c>
    </row>
    <row r="27" spans="1:9">
      <c r="A27" s="1" t="s">
        <v>26</v>
      </c>
      <c r="B27" s="15">
        <v>36</v>
      </c>
      <c r="C27" s="15"/>
      <c r="D27" s="15"/>
      <c r="E27" s="35">
        <f t="shared" si="1"/>
        <v>36</v>
      </c>
      <c r="F27" s="15">
        <v>36</v>
      </c>
      <c r="G27" s="15"/>
      <c r="H27" s="15"/>
      <c r="I27" s="35">
        <f t="shared" ref="I27:I28" si="8">SUM(F27:H27)</f>
        <v>36</v>
      </c>
    </row>
    <row r="28" spans="1:9">
      <c r="A28" s="1" t="s">
        <v>27</v>
      </c>
      <c r="B28" s="15">
        <v>114</v>
      </c>
      <c r="C28" s="15"/>
      <c r="D28" s="15"/>
      <c r="E28" s="35">
        <f t="shared" si="1"/>
        <v>114</v>
      </c>
      <c r="F28" s="15">
        <v>114</v>
      </c>
      <c r="G28" s="15"/>
      <c r="H28" s="15"/>
      <c r="I28" s="35">
        <f t="shared" si="8"/>
        <v>114</v>
      </c>
    </row>
    <row r="29" spans="1:9">
      <c r="A29" s="3" t="s">
        <v>28</v>
      </c>
      <c r="B29" s="36">
        <f>B30+B31+B32+B33</f>
        <v>7250</v>
      </c>
      <c r="C29" s="36">
        <f>C30+C31+C32+C33</f>
        <v>0</v>
      </c>
      <c r="D29" s="36"/>
      <c r="E29" s="35">
        <f>SUM(E30:E33)</f>
        <v>7250</v>
      </c>
      <c r="F29" s="36">
        <f>F30+F31+F32+F33</f>
        <v>7250</v>
      </c>
      <c r="G29" s="36">
        <f>G30+G31+G32+G33</f>
        <v>0</v>
      </c>
      <c r="H29" s="36"/>
      <c r="I29" s="35">
        <f>SUM(I30:I33)</f>
        <v>7250</v>
      </c>
    </row>
    <row r="30" spans="1:9">
      <c r="A30" s="2" t="s">
        <v>29</v>
      </c>
      <c r="B30" s="17">
        <v>400</v>
      </c>
      <c r="C30" s="17"/>
      <c r="D30" s="17"/>
      <c r="E30" s="35">
        <f t="shared" si="1"/>
        <v>400</v>
      </c>
      <c r="F30" s="17">
        <v>400</v>
      </c>
      <c r="G30" s="17"/>
      <c r="H30" s="17"/>
      <c r="I30" s="35">
        <f t="shared" ref="I30:I33" si="9">SUM(F30:H30)</f>
        <v>400</v>
      </c>
    </row>
    <row r="31" spans="1:9">
      <c r="A31" s="2" t="s">
        <v>30</v>
      </c>
      <c r="B31" s="17">
        <v>200</v>
      </c>
      <c r="C31" s="17"/>
      <c r="D31" s="17"/>
      <c r="E31" s="35">
        <f t="shared" si="1"/>
        <v>200</v>
      </c>
      <c r="F31" s="17">
        <v>200</v>
      </c>
      <c r="G31" s="17"/>
      <c r="H31" s="17"/>
      <c r="I31" s="35">
        <f t="shared" si="9"/>
        <v>200</v>
      </c>
    </row>
    <row r="32" spans="1:9">
      <c r="A32" s="2" t="s">
        <v>31</v>
      </c>
      <c r="B32" s="17">
        <v>150</v>
      </c>
      <c r="C32" s="17"/>
      <c r="D32" s="17"/>
      <c r="E32" s="35">
        <f t="shared" si="1"/>
        <v>150</v>
      </c>
      <c r="F32" s="17">
        <v>150</v>
      </c>
      <c r="G32" s="17"/>
      <c r="H32" s="17"/>
      <c r="I32" s="35">
        <f t="shared" si="9"/>
        <v>150</v>
      </c>
    </row>
    <row r="33" spans="1:12">
      <c r="A33" s="2" t="s">
        <v>32</v>
      </c>
      <c r="B33" s="17">
        <v>6500</v>
      </c>
      <c r="C33" s="17"/>
      <c r="D33" s="17"/>
      <c r="E33" s="35">
        <f t="shared" si="1"/>
        <v>6500</v>
      </c>
      <c r="F33" s="17">
        <v>6500</v>
      </c>
      <c r="G33" s="17"/>
      <c r="H33" s="17"/>
      <c r="I33" s="35">
        <f t="shared" si="9"/>
        <v>6500</v>
      </c>
    </row>
    <row r="34" spans="1:12">
      <c r="A34" s="6" t="s">
        <v>33</v>
      </c>
      <c r="B34" s="19">
        <f t="shared" ref="B34:I34" si="10">B35</f>
        <v>82286</v>
      </c>
      <c r="C34" s="19">
        <f t="shared" si="10"/>
        <v>11100</v>
      </c>
      <c r="D34" s="19">
        <f t="shared" si="10"/>
        <v>1500</v>
      </c>
      <c r="E34" s="35">
        <f t="shared" si="10"/>
        <v>94886</v>
      </c>
      <c r="F34" s="19">
        <f t="shared" si="10"/>
        <v>82286</v>
      </c>
      <c r="G34" s="19">
        <f t="shared" si="10"/>
        <v>16600</v>
      </c>
      <c r="H34" s="19">
        <f t="shared" si="10"/>
        <v>1500</v>
      </c>
      <c r="I34" s="35">
        <f t="shared" si="10"/>
        <v>100386</v>
      </c>
    </row>
    <row r="35" spans="1:12">
      <c r="A35" s="1" t="s">
        <v>34</v>
      </c>
      <c r="B35" s="26">
        <f>74200+8086</f>
        <v>82286</v>
      </c>
      <c r="C35" s="26">
        <v>11100</v>
      </c>
      <c r="D35" s="26">
        <v>1500</v>
      </c>
      <c r="E35" s="35">
        <f>SUM(B35:D35)</f>
        <v>94886</v>
      </c>
      <c r="F35" s="26">
        <f>74200+7300+786</f>
        <v>82286</v>
      </c>
      <c r="G35" s="26">
        <f>16000+640-40</f>
        <v>16600</v>
      </c>
      <c r="H35" s="26">
        <v>1500</v>
      </c>
      <c r="I35" s="35">
        <f>SUM(F35:H35)</f>
        <v>100386</v>
      </c>
      <c r="K35" s="27"/>
    </row>
    <row r="36" spans="1:12">
      <c r="A36" s="6" t="s">
        <v>35</v>
      </c>
      <c r="B36" s="23">
        <f>B37+B38</f>
        <v>4700</v>
      </c>
      <c r="C36" s="23">
        <f>C37+C38</f>
        <v>59559</v>
      </c>
      <c r="D36" s="23"/>
      <c r="E36" s="35">
        <f>E37+E38</f>
        <v>64259</v>
      </c>
      <c r="F36" s="23">
        <f>F37+F38</f>
        <v>4700</v>
      </c>
      <c r="G36" s="23">
        <f>G37+G38</f>
        <v>59559</v>
      </c>
      <c r="H36" s="23"/>
      <c r="I36" s="35">
        <f>I37+I38</f>
        <v>64259</v>
      </c>
    </row>
    <row r="37" spans="1:12">
      <c r="A37" s="2" t="s">
        <v>36</v>
      </c>
      <c r="B37" s="22"/>
      <c r="C37" s="22">
        <v>59559</v>
      </c>
      <c r="D37" s="22"/>
      <c r="E37" s="35">
        <f t="shared" si="1"/>
        <v>59559</v>
      </c>
      <c r="F37" s="22"/>
      <c r="G37" s="22">
        <v>59559</v>
      </c>
      <c r="H37" s="22"/>
      <c r="I37" s="35">
        <f t="shared" ref="I37:I38" si="11">SUM(F37:H37)</f>
        <v>59559</v>
      </c>
    </row>
    <row r="38" spans="1:12">
      <c r="A38" s="2" t="s">
        <v>37</v>
      </c>
      <c r="B38" s="22">
        <v>4700</v>
      </c>
      <c r="C38" s="22"/>
      <c r="D38" s="22"/>
      <c r="E38" s="35">
        <f t="shared" si="1"/>
        <v>4700</v>
      </c>
      <c r="F38" s="22">
        <v>4700</v>
      </c>
      <c r="G38" s="22"/>
      <c r="H38" s="22"/>
      <c r="I38" s="35">
        <f t="shared" si="11"/>
        <v>4700</v>
      </c>
      <c r="L38" s="27"/>
    </row>
    <row r="39" spans="1:12">
      <c r="A39" s="9" t="s">
        <v>38</v>
      </c>
      <c r="B39" s="24">
        <f>B40+B44+B48</f>
        <v>384043</v>
      </c>
      <c r="C39" s="24">
        <f>C40+C44+C48</f>
        <v>351351</v>
      </c>
      <c r="D39" s="24"/>
      <c r="E39" s="35">
        <f>E40+E44+E48</f>
        <v>735394</v>
      </c>
      <c r="F39" s="24">
        <f>F40+F44+F48</f>
        <v>402043</v>
      </c>
      <c r="G39" s="24">
        <f>G40+G44+G48</f>
        <v>351351</v>
      </c>
      <c r="H39" s="24"/>
      <c r="I39" s="35">
        <f>I40+I44+I48</f>
        <v>753394</v>
      </c>
    </row>
    <row r="40" spans="1:12">
      <c r="A40" s="6" t="s">
        <v>85</v>
      </c>
      <c r="B40" s="23">
        <f>B41+B42+B43</f>
        <v>379043</v>
      </c>
      <c r="C40" s="23">
        <f>C41+C42+C43</f>
        <v>337805</v>
      </c>
      <c r="D40" s="23"/>
      <c r="E40" s="35">
        <f>SUM(E41:E43)</f>
        <v>716848</v>
      </c>
      <c r="F40" s="23">
        <f>F41+F42+F43</f>
        <v>379043</v>
      </c>
      <c r="G40" s="23">
        <f>G41+G42+G43</f>
        <v>337805</v>
      </c>
      <c r="H40" s="23"/>
      <c r="I40" s="35">
        <f>SUM(I41:I43)</f>
        <v>716848</v>
      </c>
    </row>
    <row r="41" spans="1:12" ht="21.75" customHeight="1">
      <c r="A41" s="37" t="s">
        <v>86</v>
      </c>
      <c r="B41" s="22"/>
      <c r="C41" s="22"/>
      <c r="D41" s="24"/>
      <c r="E41" s="35">
        <f t="shared" si="1"/>
        <v>0</v>
      </c>
      <c r="F41" s="22"/>
      <c r="G41" s="22"/>
      <c r="H41" s="24"/>
      <c r="I41" s="35">
        <f t="shared" ref="I41:I43" si="12">SUM(F41:H41)</f>
        <v>0</v>
      </c>
    </row>
    <row r="42" spans="1:12">
      <c r="A42" s="38" t="s">
        <v>39</v>
      </c>
      <c r="B42" s="22"/>
      <c r="C42" s="22"/>
      <c r="D42" s="22"/>
      <c r="E42" s="35">
        <f t="shared" si="1"/>
        <v>0</v>
      </c>
      <c r="F42" s="22"/>
      <c r="G42" s="22"/>
      <c r="H42" s="22"/>
      <c r="I42" s="35">
        <f t="shared" si="12"/>
        <v>0</v>
      </c>
    </row>
    <row r="43" spans="1:12">
      <c r="A43" s="10" t="s">
        <v>40</v>
      </c>
      <c r="B43" s="22">
        <v>379043</v>
      </c>
      <c r="C43" s="22">
        <f>337805</f>
        <v>337805</v>
      </c>
      <c r="D43" s="22"/>
      <c r="E43" s="35">
        <f t="shared" si="1"/>
        <v>716848</v>
      </c>
      <c r="F43" s="22">
        <v>379043</v>
      </c>
      <c r="G43" s="22">
        <f>337805</f>
        <v>337805</v>
      </c>
      <c r="H43" s="22"/>
      <c r="I43" s="35">
        <f t="shared" si="12"/>
        <v>716848</v>
      </c>
    </row>
    <row r="44" spans="1:12">
      <c r="A44" s="39" t="s">
        <v>41</v>
      </c>
      <c r="B44" s="23">
        <f>B45+B46+B47</f>
        <v>0</v>
      </c>
      <c r="C44" s="23">
        <f t="shared" ref="C44:D44" si="13">C45+C46+C47</f>
        <v>13046</v>
      </c>
      <c r="D44" s="23">
        <f t="shared" si="13"/>
        <v>0</v>
      </c>
      <c r="E44" s="35">
        <f>SUM(E45:E47)</f>
        <v>13046</v>
      </c>
      <c r="F44" s="23">
        <f>F45+F46+F47</f>
        <v>18000</v>
      </c>
      <c r="G44" s="23">
        <f t="shared" ref="G44:H44" si="14">G45+G46+G47</f>
        <v>13046</v>
      </c>
      <c r="H44" s="23">
        <f t="shared" si="14"/>
        <v>0</v>
      </c>
      <c r="I44" s="35">
        <f>SUM(I45:I47)</f>
        <v>31046</v>
      </c>
    </row>
    <row r="45" spans="1:12">
      <c r="A45" s="11" t="s">
        <v>42</v>
      </c>
      <c r="B45" s="22"/>
      <c r="C45" s="22">
        <f>11732+1314</f>
        <v>13046</v>
      </c>
      <c r="D45" s="22"/>
      <c r="E45" s="35">
        <f t="shared" si="1"/>
        <v>13046</v>
      </c>
      <c r="F45" s="22">
        <v>18000</v>
      </c>
      <c r="G45" s="22">
        <f>11732+1314</f>
        <v>13046</v>
      </c>
      <c r="H45" s="22"/>
      <c r="I45" s="35">
        <f t="shared" ref="I45:I47" si="15">SUM(F45:H45)</f>
        <v>31046</v>
      </c>
    </row>
    <row r="46" spans="1:12">
      <c r="A46" s="2" t="s">
        <v>43</v>
      </c>
      <c r="B46" s="22"/>
      <c r="C46" s="22"/>
      <c r="D46" s="22"/>
      <c r="E46" s="35">
        <f t="shared" si="1"/>
        <v>0</v>
      </c>
      <c r="F46" s="22"/>
      <c r="G46" s="22"/>
      <c r="H46" s="22"/>
      <c r="I46" s="35">
        <f t="shared" si="15"/>
        <v>0</v>
      </c>
    </row>
    <row r="47" spans="1:12">
      <c r="A47" s="2" t="s">
        <v>44</v>
      </c>
      <c r="B47" s="25"/>
      <c r="C47" s="25"/>
      <c r="D47" s="25"/>
      <c r="E47" s="35">
        <f t="shared" si="1"/>
        <v>0</v>
      </c>
      <c r="F47" s="25"/>
      <c r="G47" s="25"/>
      <c r="H47" s="25"/>
      <c r="I47" s="35">
        <f t="shared" si="15"/>
        <v>0</v>
      </c>
    </row>
    <row r="48" spans="1:12">
      <c r="A48" s="6" t="s">
        <v>45</v>
      </c>
      <c r="B48" s="23">
        <f>B49+B50</f>
        <v>5000</v>
      </c>
      <c r="C48" s="23">
        <f t="shared" ref="C48:D48" si="16">C49+C50</f>
        <v>500</v>
      </c>
      <c r="D48" s="23">
        <f t="shared" si="16"/>
        <v>0</v>
      </c>
      <c r="E48" s="35">
        <f>SUM(E49:E50)</f>
        <v>5500</v>
      </c>
      <c r="F48" s="23">
        <f>F49+F50</f>
        <v>5000</v>
      </c>
      <c r="G48" s="23">
        <f t="shared" ref="G48:H48" si="17">G49+G50</f>
        <v>500</v>
      </c>
      <c r="H48" s="23">
        <f t="shared" si="17"/>
        <v>0</v>
      </c>
      <c r="I48" s="35">
        <f>SUM(I49:I50)</f>
        <v>5500</v>
      </c>
    </row>
    <row r="49" spans="1:13">
      <c r="A49" s="2" t="s">
        <v>46</v>
      </c>
      <c r="B49" s="22"/>
      <c r="C49" s="22">
        <v>500</v>
      </c>
      <c r="D49" s="22"/>
      <c r="E49" s="35">
        <f t="shared" si="1"/>
        <v>500</v>
      </c>
      <c r="F49" s="22"/>
      <c r="G49" s="22">
        <v>500</v>
      </c>
      <c r="H49" s="22"/>
      <c r="I49" s="35">
        <f t="shared" ref="I49:I50" si="18">SUM(F49:H49)</f>
        <v>500</v>
      </c>
    </row>
    <row r="50" spans="1:13">
      <c r="A50" s="2" t="s">
        <v>47</v>
      </c>
      <c r="B50" s="22">
        <v>5000</v>
      </c>
      <c r="C50" s="22"/>
      <c r="D50" s="22"/>
      <c r="E50" s="35">
        <f t="shared" si="1"/>
        <v>5000</v>
      </c>
      <c r="F50" s="22">
        <v>5000</v>
      </c>
      <c r="G50" s="22"/>
      <c r="H50" s="22"/>
      <c r="I50" s="35">
        <f t="shared" si="18"/>
        <v>5000</v>
      </c>
    </row>
    <row r="51" spans="1:13">
      <c r="A51" s="9" t="s">
        <v>48</v>
      </c>
      <c r="B51" s="24">
        <f>B39+B5</f>
        <v>2203987</v>
      </c>
      <c r="C51" s="24">
        <f t="shared" ref="C51:D51" si="19">C39+C5</f>
        <v>433010</v>
      </c>
      <c r="D51" s="24">
        <f t="shared" si="19"/>
        <v>32100</v>
      </c>
      <c r="E51" s="35">
        <f>E5+E39</f>
        <v>2669097</v>
      </c>
      <c r="F51" s="24">
        <f>F39+F5</f>
        <v>2200027</v>
      </c>
      <c r="G51" s="24">
        <f t="shared" ref="G51:H51" si="20">G39+G5</f>
        <v>438510</v>
      </c>
      <c r="H51" s="24">
        <f t="shared" si="20"/>
        <v>32100</v>
      </c>
      <c r="I51" s="35">
        <f>I5+I39</f>
        <v>2670637</v>
      </c>
    </row>
    <row r="52" spans="1:13">
      <c r="A52" s="9" t="s">
        <v>49</v>
      </c>
      <c r="B52" s="24">
        <f>B53+B54+B55</f>
        <v>327023</v>
      </c>
      <c r="C52" s="24">
        <f t="shared" ref="C52:D52" si="21">C53+C54+C55</f>
        <v>148006</v>
      </c>
      <c r="D52" s="24">
        <f t="shared" si="21"/>
        <v>0</v>
      </c>
      <c r="E52" s="35">
        <f>SUM(E53:E55)</f>
        <v>475029</v>
      </c>
      <c r="F52" s="24">
        <f>F53+F54+F55</f>
        <v>331023</v>
      </c>
      <c r="G52" s="24">
        <f t="shared" ref="G52:H52" si="22">G53+G54+G55</f>
        <v>144006</v>
      </c>
      <c r="H52" s="24">
        <f t="shared" si="22"/>
        <v>0</v>
      </c>
      <c r="I52" s="35">
        <f>SUM(I53:I55)</f>
        <v>475029</v>
      </c>
    </row>
    <row r="53" spans="1:13">
      <c r="A53" s="1" t="s">
        <v>50</v>
      </c>
      <c r="B53" s="26">
        <v>40179</v>
      </c>
      <c r="C53" s="26">
        <v>40685</v>
      </c>
      <c r="D53" s="26"/>
      <c r="E53" s="35">
        <f t="shared" si="1"/>
        <v>80864</v>
      </c>
      <c r="F53" s="26">
        <v>40179</v>
      </c>
      <c r="G53" s="26">
        <v>40685</v>
      </c>
      <c r="H53" s="26"/>
      <c r="I53" s="35">
        <f t="shared" ref="I53:I54" si="23">SUM(F53:H53)</f>
        <v>80864</v>
      </c>
    </row>
    <row r="54" spans="1:13">
      <c r="A54" s="1" t="s">
        <v>51</v>
      </c>
      <c r="B54" s="26"/>
      <c r="C54" s="26"/>
      <c r="D54" s="26"/>
      <c r="E54" s="35">
        <f t="shared" si="1"/>
        <v>0</v>
      </c>
      <c r="F54" s="26"/>
      <c r="G54" s="26"/>
      <c r="H54" s="26"/>
      <c r="I54" s="35">
        <f t="shared" si="23"/>
        <v>0</v>
      </c>
    </row>
    <row r="55" spans="1:13">
      <c r="A55" s="1" t="s">
        <v>52</v>
      </c>
      <c r="B55" s="26">
        <f>B56+B57</f>
        <v>286844</v>
      </c>
      <c r="C55" s="26">
        <f>C56+C57</f>
        <v>107321</v>
      </c>
      <c r="D55" s="26"/>
      <c r="E55" s="35">
        <f>E56+E57</f>
        <v>394165</v>
      </c>
      <c r="F55" s="26">
        <v>290844</v>
      </c>
      <c r="G55" s="26">
        <v>103321</v>
      </c>
      <c r="H55" s="26"/>
      <c r="I55" s="35">
        <f>I56+I57</f>
        <v>394165</v>
      </c>
    </row>
    <row r="56" spans="1:13">
      <c r="A56" s="1" t="s">
        <v>53</v>
      </c>
      <c r="B56" s="26">
        <v>286844</v>
      </c>
      <c r="C56" s="26"/>
      <c r="D56" s="26"/>
      <c r="E56" s="35">
        <f t="shared" si="1"/>
        <v>286844</v>
      </c>
      <c r="F56" s="26">
        <v>290844</v>
      </c>
      <c r="G56" s="26"/>
      <c r="H56" s="26"/>
      <c r="I56" s="35">
        <f t="shared" ref="I56:I57" si="24">SUM(F56:H56)</f>
        <v>290844</v>
      </c>
    </row>
    <row r="57" spans="1:13">
      <c r="A57" s="1" t="s">
        <v>54</v>
      </c>
      <c r="B57" s="26"/>
      <c r="C57" s="26">
        <v>107321</v>
      </c>
      <c r="D57" s="26"/>
      <c r="E57" s="35">
        <f t="shared" si="1"/>
        <v>107321</v>
      </c>
      <c r="F57" s="26"/>
      <c r="G57" s="26">
        <v>103321</v>
      </c>
      <c r="H57" s="26"/>
      <c r="I57" s="35">
        <f t="shared" si="24"/>
        <v>103321</v>
      </c>
      <c r="L57" s="27"/>
    </row>
    <row r="58" spans="1:13">
      <c r="A58" s="9" t="s">
        <v>55</v>
      </c>
      <c r="B58" s="24">
        <f>B52+B51</f>
        <v>2531010</v>
      </c>
      <c r="C58" s="24">
        <f t="shared" ref="C58:D58" si="25">C52+C51</f>
        <v>581016</v>
      </c>
      <c r="D58" s="24">
        <f t="shared" si="25"/>
        <v>32100</v>
      </c>
      <c r="E58" s="35">
        <f>E52+E51</f>
        <v>3144126</v>
      </c>
      <c r="F58" s="24">
        <f>F52+F51</f>
        <v>2531050</v>
      </c>
      <c r="G58" s="24">
        <f t="shared" ref="G58:H58" si="26">G52+G51</f>
        <v>582516</v>
      </c>
      <c r="H58" s="24">
        <f t="shared" si="26"/>
        <v>32100</v>
      </c>
      <c r="I58" s="35">
        <f>I52+I51</f>
        <v>3145666</v>
      </c>
      <c r="M58" s="27"/>
    </row>
    <row r="59" spans="1:13">
      <c r="A59" s="5"/>
      <c r="B59" s="5"/>
      <c r="C59" s="5"/>
      <c r="D59" s="5"/>
      <c r="E59" s="5"/>
    </row>
    <row r="60" spans="1:13">
      <c r="A60" s="4"/>
      <c r="B60" s="4"/>
      <c r="C60" s="4"/>
      <c r="D60" s="4"/>
      <c r="E60" s="4"/>
    </row>
    <row r="61" spans="1:13">
      <c r="A61" s="45" t="s">
        <v>82</v>
      </c>
      <c r="B61" s="45"/>
      <c r="C61" s="45"/>
      <c r="D61" s="45"/>
      <c r="E61" s="45"/>
      <c r="F61" s="45"/>
      <c r="G61" s="45"/>
      <c r="H61" s="45"/>
      <c r="I61" s="45"/>
    </row>
    <row r="63" spans="1:13">
      <c r="F63" s="42"/>
      <c r="G63" s="42"/>
      <c r="H63" s="46" t="s">
        <v>83</v>
      </c>
      <c r="I63" s="46"/>
      <c r="J63" s="42"/>
    </row>
    <row r="64" spans="1:13">
      <c r="A64" s="48" t="s">
        <v>56</v>
      </c>
      <c r="B64" s="44" t="s">
        <v>81</v>
      </c>
      <c r="C64" s="44"/>
      <c r="D64" s="44"/>
      <c r="E64" s="44"/>
      <c r="F64" s="44" t="s">
        <v>81</v>
      </c>
      <c r="G64" s="44"/>
      <c r="H64" s="44"/>
      <c r="I64" s="44"/>
    </row>
    <row r="65" spans="1:11" ht="34.5">
      <c r="A65" s="48"/>
      <c r="B65" s="33" t="s">
        <v>1</v>
      </c>
      <c r="C65" s="33" t="s">
        <v>2</v>
      </c>
      <c r="D65" s="33" t="s">
        <v>3</v>
      </c>
      <c r="E65" s="33" t="s">
        <v>4</v>
      </c>
      <c r="F65" s="33" t="s">
        <v>1</v>
      </c>
      <c r="G65" s="33" t="s">
        <v>2</v>
      </c>
      <c r="H65" s="33" t="s">
        <v>3</v>
      </c>
      <c r="I65" s="33" t="s">
        <v>4</v>
      </c>
    </row>
    <row r="66" spans="1:11">
      <c r="A66" s="34" t="s">
        <v>57</v>
      </c>
      <c r="B66" s="35">
        <f>B67+B68+B69+B70+B71</f>
        <v>1611709</v>
      </c>
      <c r="C66" s="35">
        <f t="shared" ref="C66:D66" si="27">C67+C68+C69+C70+C71</f>
        <v>332252</v>
      </c>
      <c r="D66" s="35">
        <f t="shared" si="27"/>
        <v>55557</v>
      </c>
      <c r="E66" s="35">
        <f>B66+C66+D66</f>
        <v>1999518</v>
      </c>
      <c r="F66" s="35">
        <f>F67+F68+F69+F70+F71</f>
        <v>1613209</v>
      </c>
      <c r="G66" s="35">
        <f t="shared" ref="G66:H66" si="28">G67+G68+G69+G70+G71</f>
        <v>332252</v>
      </c>
      <c r="H66" s="35">
        <f t="shared" si="28"/>
        <v>55557</v>
      </c>
      <c r="I66" s="35">
        <f>F66+G66+H66</f>
        <v>2001018</v>
      </c>
    </row>
    <row r="67" spans="1:11">
      <c r="A67" s="2" t="s">
        <v>58</v>
      </c>
      <c r="B67" s="17">
        <f>157401+168220+3442+15512-11077</f>
        <v>333498</v>
      </c>
      <c r="C67" s="17">
        <f>42539+800</f>
        <v>43339</v>
      </c>
      <c r="D67" s="17">
        <f>8226</f>
        <v>8226</v>
      </c>
      <c r="E67" s="17">
        <f>B67+C67+D67</f>
        <v>385063</v>
      </c>
      <c r="F67" s="17">
        <f>176125+168220+3442+15512-11077</f>
        <v>352222</v>
      </c>
      <c r="G67" s="17">
        <f>42539+800</f>
        <v>43339</v>
      </c>
      <c r="H67" s="17">
        <f>8226</f>
        <v>8226</v>
      </c>
      <c r="I67" s="17">
        <f>F67+G67+H67</f>
        <v>403787</v>
      </c>
    </row>
    <row r="68" spans="1:11">
      <c r="A68" s="12" t="s">
        <v>59</v>
      </c>
      <c r="B68" s="17">
        <f>42500+49960+956+4303-3249</f>
        <v>94470</v>
      </c>
      <c r="C68" s="17">
        <f>10998+216</f>
        <v>11214</v>
      </c>
      <c r="D68" s="17">
        <f>2115</f>
        <v>2115</v>
      </c>
      <c r="E68" s="17">
        <f>B68+C68+D68</f>
        <v>107799</v>
      </c>
      <c r="F68" s="17">
        <f>23776+49960+956+4303-3249</f>
        <v>75746</v>
      </c>
      <c r="G68" s="17">
        <f>10998+216</f>
        <v>11214</v>
      </c>
      <c r="H68" s="17">
        <f>2115</f>
        <v>2115</v>
      </c>
      <c r="I68" s="17">
        <f>F68+G68+H68</f>
        <v>89075</v>
      </c>
    </row>
    <row r="69" spans="1:11">
      <c r="A69" s="1" t="s">
        <v>60</v>
      </c>
      <c r="B69" s="17">
        <f>59223+300+2000+2500+4385+500+800+39500+55908+14112+42315+6400+11350+70100+16950+100+5050</f>
        <v>331493</v>
      </c>
      <c r="C69" s="17">
        <v>147805</v>
      </c>
      <c r="D69" s="17">
        <f>400+1200</f>
        <v>1600</v>
      </c>
      <c r="E69" s="17">
        <f>B69+C69+D69</f>
        <v>480898</v>
      </c>
      <c r="F69" s="17">
        <f>59223+300+2000+2500+4385+500+800+39500+55908+14112+42315+6400+11350+70100+16950+100+5050-4000+5500</f>
        <v>332993</v>
      </c>
      <c r="G69" s="17">
        <v>147805</v>
      </c>
      <c r="H69" s="17">
        <f>400+1200</f>
        <v>1600</v>
      </c>
      <c r="I69" s="17">
        <f>F69+G69+H69</f>
        <v>482398</v>
      </c>
    </row>
    <row r="70" spans="1:11">
      <c r="A70" s="7" t="s">
        <v>61</v>
      </c>
      <c r="B70" s="15"/>
      <c r="C70" s="15">
        <v>39100</v>
      </c>
      <c r="D70" s="15">
        <f>43616</f>
        <v>43616</v>
      </c>
      <c r="E70" s="17">
        <f>B70+C70+D70</f>
        <v>82716</v>
      </c>
      <c r="F70" s="15"/>
      <c r="G70" s="15">
        <v>39100</v>
      </c>
      <c r="H70" s="15">
        <f>43616</f>
        <v>43616</v>
      </c>
      <c r="I70" s="17">
        <f>F70+G70+H70</f>
        <v>82716</v>
      </c>
    </row>
    <row r="71" spans="1:11">
      <c r="A71" s="13" t="s">
        <v>62</v>
      </c>
      <c r="B71" s="15">
        <f>B72+B73+B74+B75</f>
        <v>852248</v>
      </c>
      <c r="C71" s="15">
        <f t="shared" ref="C71:D71" si="29">C72+C73+C74+C75</f>
        <v>90794</v>
      </c>
      <c r="D71" s="15">
        <f t="shared" si="29"/>
        <v>0</v>
      </c>
      <c r="E71" s="15">
        <f>E72+E73+E74+E75</f>
        <v>943042</v>
      </c>
      <c r="F71" s="15">
        <f>F72+F73+F74+F75</f>
        <v>852248</v>
      </c>
      <c r="G71" s="15">
        <f t="shared" ref="G71:H71" si="30">G72+G73+G74+G75</f>
        <v>90794</v>
      </c>
      <c r="H71" s="15">
        <f t="shared" si="30"/>
        <v>0</v>
      </c>
      <c r="I71" s="15">
        <f>I72+I73+I74+I75</f>
        <v>943042</v>
      </c>
      <c r="K71" s="27"/>
    </row>
    <row r="72" spans="1:11">
      <c r="A72" s="2" t="s">
        <v>63</v>
      </c>
      <c r="B72" s="16"/>
      <c r="C72" s="16"/>
      <c r="D72" s="16"/>
      <c r="E72" s="15">
        <f t="shared" ref="E72:E84" si="31">B72+C72+D72</f>
        <v>0</v>
      </c>
      <c r="F72" s="16"/>
      <c r="G72" s="16"/>
      <c r="H72" s="16"/>
      <c r="I72" s="15">
        <f t="shared" ref="I72:I85" si="32">F72+G72+H72</f>
        <v>0</v>
      </c>
    </row>
    <row r="73" spans="1:11">
      <c r="A73" s="2" t="s">
        <v>64</v>
      </c>
      <c r="B73" s="17"/>
      <c r="C73" s="17">
        <f>10000</f>
        <v>10000</v>
      </c>
      <c r="D73" s="17"/>
      <c r="E73" s="15">
        <f t="shared" si="31"/>
        <v>10000</v>
      </c>
      <c r="F73" s="17"/>
      <c r="G73" s="17">
        <f>10000</f>
        <v>10000</v>
      </c>
      <c r="H73" s="17"/>
      <c r="I73" s="15">
        <f t="shared" si="32"/>
        <v>10000</v>
      </c>
    </row>
    <row r="74" spans="1:11">
      <c r="A74" s="2" t="s">
        <v>65</v>
      </c>
      <c r="B74" s="17">
        <f>392382+104</f>
        <v>392486</v>
      </c>
      <c r="C74" s="17">
        <f>16125</f>
        <v>16125</v>
      </c>
      <c r="D74" s="17"/>
      <c r="E74" s="17">
        <f t="shared" si="31"/>
        <v>408611</v>
      </c>
      <c r="F74" s="17">
        <f>392382+104</f>
        <v>392486</v>
      </c>
      <c r="G74" s="17">
        <f>16125</f>
        <v>16125</v>
      </c>
      <c r="H74" s="17"/>
      <c r="I74" s="17">
        <f t="shared" si="32"/>
        <v>408611</v>
      </c>
    </row>
    <row r="75" spans="1:11">
      <c r="A75" s="2" t="s">
        <v>66</v>
      </c>
      <c r="B75" s="17">
        <f>572+12356+25955+10884+47621+7959+36917+6565+14890+50511+23753+3091+25725+45872+120600+8265+3900+14326</f>
        <v>459762</v>
      </c>
      <c r="C75" s="17">
        <f>11000+27818+4100+3000+9701+4050+5000</f>
        <v>64669</v>
      </c>
      <c r="D75" s="17"/>
      <c r="E75" s="15">
        <f t="shared" si="31"/>
        <v>524431</v>
      </c>
      <c r="F75" s="17">
        <f>572+12356+25955+10884+47621+7959+36917+6565+14890+50511+23753+3091+25725+45872+120600+8265+3900+14326</f>
        <v>459762</v>
      </c>
      <c r="G75" s="17">
        <f>11000+27818+4100+3000+9701+4050+5000</f>
        <v>64669</v>
      </c>
      <c r="H75" s="17"/>
      <c r="I75" s="15">
        <f t="shared" si="32"/>
        <v>524431</v>
      </c>
    </row>
    <row r="76" spans="1:11">
      <c r="A76" s="9" t="s">
        <v>67</v>
      </c>
      <c r="B76" s="18">
        <f>B77+B78+B79</f>
        <v>524983</v>
      </c>
      <c r="C76" s="18">
        <f t="shared" ref="C76:D76" si="33">C77+C78+C79</f>
        <v>369922</v>
      </c>
      <c r="D76" s="18">
        <f t="shared" si="33"/>
        <v>0</v>
      </c>
      <c r="E76" s="18">
        <f t="shared" si="31"/>
        <v>894905</v>
      </c>
      <c r="F76" s="18">
        <f>F77+F78+F79</f>
        <v>528983</v>
      </c>
      <c r="G76" s="18">
        <f t="shared" ref="G76:H76" si="34">G77+G78+G79</f>
        <v>369922</v>
      </c>
      <c r="H76" s="18">
        <f t="shared" si="34"/>
        <v>0</v>
      </c>
      <c r="I76" s="18">
        <f t="shared" si="32"/>
        <v>898905</v>
      </c>
    </row>
    <row r="77" spans="1:11">
      <c r="A77" s="1" t="s">
        <v>68</v>
      </c>
      <c r="B77" s="15">
        <f>80000+6000+13268+1732+10000</f>
        <v>111000</v>
      </c>
      <c r="C77" s="15">
        <v>366422</v>
      </c>
      <c r="D77" s="15"/>
      <c r="E77" s="18">
        <f t="shared" si="31"/>
        <v>477422</v>
      </c>
      <c r="F77" s="15">
        <f>80000+6000+13268+1732+14000</f>
        <v>115000</v>
      </c>
      <c r="G77" s="15">
        <v>366422</v>
      </c>
      <c r="H77" s="15"/>
      <c r="I77" s="18">
        <f t="shared" si="32"/>
        <v>481422</v>
      </c>
    </row>
    <row r="78" spans="1:11">
      <c r="A78" s="2" t="s">
        <v>69</v>
      </c>
      <c r="B78" s="36">
        <f>24496+389487</f>
        <v>413983</v>
      </c>
      <c r="C78" s="36">
        <v>0</v>
      </c>
      <c r="D78" s="36"/>
      <c r="E78" s="18">
        <f t="shared" si="31"/>
        <v>413983</v>
      </c>
      <c r="F78" s="36">
        <f>24496+389487</f>
        <v>413983</v>
      </c>
      <c r="G78" s="36">
        <v>0</v>
      </c>
      <c r="H78" s="36"/>
      <c r="I78" s="18">
        <f t="shared" si="32"/>
        <v>413983</v>
      </c>
    </row>
    <row r="79" spans="1:11">
      <c r="A79" s="6" t="s">
        <v>70</v>
      </c>
      <c r="B79" s="19">
        <f>B80+B81</f>
        <v>0</v>
      </c>
      <c r="C79" s="19">
        <f t="shared" ref="C79:D79" si="35">C80+C81</f>
        <v>3500</v>
      </c>
      <c r="D79" s="19">
        <f t="shared" si="35"/>
        <v>0</v>
      </c>
      <c r="E79" s="19">
        <f t="shared" si="31"/>
        <v>3500</v>
      </c>
      <c r="F79" s="19">
        <f>F80+F81</f>
        <v>0</v>
      </c>
      <c r="G79" s="19">
        <f t="shared" ref="G79:H79" si="36">G80+G81</f>
        <v>3500</v>
      </c>
      <c r="H79" s="19">
        <f t="shared" si="36"/>
        <v>0</v>
      </c>
      <c r="I79" s="19">
        <f t="shared" si="32"/>
        <v>3500</v>
      </c>
    </row>
    <row r="80" spans="1:11">
      <c r="A80" s="8" t="s">
        <v>71</v>
      </c>
      <c r="B80" s="16"/>
      <c r="C80" s="16"/>
      <c r="D80" s="16"/>
      <c r="E80" s="19">
        <f t="shared" si="31"/>
        <v>0</v>
      </c>
      <c r="F80" s="16"/>
      <c r="G80" s="16"/>
      <c r="H80" s="16"/>
      <c r="I80" s="19">
        <f t="shared" si="32"/>
        <v>0</v>
      </c>
    </row>
    <row r="81" spans="1:10">
      <c r="A81" s="8" t="s">
        <v>72</v>
      </c>
      <c r="B81" s="15"/>
      <c r="C81" s="15">
        <v>3500</v>
      </c>
      <c r="D81" s="15"/>
      <c r="E81" s="19">
        <f t="shared" si="31"/>
        <v>3500</v>
      </c>
      <c r="F81" s="15"/>
      <c r="G81" s="15">
        <v>3500</v>
      </c>
      <c r="H81" s="15"/>
      <c r="I81" s="19">
        <f t="shared" si="32"/>
        <v>3500</v>
      </c>
    </row>
    <row r="82" spans="1:10">
      <c r="A82" s="14" t="s">
        <v>73</v>
      </c>
      <c r="B82" s="40">
        <f>B76+B66</f>
        <v>2136692</v>
      </c>
      <c r="C82" s="40">
        <f t="shared" ref="C82:D82" si="37">C76+C66</f>
        <v>702174</v>
      </c>
      <c r="D82" s="40">
        <f t="shared" si="37"/>
        <v>55557</v>
      </c>
      <c r="E82" s="40">
        <f t="shared" si="31"/>
        <v>2894423</v>
      </c>
      <c r="F82" s="40">
        <f>F76+F66</f>
        <v>2142192</v>
      </c>
      <c r="G82" s="40">
        <f t="shared" ref="G82:H82" si="38">G76+G66</f>
        <v>702174</v>
      </c>
      <c r="H82" s="40">
        <f t="shared" si="38"/>
        <v>55557</v>
      </c>
      <c r="I82" s="40">
        <f t="shared" si="32"/>
        <v>2899923</v>
      </c>
    </row>
    <row r="83" spans="1:10">
      <c r="A83" s="14" t="s">
        <v>74</v>
      </c>
      <c r="B83" s="40">
        <f t="shared" ref="B83:D83" si="39">B84+B85</f>
        <v>124103</v>
      </c>
      <c r="C83" s="40">
        <f t="shared" si="39"/>
        <v>97926</v>
      </c>
      <c r="D83" s="40">
        <f t="shared" si="39"/>
        <v>0</v>
      </c>
      <c r="E83" s="40">
        <f t="shared" si="31"/>
        <v>222029</v>
      </c>
      <c r="F83" s="40">
        <f>F84+F85</f>
        <v>120143</v>
      </c>
      <c r="G83" s="40">
        <f t="shared" ref="G83:H83" si="40">G84+G85</f>
        <v>97926</v>
      </c>
      <c r="H83" s="40">
        <f t="shared" si="40"/>
        <v>0</v>
      </c>
      <c r="I83" s="40">
        <f t="shared" si="32"/>
        <v>218069</v>
      </c>
    </row>
    <row r="84" spans="1:10">
      <c r="A84" s="8" t="s">
        <v>75</v>
      </c>
      <c r="B84" s="41">
        <f>122768+335-10000</f>
        <v>113103</v>
      </c>
      <c r="C84" s="41">
        <f>98000-74</f>
        <v>97926</v>
      </c>
      <c r="D84" s="41"/>
      <c r="E84" s="40">
        <f t="shared" si="31"/>
        <v>211029</v>
      </c>
      <c r="F84" s="41">
        <f>122768+335-10000-3960</f>
        <v>109143</v>
      </c>
      <c r="G84" s="41">
        <f>98000-74</f>
        <v>97926</v>
      </c>
      <c r="H84" s="41"/>
      <c r="I84" s="40">
        <f t="shared" si="32"/>
        <v>207069</v>
      </c>
      <c r="J84" s="28"/>
    </row>
    <row r="85" spans="1:10">
      <c r="A85" s="8" t="s">
        <v>76</v>
      </c>
      <c r="B85" s="20">
        <v>11000</v>
      </c>
      <c r="C85" s="20"/>
      <c r="D85" s="41"/>
      <c r="E85" s="40">
        <f t="shared" ref="E85" si="41">B85+C85+D85</f>
        <v>11000</v>
      </c>
      <c r="F85" s="20">
        <v>11000</v>
      </c>
      <c r="G85" s="20"/>
      <c r="H85" s="41"/>
      <c r="I85" s="40">
        <f t="shared" si="32"/>
        <v>11000</v>
      </c>
    </row>
    <row r="86" spans="1:10">
      <c r="A86" s="9" t="s">
        <v>77</v>
      </c>
      <c r="B86" s="18">
        <f>B87+B88</f>
        <v>9434</v>
      </c>
      <c r="C86" s="18">
        <f t="shared" ref="C86:D86" si="42">C87+C88</f>
        <v>18240</v>
      </c>
      <c r="D86" s="18">
        <f t="shared" si="42"/>
        <v>0</v>
      </c>
      <c r="E86" s="18">
        <f>B86+C86+D86</f>
        <v>27674</v>
      </c>
      <c r="F86" s="18">
        <f>F87+F88</f>
        <v>9434</v>
      </c>
      <c r="G86" s="18">
        <f t="shared" ref="G86:H86" si="43">G87+G88</f>
        <v>18240</v>
      </c>
      <c r="H86" s="18">
        <f t="shared" si="43"/>
        <v>0</v>
      </c>
      <c r="I86" s="18">
        <f>F86+G86+H86</f>
        <v>27674</v>
      </c>
    </row>
    <row r="87" spans="1:10">
      <c r="A87" s="1" t="s">
        <v>78</v>
      </c>
      <c r="B87" s="15">
        <v>9434</v>
      </c>
      <c r="C87" s="15">
        <v>18240</v>
      </c>
      <c r="D87" s="15"/>
      <c r="E87" s="18">
        <f>B87+C87+D87</f>
        <v>27674</v>
      </c>
      <c r="F87" s="15">
        <v>9434</v>
      </c>
      <c r="G87" s="15">
        <v>18240</v>
      </c>
      <c r="H87" s="15"/>
      <c r="I87" s="18">
        <f>F87+G87+H87</f>
        <v>27674</v>
      </c>
    </row>
    <row r="88" spans="1:10">
      <c r="A88" s="1" t="s">
        <v>79</v>
      </c>
      <c r="B88" s="15"/>
      <c r="C88" s="15"/>
      <c r="D88" s="15"/>
      <c r="E88" s="18">
        <f>B88+C88+D88</f>
        <v>0</v>
      </c>
      <c r="F88" s="15"/>
      <c r="G88" s="15"/>
      <c r="H88" s="15"/>
      <c r="I88" s="18">
        <f>F88+G88+H88</f>
        <v>0</v>
      </c>
    </row>
    <row r="89" spans="1:10">
      <c r="A89" s="9" t="s">
        <v>80</v>
      </c>
      <c r="B89" s="18">
        <f>B86+B83+B82</f>
        <v>2270229</v>
      </c>
      <c r="C89" s="18">
        <f t="shared" ref="C89:D89" si="44">C86+C83+C82</f>
        <v>818340</v>
      </c>
      <c r="D89" s="18">
        <f t="shared" si="44"/>
        <v>55557</v>
      </c>
      <c r="E89" s="18">
        <f>B89+C89+D89</f>
        <v>3144126</v>
      </c>
      <c r="F89" s="18">
        <f>F86+F83+F82</f>
        <v>2271769</v>
      </c>
      <c r="G89" s="18">
        <f t="shared" ref="G89:H89" si="45">G86+G83+G82</f>
        <v>818340</v>
      </c>
      <c r="H89" s="18">
        <f t="shared" si="45"/>
        <v>55557</v>
      </c>
      <c r="I89" s="18">
        <f>F89+G89+H89</f>
        <v>3145666</v>
      </c>
    </row>
    <row r="91" spans="1:10">
      <c r="E91" s="29"/>
      <c r="H91" s="32"/>
    </row>
    <row r="96" spans="1:10">
      <c r="J96" s="27"/>
    </row>
  </sheetData>
  <mergeCells count="10">
    <mergeCell ref="F3:I3"/>
    <mergeCell ref="F64:I64"/>
    <mergeCell ref="A1:I1"/>
    <mergeCell ref="A61:I61"/>
    <mergeCell ref="H63:I63"/>
    <mergeCell ref="H2:I2"/>
    <mergeCell ref="A64:A65"/>
    <mergeCell ref="B64:E64"/>
    <mergeCell ref="A3:A4"/>
    <mergeCell ref="B3:E3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 2. sz. melléklet a 4/2015.(III.31.) önkormányzati rendelethez</oddHead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2015-03-30T09:15:23Z</cp:lastPrinted>
  <dcterms:created xsi:type="dcterms:W3CDTF">2015-01-28T12:24:29Z</dcterms:created>
  <dcterms:modified xsi:type="dcterms:W3CDTF">2015-03-30T09:17:27Z</dcterms:modified>
</cp:coreProperties>
</file>