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2120" windowHeight="2820" tabRatio="803" activeTab="0"/>
  </bookViews>
  <sheets>
    <sheet name="önként2014." sheetId="1" r:id="rId1"/>
    <sheet name="kötelező2014." sheetId="2" r:id="rId2"/>
    <sheet name="Munka1" sheetId="3" r:id="rId3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'kötelező2014.'!$A$1:$N$43</definedName>
    <definedName name="_xlnm.Print_Area" localSheetId="0">'önként2014.'!$A$1:$M$29</definedName>
  </definedNames>
  <calcPr fullCalcOnLoad="1"/>
</workbook>
</file>

<file path=xl/sharedStrings.xml><?xml version="1.0" encoding="utf-8"?>
<sst xmlns="http://schemas.openxmlformats.org/spreadsheetml/2006/main" count="119" uniqueCount="105">
  <si>
    <t>ezer Ft-ban</t>
  </si>
  <si>
    <t>Általános tartalék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</si>
  <si>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</si>
  <si>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</si>
  <si>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</si>
  <si>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</si>
  <si>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</si>
  <si>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</si>
  <si>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</si>
  <si>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</si>
  <si>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</si>
  <si>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</si>
  <si>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</si>
  <si>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</si>
  <si>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</si>
  <si>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</si>
  <si>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</si>
  <si>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</si>
  <si>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</si>
  <si>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</si>
  <si>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</si>
  <si>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</si>
  <si>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</si>
  <si>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</si>
  <si>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</si>
  <si>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</si>
  <si>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</si>
  <si>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</si>
  <si>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</si>
  <si>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</si>
  <si>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</si>
  <si>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</si>
  <si>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</si>
  <si>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</si>
  <si>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</si>
  <si>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</si>
  <si>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</si>
  <si>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</si>
  <si>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</si>
  <si>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</si>
  <si>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</si>
  <si>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</si>
  <si>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</si>
  <si>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</si>
  <si>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</si>
  <si>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</si>
  <si>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</si>
  <si>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</si>
  <si>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</si>
  <si>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</si>
  <si>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</si>
  <si>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</si>
  <si>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</si>
  <si>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 xml:space="preserve">Állami támogatás </t>
  </si>
  <si>
    <t>Szociális ellátás</t>
  </si>
  <si>
    <t>helyi szerv.int.</t>
  </si>
  <si>
    <t>2012.bérkompenz.</t>
  </si>
  <si>
    <t>Blesz</t>
  </si>
  <si>
    <t>Közter-felügy.</t>
  </si>
  <si>
    <t>Közoktatási feladatok</t>
  </si>
  <si>
    <t>Közterület-haszn.tám.</t>
  </si>
  <si>
    <t>Bölcsőde</t>
  </si>
  <si>
    <t>Eszi</t>
  </si>
  <si>
    <t>Játékkal-mesével</t>
  </si>
  <si>
    <t>Tesz-vesz</t>
  </si>
  <si>
    <t>Bástya</t>
  </si>
  <si>
    <t>Balaton</t>
  </si>
  <si>
    <t>2013.bérkopenz.</t>
  </si>
  <si>
    <t>Támogatásértékű bev.</t>
  </si>
  <si>
    <t>Intézményi</t>
  </si>
  <si>
    <t>Polg.Hiv.</t>
  </si>
  <si>
    <t>2013.bérkomp.</t>
  </si>
  <si>
    <t>segély</t>
  </si>
  <si>
    <t>óvodai bér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</si>
  <si>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</si>
  <si>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</si>
  <si>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</si>
  <si>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</si>
  <si>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</si>
  <si>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2015. Működési költségvetés  -  Kötelezően előírt feladatkörök</t>
  </si>
  <si>
    <t>2015. Működési költségvetés -  Önként vállalt feladatkörök</t>
  </si>
  <si>
    <t>Feladat-mutató 2015.</t>
  </si>
  <si>
    <t>Kiadási előirányzat 100% 2015.</t>
  </si>
  <si>
    <t>Saját intézményi bevételek 2015.</t>
  </si>
  <si>
    <t>Intézm.         bevételek fedezete % 2015.</t>
  </si>
  <si>
    <t>Állami támogatás + Tb.finansz.2015.</t>
  </si>
  <si>
    <t>Állami támogatás fedezete % 2015.</t>
  </si>
  <si>
    <t>Átvett pe.  2015.</t>
  </si>
  <si>
    <t>Átvett pe.       fedezete %  2015.</t>
  </si>
  <si>
    <t>Önkorm.       hozzájárulás 2015.</t>
  </si>
  <si>
    <t>Önkormányzati hozzájárulás fedezete % 2015.</t>
  </si>
  <si>
    <t>Kiadási előirányzat 100% 
2015.</t>
  </si>
  <si>
    <t>Saját intézményi bevételek
2015.</t>
  </si>
  <si>
    <t>Intézm. bevételek fedezete %
2015.</t>
  </si>
  <si>
    <t>Önkorm. hozzájárulás
2015.</t>
  </si>
  <si>
    <t>Állami támogatás 
2015.</t>
  </si>
  <si>
    <t>OEP fin. +átvett pe.
2015.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</si>
  <si>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</si>
  <si>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</si>
  <si>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</si>
  <si>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</si>
  <si>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</si>
  <si>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</si>
  <si>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</si>
  <si>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Kv.       maradvány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</si>
</sst>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0" fillId="0" borderId="30" xfId="0" applyNumberFormat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2" borderId="14" xfId="0" applyNumberFormat="1" applyFill="1" applyBorder="1" applyAlignment="1">
      <alignment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1" xfId="0" applyFont="1" applyFill="1" applyBorder="1" applyAlignment="1">
      <alignment shrinkToFi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25.00390625" style="2" customWidth="1"/>
    <col min="2" max="2" width="6.75390625" style="2" customWidth="1"/>
    <col min="3" max="3" width="10.125" style="2" customWidth="1"/>
    <col min="4" max="4" width="9.75390625" style="2" customWidth="1"/>
    <col min="5" max="5" width="9.625" style="146" customWidth="1"/>
    <col min="6" max="6" width="11.375" style="2" customWidth="1"/>
    <col min="7" max="7" width="10.375" style="2" customWidth="1"/>
    <col min="8" max="8" width="8.625" style="2" customWidth="1"/>
    <col min="9" max="9" width="9.375" style="2" customWidth="1"/>
    <col min="10" max="10" width="9.875" style="2" customWidth="1"/>
    <col min="11" max="11" width="9.75390625" style="2" customWidth="1"/>
    <col min="12" max="12" width="11.75390625" style="2" customWidth="1"/>
    <col min="13" max="13" width="13.375" style="2" customWidth="1"/>
    <col min="14" max="14" width="9.125" style="2" customWidth="1"/>
    <col min="15" max="15" width="11.75390625" style="2" bestFit="1" customWidth="1"/>
    <col min="16" max="16384" width="9.125" style="2" customWidth="1"/>
  </cols>
  <sheetData>
    <row r="1" spans="1:13" ht="12.75">
      <c r="A1" s="64"/>
      <c r="B1" s="64"/>
      <c r="C1" s="64"/>
      <c r="D1" s="64"/>
      <c r="E1" s="135"/>
      <c r="F1" s="64"/>
      <c r="G1" s="64"/>
      <c r="H1" s="64"/>
      <c r="I1" s="64"/>
      <c r="J1" s="64"/>
      <c r="K1" s="64"/>
      <c r="L1" s="147" t="s">
        <v>35</v>
      </c>
      <c r="M1" s="147"/>
    </row>
    <row r="2" spans="1:13" ht="12.75">
      <c r="A2" s="64"/>
      <c r="B2" s="64"/>
      <c r="C2" s="64"/>
      <c r="D2" s="64"/>
      <c r="E2" s="135"/>
      <c r="F2" s="64"/>
      <c r="G2" s="64"/>
      <c r="H2" s="64"/>
      <c r="I2" s="64"/>
      <c r="J2" s="64"/>
      <c r="K2" s="64"/>
      <c r="L2" s="64"/>
      <c r="M2" s="64"/>
    </row>
    <row r="3" spans="1:13" ht="12.75">
      <c r="A3" s="148" t="s">
        <v>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3.5" thickBot="1">
      <c r="A5" s="106"/>
      <c r="B5" s="106"/>
      <c r="C5" s="106"/>
      <c r="D5" s="106"/>
      <c r="E5" s="136"/>
      <c r="F5" s="80"/>
      <c r="G5" s="81"/>
      <c r="H5" s="80"/>
      <c r="I5" s="81"/>
      <c r="J5" s="81"/>
      <c r="K5" s="81"/>
      <c r="L5" s="82"/>
      <c r="M5" s="91" t="s">
        <v>0</v>
      </c>
    </row>
    <row r="6" spans="1:13" ht="67.5" customHeight="1" thickBot="1">
      <c r="A6" s="65" t="s">
        <v>3</v>
      </c>
      <c r="B6" s="92" t="s">
        <v>81</v>
      </c>
      <c r="C6" s="83" t="s">
        <v>82</v>
      </c>
      <c r="D6" s="83" t="s">
        <v>83</v>
      </c>
      <c r="E6" s="84" t="s">
        <v>84</v>
      </c>
      <c r="F6" s="83" t="s">
        <v>85</v>
      </c>
      <c r="G6" s="84" t="s">
        <v>86</v>
      </c>
      <c r="H6" s="83" t="s">
        <v>87</v>
      </c>
      <c r="I6" s="84" t="s">
        <v>88</v>
      </c>
      <c r="J6" s="84" t="s">
        <v>104</v>
      </c>
      <c r="K6" s="84" t="s">
        <v>52</v>
      </c>
      <c r="L6" s="85" t="s">
        <v>89</v>
      </c>
      <c r="M6" s="94" t="s">
        <v>90</v>
      </c>
    </row>
    <row r="7" spans="1:13" ht="12.75">
      <c r="A7" s="16" t="s">
        <v>22</v>
      </c>
      <c r="B7" s="35"/>
      <c r="C7" s="17">
        <f>82113+17973+3400+26420+5000+10000+73665+35781</f>
        <v>254352</v>
      </c>
      <c r="D7" s="17"/>
      <c r="E7" s="72">
        <f>SUM(D7/C7)*100</f>
        <v>0</v>
      </c>
      <c r="F7" s="18"/>
      <c r="G7" s="19">
        <f aca="true" t="shared" si="0" ref="G7:G14">SUM(F7/C7)*100</f>
        <v>0</v>
      </c>
      <c r="H7" s="18"/>
      <c r="I7" s="19">
        <f>SUM(H7/C7*100)</f>
        <v>0</v>
      </c>
      <c r="J7" s="18"/>
      <c r="K7" s="19">
        <f>SUM(J7/C7*100)</f>
        <v>0</v>
      </c>
      <c r="L7" s="23">
        <f>SUM(C7-D7-F7-H7-J7)</f>
        <v>254352</v>
      </c>
      <c r="M7" s="20">
        <f>SUM(L7/C7)*100</f>
        <v>100</v>
      </c>
    </row>
    <row r="8" spans="1:16" ht="12.75">
      <c r="A8" s="16" t="s">
        <v>23</v>
      </c>
      <c r="B8" s="36"/>
      <c r="C8" s="22">
        <f>3109263-'kötelező2014.'!D11</f>
        <v>1597903</v>
      </c>
      <c r="D8" s="22">
        <f>20+27019+130475+105032+10</f>
        <v>262556</v>
      </c>
      <c r="E8" s="137">
        <f>SUM(D8/C8)*100</f>
        <v>16.43128525323502</v>
      </c>
      <c r="F8" s="23"/>
      <c r="G8" s="24">
        <f t="shared" si="0"/>
        <v>0</v>
      </c>
      <c r="H8" s="23"/>
      <c r="I8" s="24">
        <f>SUM(H8/C8*100)</f>
        <v>0</v>
      </c>
      <c r="J8" s="23"/>
      <c r="K8" s="19">
        <f aca="true" t="shared" si="1" ref="K8:K26">SUM(J8/C8*100)</f>
        <v>0</v>
      </c>
      <c r="L8" s="23">
        <f aca="true" t="shared" si="2" ref="L8:L14">SUM(C8-D8-F8-H8-J8)</f>
        <v>1335347</v>
      </c>
      <c r="M8" s="25">
        <f>SUM(L8/C8)*100</f>
        <v>83.56871474676498</v>
      </c>
      <c r="O8" s="4"/>
      <c r="P8" s="4"/>
    </row>
    <row r="9" spans="1:16" ht="12.75">
      <c r="A9" s="16" t="s">
        <v>1</v>
      </c>
      <c r="B9" s="36"/>
      <c r="C9" s="22">
        <v>100000</v>
      </c>
      <c r="D9" s="22"/>
      <c r="E9" s="137">
        <f>SUM(D9/C9)*100</f>
        <v>0</v>
      </c>
      <c r="F9" s="23"/>
      <c r="G9" s="24">
        <f t="shared" si="0"/>
        <v>0</v>
      </c>
      <c r="H9" s="23"/>
      <c r="I9" s="24">
        <f>SUM(H9/C9*100)</f>
        <v>0</v>
      </c>
      <c r="J9" s="23"/>
      <c r="K9" s="19">
        <f t="shared" si="1"/>
        <v>0</v>
      </c>
      <c r="L9" s="23">
        <f t="shared" si="2"/>
        <v>100000</v>
      </c>
      <c r="M9" s="25">
        <f>SUM(L9/C9)*100</f>
        <v>100</v>
      </c>
      <c r="P9" s="4"/>
    </row>
    <row r="10" spans="1:15" ht="12.75">
      <c r="A10" s="21" t="s">
        <v>27</v>
      </c>
      <c r="B10" s="36"/>
      <c r="C10" s="22">
        <f>19000+2500+8000+8200+11934+155000+45000+5950+7650+3600+393134+9180+30000+50000</f>
        <v>749148</v>
      </c>
      <c r="D10" s="22"/>
      <c r="E10" s="137">
        <f aca="true" t="shared" si="3" ref="E10:E15">SUM(D10/C10)*100</f>
        <v>0</v>
      </c>
      <c r="F10" s="23"/>
      <c r="G10" s="24">
        <f t="shared" si="0"/>
        <v>0</v>
      </c>
      <c r="H10" s="23"/>
      <c r="I10" s="24">
        <f aca="true" t="shared" si="4" ref="I10:I15">SUM(H10/C10*100)</f>
        <v>0</v>
      </c>
      <c r="J10" s="23"/>
      <c r="K10" s="19">
        <f t="shared" si="1"/>
        <v>0</v>
      </c>
      <c r="L10" s="23">
        <f t="shared" si="2"/>
        <v>749148</v>
      </c>
      <c r="M10" s="25">
        <f aca="true" t="shared" si="5" ref="M10:M15">SUM(L10/C10)*100</f>
        <v>100</v>
      </c>
      <c r="O10" s="4"/>
    </row>
    <row r="11" spans="1:13" ht="12.75">
      <c r="A11" s="21" t="s">
        <v>102</v>
      </c>
      <c r="B11" s="36"/>
      <c r="C11" s="22">
        <f>234319-36000</f>
        <v>198319</v>
      </c>
      <c r="D11" s="22"/>
      <c r="E11" s="137">
        <f t="shared" si="3"/>
        <v>0</v>
      </c>
      <c r="F11" s="23"/>
      <c r="G11" s="24">
        <f t="shared" si="0"/>
        <v>0</v>
      </c>
      <c r="H11" s="23"/>
      <c r="I11" s="24">
        <f t="shared" si="4"/>
        <v>0</v>
      </c>
      <c r="J11" s="23"/>
      <c r="K11" s="19">
        <f t="shared" si="1"/>
        <v>0</v>
      </c>
      <c r="L11" s="23">
        <f t="shared" si="2"/>
        <v>198319</v>
      </c>
      <c r="M11" s="25">
        <f t="shared" si="5"/>
        <v>100</v>
      </c>
    </row>
    <row r="12" spans="1:15" ht="12.75">
      <c r="A12" s="21" t="s">
        <v>2</v>
      </c>
      <c r="B12" s="36"/>
      <c r="C12" s="22">
        <v>15000</v>
      </c>
      <c r="D12" s="22"/>
      <c r="E12" s="137">
        <f t="shared" si="3"/>
        <v>0</v>
      </c>
      <c r="F12" s="23"/>
      <c r="G12" s="24">
        <f t="shared" si="0"/>
        <v>0</v>
      </c>
      <c r="H12" s="23"/>
      <c r="I12" s="24">
        <f t="shared" si="4"/>
        <v>0</v>
      </c>
      <c r="J12" s="23"/>
      <c r="K12" s="19">
        <f t="shared" si="1"/>
        <v>0</v>
      </c>
      <c r="L12" s="23">
        <f t="shared" si="2"/>
        <v>15000</v>
      </c>
      <c r="M12" s="25">
        <f t="shared" si="5"/>
        <v>100</v>
      </c>
      <c r="O12" s="4"/>
    </row>
    <row r="13" spans="1:13" ht="12.75">
      <c r="A13" s="21" t="s">
        <v>28</v>
      </c>
      <c r="B13" s="36"/>
      <c r="C13" s="22">
        <v>66180</v>
      </c>
      <c r="D13" s="22"/>
      <c r="E13" s="137">
        <f t="shared" si="3"/>
        <v>0</v>
      </c>
      <c r="F13" s="23"/>
      <c r="G13" s="24">
        <f t="shared" si="0"/>
        <v>0</v>
      </c>
      <c r="H13" s="23"/>
      <c r="I13" s="24">
        <f t="shared" si="4"/>
        <v>0</v>
      </c>
      <c r="J13" s="23"/>
      <c r="K13" s="19">
        <f t="shared" si="1"/>
        <v>0</v>
      </c>
      <c r="L13" s="23">
        <f t="shared" si="2"/>
        <v>66180</v>
      </c>
      <c r="M13" s="25">
        <f t="shared" si="5"/>
        <v>100</v>
      </c>
    </row>
    <row r="14" spans="1:15" ht="13.5" thickBot="1">
      <c r="A14" s="21" t="s">
        <v>29</v>
      </c>
      <c r="B14" s="36"/>
      <c r="C14" s="22">
        <f>649781-'kötelező2014.'!D6</f>
        <v>629801</v>
      </c>
      <c r="D14" s="22"/>
      <c r="E14" s="137">
        <f t="shared" si="3"/>
        <v>0</v>
      </c>
      <c r="F14" s="23"/>
      <c r="G14" s="24">
        <f t="shared" si="0"/>
        <v>0</v>
      </c>
      <c r="H14" s="23"/>
      <c r="I14" s="24">
        <f t="shared" si="4"/>
        <v>0</v>
      </c>
      <c r="J14" s="23"/>
      <c r="K14" s="19">
        <f t="shared" si="1"/>
        <v>0</v>
      </c>
      <c r="L14" s="23">
        <f t="shared" si="2"/>
        <v>629801</v>
      </c>
      <c r="M14" s="25">
        <f t="shared" si="5"/>
        <v>100</v>
      </c>
      <c r="O14" s="4"/>
    </row>
    <row r="15" spans="1:15" s="53" customFormat="1" ht="13.5" thickBot="1">
      <c r="A15" s="47" t="s">
        <v>43</v>
      </c>
      <c r="B15" s="48"/>
      <c r="C15" s="34">
        <f>SUM(C7:C14)</f>
        <v>3610703</v>
      </c>
      <c r="D15" s="34">
        <f>SUM(D7:D14)</f>
        <v>262556</v>
      </c>
      <c r="E15" s="138">
        <f t="shared" si="3"/>
        <v>7.27160334150995</v>
      </c>
      <c r="F15" s="34">
        <f>SUM(F7:F14)</f>
        <v>0</v>
      </c>
      <c r="G15" s="96">
        <f>SUM(F15/C15*100)</f>
        <v>0</v>
      </c>
      <c r="H15" s="34">
        <f>SUM(H7:H14)</f>
        <v>0</v>
      </c>
      <c r="I15" s="49">
        <f t="shared" si="4"/>
        <v>0</v>
      </c>
      <c r="J15" s="34">
        <f>SUM(J7:J14)</f>
        <v>0</v>
      </c>
      <c r="K15" s="49">
        <f t="shared" si="1"/>
        <v>0</v>
      </c>
      <c r="L15" s="34">
        <f>SUM(L7:L14)</f>
        <v>3348147</v>
      </c>
      <c r="M15" s="69">
        <f t="shared" si="5"/>
        <v>92.72839665849006</v>
      </c>
      <c r="O15" s="97"/>
    </row>
    <row r="16" spans="1:15" ht="12.75">
      <c r="A16" s="44" t="s">
        <v>24</v>
      </c>
      <c r="B16" s="45"/>
      <c r="C16" s="17">
        <v>71065</v>
      </c>
      <c r="D16" s="17">
        <v>1726</v>
      </c>
      <c r="E16" s="72">
        <f aca="true" t="shared" si="6" ref="E16:E26">SUM(D16/C16)*100</f>
        <v>2.4287624006191515</v>
      </c>
      <c r="F16" s="46"/>
      <c r="G16" s="19">
        <f aca="true" t="shared" si="7" ref="G16:G26">SUM(F16/C16)*100</f>
        <v>0</v>
      </c>
      <c r="H16" s="46">
        <v>60887</v>
      </c>
      <c r="I16" s="19">
        <f aca="true" t="shared" si="8" ref="I16:I21">SUM(H16/C16*100)</f>
        <v>85.67790051361429</v>
      </c>
      <c r="J16" s="18"/>
      <c r="K16" s="19">
        <f t="shared" si="1"/>
        <v>0</v>
      </c>
      <c r="L16" s="18">
        <f aca="true" t="shared" si="9" ref="L16:L21">SUM(C16-D16-F16-H16-J16)</f>
        <v>8452</v>
      </c>
      <c r="M16" s="20">
        <f aca="true" t="shared" si="10" ref="M16:M24">SUM(L16/C16)*100</f>
        <v>11.893337085766552</v>
      </c>
      <c r="O16" s="97"/>
    </row>
    <row r="17" spans="1:15" ht="12.75">
      <c r="A17" s="26" t="s">
        <v>37</v>
      </c>
      <c r="B17" s="37">
        <v>820</v>
      </c>
      <c r="C17" s="22">
        <v>694966</v>
      </c>
      <c r="D17" s="22">
        <v>49322</v>
      </c>
      <c r="E17" s="137">
        <f t="shared" si="6"/>
        <v>7.097037840700121</v>
      </c>
      <c r="F17" s="27"/>
      <c r="G17" s="24">
        <f t="shared" si="7"/>
        <v>0</v>
      </c>
      <c r="H17" s="27">
        <v>484488</v>
      </c>
      <c r="I17" s="24">
        <f t="shared" si="8"/>
        <v>69.71391406198289</v>
      </c>
      <c r="J17" s="18"/>
      <c r="K17" s="19">
        <f t="shared" si="1"/>
        <v>0</v>
      </c>
      <c r="L17" s="18">
        <f t="shared" si="9"/>
        <v>161156</v>
      </c>
      <c r="M17" s="25">
        <f t="shared" si="10"/>
        <v>23.18904809731699</v>
      </c>
      <c r="O17" s="97"/>
    </row>
    <row r="18" spans="1:15" ht="12.75">
      <c r="A18" s="26" t="s">
        <v>25</v>
      </c>
      <c r="B18" s="37">
        <v>115</v>
      </c>
      <c r="C18" s="22">
        <v>104795</v>
      </c>
      <c r="D18" s="22">
        <v>8096</v>
      </c>
      <c r="E18" s="137">
        <f t="shared" si="6"/>
        <v>7.725559425545112</v>
      </c>
      <c r="F18" s="27"/>
      <c r="G18" s="24">
        <f t="shared" si="7"/>
        <v>0</v>
      </c>
      <c r="H18" s="27">
        <v>81289</v>
      </c>
      <c r="I18" s="24">
        <f t="shared" si="8"/>
        <v>77.56954053151391</v>
      </c>
      <c r="J18" s="18"/>
      <c r="K18" s="19">
        <f t="shared" si="1"/>
        <v>0</v>
      </c>
      <c r="L18" s="18">
        <f t="shared" si="9"/>
        <v>15410</v>
      </c>
      <c r="M18" s="25">
        <f t="shared" si="10"/>
        <v>14.704900042940979</v>
      </c>
      <c r="O18" s="97"/>
    </row>
    <row r="19" spans="1:15" ht="12.75">
      <c r="A19" s="26" t="s">
        <v>26</v>
      </c>
      <c r="B19" s="37">
        <v>60</v>
      </c>
      <c r="C19" s="22">
        <v>60978</v>
      </c>
      <c r="D19" s="22">
        <v>8731</v>
      </c>
      <c r="E19" s="137">
        <f t="shared" si="6"/>
        <v>14.31827872347404</v>
      </c>
      <c r="F19" s="27"/>
      <c r="G19" s="24">
        <f t="shared" si="7"/>
        <v>0</v>
      </c>
      <c r="H19" s="27">
        <v>59447</v>
      </c>
      <c r="I19" s="24">
        <f t="shared" si="8"/>
        <v>97.48925842106989</v>
      </c>
      <c r="J19" s="18"/>
      <c r="K19" s="19">
        <f t="shared" si="1"/>
        <v>0</v>
      </c>
      <c r="L19" s="18">
        <f t="shared" si="9"/>
        <v>-7200</v>
      </c>
      <c r="M19" s="25">
        <f t="shared" si="10"/>
        <v>-11.807537144543934</v>
      </c>
      <c r="O19" s="97"/>
    </row>
    <row r="20" spans="1:15" ht="12.75">
      <c r="A20" s="26" t="s">
        <v>38</v>
      </c>
      <c r="B20" s="37">
        <v>134</v>
      </c>
      <c r="C20" s="22">
        <v>35262</v>
      </c>
      <c r="D20" s="22">
        <v>38000</v>
      </c>
      <c r="E20" s="137">
        <f t="shared" si="6"/>
        <v>107.76473257330838</v>
      </c>
      <c r="F20" s="27"/>
      <c r="G20" s="24">
        <f t="shared" si="7"/>
        <v>0</v>
      </c>
      <c r="H20" s="27"/>
      <c r="I20" s="24">
        <f t="shared" si="8"/>
        <v>0</v>
      </c>
      <c r="J20" s="18"/>
      <c r="K20" s="19">
        <f t="shared" si="1"/>
        <v>0</v>
      </c>
      <c r="L20" s="18">
        <f t="shared" si="9"/>
        <v>-2738</v>
      </c>
      <c r="M20" s="25">
        <f t="shared" si="10"/>
        <v>-7.764732573308378</v>
      </c>
      <c r="O20" s="97"/>
    </row>
    <row r="21" spans="1:15" ht="13.5" thickBot="1">
      <c r="A21" s="41" t="s">
        <v>39</v>
      </c>
      <c r="B21" s="42">
        <v>90</v>
      </c>
      <c r="C21" s="29">
        <v>85042</v>
      </c>
      <c r="D21" s="29">
        <v>683</v>
      </c>
      <c r="E21" s="139">
        <f t="shared" si="6"/>
        <v>0.8031325697890455</v>
      </c>
      <c r="F21" s="43"/>
      <c r="G21" s="31">
        <f t="shared" si="7"/>
        <v>0</v>
      </c>
      <c r="H21" s="43">
        <v>3968</v>
      </c>
      <c r="I21" s="31">
        <f t="shared" si="8"/>
        <v>4.66592977587545</v>
      </c>
      <c r="J21" s="56"/>
      <c r="K21" s="19">
        <f t="shared" si="1"/>
        <v>0</v>
      </c>
      <c r="L21" s="18">
        <f t="shared" si="9"/>
        <v>80391</v>
      </c>
      <c r="M21" s="32">
        <f t="shared" si="10"/>
        <v>94.5309376543355</v>
      </c>
      <c r="O21" s="97"/>
    </row>
    <row r="22" spans="1:15" s="53" customFormat="1" ht="13.5" thickBot="1">
      <c r="A22" s="33" t="s">
        <v>47</v>
      </c>
      <c r="B22" s="38"/>
      <c r="C22" s="34">
        <f>SUM(C16:C21)</f>
        <v>1052108</v>
      </c>
      <c r="D22" s="34">
        <f aca="true" t="shared" si="11" ref="D22:L22">SUM(D16:D21)</f>
        <v>106558</v>
      </c>
      <c r="E22" s="140">
        <f t="shared" si="6"/>
        <v>10.128047690921465</v>
      </c>
      <c r="F22" s="34">
        <f t="shared" si="11"/>
        <v>0</v>
      </c>
      <c r="G22" s="49">
        <f t="shared" si="7"/>
        <v>0</v>
      </c>
      <c r="H22" s="34">
        <f t="shared" si="11"/>
        <v>690079</v>
      </c>
      <c r="I22" s="49">
        <f t="shared" si="11"/>
        <v>335.11654330405645</v>
      </c>
      <c r="J22" s="34">
        <f>SUM(J16:J21)</f>
        <v>0</v>
      </c>
      <c r="K22" s="49">
        <f t="shared" si="1"/>
        <v>0</v>
      </c>
      <c r="L22" s="34">
        <f t="shared" si="11"/>
        <v>255471</v>
      </c>
      <c r="M22" s="69">
        <f t="shared" si="10"/>
        <v>24.2818227786501</v>
      </c>
      <c r="O22" s="97"/>
    </row>
    <row r="23" spans="1:15" s="115" customFormat="1" ht="12.75">
      <c r="A23" s="113" t="s">
        <v>99</v>
      </c>
      <c r="B23" s="114"/>
      <c r="C23" s="55">
        <v>658624</v>
      </c>
      <c r="D23" s="55"/>
      <c r="E23" s="141">
        <f t="shared" si="6"/>
        <v>0</v>
      </c>
      <c r="F23" s="55"/>
      <c r="G23" s="57">
        <f t="shared" si="7"/>
        <v>0</v>
      </c>
      <c r="H23" s="55"/>
      <c r="I23" s="57">
        <f>SUM(H23/C23*100)</f>
        <v>0</v>
      </c>
      <c r="J23" s="55"/>
      <c r="K23" s="57">
        <f t="shared" si="1"/>
        <v>0</v>
      </c>
      <c r="L23" s="56">
        <f>SUM(C23-D23-F23-H23-J23)</f>
        <v>658624</v>
      </c>
      <c r="M23" s="58">
        <f t="shared" si="10"/>
        <v>100</v>
      </c>
      <c r="O23" s="97"/>
    </row>
    <row r="24" spans="1:15" ht="13.5" thickBot="1">
      <c r="A24" s="66" t="s">
        <v>40</v>
      </c>
      <c r="B24" s="107"/>
      <c r="C24" s="39">
        <v>2550</v>
      </c>
      <c r="D24" s="39"/>
      <c r="E24" s="142">
        <f t="shared" si="6"/>
        <v>0</v>
      </c>
      <c r="F24" s="40"/>
      <c r="G24" s="67">
        <f t="shared" si="7"/>
        <v>0</v>
      </c>
      <c r="H24" s="40"/>
      <c r="I24" s="67">
        <f>SUM(H24/C24*100)</f>
        <v>0</v>
      </c>
      <c r="J24" s="40"/>
      <c r="K24" s="67">
        <f t="shared" si="1"/>
        <v>0</v>
      </c>
      <c r="L24" s="40">
        <f>SUM(C24-D24-F24-H24-J24)</f>
        <v>2550</v>
      </c>
      <c r="M24" s="68">
        <f t="shared" si="10"/>
        <v>100</v>
      </c>
      <c r="N24" s="4"/>
      <c r="O24" s="97"/>
    </row>
    <row r="25" spans="1:15" s="53" customFormat="1" ht="13.5" thickBot="1">
      <c r="A25" s="47" t="s">
        <v>44</v>
      </c>
      <c r="B25" s="48"/>
      <c r="C25" s="34">
        <f>SUM(C23:C24)</f>
        <v>661174</v>
      </c>
      <c r="D25" s="34">
        <f aca="true" t="shared" si="12" ref="D25:M25">SUM(D24)</f>
        <v>0</v>
      </c>
      <c r="E25" s="140">
        <f t="shared" si="6"/>
        <v>0</v>
      </c>
      <c r="F25" s="34">
        <f t="shared" si="12"/>
        <v>0</v>
      </c>
      <c r="G25" s="49">
        <f t="shared" si="7"/>
        <v>0</v>
      </c>
      <c r="H25" s="34">
        <f t="shared" si="12"/>
        <v>0</v>
      </c>
      <c r="I25" s="49">
        <f t="shared" si="12"/>
        <v>0</v>
      </c>
      <c r="J25" s="34">
        <f>SUM(J24)</f>
        <v>0</v>
      </c>
      <c r="K25" s="49">
        <f t="shared" si="1"/>
        <v>0</v>
      </c>
      <c r="L25" s="34">
        <f>SUM(L23:L24)</f>
        <v>661174</v>
      </c>
      <c r="M25" s="69">
        <f t="shared" si="12"/>
        <v>100</v>
      </c>
      <c r="N25" s="60"/>
      <c r="O25" s="97"/>
    </row>
    <row r="26" spans="1:15" s="53" customFormat="1" ht="13.5" thickBot="1">
      <c r="A26" s="33" t="s">
        <v>21</v>
      </c>
      <c r="B26" s="38"/>
      <c r="C26" s="34">
        <f>SUM(C25,C22,C15)</f>
        <v>5323985</v>
      </c>
      <c r="D26" s="34">
        <f>SUM(D25,D22,D15)</f>
        <v>369114</v>
      </c>
      <c r="E26" s="140">
        <f t="shared" si="6"/>
        <v>6.933039818857491</v>
      </c>
      <c r="F26" s="34">
        <f>SUM(F25,F22,F15)</f>
        <v>0</v>
      </c>
      <c r="G26" s="49">
        <f t="shared" si="7"/>
        <v>0</v>
      </c>
      <c r="H26" s="34">
        <f>SUM(H25,H22,H15)</f>
        <v>690079</v>
      </c>
      <c r="I26" s="49">
        <f>SUM(H26/C26*100)</f>
        <v>12.961700680974872</v>
      </c>
      <c r="J26" s="34">
        <f>SUM(J25,J22,J15)</f>
        <v>0</v>
      </c>
      <c r="K26" s="49">
        <f t="shared" si="1"/>
        <v>0</v>
      </c>
      <c r="L26" s="34">
        <f>SUM(L25,L22,L15)</f>
        <v>4264792</v>
      </c>
      <c r="M26" s="69">
        <f>SUM(L26/C26)*100</f>
        <v>80.10525950016763</v>
      </c>
      <c r="O26" s="97"/>
    </row>
    <row r="27" spans="4:12" ht="12.75">
      <c r="D27" s="7"/>
      <c r="E27" s="143"/>
      <c r="F27" s="4"/>
      <c r="G27" s="3"/>
      <c r="H27" s="4"/>
      <c r="I27" s="3"/>
      <c r="J27" s="3"/>
      <c r="K27" s="3"/>
      <c r="L27" s="7"/>
    </row>
    <row r="28" spans="1:8" s="4" customFormat="1" ht="13.5" thickBot="1">
      <c r="A28" s="120" t="s">
        <v>100</v>
      </c>
      <c r="E28" s="144"/>
      <c r="H28" s="86"/>
    </row>
    <row r="29" spans="1:13" s="4" customFormat="1" ht="13.5" thickBot="1">
      <c r="A29" s="116" t="s">
        <v>101</v>
      </c>
      <c r="B29" s="117"/>
      <c r="C29" s="117">
        <v>36000</v>
      </c>
      <c r="D29" s="117">
        <v>60000</v>
      </c>
      <c r="E29" s="145">
        <f>SUM(D29/C29)*100</f>
        <v>166.66666666666669</v>
      </c>
      <c r="F29" s="117"/>
      <c r="G29" s="117">
        <f>SUM(F29/C29)*100</f>
        <v>0</v>
      </c>
      <c r="H29" s="118"/>
      <c r="I29" s="117">
        <f>SUM(H29/C29*100)</f>
        <v>0</v>
      </c>
      <c r="J29" s="117"/>
      <c r="K29" s="117">
        <f>SUM(J29/C29*100)</f>
        <v>0</v>
      </c>
      <c r="L29" s="117">
        <f>SUM(C29-D29-F29-H29-J29)</f>
        <v>-24000</v>
      </c>
      <c r="M29" s="119">
        <f>SUM(L29/C29)*100</f>
        <v>-66.66666666666666</v>
      </c>
    </row>
    <row r="30" spans="5:8" s="4" customFormat="1" ht="12.75">
      <c r="E30" s="144"/>
      <c r="H30" s="86"/>
    </row>
    <row r="31" spans="5:8" s="4" customFormat="1" ht="12.75">
      <c r="E31" s="144"/>
      <c r="H31" s="86"/>
    </row>
    <row r="32" spans="5:8" s="4" customFormat="1" ht="12.75">
      <c r="E32" s="144"/>
      <c r="H32" s="86"/>
    </row>
    <row r="33" spans="3:8" ht="12.75">
      <c r="C33" s="86"/>
      <c r="H33" s="64"/>
    </row>
    <row r="34" spans="3:8" ht="12.75">
      <c r="C34" s="4"/>
      <c r="H34" s="64"/>
    </row>
    <row r="35" spans="3:8" ht="12.75">
      <c r="C35" s="4"/>
      <c r="H35" s="64"/>
    </row>
    <row r="36" ht="12.75">
      <c r="C36" s="4"/>
    </row>
    <row r="37" ht="12.75">
      <c r="C37" s="4"/>
    </row>
    <row r="38" ht="12.75">
      <c r="C38" s="4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zoomScalePageLayoutView="0" workbookViewId="0" topLeftCell="B4">
      <selection activeCell="D27" sqref="D27"/>
    </sheetView>
  </sheetViews>
  <sheetFormatPr defaultColWidth="9.00390625" defaultRowHeight="12.75"/>
  <cols>
    <col min="1" max="1" width="1.12109375" style="2" hidden="1" customWidth="1"/>
    <col min="2" max="2" width="33.25390625" style="2" customWidth="1"/>
    <col min="3" max="3" width="10.125" style="4" bestFit="1" customWidth="1"/>
    <col min="4" max="4" width="10.25390625" style="4" customWidth="1"/>
    <col min="5" max="5" width="9.375" style="4" bestFit="1" customWidth="1"/>
    <col min="6" max="6" width="9.75390625" style="3" customWidth="1"/>
    <col min="7" max="7" width="10.875" style="4" customWidth="1"/>
    <col min="8" max="8" width="9.75390625" style="8" customWidth="1"/>
    <col min="9" max="9" width="11.625" style="108" customWidth="1"/>
    <col min="10" max="10" width="8.375" style="121" customWidth="1"/>
    <col min="11" max="11" width="9.75390625" style="6" customWidth="1"/>
    <col min="12" max="12" width="10.00390625" style="132" customWidth="1"/>
    <col min="13" max="13" width="11.125" style="7" customWidth="1"/>
    <col min="14" max="14" width="13.00390625" style="2" customWidth="1"/>
    <col min="15" max="16384" width="9.125" style="2" customWidth="1"/>
  </cols>
  <sheetData>
    <row r="1" spans="13:14" ht="12" customHeight="1">
      <c r="M1" s="150" t="s">
        <v>34</v>
      </c>
      <c r="N1" s="150"/>
    </row>
    <row r="2" spans="2:14" ht="12" customHeight="1">
      <c r="B2" s="149" t="s">
        <v>79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ht="12" customHeight="1" thickBot="1">
      <c r="B3" s="64"/>
      <c r="C3" s="86"/>
      <c r="D3" s="86"/>
      <c r="E3" s="86"/>
      <c r="F3" s="87"/>
      <c r="G3" s="86"/>
      <c r="H3" s="88"/>
      <c r="I3" s="109"/>
      <c r="J3" s="122"/>
      <c r="K3" s="89"/>
      <c r="L3" s="133"/>
      <c r="M3" s="90"/>
      <c r="N3" s="91" t="s">
        <v>0</v>
      </c>
    </row>
    <row r="4" spans="2:14" s="95" customFormat="1" ht="51.75" customHeight="1" thickBot="1">
      <c r="B4" s="65" t="s">
        <v>3</v>
      </c>
      <c r="C4" s="111" t="s">
        <v>4</v>
      </c>
      <c r="D4" s="83" t="s">
        <v>91</v>
      </c>
      <c r="E4" s="83" t="s">
        <v>92</v>
      </c>
      <c r="F4" s="84" t="s">
        <v>93</v>
      </c>
      <c r="G4" s="83" t="s">
        <v>95</v>
      </c>
      <c r="H4" s="93" t="s">
        <v>86</v>
      </c>
      <c r="I4" s="83" t="s">
        <v>96</v>
      </c>
      <c r="J4" s="93" t="s">
        <v>88</v>
      </c>
      <c r="K4" s="84" t="s">
        <v>103</v>
      </c>
      <c r="L4" s="84" t="s">
        <v>52</v>
      </c>
      <c r="M4" s="85" t="s">
        <v>94</v>
      </c>
      <c r="N4" s="94" t="s">
        <v>90</v>
      </c>
    </row>
    <row r="5" spans="2:14" ht="12" customHeight="1">
      <c r="B5" s="21" t="s">
        <v>41</v>
      </c>
      <c r="C5" s="22"/>
      <c r="D5" s="22">
        <v>25000</v>
      </c>
      <c r="E5" s="23"/>
      <c r="F5" s="24">
        <f>SUM(E5/D5)*100</f>
        <v>0</v>
      </c>
      <c r="G5" s="23"/>
      <c r="H5" s="19">
        <f>SUM(G5/D5)*100</f>
        <v>0</v>
      </c>
      <c r="I5" s="23"/>
      <c r="J5" s="123">
        <f aca="true" t="shared" si="0" ref="J5:J19">SUM(I5/D5)*100</f>
        <v>0</v>
      </c>
      <c r="K5" s="18"/>
      <c r="L5" s="19">
        <f aca="true" t="shared" si="1" ref="L5:L19">SUM(K5/D5)*100</f>
        <v>0</v>
      </c>
      <c r="M5" s="18">
        <f aca="true" t="shared" si="2" ref="M5:M13">SUM(D5-E5-G5-I5-K5)</f>
        <v>25000</v>
      </c>
      <c r="N5" s="25">
        <f>SUM(M5/D5)*100</f>
        <v>100</v>
      </c>
    </row>
    <row r="6" spans="2:14" ht="12" customHeight="1">
      <c r="B6" s="21" t="s">
        <v>6</v>
      </c>
      <c r="C6" s="22"/>
      <c r="D6" s="22">
        <v>19980</v>
      </c>
      <c r="E6" s="23"/>
      <c r="F6" s="24">
        <f>SUM(E6/D6)*100</f>
        <v>0</v>
      </c>
      <c r="G6" s="23"/>
      <c r="H6" s="19">
        <f>SUM(G6/D6)*100</f>
        <v>0</v>
      </c>
      <c r="I6" s="23"/>
      <c r="J6" s="123">
        <f t="shared" si="0"/>
        <v>0</v>
      </c>
      <c r="K6" s="18"/>
      <c r="L6" s="19">
        <f t="shared" si="1"/>
        <v>0</v>
      </c>
      <c r="M6" s="18">
        <f t="shared" si="2"/>
        <v>19980</v>
      </c>
      <c r="N6" s="25">
        <f>SUM(M6/D6)*100</f>
        <v>100</v>
      </c>
    </row>
    <row r="7" spans="2:14" ht="12" customHeight="1">
      <c r="B7" s="21" t="s">
        <v>7</v>
      </c>
      <c r="C7" s="22"/>
      <c r="D7" s="22">
        <v>265000</v>
      </c>
      <c r="E7" s="23"/>
      <c r="F7" s="24">
        <f>SUM(E7/D7)*100</f>
        <v>0</v>
      </c>
      <c r="G7" s="23">
        <v>10508</v>
      </c>
      <c r="H7" s="19">
        <f>SUM(G7/D7)*100</f>
        <v>3.9652830188679244</v>
      </c>
      <c r="I7" s="23"/>
      <c r="J7" s="123">
        <f t="shared" si="0"/>
        <v>0</v>
      </c>
      <c r="K7" s="18"/>
      <c r="L7" s="19">
        <f t="shared" si="1"/>
        <v>0</v>
      </c>
      <c r="M7" s="18">
        <f t="shared" si="2"/>
        <v>254492</v>
      </c>
      <c r="N7" s="25">
        <f>SUM(M7/D7)*100</f>
        <v>96.03471698113208</v>
      </c>
    </row>
    <row r="8" spans="2:14" ht="12" customHeight="1">
      <c r="B8" s="21" t="s">
        <v>17</v>
      </c>
      <c r="C8" s="22"/>
      <c r="D8" s="22">
        <v>148703</v>
      </c>
      <c r="E8" s="23"/>
      <c r="F8" s="24">
        <f aca="true" t="shared" si="3" ref="F8:F14">SUM(E8/D8)*100</f>
        <v>0</v>
      </c>
      <c r="G8" s="23">
        <v>5775</v>
      </c>
      <c r="H8" s="24">
        <f aca="true" t="shared" si="4" ref="H8:H14">SUM(G8/D8)*100</f>
        <v>3.883580021922893</v>
      </c>
      <c r="I8" s="23"/>
      <c r="J8" s="123">
        <f t="shared" si="0"/>
        <v>0</v>
      </c>
      <c r="K8" s="18"/>
      <c r="L8" s="19">
        <f t="shared" si="1"/>
        <v>0</v>
      </c>
      <c r="M8" s="18">
        <f t="shared" si="2"/>
        <v>142928</v>
      </c>
      <c r="N8" s="25">
        <f aca="true" t="shared" si="5" ref="N8:N14">SUM(M8/D8)*100</f>
        <v>96.1164199780771</v>
      </c>
    </row>
    <row r="9" spans="2:14" ht="12" customHeight="1">
      <c r="B9" s="21" t="s">
        <v>18</v>
      </c>
      <c r="C9" s="22"/>
      <c r="D9" s="22">
        <v>794165</v>
      </c>
      <c r="E9" s="23"/>
      <c r="F9" s="24">
        <f t="shared" si="3"/>
        <v>0</v>
      </c>
      <c r="G9" s="23">
        <v>11214</v>
      </c>
      <c r="H9" s="24">
        <f t="shared" si="4"/>
        <v>1.412049133366492</v>
      </c>
      <c r="I9" s="23">
        <v>85039</v>
      </c>
      <c r="J9" s="123">
        <f t="shared" si="0"/>
        <v>10.707976302153835</v>
      </c>
      <c r="K9" s="18"/>
      <c r="L9" s="19">
        <f t="shared" si="1"/>
        <v>0</v>
      </c>
      <c r="M9" s="18">
        <f t="shared" si="2"/>
        <v>697912</v>
      </c>
      <c r="N9" s="25">
        <f t="shared" si="5"/>
        <v>87.87997456447967</v>
      </c>
    </row>
    <row r="10" spans="2:14" ht="12" customHeight="1">
      <c r="B10" s="21" t="s">
        <v>19</v>
      </c>
      <c r="C10" s="22"/>
      <c r="D10" s="22">
        <v>396119</v>
      </c>
      <c r="E10" s="23"/>
      <c r="F10" s="24">
        <f t="shared" si="3"/>
        <v>0</v>
      </c>
      <c r="G10" s="23"/>
      <c r="H10" s="24">
        <f t="shared" si="4"/>
        <v>0</v>
      </c>
      <c r="I10" s="23"/>
      <c r="J10" s="123">
        <f t="shared" si="0"/>
        <v>0</v>
      </c>
      <c r="K10" s="18"/>
      <c r="L10" s="19">
        <f t="shared" si="1"/>
        <v>0</v>
      </c>
      <c r="M10" s="18">
        <f t="shared" si="2"/>
        <v>396119</v>
      </c>
      <c r="N10" s="25">
        <f t="shared" si="5"/>
        <v>100</v>
      </c>
    </row>
    <row r="11" spans="2:16" ht="12" customHeight="1">
      <c r="B11" s="21" t="s">
        <v>20</v>
      </c>
      <c r="C11" s="22"/>
      <c r="D11" s="22">
        <v>1511360</v>
      </c>
      <c r="E11" s="23">
        <f>66859+313497+1581380</f>
        <v>1961736</v>
      </c>
      <c r="F11" s="24">
        <f t="shared" si="3"/>
        <v>129.79938598348508</v>
      </c>
      <c r="G11" s="23"/>
      <c r="H11" s="24">
        <f t="shared" si="4"/>
        <v>0</v>
      </c>
      <c r="I11" s="23"/>
      <c r="J11" s="123">
        <f t="shared" si="0"/>
        <v>0</v>
      </c>
      <c r="K11" s="18"/>
      <c r="L11" s="19">
        <f t="shared" si="1"/>
        <v>0</v>
      </c>
      <c r="M11" s="18">
        <f t="shared" si="2"/>
        <v>-450376</v>
      </c>
      <c r="N11" s="25">
        <f t="shared" si="5"/>
        <v>-29.79938598348507</v>
      </c>
      <c r="P11" s="4"/>
    </row>
    <row r="12" spans="2:14" ht="12" customHeight="1">
      <c r="B12" s="28" t="s">
        <v>78</v>
      </c>
      <c r="C12" s="29"/>
      <c r="D12" s="29">
        <f>1094963+300000</f>
        <v>1394963</v>
      </c>
      <c r="E12" s="30">
        <v>2779039</v>
      </c>
      <c r="F12" s="31">
        <f t="shared" si="3"/>
        <v>199.21954919234418</v>
      </c>
      <c r="G12" s="30"/>
      <c r="H12" s="31">
        <f t="shared" si="4"/>
        <v>0</v>
      </c>
      <c r="I12" s="30"/>
      <c r="J12" s="123">
        <f t="shared" si="0"/>
        <v>0</v>
      </c>
      <c r="K12" s="56"/>
      <c r="L12" s="19">
        <f t="shared" si="1"/>
        <v>0</v>
      </c>
      <c r="M12" s="18">
        <f t="shared" si="2"/>
        <v>-1384076</v>
      </c>
      <c r="N12" s="32">
        <f t="shared" si="5"/>
        <v>-99.21954919234418</v>
      </c>
    </row>
    <row r="13" spans="2:14" ht="12" customHeight="1" thickBot="1">
      <c r="B13" s="28" t="s">
        <v>33</v>
      </c>
      <c r="C13" s="29"/>
      <c r="D13" s="29">
        <v>447084</v>
      </c>
      <c r="E13" s="30">
        <f>8392+57500</f>
        <v>65892</v>
      </c>
      <c r="F13" s="31">
        <f t="shared" si="3"/>
        <v>14.738170008320584</v>
      </c>
      <c r="G13" s="30"/>
      <c r="H13" s="31">
        <f t="shared" si="4"/>
        <v>0</v>
      </c>
      <c r="I13" s="30"/>
      <c r="J13" s="124">
        <f t="shared" si="0"/>
        <v>0</v>
      </c>
      <c r="K13" s="30"/>
      <c r="L13" s="57">
        <f t="shared" si="1"/>
        <v>0</v>
      </c>
      <c r="M13" s="56">
        <f t="shared" si="2"/>
        <v>381192</v>
      </c>
      <c r="N13" s="32">
        <f t="shared" si="5"/>
        <v>85.26182999167942</v>
      </c>
    </row>
    <row r="14" spans="2:14" s="53" customFormat="1" ht="12" customHeight="1" thickBot="1">
      <c r="B14" s="47" t="s">
        <v>43</v>
      </c>
      <c r="C14" s="34"/>
      <c r="D14" s="34">
        <f>SUM(D5:D13)</f>
        <v>5002374</v>
      </c>
      <c r="E14" s="34">
        <f>SUM(E5:E13)</f>
        <v>4806667</v>
      </c>
      <c r="F14" s="96">
        <f t="shared" si="3"/>
        <v>96.08771755170645</v>
      </c>
      <c r="G14" s="34">
        <f>SUM(G5:G13)</f>
        <v>27497</v>
      </c>
      <c r="H14" s="96">
        <f t="shared" si="4"/>
        <v>0.5496790124049101</v>
      </c>
      <c r="I14" s="34">
        <f>SUM(I5:I13)</f>
        <v>85039</v>
      </c>
      <c r="J14" s="96">
        <f t="shared" si="0"/>
        <v>1.6999728528894482</v>
      </c>
      <c r="K14" s="34">
        <f>SUM(K5:K13)</f>
        <v>0</v>
      </c>
      <c r="L14" s="49">
        <f t="shared" si="1"/>
        <v>0</v>
      </c>
      <c r="M14" s="34">
        <f>SUM(M5:M13)</f>
        <v>83171</v>
      </c>
      <c r="N14" s="112">
        <f t="shared" si="5"/>
        <v>1.662630582999192</v>
      </c>
    </row>
    <row r="15" spans="2:14" s="15" customFormat="1" ht="12" customHeight="1">
      <c r="B15" s="26" t="s">
        <v>16</v>
      </c>
      <c r="C15" s="22"/>
      <c r="D15" s="22">
        <v>41877</v>
      </c>
      <c r="E15" s="27">
        <v>3282</v>
      </c>
      <c r="F15" s="24">
        <f aca="true" t="shared" si="6" ref="F15:F23">SUM(E15/D15)*100</f>
        <v>7.837237624471667</v>
      </c>
      <c r="G15" s="27"/>
      <c r="H15" s="70">
        <f aca="true" t="shared" si="7" ref="H15:H22">SUM(G15/D15)*100</f>
        <v>0</v>
      </c>
      <c r="I15" s="27"/>
      <c r="J15" s="125">
        <f t="shared" si="0"/>
        <v>0</v>
      </c>
      <c r="K15" s="46"/>
      <c r="L15" s="74">
        <f t="shared" si="1"/>
        <v>0</v>
      </c>
      <c r="M15" s="18">
        <f>SUM(D15-E15-G15-I15-K15)</f>
        <v>38595</v>
      </c>
      <c r="N15" s="25">
        <f aca="true" t="shared" si="8" ref="N15:N23">SUM(M15/D15)*100</f>
        <v>92.16276237552833</v>
      </c>
    </row>
    <row r="16" spans="2:14" s="15" customFormat="1" ht="12" customHeight="1">
      <c r="B16" s="26" t="s">
        <v>30</v>
      </c>
      <c r="C16" s="22">
        <v>60</v>
      </c>
      <c r="D16" s="22">
        <v>53631</v>
      </c>
      <c r="E16" s="27">
        <v>600</v>
      </c>
      <c r="F16" s="24">
        <f t="shared" si="6"/>
        <v>1.1187559433909493</v>
      </c>
      <c r="G16" s="27"/>
      <c r="H16" s="70">
        <f t="shared" si="7"/>
        <v>0</v>
      </c>
      <c r="I16" s="27">
        <v>22327</v>
      </c>
      <c r="J16" s="125">
        <f t="shared" si="0"/>
        <v>41.630773246816204</v>
      </c>
      <c r="K16" s="46"/>
      <c r="L16" s="74">
        <f t="shared" si="1"/>
        <v>0</v>
      </c>
      <c r="M16" s="18">
        <f>SUM(D16-E16-G16-I16-K16)</f>
        <v>30704</v>
      </c>
      <c r="N16" s="25">
        <f t="shared" si="8"/>
        <v>57.250470809792844</v>
      </c>
    </row>
    <row r="17" spans="2:14" s="15" customFormat="1" ht="12" customHeight="1">
      <c r="B17" s="26" t="s">
        <v>36</v>
      </c>
      <c r="C17" s="22"/>
      <c r="D17" s="22">
        <v>61569</v>
      </c>
      <c r="E17" s="27"/>
      <c r="F17" s="24">
        <f t="shared" si="6"/>
        <v>0</v>
      </c>
      <c r="G17" s="27"/>
      <c r="H17" s="70">
        <f t="shared" si="7"/>
        <v>0</v>
      </c>
      <c r="I17" s="27">
        <v>40975</v>
      </c>
      <c r="J17" s="125">
        <f t="shared" si="0"/>
        <v>66.5513488931118</v>
      </c>
      <c r="K17" s="46"/>
      <c r="L17" s="74">
        <f t="shared" si="1"/>
        <v>0</v>
      </c>
      <c r="M17" s="18">
        <f>SUM(D17-E17-G17-I17-K17)</f>
        <v>20594</v>
      </c>
      <c r="N17" s="25">
        <f t="shared" si="8"/>
        <v>33.44865110688821</v>
      </c>
    </row>
    <row r="18" spans="2:14" s="15" customFormat="1" ht="12" customHeight="1">
      <c r="B18" s="26" t="s">
        <v>32</v>
      </c>
      <c r="C18" s="22"/>
      <c r="D18" s="22">
        <v>23469</v>
      </c>
      <c r="E18" s="27"/>
      <c r="F18" s="24">
        <f t="shared" si="6"/>
        <v>0</v>
      </c>
      <c r="G18" s="27"/>
      <c r="H18" s="70">
        <f t="shared" si="7"/>
        <v>0</v>
      </c>
      <c r="I18" s="27">
        <v>15755</v>
      </c>
      <c r="J18" s="125">
        <f t="shared" si="0"/>
        <v>67.13110912267246</v>
      </c>
      <c r="K18" s="46"/>
      <c r="L18" s="74">
        <f t="shared" si="1"/>
        <v>0</v>
      </c>
      <c r="M18" s="18">
        <f>SUM(D18-E18-G18-I18-K18)</f>
        <v>7714</v>
      </c>
      <c r="N18" s="25">
        <f t="shared" si="8"/>
        <v>32.86889087732754</v>
      </c>
    </row>
    <row r="19" spans="2:14" s="15" customFormat="1" ht="12" customHeight="1" thickBot="1">
      <c r="B19" s="41" t="s">
        <v>31</v>
      </c>
      <c r="C19" s="29">
        <v>200</v>
      </c>
      <c r="D19" s="29">
        <v>32108</v>
      </c>
      <c r="E19" s="43"/>
      <c r="F19" s="31">
        <f t="shared" si="6"/>
        <v>0</v>
      </c>
      <c r="G19" s="43"/>
      <c r="H19" s="71">
        <f t="shared" si="7"/>
        <v>0</v>
      </c>
      <c r="I19" s="43">
        <v>21041</v>
      </c>
      <c r="J19" s="125">
        <f t="shared" si="0"/>
        <v>65.53195465304597</v>
      </c>
      <c r="K19" s="75"/>
      <c r="L19" s="74">
        <f t="shared" si="1"/>
        <v>0</v>
      </c>
      <c r="M19" s="18">
        <f>SUM(D19-E19-G19-I19-K19)</f>
        <v>11067</v>
      </c>
      <c r="N19" s="32">
        <f t="shared" si="8"/>
        <v>34.46804534695403</v>
      </c>
    </row>
    <row r="20" spans="2:14" s="53" customFormat="1" ht="12" customHeight="1" thickBot="1">
      <c r="B20" s="47" t="s">
        <v>42</v>
      </c>
      <c r="C20" s="34"/>
      <c r="D20" s="34">
        <f>SUM(D15:D19)</f>
        <v>212654</v>
      </c>
      <c r="E20" s="34">
        <f aca="true" t="shared" si="9" ref="E20:M20">SUM(E15:E19)</f>
        <v>3882</v>
      </c>
      <c r="F20" s="49">
        <f t="shared" si="6"/>
        <v>1.8255005784043563</v>
      </c>
      <c r="G20" s="34">
        <f t="shared" si="9"/>
        <v>0</v>
      </c>
      <c r="H20" s="49">
        <f t="shared" si="7"/>
        <v>0</v>
      </c>
      <c r="I20" s="34">
        <f t="shared" si="9"/>
        <v>100098</v>
      </c>
      <c r="J20" s="96">
        <f aca="true" t="shared" si="10" ref="J20:J37">SUM(I20/D20)*100</f>
        <v>47.070828670046176</v>
      </c>
      <c r="K20" s="34"/>
      <c r="L20" s="49">
        <f aca="true" t="shared" si="11" ref="L20:L37">SUM(K20/D20)*100</f>
        <v>0</v>
      </c>
      <c r="M20" s="34">
        <f t="shared" si="9"/>
        <v>108674</v>
      </c>
      <c r="N20" s="69">
        <f t="shared" si="8"/>
        <v>51.103670751549465</v>
      </c>
    </row>
    <row r="21" spans="2:14" ht="12" customHeight="1">
      <c r="B21" s="101" t="s">
        <v>75</v>
      </c>
      <c r="C21" s="102"/>
      <c r="D21" s="102">
        <f>1058550-D22</f>
        <v>408981</v>
      </c>
      <c r="E21" s="103">
        <v>85000</v>
      </c>
      <c r="F21" s="104">
        <f t="shared" si="6"/>
        <v>20.783361574254062</v>
      </c>
      <c r="G21" s="103"/>
      <c r="H21" s="104">
        <f t="shared" si="7"/>
        <v>0</v>
      </c>
      <c r="I21" s="103"/>
      <c r="J21" s="126">
        <f>SUM(I21/D21)*100</f>
        <v>0</v>
      </c>
      <c r="K21" s="103"/>
      <c r="L21" s="104">
        <f>SUM(K21/D21)*100</f>
        <v>0</v>
      </c>
      <c r="M21" s="103">
        <f>SUM(D21-E21-G21-I21-K21)</f>
        <v>323981</v>
      </c>
      <c r="N21" s="105">
        <f t="shared" si="8"/>
        <v>79.21663842574594</v>
      </c>
    </row>
    <row r="22" spans="2:14" ht="12" customHeight="1" thickBot="1">
      <c r="B22" s="66" t="s">
        <v>76</v>
      </c>
      <c r="C22" s="39"/>
      <c r="D22" s="39">
        <v>649569</v>
      </c>
      <c r="E22" s="40">
        <v>355000</v>
      </c>
      <c r="F22" s="67">
        <f t="shared" si="6"/>
        <v>54.651622845302036</v>
      </c>
      <c r="G22" s="67"/>
      <c r="H22" s="67">
        <f t="shared" si="7"/>
        <v>0</v>
      </c>
      <c r="I22" s="40"/>
      <c r="J22" s="127">
        <f>SUM(I22/D22)*100</f>
        <v>0</v>
      </c>
      <c r="K22" s="67"/>
      <c r="L22" s="67">
        <f>SUM(K22/D22)*100</f>
        <v>0</v>
      </c>
      <c r="M22" s="40">
        <f>SUM(D22-E22-G22-I22-K22)</f>
        <v>294569</v>
      </c>
      <c r="N22" s="68">
        <f t="shared" si="8"/>
        <v>45.348377154697964</v>
      </c>
    </row>
    <row r="23" spans="2:14" ht="12" customHeight="1" thickBot="1">
      <c r="B23" s="47" t="s">
        <v>77</v>
      </c>
      <c r="C23" s="34"/>
      <c r="D23" s="34">
        <f>SUM(D21:D22)</f>
        <v>1058550</v>
      </c>
      <c r="E23" s="34">
        <f>SUM(E21:E22)</f>
        <v>440000</v>
      </c>
      <c r="F23" s="96">
        <f t="shared" si="6"/>
        <v>41.56629351471353</v>
      </c>
      <c r="G23" s="34">
        <f aca="true" t="shared" si="12" ref="G23:M23">SUM(G21:G22)</f>
        <v>0</v>
      </c>
      <c r="H23" s="96">
        <f t="shared" si="12"/>
        <v>0</v>
      </c>
      <c r="I23" s="34">
        <f t="shared" si="12"/>
        <v>0</v>
      </c>
      <c r="J23" s="96">
        <f t="shared" si="12"/>
        <v>0</v>
      </c>
      <c r="K23" s="34">
        <f t="shared" si="12"/>
        <v>0</v>
      </c>
      <c r="L23" s="49">
        <f t="shared" si="12"/>
        <v>0</v>
      </c>
      <c r="M23" s="34">
        <f t="shared" si="12"/>
        <v>618550</v>
      </c>
      <c r="N23" s="112">
        <f t="shared" si="8"/>
        <v>58.43370648528647</v>
      </c>
    </row>
    <row r="24" spans="2:14" ht="12" customHeight="1">
      <c r="B24" s="54" t="s">
        <v>5</v>
      </c>
      <c r="C24" s="55"/>
      <c r="D24" s="55">
        <f>2217083-D25-'önként2014.'!C23</f>
        <v>1557059</v>
      </c>
      <c r="E24" s="56">
        <v>58620</v>
      </c>
      <c r="F24" s="57">
        <f aca="true" t="shared" si="13" ref="F24:F43">SUM(E24/D24)*100</f>
        <v>3.7647899019882995</v>
      </c>
      <c r="G24" s="56">
        <v>325546</v>
      </c>
      <c r="H24" s="57">
        <f aca="true" t="shared" si="14" ref="H24:H43">SUM(G24/D24)*100</f>
        <v>20.90774980267286</v>
      </c>
      <c r="I24" s="56"/>
      <c r="J24" s="124">
        <f t="shared" si="10"/>
        <v>0</v>
      </c>
      <c r="K24" s="56"/>
      <c r="L24" s="57">
        <f t="shared" si="11"/>
        <v>0</v>
      </c>
      <c r="M24" s="56">
        <f>SUM(D24-E24-G24-I24-K24)</f>
        <v>1172893</v>
      </c>
      <c r="N24" s="58">
        <f aca="true" t="shared" si="15" ref="N24:N43">SUM(M24/D24)*100</f>
        <v>75.32746029533884</v>
      </c>
    </row>
    <row r="25" spans="2:14" ht="12" customHeight="1">
      <c r="B25" s="21" t="s">
        <v>74</v>
      </c>
      <c r="C25" s="22"/>
      <c r="D25" s="22">
        <v>1400</v>
      </c>
      <c r="E25" s="23"/>
      <c r="F25" s="24">
        <f t="shared" si="13"/>
        <v>0</v>
      </c>
      <c r="G25" s="23"/>
      <c r="H25" s="24">
        <f t="shared" si="14"/>
        <v>0</v>
      </c>
      <c r="I25" s="23"/>
      <c r="J25" s="128">
        <f t="shared" si="10"/>
        <v>0</v>
      </c>
      <c r="K25" s="23"/>
      <c r="L25" s="24">
        <f t="shared" si="11"/>
        <v>0</v>
      </c>
      <c r="M25" s="23">
        <f>SUM(D25-E25-G25-I25-K25)</f>
        <v>1400</v>
      </c>
      <c r="N25" s="25">
        <f t="shared" si="15"/>
        <v>100</v>
      </c>
    </row>
    <row r="26" spans="2:14" ht="12" customHeight="1" thickBot="1">
      <c r="B26" s="54" t="s">
        <v>97</v>
      </c>
      <c r="C26" s="55"/>
      <c r="D26" s="55">
        <v>235999</v>
      </c>
      <c r="E26" s="56"/>
      <c r="F26" s="57">
        <f t="shared" si="13"/>
        <v>0</v>
      </c>
      <c r="G26" s="56"/>
      <c r="H26" s="57">
        <f t="shared" si="14"/>
        <v>0</v>
      </c>
      <c r="I26" s="56"/>
      <c r="J26" s="124">
        <f t="shared" si="10"/>
        <v>0</v>
      </c>
      <c r="K26" s="56"/>
      <c r="L26" s="57">
        <f t="shared" si="11"/>
        <v>0</v>
      </c>
      <c r="M26" s="56">
        <f>SUM(D26-E26-G26-I26-K26)</f>
        <v>235999</v>
      </c>
      <c r="N26" s="58">
        <f t="shared" si="15"/>
        <v>100</v>
      </c>
    </row>
    <row r="27" spans="2:14" ht="12" customHeight="1" thickBot="1">
      <c r="B27" s="47" t="s">
        <v>44</v>
      </c>
      <c r="C27" s="34"/>
      <c r="D27" s="34">
        <f>SUM(D24:D26)</f>
        <v>1794458</v>
      </c>
      <c r="E27" s="34">
        <f>SUM(E24:E26)</f>
        <v>58620</v>
      </c>
      <c r="F27" s="49">
        <f t="shared" si="13"/>
        <v>3.2667245485823573</v>
      </c>
      <c r="G27" s="34">
        <f>SUM(G24:G26)</f>
        <v>325546</v>
      </c>
      <c r="H27" s="49">
        <f t="shared" si="14"/>
        <v>18.141745306939477</v>
      </c>
      <c r="I27" s="34">
        <f>SUM(I24:I26)</f>
        <v>0</v>
      </c>
      <c r="J27" s="96">
        <f t="shared" si="10"/>
        <v>0</v>
      </c>
      <c r="K27" s="34">
        <f>SUM(K24)</f>
        <v>0</v>
      </c>
      <c r="L27" s="49">
        <f t="shared" si="11"/>
        <v>0</v>
      </c>
      <c r="M27" s="34">
        <f>SUM(M24:M26)</f>
        <v>1410292</v>
      </c>
      <c r="N27" s="69">
        <f t="shared" si="15"/>
        <v>78.59153014447816</v>
      </c>
    </row>
    <row r="28" spans="2:14" ht="12" customHeight="1" thickBot="1">
      <c r="B28" s="54" t="s">
        <v>8</v>
      </c>
      <c r="C28" s="55">
        <v>115</v>
      </c>
      <c r="D28" s="55">
        <v>153771</v>
      </c>
      <c r="E28" s="56">
        <v>7600</v>
      </c>
      <c r="F28" s="57">
        <f t="shared" si="13"/>
        <v>4.9424143694194616</v>
      </c>
      <c r="G28" s="56">
        <v>56822</v>
      </c>
      <c r="H28" s="57">
        <f t="shared" si="14"/>
        <v>36.95235122357271</v>
      </c>
      <c r="I28" s="56"/>
      <c r="J28" s="124">
        <f t="shared" si="10"/>
        <v>0</v>
      </c>
      <c r="K28" s="56"/>
      <c r="L28" s="57">
        <f t="shared" si="11"/>
        <v>0</v>
      </c>
      <c r="M28" s="56">
        <f>SUM(D28-E28-G28-I28-K28)</f>
        <v>89349</v>
      </c>
      <c r="N28" s="58">
        <f t="shared" si="15"/>
        <v>58.10523440700782</v>
      </c>
    </row>
    <row r="29" spans="2:14" ht="12" customHeight="1" thickBot="1">
      <c r="B29" s="47" t="s">
        <v>45</v>
      </c>
      <c r="C29" s="34"/>
      <c r="D29" s="34">
        <f>SUM(D28)</f>
        <v>153771</v>
      </c>
      <c r="E29" s="50">
        <f>SUM(E28)</f>
        <v>7600</v>
      </c>
      <c r="F29" s="51">
        <f t="shared" si="13"/>
        <v>4.9424143694194616</v>
      </c>
      <c r="G29" s="50">
        <f>SUM(G28)</f>
        <v>56822</v>
      </c>
      <c r="H29" s="51">
        <f t="shared" si="14"/>
        <v>36.95235122357271</v>
      </c>
      <c r="I29" s="50">
        <f>SUM(I28)</f>
        <v>0</v>
      </c>
      <c r="J29" s="129">
        <f t="shared" si="10"/>
        <v>0</v>
      </c>
      <c r="K29" s="50">
        <f>SUM(K28)</f>
        <v>0</v>
      </c>
      <c r="L29" s="51">
        <f t="shared" si="11"/>
        <v>0</v>
      </c>
      <c r="M29" s="50">
        <f>SUM(M28)</f>
        <v>89349</v>
      </c>
      <c r="N29" s="52">
        <f t="shared" si="15"/>
        <v>58.10523440700782</v>
      </c>
    </row>
    <row r="30" spans="2:14" ht="12" customHeight="1">
      <c r="B30" s="16" t="s">
        <v>9</v>
      </c>
      <c r="C30" s="17">
        <v>300</v>
      </c>
      <c r="D30" s="17">
        <v>169961</v>
      </c>
      <c r="E30" s="18">
        <v>9369</v>
      </c>
      <c r="F30" s="19">
        <f t="shared" si="13"/>
        <v>5.512441089426398</v>
      </c>
      <c r="G30" s="18">
        <v>32700</v>
      </c>
      <c r="H30" s="19">
        <f t="shared" si="14"/>
        <v>19.239707932996396</v>
      </c>
      <c r="I30" s="18"/>
      <c r="J30" s="123">
        <f t="shared" si="10"/>
        <v>0</v>
      </c>
      <c r="K30" s="18"/>
      <c r="L30" s="19">
        <f t="shared" si="11"/>
        <v>0</v>
      </c>
      <c r="M30" s="18">
        <f>SUM(D30-E30-G30-I30-K30)</f>
        <v>127892</v>
      </c>
      <c r="N30" s="20">
        <f t="shared" si="15"/>
        <v>75.24785097757722</v>
      </c>
    </row>
    <row r="31" spans="2:14" ht="12" customHeight="1">
      <c r="B31" s="21" t="s">
        <v>10</v>
      </c>
      <c r="C31" s="22">
        <v>88</v>
      </c>
      <c r="D31" s="22">
        <v>90980</v>
      </c>
      <c r="E31" s="23">
        <v>13177</v>
      </c>
      <c r="F31" s="24">
        <f t="shared" si="13"/>
        <v>14.483402945702354</v>
      </c>
      <c r="G31" s="23">
        <v>12760</v>
      </c>
      <c r="H31" s="24">
        <f t="shared" si="14"/>
        <v>14.02506045284678</v>
      </c>
      <c r="I31" s="23"/>
      <c r="J31" s="123">
        <f t="shared" si="10"/>
        <v>0</v>
      </c>
      <c r="K31" s="18"/>
      <c r="L31" s="19">
        <f t="shared" si="11"/>
        <v>0</v>
      </c>
      <c r="M31" s="18">
        <f aca="true" t="shared" si="16" ref="M31:M37">SUM(D31-E31-G31-I31-K31)</f>
        <v>65043</v>
      </c>
      <c r="N31" s="25">
        <f t="shared" si="15"/>
        <v>71.49153660145086</v>
      </c>
    </row>
    <row r="32" spans="2:14" ht="12" customHeight="1">
      <c r="B32" s="21" t="s">
        <v>11</v>
      </c>
      <c r="C32" s="22">
        <v>14</v>
      </c>
      <c r="D32" s="22">
        <v>42240</v>
      </c>
      <c r="E32" s="23">
        <v>10319</v>
      </c>
      <c r="F32" s="24">
        <f t="shared" si="13"/>
        <v>24.429450757575758</v>
      </c>
      <c r="G32" s="23">
        <f>10424+10648</f>
        <v>21072</v>
      </c>
      <c r="H32" s="24">
        <f t="shared" si="14"/>
        <v>49.88636363636363</v>
      </c>
      <c r="I32" s="23"/>
      <c r="J32" s="123">
        <f t="shared" si="10"/>
        <v>0</v>
      </c>
      <c r="K32" s="18"/>
      <c r="L32" s="19">
        <f t="shared" si="11"/>
        <v>0</v>
      </c>
      <c r="M32" s="18">
        <f t="shared" si="16"/>
        <v>10849</v>
      </c>
      <c r="N32" s="25">
        <f t="shared" si="15"/>
        <v>25.684185606060606</v>
      </c>
    </row>
    <row r="33" spans="2:14" ht="12" customHeight="1">
      <c r="B33" s="21" t="s">
        <v>12</v>
      </c>
      <c r="C33" s="22">
        <v>550</v>
      </c>
      <c r="D33" s="22">
        <v>120754</v>
      </c>
      <c r="E33" s="23">
        <v>22395</v>
      </c>
      <c r="F33" s="24">
        <f t="shared" si="13"/>
        <v>18.545969491693857</v>
      </c>
      <c r="G33" s="23">
        <v>30448</v>
      </c>
      <c r="H33" s="24">
        <f t="shared" si="14"/>
        <v>25.214899713467048</v>
      </c>
      <c r="I33" s="23"/>
      <c r="J33" s="123">
        <f t="shared" si="10"/>
        <v>0</v>
      </c>
      <c r="K33" s="18"/>
      <c r="L33" s="19">
        <f t="shared" si="11"/>
        <v>0</v>
      </c>
      <c r="M33" s="18">
        <f t="shared" si="16"/>
        <v>67911</v>
      </c>
      <c r="N33" s="25">
        <f t="shared" si="15"/>
        <v>56.2391307948391</v>
      </c>
    </row>
    <row r="34" spans="2:14" ht="12" customHeight="1">
      <c r="B34" s="21" t="s">
        <v>13</v>
      </c>
      <c r="C34" s="22">
        <v>30</v>
      </c>
      <c r="D34" s="22">
        <v>10965</v>
      </c>
      <c r="E34" s="23"/>
      <c r="F34" s="24">
        <f t="shared" si="13"/>
        <v>0</v>
      </c>
      <c r="G34" s="23"/>
      <c r="H34" s="24">
        <f t="shared" si="14"/>
        <v>0</v>
      </c>
      <c r="I34" s="23">
        <v>5245</v>
      </c>
      <c r="J34" s="123">
        <f t="shared" si="10"/>
        <v>47.834017327861375</v>
      </c>
      <c r="K34" s="18"/>
      <c r="L34" s="19">
        <f t="shared" si="11"/>
        <v>0</v>
      </c>
      <c r="M34" s="18">
        <f t="shared" si="16"/>
        <v>5720</v>
      </c>
      <c r="N34" s="25">
        <f t="shared" si="15"/>
        <v>52.165982672138625</v>
      </c>
    </row>
    <row r="35" spans="2:14" ht="12" customHeight="1">
      <c r="B35" s="21" t="s">
        <v>14</v>
      </c>
      <c r="C35" s="22">
        <v>26270</v>
      </c>
      <c r="D35" s="22">
        <v>197537</v>
      </c>
      <c r="E35" s="23"/>
      <c r="F35" s="24">
        <f t="shared" si="13"/>
        <v>0</v>
      </c>
      <c r="G35" s="23">
        <f>10377+10377</f>
        <v>20754</v>
      </c>
      <c r="H35" s="24">
        <f t="shared" si="14"/>
        <v>10.50638614538036</v>
      </c>
      <c r="I35" s="23"/>
      <c r="J35" s="123">
        <f t="shared" si="10"/>
        <v>0</v>
      </c>
      <c r="K35" s="18"/>
      <c r="L35" s="19">
        <f t="shared" si="11"/>
        <v>0</v>
      </c>
      <c r="M35" s="18">
        <f t="shared" si="16"/>
        <v>176783</v>
      </c>
      <c r="N35" s="25">
        <f t="shared" si="15"/>
        <v>89.49361385461964</v>
      </c>
    </row>
    <row r="36" spans="2:14" ht="12" customHeight="1">
      <c r="B36" s="28" t="s">
        <v>98</v>
      </c>
      <c r="C36" s="29"/>
      <c r="D36" s="29">
        <v>4549</v>
      </c>
      <c r="E36" s="30"/>
      <c r="F36" s="31">
        <f t="shared" si="13"/>
        <v>0</v>
      </c>
      <c r="G36" s="30"/>
      <c r="H36" s="24">
        <f t="shared" si="14"/>
        <v>0</v>
      </c>
      <c r="I36" s="30"/>
      <c r="J36" s="124">
        <f t="shared" si="10"/>
        <v>0</v>
      </c>
      <c r="K36" s="56"/>
      <c r="L36" s="57">
        <f t="shared" si="11"/>
        <v>0</v>
      </c>
      <c r="M36" s="18">
        <f t="shared" si="16"/>
        <v>4549</v>
      </c>
      <c r="N36" s="25">
        <f t="shared" si="15"/>
        <v>100</v>
      </c>
    </row>
    <row r="37" spans="2:14" ht="12" customHeight="1" thickBot="1">
      <c r="B37" s="66" t="s">
        <v>15</v>
      </c>
      <c r="C37" s="39"/>
      <c r="D37" s="39">
        <v>11697</v>
      </c>
      <c r="E37" s="40"/>
      <c r="F37" s="67">
        <f t="shared" si="13"/>
        <v>0</v>
      </c>
      <c r="G37" s="40"/>
      <c r="H37" s="67">
        <f t="shared" si="14"/>
        <v>0</v>
      </c>
      <c r="I37" s="40"/>
      <c r="J37" s="127">
        <f t="shared" si="10"/>
        <v>0</v>
      </c>
      <c r="K37" s="40"/>
      <c r="L37" s="67">
        <f t="shared" si="11"/>
        <v>0</v>
      </c>
      <c r="M37" s="40">
        <f t="shared" si="16"/>
        <v>11697</v>
      </c>
      <c r="N37" s="68">
        <f t="shared" si="15"/>
        <v>100</v>
      </c>
    </row>
    <row r="38" spans="2:14" s="53" customFormat="1" ht="12" customHeight="1" thickBot="1">
      <c r="B38" s="47" t="s">
        <v>46</v>
      </c>
      <c r="C38" s="34"/>
      <c r="D38" s="34">
        <f>SUM(D30:D37)</f>
        <v>648683</v>
      </c>
      <c r="E38" s="50">
        <f>SUM(E30:E37)</f>
        <v>55260</v>
      </c>
      <c r="F38" s="51">
        <f t="shared" si="13"/>
        <v>8.518798858610447</v>
      </c>
      <c r="G38" s="50">
        <f>SUM(G30:G37)</f>
        <v>117734</v>
      </c>
      <c r="H38" s="51">
        <f t="shared" si="14"/>
        <v>18.149697155621467</v>
      </c>
      <c r="I38" s="50">
        <f>SUM(I30:I37)</f>
        <v>5245</v>
      </c>
      <c r="J38" s="129">
        <f aca="true" t="shared" si="17" ref="J38:J43">SUM(I38/D38)*100</f>
        <v>0.8085613466053527</v>
      </c>
      <c r="K38" s="50">
        <f>SUM(K30:K37)</f>
        <v>0</v>
      </c>
      <c r="L38" s="51">
        <f aca="true" t="shared" si="18" ref="L38:L43">SUM(K38/D38)*100</f>
        <v>0</v>
      </c>
      <c r="M38" s="50">
        <f>SUM(M30:M37)</f>
        <v>470444</v>
      </c>
      <c r="N38" s="52">
        <f t="shared" si="15"/>
        <v>72.52294263916274</v>
      </c>
    </row>
    <row r="39" spans="2:14" s="53" customFormat="1" ht="12" customHeight="1" thickBot="1">
      <c r="B39" s="73" t="s">
        <v>48</v>
      </c>
      <c r="C39" s="59"/>
      <c r="D39" s="59">
        <v>134528</v>
      </c>
      <c r="E39" s="61">
        <v>6700</v>
      </c>
      <c r="F39" s="62">
        <f t="shared" si="13"/>
        <v>4.980375832540437</v>
      </c>
      <c r="G39" s="61">
        <v>103843</v>
      </c>
      <c r="H39" s="62">
        <f t="shared" si="14"/>
        <v>77.1906220266413</v>
      </c>
      <c r="I39" s="61"/>
      <c r="J39" s="130">
        <f t="shared" si="17"/>
        <v>0</v>
      </c>
      <c r="K39" s="61"/>
      <c r="L39" s="51">
        <f t="shared" si="18"/>
        <v>0</v>
      </c>
      <c r="M39" s="61">
        <f>SUM(D39-E39-G39-I39-K39)</f>
        <v>23985</v>
      </c>
      <c r="N39" s="63">
        <f t="shared" si="15"/>
        <v>17.829002140818268</v>
      </c>
    </row>
    <row r="40" spans="2:14" s="53" customFormat="1" ht="12" customHeight="1" thickBot="1">
      <c r="B40" s="47" t="s">
        <v>49</v>
      </c>
      <c r="C40" s="34"/>
      <c r="D40" s="34">
        <v>90196</v>
      </c>
      <c r="E40" s="50">
        <v>4800</v>
      </c>
      <c r="F40" s="51">
        <f t="shared" si="13"/>
        <v>5.321743758038051</v>
      </c>
      <c r="G40" s="50">
        <v>76151</v>
      </c>
      <c r="H40" s="51">
        <f t="shared" si="14"/>
        <v>84.42835602465742</v>
      </c>
      <c r="I40" s="50"/>
      <c r="J40" s="129">
        <f t="shared" si="17"/>
        <v>0</v>
      </c>
      <c r="K40" s="50"/>
      <c r="L40" s="76">
        <f t="shared" si="18"/>
        <v>0</v>
      </c>
      <c r="M40" s="78">
        <f>SUM(D40-E40-G40-I40-K40)</f>
        <v>9245</v>
      </c>
      <c r="N40" s="77">
        <f t="shared" si="15"/>
        <v>10.249900217304535</v>
      </c>
    </row>
    <row r="41" spans="2:14" s="53" customFormat="1" ht="12" customHeight="1" thickBot="1">
      <c r="B41" s="47" t="s">
        <v>50</v>
      </c>
      <c r="C41" s="34"/>
      <c r="D41" s="34">
        <v>139873</v>
      </c>
      <c r="E41" s="50">
        <v>6500</v>
      </c>
      <c r="F41" s="51">
        <f t="shared" si="13"/>
        <v>4.647072701665081</v>
      </c>
      <c r="G41" s="50">
        <v>89997</v>
      </c>
      <c r="H41" s="51">
        <f t="shared" si="14"/>
        <v>64.34193875873113</v>
      </c>
      <c r="I41" s="50"/>
      <c r="J41" s="129">
        <f t="shared" si="17"/>
        <v>0</v>
      </c>
      <c r="K41" s="50"/>
      <c r="L41" s="76">
        <f t="shared" si="18"/>
        <v>0</v>
      </c>
      <c r="M41" s="78">
        <f>SUM(D41-E41-G41-I41-K41)</f>
        <v>43376</v>
      </c>
      <c r="N41" s="77">
        <f t="shared" si="15"/>
        <v>31.010988539603783</v>
      </c>
    </row>
    <row r="42" spans="2:14" s="53" customFormat="1" ht="12" customHeight="1" thickBot="1">
      <c r="B42" s="73" t="s">
        <v>51</v>
      </c>
      <c r="C42" s="59"/>
      <c r="D42" s="59">
        <v>121229</v>
      </c>
      <c r="E42" s="61">
        <v>4700</v>
      </c>
      <c r="F42" s="62">
        <f t="shared" si="13"/>
        <v>3.876960133301438</v>
      </c>
      <c r="G42" s="61">
        <v>76152</v>
      </c>
      <c r="H42" s="62">
        <f t="shared" si="14"/>
        <v>62.81665278110024</v>
      </c>
      <c r="I42" s="61"/>
      <c r="J42" s="130">
        <f t="shared" si="17"/>
        <v>0</v>
      </c>
      <c r="K42" s="61"/>
      <c r="L42" s="51">
        <f t="shared" si="18"/>
        <v>0</v>
      </c>
      <c r="M42" s="61">
        <f>SUM(D42-E42-G42-I42-K42)</f>
        <v>40377</v>
      </c>
      <c r="N42" s="63">
        <f t="shared" si="15"/>
        <v>33.30638708559833</v>
      </c>
    </row>
    <row r="43" spans="2:14" s="5" customFormat="1" ht="12" customHeight="1" thickBot="1">
      <c r="B43" s="33" t="s">
        <v>21</v>
      </c>
      <c r="C43" s="34"/>
      <c r="D43" s="34">
        <f>SUM(D38,D29,D27,D20,D14,D39,D40,D41,D42,D23)</f>
        <v>9356316</v>
      </c>
      <c r="E43" s="34">
        <f>SUM(E38,E29,E27,E20,E14,E39,E40,E41,E42,E23)</f>
        <v>5394729</v>
      </c>
      <c r="F43" s="49">
        <f t="shared" si="13"/>
        <v>57.65868745775581</v>
      </c>
      <c r="G43" s="34">
        <f>SUM(G38,G29,G27,G20,G14,G39,G40,G41,G42,G23)</f>
        <v>873742</v>
      </c>
      <c r="H43" s="49">
        <f t="shared" si="14"/>
        <v>9.338525975394589</v>
      </c>
      <c r="I43" s="34">
        <f>SUM(I38,I29,I27,I20,I14,I39,I40,I41,I42)</f>
        <v>190382</v>
      </c>
      <c r="J43" s="96">
        <f t="shared" si="17"/>
        <v>2.034796601568395</v>
      </c>
      <c r="K43" s="34">
        <f>SUM(K38,K29,K27,K20,K14,K39,K40,K41,K42,K23)</f>
        <v>0</v>
      </c>
      <c r="L43" s="51">
        <f t="shared" si="18"/>
        <v>0</v>
      </c>
      <c r="M43" s="34">
        <f>SUM(M38,M29,M27,M20,M14,M39,M40,M41,M42,M23)</f>
        <v>2897463</v>
      </c>
      <c r="N43" s="69">
        <f t="shared" si="15"/>
        <v>30.967989965281205</v>
      </c>
    </row>
    <row r="44" spans="2:14" ht="12.75">
      <c r="B44" s="9"/>
      <c r="C44" s="10"/>
      <c r="D44" s="10"/>
      <c r="E44" s="10"/>
      <c r="F44" s="14"/>
      <c r="G44" s="10"/>
      <c r="H44" s="11"/>
      <c r="I44" s="110"/>
      <c r="J44" s="131"/>
      <c r="K44" s="12"/>
      <c r="L44" s="134"/>
      <c r="M44" s="13"/>
      <c r="N44" s="9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17.875" style="0" customWidth="1"/>
    <col min="2" max="2" width="9.125" style="1" customWidth="1"/>
    <col min="3" max="3" width="14.875" style="1" customWidth="1"/>
    <col min="4" max="4" width="16.25390625" style="1" customWidth="1"/>
    <col min="5" max="5" width="9.125" style="1" customWidth="1"/>
    <col min="6" max="6" width="13.00390625" style="0" customWidth="1"/>
    <col min="8" max="8" width="12.625" style="0" customWidth="1"/>
  </cols>
  <sheetData>
    <row r="1" spans="1:4" ht="12.75">
      <c r="A1" t="s">
        <v>53</v>
      </c>
      <c r="C1" s="1" t="s">
        <v>55</v>
      </c>
      <c r="D1" s="1" t="s">
        <v>56</v>
      </c>
    </row>
    <row r="2" spans="4:9" ht="12.75">
      <c r="D2" s="1" t="s">
        <v>67</v>
      </c>
      <c r="F2" t="s">
        <v>71</v>
      </c>
      <c r="G2" t="s">
        <v>72</v>
      </c>
      <c r="H2" t="s">
        <v>55</v>
      </c>
      <c r="I2" t="s">
        <v>73</v>
      </c>
    </row>
    <row r="3" spans="1:11" ht="12.75">
      <c r="A3" t="s">
        <v>54</v>
      </c>
      <c r="B3" s="1">
        <f>1629+9330+2236+90+4303+547</f>
        <v>18135</v>
      </c>
      <c r="E3" s="1">
        <f>SUM(B3:D3)</f>
        <v>18135</v>
      </c>
      <c r="F3" s="1"/>
      <c r="G3" s="1">
        <f>730+4815+1311+50+3604+190</f>
        <v>10700</v>
      </c>
      <c r="H3" s="1"/>
      <c r="I3" s="1"/>
      <c r="J3" s="1"/>
      <c r="K3" s="1">
        <f>SUM(G3:J3)</f>
        <v>10700</v>
      </c>
    </row>
    <row r="4" spans="5:10" ht="12.75">
      <c r="E4" s="1">
        <f aca="true" t="shared" si="0" ref="E4:E17">SUM(B4:D4)</f>
        <v>0</v>
      </c>
      <c r="F4" s="1"/>
      <c r="G4" s="1"/>
      <c r="H4" s="1"/>
      <c r="I4" s="1"/>
      <c r="J4" s="1"/>
    </row>
    <row r="5" spans="1:11" ht="12.75">
      <c r="A5" s="98" t="s">
        <v>70</v>
      </c>
      <c r="B5" s="99"/>
      <c r="C5" s="99">
        <v>2733</v>
      </c>
      <c r="D5" s="99">
        <f>494+2195</f>
        <v>2689</v>
      </c>
      <c r="E5" s="99">
        <f t="shared" si="0"/>
        <v>5422</v>
      </c>
      <c r="F5" s="100">
        <v>1659</v>
      </c>
      <c r="G5" s="99"/>
      <c r="H5" s="99">
        <v>911</v>
      </c>
      <c r="I5" s="99"/>
      <c r="J5" s="99"/>
      <c r="K5" s="99">
        <f>SUM(F5:I5)</f>
        <v>2570</v>
      </c>
    </row>
    <row r="6" spans="1:11" ht="12.75">
      <c r="A6" s="98" t="s">
        <v>57</v>
      </c>
      <c r="B6" s="99"/>
      <c r="C6" s="99"/>
      <c r="D6" s="99">
        <f>1161+7225</f>
        <v>8386</v>
      </c>
      <c r="E6" s="99">
        <f t="shared" si="0"/>
        <v>8386</v>
      </c>
      <c r="F6" s="100">
        <v>5377</v>
      </c>
      <c r="G6" s="99"/>
      <c r="H6" s="99"/>
      <c r="I6" s="99"/>
      <c r="J6" s="99"/>
      <c r="K6" s="99">
        <f aca="true" t="shared" si="1" ref="K6:K17">SUM(F6:I6)</f>
        <v>5377</v>
      </c>
    </row>
    <row r="7" spans="1:11" ht="12.75">
      <c r="A7" s="98" t="s">
        <v>58</v>
      </c>
      <c r="B7" s="99"/>
      <c r="C7" s="99"/>
      <c r="D7" s="99">
        <f>273+1579</f>
        <v>1852</v>
      </c>
      <c r="E7" s="99">
        <f t="shared" si="0"/>
        <v>1852</v>
      </c>
      <c r="F7" s="100">
        <v>1190</v>
      </c>
      <c r="G7" s="99"/>
      <c r="H7" s="99"/>
      <c r="I7" s="99"/>
      <c r="J7" s="99"/>
      <c r="K7" s="99">
        <f t="shared" si="1"/>
        <v>1190</v>
      </c>
    </row>
    <row r="8" spans="1:11" ht="12.75">
      <c r="A8" s="98" t="s">
        <v>59</v>
      </c>
      <c r="B8" s="99"/>
      <c r="C8" s="99"/>
      <c r="D8" s="99">
        <f>2288+617-172-46</f>
        <v>2687</v>
      </c>
      <c r="E8" s="99">
        <f t="shared" si="0"/>
        <v>2687</v>
      </c>
      <c r="F8" s="99"/>
      <c r="G8" s="99"/>
      <c r="H8" s="99"/>
      <c r="I8" s="99"/>
      <c r="J8" s="99"/>
      <c r="K8" s="99">
        <f t="shared" si="1"/>
        <v>0</v>
      </c>
    </row>
    <row r="9" spans="1:11" ht="12.75">
      <c r="A9" s="98" t="s">
        <v>60</v>
      </c>
      <c r="B9" s="99"/>
      <c r="C9" s="99"/>
      <c r="D9" s="99">
        <f>37+84</f>
        <v>121</v>
      </c>
      <c r="E9" s="99">
        <f t="shared" si="0"/>
        <v>121</v>
      </c>
      <c r="F9" s="100">
        <v>117</v>
      </c>
      <c r="G9" s="99"/>
      <c r="H9" s="99"/>
      <c r="I9" s="99"/>
      <c r="J9" s="99"/>
      <c r="K9" s="99">
        <f t="shared" si="1"/>
        <v>117</v>
      </c>
    </row>
    <row r="10" spans="1:11" ht="12.75">
      <c r="A10" s="98"/>
      <c r="B10" s="99"/>
      <c r="C10" s="99"/>
      <c r="D10" s="99"/>
      <c r="E10" s="99">
        <f t="shared" si="0"/>
        <v>0</v>
      </c>
      <c r="F10" s="99"/>
      <c r="G10" s="99"/>
      <c r="H10" s="99"/>
      <c r="I10" s="99"/>
      <c r="J10" s="99"/>
      <c r="K10" s="99">
        <f t="shared" si="1"/>
        <v>0</v>
      </c>
    </row>
    <row r="11" spans="1:11" ht="12.75">
      <c r="A11" s="98" t="s">
        <v>61</v>
      </c>
      <c r="B11" s="99"/>
      <c r="C11" s="99"/>
      <c r="D11" s="99">
        <v>2525</v>
      </c>
      <c r="E11" s="99">
        <f t="shared" si="0"/>
        <v>2525</v>
      </c>
      <c r="F11" s="100">
        <v>1734</v>
      </c>
      <c r="G11" s="99"/>
      <c r="H11" s="99"/>
      <c r="I11" s="99"/>
      <c r="J11" s="99"/>
      <c r="K11" s="99">
        <f t="shared" si="1"/>
        <v>1734</v>
      </c>
    </row>
    <row r="12" spans="1:11" ht="12.75">
      <c r="A12" s="98" t="s">
        <v>62</v>
      </c>
      <c r="B12" s="99"/>
      <c r="C12" s="99"/>
      <c r="D12" s="99">
        <v>2378</v>
      </c>
      <c r="E12" s="99">
        <f t="shared" si="0"/>
        <v>2378</v>
      </c>
      <c r="F12" s="100">
        <v>1482</v>
      </c>
      <c r="G12" s="99"/>
      <c r="H12" s="99"/>
      <c r="I12" s="99"/>
      <c r="J12" s="99"/>
      <c r="K12" s="99">
        <f t="shared" si="1"/>
        <v>1482</v>
      </c>
    </row>
    <row r="13" spans="1:11" ht="12.75">
      <c r="A13" s="98" t="s">
        <v>63</v>
      </c>
      <c r="B13" s="99"/>
      <c r="C13" s="99"/>
      <c r="D13" s="99">
        <v>1243</v>
      </c>
      <c r="E13" s="99">
        <f t="shared" si="0"/>
        <v>1243</v>
      </c>
      <c r="F13" s="100">
        <v>670</v>
      </c>
      <c r="G13" s="99"/>
      <c r="H13" s="99"/>
      <c r="I13" s="99">
        <v>3117</v>
      </c>
      <c r="J13" s="99"/>
      <c r="K13" s="99">
        <f t="shared" si="1"/>
        <v>3787</v>
      </c>
    </row>
    <row r="14" spans="1:11" ht="12.75">
      <c r="A14" s="98" t="s">
        <v>64</v>
      </c>
      <c r="B14" s="99"/>
      <c r="C14" s="99"/>
      <c r="D14" s="99">
        <v>1477</v>
      </c>
      <c r="E14" s="99">
        <f t="shared" si="0"/>
        <v>1477</v>
      </c>
      <c r="F14" s="100">
        <v>971</v>
      </c>
      <c r="G14" s="99"/>
      <c r="H14" s="99"/>
      <c r="I14" s="99">
        <v>2078</v>
      </c>
      <c r="J14" s="99"/>
      <c r="K14" s="99">
        <f t="shared" si="1"/>
        <v>3049</v>
      </c>
    </row>
    <row r="15" spans="1:11" ht="12.75">
      <c r="A15" s="98" t="s">
        <v>65</v>
      </c>
      <c r="B15" s="99"/>
      <c r="C15" s="99"/>
      <c r="D15" s="99">
        <v>2072</v>
      </c>
      <c r="E15" s="99">
        <f t="shared" si="0"/>
        <v>2072</v>
      </c>
      <c r="F15" s="100">
        <v>1175</v>
      </c>
      <c r="G15" s="99"/>
      <c r="H15" s="99"/>
      <c r="I15" s="99">
        <v>3463</v>
      </c>
      <c r="J15" s="99"/>
      <c r="K15" s="99">
        <f t="shared" si="1"/>
        <v>4638</v>
      </c>
    </row>
    <row r="16" spans="1:11" ht="12.75">
      <c r="A16" s="98" t="s">
        <v>66</v>
      </c>
      <c r="B16" s="99"/>
      <c r="C16" s="99"/>
      <c r="D16" s="99">
        <v>1138</v>
      </c>
      <c r="E16" s="99">
        <f t="shared" si="0"/>
        <v>1138</v>
      </c>
      <c r="F16" s="100">
        <v>663</v>
      </c>
      <c r="G16" s="99"/>
      <c r="H16" s="99"/>
      <c r="I16" s="99">
        <v>2655</v>
      </c>
      <c r="J16" s="99"/>
      <c r="K16" s="99">
        <f t="shared" si="1"/>
        <v>3318</v>
      </c>
    </row>
    <row r="17" spans="1:11" ht="12.75">
      <c r="A17" s="98"/>
      <c r="B17" s="99">
        <f>SUM(B3:B16)</f>
        <v>18135</v>
      </c>
      <c r="C17" s="99">
        <f>SUM(C3:C16)</f>
        <v>2733</v>
      </c>
      <c r="D17" s="99">
        <f>SUM(D3:D16)</f>
        <v>26568</v>
      </c>
      <c r="E17" s="99">
        <f t="shared" si="0"/>
        <v>47436</v>
      </c>
      <c r="F17" s="99">
        <f>SUM(F5:F16)</f>
        <v>15038</v>
      </c>
      <c r="G17" s="99">
        <f>SUM(G3:G16)</f>
        <v>10700</v>
      </c>
      <c r="H17" s="99">
        <v>911</v>
      </c>
      <c r="I17" s="99">
        <v>11313</v>
      </c>
      <c r="J17" s="99"/>
      <c r="K17" s="99">
        <f t="shared" si="1"/>
        <v>37962</v>
      </c>
    </row>
    <row r="18" spans="6:10" ht="12.75">
      <c r="F18" s="1"/>
      <c r="G18" s="1"/>
      <c r="H18" s="1"/>
      <c r="I18" s="1"/>
      <c r="J18" s="1"/>
    </row>
    <row r="19" spans="6:10" ht="12.75">
      <c r="F19" s="1"/>
      <c r="G19" s="1">
        <f>SUM(F11:F16)</f>
        <v>6695</v>
      </c>
      <c r="H19" s="1"/>
      <c r="I19" s="1"/>
      <c r="J19" s="1"/>
    </row>
    <row r="20" spans="1:10" ht="12.75">
      <c r="A20" t="s">
        <v>68</v>
      </c>
      <c r="F20" s="1"/>
      <c r="G20" s="1"/>
      <c r="H20" s="1"/>
      <c r="I20" s="1"/>
      <c r="J20" s="1"/>
    </row>
    <row r="21" spans="6:10" ht="12.75">
      <c r="F21" s="1"/>
      <c r="G21" s="1"/>
      <c r="H21" s="1"/>
      <c r="I21" s="1"/>
      <c r="J21" s="1"/>
    </row>
    <row r="22" spans="1:10" ht="12.75">
      <c r="A22" t="s">
        <v>54</v>
      </c>
      <c r="B22" s="1">
        <f>230</f>
        <v>230</v>
      </c>
      <c r="E22" s="1">
        <f>SUM(B22:D22)</f>
        <v>230</v>
      </c>
      <c r="F22" s="1"/>
      <c r="G22" s="1"/>
      <c r="H22" s="1"/>
      <c r="I22" s="1"/>
      <c r="J22" s="1"/>
    </row>
    <row r="23" spans="1:10" ht="12.75">
      <c r="A23" t="s">
        <v>59</v>
      </c>
      <c r="B23" s="1">
        <f>464+978</f>
        <v>1442</v>
      </c>
      <c r="E23" s="1">
        <f>SUM(B23:D23)</f>
        <v>1442</v>
      </c>
      <c r="F23" s="1"/>
      <c r="G23" s="1"/>
      <c r="H23" s="1"/>
      <c r="I23" s="1"/>
      <c r="J23" s="1"/>
    </row>
    <row r="24" spans="1:10" ht="13.5" thickBot="1">
      <c r="A24" t="s">
        <v>62</v>
      </c>
      <c r="B24" s="1">
        <v>28690</v>
      </c>
      <c r="E24" s="1">
        <f>SUM(B24:D24)</f>
        <v>28690</v>
      </c>
      <c r="F24" s="1"/>
      <c r="G24" s="1"/>
      <c r="H24" s="1"/>
      <c r="I24" s="1"/>
      <c r="J24" s="1"/>
    </row>
    <row r="25" spans="5:10" ht="13.5" thickBot="1">
      <c r="E25" s="79">
        <f>SUM(E22:E24)</f>
        <v>30362</v>
      </c>
      <c r="F25" s="1"/>
      <c r="G25" s="1"/>
      <c r="H25" s="1"/>
      <c r="I25" s="1"/>
      <c r="J25" s="1"/>
    </row>
    <row r="26" spans="6:10" ht="12.75">
      <c r="F26" s="1"/>
      <c r="G26" s="1"/>
      <c r="H26" s="1"/>
      <c r="I26" s="1"/>
      <c r="J26" s="1"/>
    </row>
    <row r="27" spans="1:10" ht="12.75">
      <c r="A27" t="s">
        <v>69</v>
      </c>
      <c r="F27" s="1"/>
      <c r="G27" s="1"/>
      <c r="H27" s="1"/>
      <c r="I27" s="1"/>
      <c r="J27" s="1"/>
    </row>
    <row r="28" spans="6:10" ht="13.5" thickBot="1">
      <c r="F28" s="1"/>
      <c r="G28" s="1"/>
      <c r="H28" s="1"/>
      <c r="I28" s="1"/>
      <c r="J28" s="1"/>
    </row>
    <row r="29" spans="1:10" ht="13.5" thickBot="1">
      <c r="A29" t="s">
        <v>66</v>
      </c>
      <c r="E29" s="79">
        <v>843</v>
      </c>
      <c r="F29" s="1"/>
      <c r="G29" s="1"/>
      <c r="H29" s="1"/>
      <c r="I29" s="1"/>
      <c r="J29" s="1"/>
    </row>
    <row r="30" spans="6:10" ht="13.5" thickBot="1">
      <c r="F30" s="1"/>
      <c r="G30" s="1"/>
      <c r="H30" s="1"/>
      <c r="I30" s="1"/>
      <c r="J30" s="1"/>
    </row>
    <row r="31" spans="5:10" ht="13.5" thickBot="1">
      <c r="E31" s="79">
        <f>SUM(E17,E25,E29)</f>
        <v>78641</v>
      </c>
      <c r="F31" s="1"/>
      <c r="G31" s="1"/>
      <c r="H31" s="1"/>
      <c r="I31" s="1"/>
      <c r="J31" s="1"/>
    </row>
    <row r="32" spans="6:10" ht="12.75">
      <c r="F32" s="1"/>
      <c r="G32" s="1"/>
      <c r="H32" s="1"/>
      <c r="I32" s="1"/>
      <c r="J32" s="1"/>
    </row>
    <row r="33" spans="6:10" ht="12.75">
      <c r="F33" s="1"/>
      <c r="G33" s="1"/>
      <c r="H33" s="1"/>
      <c r="I33" s="1"/>
      <c r="J33" s="1"/>
    </row>
    <row r="34" spans="6:10" ht="12.75">
      <c r="F34" s="1"/>
      <c r="G34" s="1"/>
      <c r="H34" s="1"/>
      <c r="I34" s="1"/>
      <c r="J34" s="1"/>
    </row>
    <row r="35" spans="6:10" ht="12.75">
      <c r="F35" s="1"/>
      <c r="G35" s="1"/>
      <c r="H35" s="1"/>
      <c r="I35" s="1"/>
      <c r="J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2015-01-10T12:57:23Z</cp:lastPrinted>
  <dcterms:created xsi:type="dcterms:W3CDTF">2009-02-04T11:37:44Z</dcterms:created>
  <dcterms:modified xsi:type="dcterms:W3CDTF">2015-01-16T09:48:10Z</dcterms:modified>
  <cp:category/>
  <cp:version/>
  <cp:contentType/>
  <cp:contentStatus/>
</cp:coreProperties>
</file>