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activeTab="0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átvett pe" sheetId="6" r:id="rId6"/>
    <sheet name="helyi adók" sheetId="7" r:id="rId7"/>
    <sheet name="egyéb felhalm bevétel" sheetId="8" r:id="rId8"/>
    <sheet name="állami tám" sheetId="9" r:id="rId9"/>
    <sheet name="támog érték kiad" sheetId="10" r:id="rId10"/>
    <sheet name="átadott p" sheetId="11" r:id="rId11"/>
    <sheet name="beruh felújít" sheetId="12" r:id="rId12"/>
    <sheet name="E-EU PROJEKT" sheetId="13" r:id="rId13"/>
    <sheet name="E -stabilitási" sheetId="14" r:id="rId14"/>
    <sheet name="tartalékok" sheetId="15" r:id="rId15"/>
    <sheet name="szoc segély" sheetId="16" r:id="rId16"/>
    <sheet name="intézmény finansz" sheetId="17" r:id="rId17"/>
    <sheet name="ÚJ RENDELET MELLÉKLET" sheetId="18" r:id="rId18"/>
    <sheet name="új mell KÖH" sheetId="19" r:id="rId19"/>
    <sheet name="MÉRLEG BEVÉTEL" sheetId="20" r:id="rId20"/>
    <sheet name="MÉRLEG KIADÁS" sheetId="21" r:id="rId21"/>
    <sheet name="TÖBB ÉVES" sheetId="22" r:id="rId22"/>
    <sheet name="KÖZVETETT" sheetId="23" r:id="rId23"/>
    <sheet name="EI ÜTEMTERV" sheetId="24" r:id="rId24"/>
  </sheets>
  <definedNames>
    <definedName name="_xlnm.Print_Area" localSheetId="8">'állami tám'!$A$1:$H$24</definedName>
    <definedName name="_xlnm.Print_Area" localSheetId="5">'átvett pe'!$A$1:$H$31</definedName>
    <definedName name="_xlnm.Print_Area" localSheetId="11">'beruh felújít'!$A$1:$M$27</definedName>
    <definedName name="_xlnm.Print_Area" localSheetId="0">'bevételek össz'!$A$1:$H$41</definedName>
    <definedName name="_xlnm.Print_Area" localSheetId="13">'E -stabilitási'!$A$1:$I$17</definedName>
    <definedName name="_xlnm.Print_Area" localSheetId="12">'E-EU PROJEKT'!$A$1:$G$26</definedName>
    <definedName name="_xlnm.Print_Area" localSheetId="7">'egyéb felhalm bevétel'!$A$1:$H$17</definedName>
    <definedName name="_xlnm.Print_Area" localSheetId="23">'EI ÜTEMTERV'!$A$1:$N$67</definedName>
    <definedName name="_xlnm.Print_Area" localSheetId="2">'finansz bev kiad'!$A$1:$H$24</definedName>
    <definedName name="_xlnm.Print_Area" localSheetId="16">'intézmény finansz'!$A$1:$H$24</definedName>
    <definedName name="_xlnm.Print_Area" localSheetId="1">'kiadások össz'!$A$1:$H$40</definedName>
    <definedName name="_xlnm.Print_Area" localSheetId="22">'KÖZVETETT'!$A$1:$D$47</definedName>
    <definedName name="_xlnm.Print_Area" localSheetId="19">'MÉRLEG BEVÉTEL'!$A$1:$G$38</definedName>
    <definedName name="_xlnm.Print_Area" localSheetId="20">'MÉRLEG KIADÁS'!$A$1:$G$35</definedName>
    <definedName name="_xlnm.Print_Area" localSheetId="15">'szoc segély'!$A$1:$H$31</definedName>
    <definedName name="_xlnm.Print_Area" localSheetId="9">'támog érték kiad'!$A$1:$H$29</definedName>
    <definedName name="_xlnm.Print_Area" localSheetId="4">'támogatásért átvett'!$A$1:$J$37</definedName>
    <definedName name="_xlnm.Print_Area" localSheetId="14">'tartalékok'!$A$1:$H$21</definedName>
    <definedName name="_xlnm.Print_Area" localSheetId="21">'TÖBB ÉVES'!$A$1:$I$33</definedName>
    <definedName name="_xlnm.Print_Area" localSheetId="17">'ÚJ RENDELET MELLÉKLET'!$A$1:$H$69</definedName>
  </definedNames>
  <calcPr fullCalcOnLoad="1"/>
</workbook>
</file>

<file path=xl/sharedStrings.xml><?xml version="1.0" encoding="utf-8"?>
<sst xmlns="http://schemas.openxmlformats.org/spreadsheetml/2006/main" count="1102" uniqueCount="444">
  <si>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</si>
  <si>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</si>
  <si>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</si>
  <si>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</si>
  <si>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</si>
  <si>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</si>
  <si>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</si>
  <si>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</si>
  <si>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</si>
  <si>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</si>
  <si>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</si>
  <si>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</si>
  <si>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</si>
  <si>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</si>
  <si>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</si>
  <si>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</si>
  <si>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</si>
  <si>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</si>
  <si>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</si>
  <si>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</si>
  <si>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</si>
  <si>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</si>
  <si>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</si>
  <si>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</si>
  <si>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</si>
  <si>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</si>
  <si>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</si>
  <si>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</si>
  <si>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</si>
  <si>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</si>
  <si>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</si>
  <si>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</si>
  <si>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</si>
  <si>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</si>
  <si>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</si>
  <si>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</si>
  <si>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</si>
  <si>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</si>
  <si>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</si>
  <si>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</si>
  <si>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</si>
  <si>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</si>
  <si>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</si>
  <si>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</si>
  <si>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</si>
  <si>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</si>
  <si>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</si>
  <si>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</si>
  <si>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</si>
  <si>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Közös Önkormányzati Hivatal</t>
  </si>
  <si>
    <t>megnevezés</t>
  </si>
  <si>
    <t>Finanszírozási kiadások összesen:</t>
  </si>
  <si>
    <t>Finanszírozási bevételek összesen:</t>
  </si>
  <si>
    <t xml:space="preserve">Működési célú garancia- és kezességvállalásból származó kifizetés államháztartáson belülre </t>
  </si>
  <si>
    <t xml:space="preserve">helyi adó bevételek </t>
  </si>
  <si>
    <t>Működési célú pénzeszközátadás kormányoknak és nemzetközi szervezeteknek</t>
  </si>
  <si>
    <t xml:space="preserve">Működési célú pénzeszközátadás egyéb külföldinek </t>
  </si>
  <si>
    <t xml:space="preserve">Működési célú pénzeszközátadások államháztartáson kívülre </t>
  </si>
  <si>
    <t xml:space="preserve">Felhalmozási célú pénzeszközátadás háztartásoknak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</si>
  <si>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</si>
  <si>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</si>
  <si>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</si>
  <si>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Felhalmozási célú garancia- és kezességvállalásból származó kifizetés államháztartáson kívülre </t>
  </si>
  <si>
    <t>Felhalmozási célú pénzeszközátadások államháztartáson kívülre</t>
  </si>
  <si>
    <t>Összesen:</t>
  </si>
  <si>
    <t>épület felújítás</t>
  </si>
  <si>
    <t>gép felújítás</t>
  </si>
  <si>
    <t>jármű felújítás</t>
  </si>
  <si>
    <t>FELÚJÍTÁSOK ÖSSZESEN:</t>
  </si>
  <si>
    <t>hitel, kölcsön felvétele, átvállalása</t>
  </si>
  <si>
    <t>hitelviszonyt megtestesítő értékpapír forgalomba hozatala</t>
  </si>
  <si>
    <t>váltó kibocsátása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</si>
  <si>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</si>
  <si>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</si>
  <si>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</si>
  <si>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</si>
  <si>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</si>
  <si>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</si>
  <si>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</si>
  <si>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</si>
  <si>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</si>
  <si>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</si>
  <si>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</si>
  <si>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</si>
  <si>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</si>
  <si>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</si>
  <si>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</si>
  <si>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</si>
  <si>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</si>
  <si>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</si>
  <si>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</si>
  <si>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>Kiadás összesen:</t>
  </si>
  <si>
    <t>Bevétel (forrás) összesen:</t>
  </si>
  <si>
    <t>Állami támogatás (kötelező feladatra)</t>
  </si>
  <si>
    <t>Saját forrásból (kötelező feladatra</t>
  </si>
  <si>
    <t>Saját forrásból (önként vállalt feladatra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</si>
  <si>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</si>
  <si>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2013.</t>
  </si>
  <si>
    <t>2014.</t>
  </si>
  <si>
    <t>2015.</t>
  </si>
  <si>
    <t>2016.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</si>
  <si>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</si>
  <si>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</si>
  <si>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</si>
  <si>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</si>
  <si>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2017.</t>
  </si>
  <si>
    <t>2018.</t>
  </si>
  <si>
    <t xml:space="preserve">Működési célú garancia- és kezességvállalásból származó megtérülések államháztartáson belülről </t>
  </si>
  <si>
    <t xml:space="preserve">Felhalmozási célú garancia- és kezességvállalásból származó megtérülések államháztartáson belülről 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</si>
  <si>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</si>
  <si>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</si>
  <si>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kormányoktól és nemzetközi szervezetektől 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</si>
  <si>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</si>
  <si>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</si>
  <si>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háztartásoktól </t>
  </si>
  <si>
    <t xml:space="preserve">Felhalmozási célú pénzeszközátvétel pénzügyi vállalkozásoktól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</si>
  <si>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</si>
  <si>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</si>
  <si>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</si>
  <si>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</si>
  <si>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</si>
  <si>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</si>
  <si>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</si>
  <si>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</t>
  </si>
  <si>
    <t>Termőföld bérbeadásából származó jövedelemadó</t>
  </si>
  <si>
    <t>pénzügyi befektetések bevételei</t>
  </si>
  <si>
    <t>felhalmozási bevétel</t>
  </si>
  <si>
    <t>immateriális javak értékesítése</t>
  </si>
  <si>
    <t>nemzeti vagyonnal kapcsolatos bevételek összesen</t>
  </si>
  <si>
    <t>felhalmozási bevételek összesen</t>
  </si>
  <si>
    <t>a helyi önkormányzatok általános működéséhez és ágazati feladataihoz kapcsolódó támogatások, a központi költségvetésből származó egyéb költségvetési támogatások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</si>
  <si>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</si>
  <si>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</si>
  <si>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</si>
  <si>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</si>
  <si>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</si>
  <si>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</si>
  <si>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</si>
  <si>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Körjegyzőség 2012. évi várható teljesítés</t>
  </si>
  <si>
    <t>Kötelezettségek megnevezése</t>
  </si>
  <si>
    <t>Köt.vállalás éve</t>
  </si>
  <si>
    <t>Tárgyév előtti kifizetés</t>
  </si>
  <si>
    <t>2014. évi kifizetés</t>
  </si>
  <si>
    <t>2015. évi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</si>
  <si>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</si>
  <si>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</si>
  <si>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</si>
  <si>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</si>
  <si>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</si>
  <si>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(2013. évi ei.)</t>
  </si>
  <si>
    <t>2016. évi kifizetés</t>
  </si>
  <si>
    <t>2016. év utáni kifizetések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</si>
  <si>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</si>
  <si>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</si>
  <si>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</si>
  <si>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</si>
  <si>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</si>
  <si>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</si>
  <si>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</si>
  <si>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</si>
  <si>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</si>
  <si>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</si>
  <si>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</si>
  <si>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</si>
  <si>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</si>
  <si>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</si>
  <si>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</si>
  <si>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</si>
  <si>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</si>
  <si>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</si>
  <si>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</si>
  <si>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A Képviselő-testület 2013. évben közvetett támogatásokat nem tervez.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</si>
  <si>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</si>
  <si>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</si>
  <si>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</si>
  <si>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</si>
  <si>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</si>
  <si>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</si>
  <si>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</si>
  <si>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</si>
  <si>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</si>
  <si>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</si>
  <si>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</si>
  <si>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</si>
  <si>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</si>
  <si>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</si>
  <si>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</si>
  <si>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</si>
  <si>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</si>
  <si>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</si>
  <si>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</si>
  <si>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</si>
  <si>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</si>
  <si>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</si>
  <si>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</si>
  <si>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</si>
  <si>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t>Önkormányzat</t>
  </si>
  <si>
    <t>Mindösszesen</t>
  </si>
  <si>
    <t>előző évi pénzmaradvány igénybevétel felhalmozási célra (finanszírozási c.bev.)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</si>
  <si>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</si>
  <si>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</si>
  <si>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</si>
  <si>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előző évi működési célú előirányzat-maradvány, pénzmaradvány átadás összesen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</si>
  <si>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</si>
  <si>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</si>
  <si>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</si>
  <si>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</si>
  <si>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kapott kamatok felhalmozási célú</t>
  </si>
  <si>
    <t>·        - a felhalmozási célú kamat</t>
  </si>
  <si>
    <t>Költségvetési bevételek</t>
  </si>
  <si>
    <t>Költségvetési kiadások</t>
  </si>
  <si>
    <t>Finanszírozási kiadások, finanszírozási bevételek</t>
  </si>
  <si>
    <t>Támogatás értékű kiadások</t>
  </si>
  <si>
    <r>
      <t xml:space="preserve">a hosszú és rövid lejáratú hitel, kölcsön – ide értve a Stabilitási tv. 3. § (1) bekezdés </t>
    </r>
    <r>
      <rPr>
        <i/>
        <sz val="11"/>
        <rFont val="Times New Roman"/>
        <family val="1"/>
      </rPr>
      <t>e)</t>
    </r>
    <r>
      <rPr>
        <sz val="11"/>
        <rFont val="Times New Roman"/>
        <family val="1"/>
      </rPr>
      <t xml:space="preserve"> pontja szerinti ügyleteket is – tőkeösszegének törlesztése,</t>
    </r>
  </si>
  <si>
    <r>
      <t xml:space="preserve">a hosszú és rövid lejáratú hitel, kölcsön – ide értve a Stabilitási tv. 3. § (1) bekezdés </t>
    </r>
    <r>
      <rPr>
        <i/>
        <sz val="11"/>
        <rFont val="Times New Roman"/>
        <family val="1"/>
      </rPr>
      <t>e)</t>
    </r>
    <r>
      <rPr>
        <sz val="11"/>
        <rFont val="Times New Roman"/>
        <family val="1"/>
      </rPr>
      <t xml:space="preserve"> pontja szerinti ügyleteket is – felvétele </t>
    </r>
  </si>
  <si>
    <t>Pénzeszköz átadások államháztartáson kívülre</t>
  </si>
  <si>
    <t>Beruházások, felújítások</t>
  </si>
  <si>
    <t>BERUHÁZÁSOK ÖSSZESEN</t>
  </si>
  <si>
    <t xml:space="preserve">Csörötnek Község Önkormányzata </t>
  </si>
  <si>
    <t>Európai Uniós támogatással megvalósuló programjai</t>
  </si>
  <si>
    <t>(adatok ezer forintban)</t>
  </si>
  <si>
    <t>(adatok ezer Ft-ban)</t>
  </si>
  <si>
    <t>Általános és céltartalékok</t>
  </si>
  <si>
    <t>Saját forrásból (kötelező feladatra)</t>
  </si>
  <si>
    <t>Saját forrásból (önként vállalt feladatra)</t>
  </si>
  <si>
    <t xml:space="preserve">Intézmény finanszírozás </t>
  </si>
  <si>
    <t>Támogatásértékű bevételek</t>
  </si>
  <si>
    <t>Pénzeszköz átvételek államháztartáson kívülről</t>
  </si>
  <si>
    <t>Helyi adók, átengedett központi adók</t>
  </si>
  <si>
    <t>Egyéb felhalmozási bevételek</t>
  </si>
  <si>
    <t>központi költségvetésből származó egyéb felhalmozási célú  költségvetési támogatások összesen:</t>
  </si>
  <si>
    <t>Helyi önkormányzatok általános működéséhez és ágazati feladataihoz kapcsolódó támogatások, központi költségvetésből származó egyéb költségvetési támogatások</t>
  </si>
  <si>
    <t>Költségvetési szerveknék foglalkoztatottak engedélyezett létszáma</t>
  </si>
  <si>
    <t>( létszám adatok fő-ben megadva)</t>
  </si>
  <si>
    <t>Költségvetési mérleg</t>
  </si>
  <si>
    <t>Önkormányzat 2012. évi várható teljesítés</t>
  </si>
  <si>
    <t>Közös Önkormányzati Hivatal 2013. évi eredeti ei.</t>
  </si>
  <si>
    <t>Közvetett támogatások -adóelengedések, adókedvezmények-</t>
  </si>
  <si>
    <t>A többéves kihatással járó feladatok előirányzatai éves bontásban</t>
  </si>
  <si>
    <t>Előirányzat felhasználási terv</t>
  </si>
  <si>
    <t xml:space="preserve">Működési célú támogatásértékű kiadás központi költségvetési szervnek </t>
  </si>
  <si>
    <t xml:space="preserve">Működési célú támogatásértékű kiadás egyéb fejezeti kezelésű előirányzatoknak </t>
  </si>
  <si>
    <t>Működési célú támogatásértékű kiadás társadalombiztosítás pénzügyi alapjainak</t>
  </si>
  <si>
    <t xml:space="preserve">Működési célú támogatásértékű kiadás elkülönített állami pénzalapnak </t>
  </si>
  <si>
    <t xml:space="preserve">Működési célú támogatásértékű  kiadás helyi önkormányzatoknak és költségvetési szerveiknek 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</si>
  <si>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</si>
  <si>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</si>
  <si>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kiadások</t>
  </si>
  <si>
    <t xml:space="preserve">Felhalmozási célú támogatásértékű kiadás központi költségvetési szervnek </t>
  </si>
  <si>
    <t xml:space="preserve">Működési célú támogatásértékű kiadás fejezeti kezelésű előirányzatoknak EU-s programok és azok hazai társfinanszírozása </t>
  </si>
  <si>
    <t>Felhalmozási célú támogatásértékű kiadás fejezeti kezelésű előirányzatoknak EU-s programok és azok hazai társfinanszírozása</t>
  </si>
  <si>
    <t>Felhalmozási célú támogatásértékű kiadás fejezeti kezelésű előirányzatoknak</t>
  </si>
  <si>
    <t>Felhalmozási célú támogatásértékű kiadás társadalombiztosítás pénzügyi alapjainak</t>
  </si>
  <si>
    <t xml:space="preserve">Felhalmozási célú támogatásértékű kiadás elkülönített állami pénzalapoknak </t>
  </si>
  <si>
    <t xml:space="preserve">Felhalmozási célú támogatásértékű kiadás helyi önkormányzatoknak és költségvetési szerveinek </t>
  </si>
  <si>
    <t xml:space="preserve">Felhalmozási célú támogatásértékű kiadás társulásoknak és költségvetési szerveinek </t>
  </si>
  <si>
    <t xml:space="preserve">Felhalmozási célú támogatásértékű kiadás nemzetiségi önkormányzatoknak és költségvetési szerveinek </t>
  </si>
  <si>
    <t>Felhalmozási célú támogatásértékű kiadások</t>
  </si>
  <si>
    <t xml:space="preserve">Működési célú pénzeszközátadás non-profit és egyéb civeil szervezeteknek </t>
  </si>
  <si>
    <t xml:space="preserve">Működési célú pénzeszközátadások háztartásoknak </t>
  </si>
  <si>
    <t xml:space="preserve">Működési célú pénzeszközátadások önkormányzati többségi tulajdonú nem pénzügyi vállalkozásoknak </t>
  </si>
  <si>
    <t xml:space="preserve">Működési célú pénzeszközátadások egyéb vállalkozásoknak </t>
  </si>
  <si>
    <t>Működési célú pénzeszközátadások Európai Uniónak</t>
  </si>
  <si>
    <t xml:space="preserve">Felhalmozási célú pénzeszközátadás non-profit és egyéb civil szervezeteknek </t>
  </si>
  <si>
    <t xml:space="preserve">Felhalmozási célú pénzeszközátadás önkormányzati többségi tulajdonú nem pénzügyi vállalkozásoknak </t>
  </si>
  <si>
    <t xml:space="preserve">Felhalmozási célú pénzeszközátadás egyéb vállalkozásoknak </t>
  </si>
  <si>
    <t>Felhalmozási célú pénzeszközátadás Európai Uniónak</t>
  </si>
  <si>
    <t>Lakástámogatás</t>
  </si>
  <si>
    <t>Árvízvédelmi beruházás</t>
  </si>
  <si>
    <t>ÖRRAGO projekt</t>
  </si>
  <si>
    <t>ÖRRAGO projekt (támogatás megelőlegező hitel)</t>
  </si>
  <si>
    <t>EU Projekt megnevezése: "ÖRRAGO projekt"</t>
  </si>
  <si>
    <t>Kompetencia Hálózat az Őrség-Rába-Goricko hármashatár Naturpark mintarégióvá fejlesztésért</t>
  </si>
  <si>
    <t>Támogatás megelőlegező hitel</t>
  </si>
  <si>
    <t>Szőlősgazdák hozzájárulása</t>
  </si>
  <si>
    <t>dologi kiadások (hitelkamat)</t>
  </si>
  <si>
    <t>EU Projekt megnevezése: KEOP-2.1.2/2F/09-2011-0004 Önkormányzati árvízvédelmi fejlesztések</t>
  </si>
  <si>
    <t xml:space="preserve"> </t>
  </si>
  <si>
    <t xml:space="preserve">EU forrás </t>
  </si>
  <si>
    <t>Előző évi pénzmaradvány</t>
  </si>
  <si>
    <t>2013. év</t>
  </si>
  <si>
    <t>2014. év</t>
  </si>
  <si>
    <t>2015. év</t>
  </si>
  <si>
    <t>Támogatás megelőlegező hitel törlesztés</t>
  </si>
  <si>
    <t>Rendszeres szociális segély</t>
  </si>
  <si>
    <t>Foglalkoztatás helyettesítő támogatás</t>
  </si>
  <si>
    <t>Normatív lakásfenntartási támogatás</t>
  </si>
  <si>
    <t>Normatív ápolási díj</t>
  </si>
  <si>
    <t>Átmeneti segély</t>
  </si>
  <si>
    <t>Temetési segély</t>
  </si>
  <si>
    <t>Egyéb önkormányzati juttatások</t>
  </si>
  <si>
    <t>Közgyógyellátás</t>
  </si>
  <si>
    <t>* Megjegyzés:  támogatás utalása a visszafizetés forrása</t>
  </si>
  <si>
    <t>ÖRRAGO projekt támogatás megelőlegező hitel visszfiz.*</t>
  </si>
  <si>
    <t>2011.év</t>
  </si>
  <si>
    <t>helyi adók</t>
  </si>
  <si>
    <t>2011.évi CXCIV. törvény 10.§.(2) bekezdés a.) pontja alapján a Kormány hozzájárulása nélkül lehetséges adósságot keletkeztető ügylet</t>
  </si>
  <si>
    <t>Saját bevétel:</t>
  </si>
  <si>
    <t>vagyon haszn.sz.bevétel</t>
  </si>
  <si>
    <t>illeték, bírság, díj</t>
  </si>
  <si>
    <t>egyéb sajátos bevételek</t>
  </si>
  <si>
    <t xml:space="preserve">Működési célú támogatásértékű bevételek </t>
  </si>
  <si>
    <t>Működési célú támogatásértékű bevétel központi költségvetési szervektől</t>
  </si>
  <si>
    <t>Működési célú támogatásértékű bevétel fejezeti kezelésű előirányzatoktól EU-s programokra és azok hazai társfinanszírozása</t>
  </si>
  <si>
    <t xml:space="preserve">Működési célú támogatásértékű bevétel egyéb fejezeti kezelésű előirányzatoktól </t>
  </si>
  <si>
    <t>Működési célú támogatásértékű bevétel társadalombiztosítás pénzügyi alapjaitól</t>
  </si>
  <si>
    <t xml:space="preserve">Működési célú támogatásértékű bevétel elkülönített állami pénzalapoktól </t>
  </si>
  <si>
    <t xml:space="preserve">Működési célú támogatásértékű bevétel helyi önkormányzatoktól és költségvetési szerveitől </t>
  </si>
  <si>
    <t xml:space="preserve">Működési célú támogatásértékű bevétel társulásoktól és költségvetési szerveitől </t>
  </si>
  <si>
    <t xml:space="preserve">Működési célú támogatásértékű bevétel nemzetiségi önkormányzatoktól és költségvetési szerveitől </t>
  </si>
  <si>
    <t xml:space="preserve">Felhalmozási célú támogatásértékű bevétel központi költségvetési szervektől </t>
  </si>
  <si>
    <t>Felhalmozási célú támogatásértékű bevétel fejezeti kezelésű előirányzatoktól EU-s programokra és azok hazai társfinanszírozására</t>
  </si>
  <si>
    <t>Felhalmozási célú támogatásértékű bevétel egyéb fejezeti kezelésű előirányzatoktól</t>
  </si>
  <si>
    <t>Felhalmozási célú támogatásértékű bevétel központi kezelésű előirányzatoktól</t>
  </si>
  <si>
    <t>Működési célú támogatásértékű bevétel központi kezelésű előirányzatból</t>
  </si>
  <si>
    <t>Felhalmozási célú támogatásértékű bevétel társadalombiztosítás pénzügyi alapjaitól</t>
  </si>
  <si>
    <t xml:space="preserve">Felhalmozási célú támogatásértékű bevétel elkülönített állami pénzalapoktól </t>
  </si>
  <si>
    <t xml:space="preserve">Felhalmozási célú támogatásértékű bevétel helyi önkormányzatoktól és költségvetési szerveitől </t>
  </si>
  <si>
    <t>Felhalmozási célú támogatásértékű bevétel társulásoktól és költségvetési szerveitől</t>
  </si>
  <si>
    <t>Felhalmozási célú támogatásértékű bevétel nemzetiségi önkormányzatoktól és kötlségvetési szerveitől</t>
  </si>
  <si>
    <t>Felhalmozási célú támogatásértékű bevétel térségi fejlesztési tanácsoktól és költségvetési szerveitől</t>
  </si>
  <si>
    <t>Működési célú támogatásértékű bevétel térségi fejlesztési tanácsoktól és költségvetési szerveitől</t>
  </si>
  <si>
    <t xml:space="preserve">Felhalmozási célú támogatásértékű bevételek </t>
  </si>
  <si>
    <t xml:space="preserve">Felhalmozási célú pénzeszközátvétel non-profit és egyéb civil szervezetektől </t>
  </si>
  <si>
    <t>Felhalmozási célú pénzeszközátvétel önkormányzati többségi tulajdonú nem pénzügyi vállalkozástól</t>
  </si>
  <si>
    <t xml:space="preserve">Felhalmozási célú pénzeszközátvétel egyéb vállalkozástól </t>
  </si>
  <si>
    <t xml:space="preserve">Felhalmozási célú pénzeszközátvétel Európai Unió-tól </t>
  </si>
  <si>
    <t>Felhalmozási célú pénzeszköz átvétel kormányoktól és nemzetközi szervezetektől</t>
  </si>
  <si>
    <t>Felhalmozási célú pénzeszköz átvétel egyéb külföldiektől</t>
  </si>
  <si>
    <t xml:space="preserve">Felhalmozási célú garancia- és kezességvállalásból származó megtérülés államháztartáson kívülről </t>
  </si>
  <si>
    <t xml:space="preserve">Működési célú pénzeszközátvétel non-profit és egyéb civil szervezetektől </t>
  </si>
  <si>
    <t xml:space="preserve">Működési célú pénzeszközátvétel önkormányzati többségi tulajdonú nem pénzügyi vállalkozástól </t>
  </si>
  <si>
    <t xml:space="preserve">Működési célú pénzeszközátvétel egyéb vállalkozástól </t>
  </si>
  <si>
    <t xml:space="preserve">Működési célú pénzeszközátvétel Európai Unió-tól </t>
  </si>
  <si>
    <t>Működési célú pénzeszközátvétel egyéb külföldiektől</t>
  </si>
  <si>
    <t>Iparűzési adó ideiglenes jelleggel végzett iparűzési tevékenység után (napi általány)</t>
  </si>
  <si>
    <t>Ebrendészeti hozzájárulás</t>
  </si>
  <si>
    <t>Talajterhelési díj</t>
  </si>
  <si>
    <t>Önkormányzatoknak átengedett egyéb közhatalmi bevételek</t>
  </si>
  <si>
    <t>Helyi adók és adójellegú bevételek összesen:</t>
  </si>
  <si>
    <t>Átengedett közhatalmi bevételek</t>
  </si>
  <si>
    <t>Adópótlék, adóbírság</t>
  </si>
  <si>
    <t>Bírságbevétek</t>
  </si>
  <si>
    <t>Egyéb közhatalmi bevetélek</t>
  </si>
  <si>
    <t>Igazgatási szolgáltatási díj</t>
  </si>
  <si>
    <t>Felügyeleti jellegű tevékenység díja</t>
  </si>
  <si>
    <t>Közhatalmi bevételek:</t>
  </si>
  <si>
    <t>Gépjárműadó (ÖK 40 %)</t>
  </si>
  <si>
    <t>Gépjárműadó (állami 60%)</t>
  </si>
  <si>
    <t>tárgyi eszközök értékesítése (ingatlan értékesítés)</t>
  </si>
  <si>
    <t>üzemeltetésből származó bevétel</t>
  </si>
  <si>
    <t>Közutak fenntartásának támogatása</t>
  </si>
  <si>
    <t>Beszámítás összege</t>
  </si>
  <si>
    <t>Hozzájárulás a pénzbeli szociális ellátásokhoz</t>
  </si>
  <si>
    <t>Települési önk.támogatása nyilvános könyvtári ellátási és a közművelődési feladatokhoz</t>
  </si>
  <si>
    <t>Egyéb kötelező önkormányzati feladatok támogatása</t>
  </si>
  <si>
    <t>Köztemető fenntartással kapcs.feladatok támogatása</t>
  </si>
  <si>
    <t>Közvilágítás fenntartásának támogatása</t>
  </si>
  <si>
    <t>Zöldterület gazdálkodással kapcs.feladatok támogatása</t>
  </si>
  <si>
    <t>Önkormányzati hivatal működésének támogatása 1-4 hó</t>
  </si>
  <si>
    <t>Szociális feladatok kiegészítő támogatása</t>
  </si>
  <si>
    <t>Megnevezés</t>
  </si>
  <si>
    <t>ÁLLAMI FELADATOK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</si>
  <si>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</si>
  <si>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</si>
  <si>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kamat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</si>
  <si>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</si>
  <si>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műk</t>
  </si>
  <si>
    <t>felhalm</t>
  </si>
  <si>
    <t>össz</t>
  </si>
  <si>
    <t>Önkormányzat  2012. évi tény</t>
  </si>
  <si>
    <t>Önkormányzat 2013. évi  eredeti ei.</t>
  </si>
  <si>
    <t>Körjegyzőség  2012. évi tény</t>
  </si>
  <si>
    <t>ÖRRAGO hiteltörlesztés</t>
  </si>
  <si>
    <t xml:space="preserve">árvízvédelmi fejlesztések </t>
  </si>
  <si>
    <t>11/2011.(XII.11.) 15/2010.(XII.09.) Ök.rendelet</t>
  </si>
  <si>
    <t>Csörötnek Község Önkormányzata</t>
  </si>
  <si>
    <t>Csörötneki Közös Önkormányzati Hivatal</t>
  </si>
  <si>
    <t xml:space="preserve">    - működési célú </t>
  </si>
  <si>
    <t xml:space="preserve">   - felhalmozási célú</t>
  </si>
  <si>
    <t>haszn.bevét</t>
  </si>
  <si>
    <t>·        - működési célú támogatásértékű kiadások (ÁHT-n belüli pénzeszköz átadások)</t>
  </si>
  <si>
    <t>·        - a működési célú pénzeszköz átadások államháztartáson kívülre</t>
  </si>
  <si>
    <t>Müködési kiadások összesen:</t>
  </si>
  <si>
    <t>Felhalmozási kiadások összesen:</t>
  </si>
  <si>
    <t>működési célú támogatásértékű bevételek</t>
  </si>
  <si>
    <t xml:space="preserve">átengedett központi adók </t>
  </si>
  <si>
    <t>Működési bevételek összesen</t>
  </si>
  <si>
    <t>felhalmozási célú pénzeszköz átvétel államháztartáson kívülről</t>
  </si>
  <si>
    <t>·        - felhalmozási célú támogatásértékű  kiadások (ÁHT-n belüli pénzeszköz átadások)</t>
  </si>
  <si>
    <t>Működőképesség megőrzését szolgáló kiegészítő támogatás</t>
  </si>
  <si>
    <t xml:space="preserve"> felhalmozási célú támogatásértékű bevételek</t>
  </si>
  <si>
    <t>Szennyvízcsatorna beruházás gesztor önkormányzata a beruházáshoz kapcsolódó kiadások fedezetére</t>
  </si>
  <si>
    <t>Ellátottak pénzbeli juttatásai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</si>
  <si>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pénzeszköz átadás államháztartáson kívülre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</si>
  <si>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működési célú támogatásértékű kiadások (ÁHT-n belüli pénzeszköz átadások)</t>
    </r>
  </si>
  <si>
    <t>·   - felhalmozási célú támogatásértékű kiadások (ÁHT-n belüli pénzeszköz átadások)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</si>
  <si>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felhalmozási célú átadott pénzeszköz</t>
    </r>
  </si>
  <si>
    <t xml:space="preserve"> Központi, irányítószervi támogatás folyósítása (finanszírozási kiadás)</t>
  </si>
  <si>
    <t xml:space="preserve"> Központi, irányítószervi támogatás folyósítása (finanszírozási bevétel)</t>
  </si>
  <si>
    <t xml:space="preserve"> felhalmozási célú támogatásértékű bevétel </t>
  </si>
  <si>
    <t>felhalmozási célú átvett pénzeszközátvétel államháztartáson kívülről</t>
  </si>
  <si>
    <t>Központi, irányítószervi működési támogatás folyósítása (finanszírozási bevétel)</t>
  </si>
  <si>
    <t>Központi, irányítószervi működési támogatás folyósítása (finanszírozási kiadás)</t>
  </si>
  <si>
    <t xml:space="preserve"> Központi, irányítószervi működési támogatás folyósítása (finanszírozási kiadás)</t>
  </si>
  <si>
    <t xml:space="preserve"> Központi, irányítószervi felhalmozási támogatás folyósítása (finanszírozási kiadás)</t>
  </si>
  <si>
    <t>Központi, irányítószervi felhalmozási támogatás folyósítása (finanszírozási bevétel)</t>
  </si>
  <si>
    <t>Központi, irányítószervi felhalmozási támogatás folyósítása (finanszírozási kiadás)</t>
  </si>
  <si>
    <t>működési célú pénzeszköz átvétel államháztartáson kívülről</t>
  </si>
  <si>
    <t>működési célú pénzeszköz átvétel</t>
  </si>
  <si>
    <t>Központi, irányítószervi működési támogatás</t>
  </si>
  <si>
    <t>felhalmozási célú pénzeszközátvétel államháztartáson kívülről</t>
  </si>
  <si>
    <t>Központi, irányítószervi felhalmozási támogatás</t>
  </si>
  <si>
    <t xml:space="preserve"> Központi, irányítószervi működési támogatás</t>
  </si>
  <si>
    <t>·        - felhalmozási célú támogatásértékű kiadások (ÁHT-n belüli pénzeszköz átadások)</t>
  </si>
  <si>
    <t>·        - a működési célú pénzeszközátadás államháztartáson kívülre</t>
  </si>
  <si>
    <t>·        - működés célú támogatásértékű kiadások (ÁHT-n belüli pénzeszköz átadások)</t>
  </si>
  <si>
    <t>M Önkormányzat</t>
  </si>
  <si>
    <t>T Önkormányzat</t>
  </si>
  <si>
    <t>·        - befektetési célú részesedések vásárlása</t>
  </si>
  <si>
    <t>Függő, átfutó, kiegyenlítő kiadások</t>
  </si>
  <si>
    <t>Finanszírozási bevételek (folyószámlahitel felvétel)</t>
  </si>
  <si>
    <t>Függő, átfutó, kiegyenlítő bevételek</t>
  </si>
  <si>
    <t>M Közös Önkormányzati Hivatal</t>
  </si>
  <si>
    <t>T Közös Önkormányzati Hivatal</t>
  </si>
  <si>
    <t>M Mindösszesen</t>
  </si>
  <si>
    <t>T Mindösszesen</t>
  </si>
  <si>
    <t>közhatalmi bevételek (ig.szog.díj)</t>
  </si>
  <si>
    <t>likvid hitel felvétele (folyószámlahitel)</t>
  </si>
  <si>
    <t>T  Önkormányzat</t>
  </si>
  <si>
    <t>A települési önkormányzatok működésének támogatása</t>
  </si>
  <si>
    <t>Szerkezetátalakítási tartalék</t>
  </si>
  <si>
    <t>Egyéb működési célú központi támogatás</t>
  </si>
  <si>
    <t xml:space="preserve">  működési célú tartalék</t>
  </si>
  <si>
    <t>Óvodáztatási támogatás</t>
  </si>
  <si>
    <t>Raktárépület</t>
  </si>
  <si>
    <t>T KÖTELEZŐ FELADAT</t>
  </si>
  <si>
    <t>T ÖNKÉNT VÁLLALT FELADAT</t>
  </si>
  <si>
    <t>Finanszírozási kiadások</t>
  </si>
  <si>
    <t>Finanszírozási bevételek</t>
  </si>
  <si>
    <t xml:space="preserve"> KÖTELEZŐ FELADAT</t>
  </si>
  <si>
    <t>pénzügyi lízing</t>
  </si>
  <si>
    <t>visszavásárlási kötelezttség kikötésével megkötött adásvételi szerződés</t>
  </si>
  <si>
    <t>külföldi hitelintézetek által származékos műveletek különbözeteként az ÁKK Zrt-nél elhelyezett fedezeti betétek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</si>
</sst>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7">
    <font>
      <sz val="10"/>
      <name val="Arial"/>
      <family val="0"/>
    </font>
    <font>
      <sz val="10"/>
      <name val="Times New Roman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0"/>
      <color indexed="10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7"/>
      <name val="Bookman Old Style"/>
      <family val="1"/>
    </font>
    <font>
      <b/>
      <i/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justify"/>
    </xf>
    <xf numFmtId="3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justify"/>
    </xf>
    <xf numFmtId="164" fontId="10" fillId="0" borderId="1" xfId="20" applyNumberFormat="1" applyFont="1" applyFill="1" applyBorder="1" applyAlignment="1">
      <alignment horizontal="left" vertical="center" wrapText="1"/>
      <protection/>
    </xf>
    <xf numFmtId="0" fontId="7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3" fontId="6" fillId="3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justify"/>
    </xf>
    <xf numFmtId="0" fontId="6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justify"/>
    </xf>
    <xf numFmtId="0" fontId="13" fillId="0" borderId="1" xfId="0" applyFont="1" applyBorder="1" applyAlignment="1">
      <alignment/>
    </xf>
    <xf numFmtId="164" fontId="16" fillId="0" borderId="1" xfId="20" applyNumberFormat="1" applyFont="1" applyFill="1" applyBorder="1" applyAlignment="1">
      <alignment horizontal="left" vertical="center"/>
      <protection/>
    </xf>
    <xf numFmtId="164" fontId="17" fillId="0" borderId="1" xfId="20" applyNumberFormat="1" applyFont="1" applyFill="1" applyBorder="1" applyAlignment="1">
      <alignment horizontal="left" vertical="center" wrapText="1"/>
      <protection/>
    </xf>
    <xf numFmtId="164" fontId="17" fillId="0" borderId="0" xfId="20" applyNumberFormat="1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distributed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8" fillId="0" borderId="0" xfId="0" applyFont="1" applyFill="1" applyAlignment="1">
      <alignment/>
    </xf>
    <xf numFmtId="0" fontId="8" fillId="0" borderId="0" xfId="0" applyFont="1" applyBorder="1" applyAlignment="1">
      <alignment horizontal="right" wrapText="1"/>
    </xf>
    <xf numFmtId="0" fontId="14" fillId="0" borderId="1" xfId="0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right"/>
    </xf>
    <xf numFmtId="0" fontId="10" fillId="0" borderId="1" xfId="19" applyFont="1" applyFill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20" applyNumberFormat="1" applyFont="1" applyFill="1" applyBorder="1" applyAlignment="1">
      <alignment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justify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3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0" fontId="13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justify"/>
    </xf>
    <xf numFmtId="164" fontId="20" fillId="0" borderId="1" xfId="20" applyNumberFormat="1" applyFont="1" applyFill="1" applyBorder="1" applyAlignment="1">
      <alignment horizontal="left" vertical="center" wrapText="1"/>
      <protection/>
    </xf>
    <xf numFmtId="0" fontId="11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justify"/>
    </xf>
    <xf numFmtId="0" fontId="11" fillId="2" borderId="1" xfId="0" applyFont="1" applyFill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1" fillId="2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3" fillId="0" borderId="4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17" fillId="5" borderId="7" xfId="0" applyFont="1" applyFill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0" fillId="0" borderId="5" xfId="21" applyFont="1" applyFill="1" applyBorder="1" applyAlignment="1">
      <alignment vertical="center" wrapText="1"/>
      <protection/>
    </xf>
    <xf numFmtId="0" fontId="7" fillId="0" borderId="1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7" fillId="0" borderId="5" xfId="0" applyFont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/>
    </xf>
    <xf numFmtId="0" fontId="17" fillId="0" borderId="5" xfId="0" applyFont="1" applyFill="1" applyBorder="1" applyAlignment="1">
      <alignment wrapText="1"/>
    </xf>
    <xf numFmtId="0" fontId="17" fillId="5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7" fillId="0" borderId="0" xfId="0" applyFont="1" applyAlignment="1">
      <alignment horizontal="justify"/>
    </xf>
    <xf numFmtId="0" fontId="11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3" fontId="13" fillId="0" borderId="0" xfId="0" applyNumberFormat="1" applyFont="1" applyAlignment="1">
      <alignment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24" fillId="0" borderId="1" xfId="0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3" fontId="18" fillId="0" borderId="1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 wrapText="1"/>
    </xf>
    <xf numFmtId="3" fontId="18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justify"/>
    </xf>
    <xf numFmtId="0" fontId="25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31" fillId="0" borderId="1" xfId="0" applyFont="1" applyBorder="1" applyAlignment="1">
      <alignment horizontal="justify"/>
    </xf>
    <xf numFmtId="0" fontId="30" fillId="2" borderId="1" xfId="0" applyFont="1" applyFill="1" applyBorder="1" applyAlignment="1">
      <alignment horizontal="justify" wrapText="1"/>
    </xf>
    <xf numFmtId="0" fontId="30" fillId="0" borderId="1" xfId="0" applyFont="1" applyBorder="1" applyAlignment="1">
      <alignment horizontal="justify" wrapText="1"/>
    </xf>
    <xf numFmtId="0" fontId="30" fillId="3" borderId="1" xfId="0" applyFont="1" applyFill="1" applyBorder="1" applyAlignment="1">
      <alignment/>
    </xf>
    <xf numFmtId="0" fontId="29" fillId="3" borderId="1" xfId="0" applyFont="1" applyFill="1" applyBorder="1" applyAlignment="1">
      <alignment/>
    </xf>
    <xf numFmtId="0" fontId="30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33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31" fillId="0" borderId="1" xfId="0" applyFont="1" applyFill="1" applyBorder="1" applyAlignment="1">
      <alignment horizontal="justify"/>
    </xf>
    <xf numFmtId="164" fontId="34" fillId="0" borderId="1" xfId="20" applyNumberFormat="1" applyFont="1" applyFill="1" applyBorder="1" applyAlignment="1">
      <alignment horizontal="left" vertical="center" wrapText="1"/>
      <protection/>
    </xf>
    <xf numFmtId="0" fontId="31" fillId="0" borderId="1" xfId="0" applyFont="1" applyBorder="1" applyAlignment="1">
      <alignment/>
    </xf>
    <xf numFmtId="0" fontId="30" fillId="4" borderId="1" xfId="0" applyFont="1" applyFill="1" applyBorder="1" applyAlignment="1">
      <alignment wrapText="1"/>
    </xf>
    <xf numFmtId="0" fontId="30" fillId="5" borderId="1" xfId="0" applyFont="1" applyFill="1" applyBorder="1" applyAlignment="1">
      <alignment wrapText="1"/>
    </xf>
    <xf numFmtId="0" fontId="30" fillId="6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28" fillId="0" borderId="1" xfId="0" applyFont="1" applyBorder="1" applyAlignment="1">
      <alignment/>
    </xf>
    <xf numFmtId="0" fontId="35" fillId="0" borderId="0" xfId="0" applyFont="1" applyAlignment="1">
      <alignment/>
    </xf>
    <xf numFmtId="3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center" wrapText="1"/>
    </xf>
    <xf numFmtId="3" fontId="11" fillId="3" borderId="1" xfId="0" applyNumberFormat="1" applyFont="1" applyFill="1" applyBorder="1" applyAlignment="1">
      <alignment/>
    </xf>
    <xf numFmtId="3" fontId="13" fillId="3" borderId="1" xfId="0" applyNumberFormat="1" applyFont="1" applyFill="1" applyBorder="1" applyAlignment="1">
      <alignment/>
    </xf>
    <xf numFmtId="3" fontId="19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justify" vertical="distributed"/>
    </xf>
    <xf numFmtId="0" fontId="13" fillId="0" borderId="1" xfId="0" applyFont="1" applyFill="1" applyBorder="1" applyAlignment="1">
      <alignment horizontal="justify" vertical="distributed"/>
    </xf>
    <xf numFmtId="0" fontId="14" fillId="0" borderId="15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6" xfId="0" applyFont="1" applyFill="1" applyBorder="1" applyAlignment="1">
      <alignment wrapText="1"/>
    </xf>
    <xf numFmtId="3" fontId="25" fillId="0" borderId="0" xfId="0" applyNumberFormat="1" applyFont="1" applyAlignment="1">
      <alignment/>
    </xf>
    <xf numFmtId="3" fontId="33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2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16" fillId="0" borderId="1" xfId="20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6" fillId="6" borderId="1" xfId="0" applyFont="1" applyFill="1" applyBorder="1" applyAlignment="1">
      <alignment/>
    </xf>
    <xf numFmtId="3" fontId="6" fillId="6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36" fillId="6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3" fontId="14" fillId="0" borderId="1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4" fillId="0" borderId="17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8" fillId="0" borderId="1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22" fillId="0" borderId="19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70ûrlap" xfId="19"/>
    <cellStyle name="Normál_97ûrlap" xfId="20"/>
    <cellStyle name="Normál_Munka1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workbookViewId="0" topLeftCell="A1">
      <selection activeCell="K4" sqref="K4"/>
    </sheetView>
  </sheetViews>
  <sheetFormatPr defaultColWidth="9.140625" defaultRowHeight="12.75"/>
  <cols>
    <col min="1" max="1" width="86.140625" style="3" customWidth="1"/>
    <col min="2" max="2" width="15.28125" style="4" hidden="1" customWidth="1"/>
    <col min="3" max="3" width="15.28125" style="4" customWidth="1"/>
    <col min="4" max="4" width="15.28125" style="4" hidden="1" customWidth="1"/>
    <col min="5" max="5" width="16.7109375" style="4" hidden="1" customWidth="1"/>
    <col min="6" max="6" width="16.7109375" style="4" customWidth="1"/>
    <col min="7" max="7" width="16.7109375" style="4" hidden="1" customWidth="1"/>
    <col min="8" max="8" width="14.57421875" style="4" hidden="1" customWidth="1"/>
    <col min="9" max="9" width="14.57421875" style="4" customWidth="1"/>
    <col min="10" max="10" width="14.57421875" style="4" hidden="1" customWidth="1"/>
    <col min="11" max="16384" width="9.140625" style="3" customWidth="1"/>
  </cols>
  <sheetData>
    <row r="2" spans="1:9" s="1" customFormat="1" ht="15.75">
      <c r="A2" s="223" t="s">
        <v>209</v>
      </c>
      <c r="B2" s="224"/>
      <c r="C2" s="224"/>
      <c r="D2" s="224"/>
      <c r="E2" s="224"/>
      <c r="F2" s="224"/>
      <c r="G2" s="224"/>
      <c r="H2" s="224"/>
      <c r="I2" s="225"/>
    </row>
    <row r="3" spans="1:9" s="1" customFormat="1" ht="15.75">
      <c r="A3" s="223" t="s">
        <v>221</v>
      </c>
      <c r="B3" s="224"/>
      <c r="C3" s="224"/>
      <c r="D3" s="224"/>
      <c r="E3" s="224"/>
      <c r="F3" s="224"/>
      <c r="G3" s="224"/>
      <c r="H3" s="224"/>
      <c r="I3" s="225"/>
    </row>
    <row r="5" spans="1:10" ht="47.25">
      <c r="A5" s="5" t="s">
        <v>50</v>
      </c>
      <c r="B5" s="34" t="s">
        <v>196</v>
      </c>
      <c r="C5" s="34" t="s">
        <v>196</v>
      </c>
      <c r="D5" s="34" t="s">
        <v>418</v>
      </c>
      <c r="E5" s="18" t="s">
        <v>49</v>
      </c>
      <c r="F5" s="18" t="s">
        <v>49</v>
      </c>
      <c r="G5" s="18" t="s">
        <v>424</v>
      </c>
      <c r="H5" s="18" t="s">
        <v>197</v>
      </c>
      <c r="I5" s="18" t="s">
        <v>197</v>
      </c>
      <c r="J5" s="18" t="s">
        <v>426</v>
      </c>
    </row>
    <row r="6" spans="1:10" ht="15.75">
      <c r="A6" s="8" t="s">
        <v>14</v>
      </c>
      <c r="B6" s="7">
        <f>5486+200+54+822+450+4040+1212+100+27+4296+1157+20</f>
        <v>17864</v>
      </c>
      <c r="C6" s="7">
        <f>5486+200+54+822+450+4040+1212+100+27+4296+1157+20</f>
        <v>17864</v>
      </c>
      <c r="D6" s="7">
        <v>7456</v>
      </c>
      <c r="E6" s="7"/>
      <c r="F6" s="7"/>
      <c r="G6" s="7"/>
      <c r="H6" s="7">
        <f aca="true" t="shared" si="0" ref="H6:J39">B6+E6</f>
        <v>17864</v>
      </c>
      <c r="I6" s="7">
        <f t="shared" si="0"/>
        <v>17864</v>
      </c>
      <c r="J6" s="7">
        <f t="shared" si="0"/>
        <v>7456</v>
      </c>
    </row>
    <row r="7" spans="1:10" ht="15.75">
      <c r="A7" s="8" t="s">
        <v>385</v>
      </c>
      <c r="B7" s="7">
        <f>1492+3534</f>
        <v>5026</v>
      </c>
      <c r="C7" s="7">
        <v>7356</v>
      </c>
      <c r="D7" s="7">
        <v>4353</v>
      </c>
      <c r="E7" s="7">
        <f>7331+10381</f>
        <v>17712</v>
      </c>
      <c r="F7" s="7">
        <v>18791</v>
      </c>
      <c r="G7" s="7">
        <v>11175</v>
      </c>
      <c r="H7" s="7">
        <f t="shared" si="0"/>
        <v>22738</v>
      </c>
      <c r="I7" s="7">
        <f t="shared" si="0"/>
        <v>26147</v>
      </c>
      <c r="J7" s="7">
        <f t="shared" si="0"/>
        <v>15528</v>
      </c>
    </row>
    <row r="8" spans="1:10" ht="15.75">
      <c r="A8" s="8" t="s">
        <v>408</v>
      </c>
      <c r="B8" s="7">
        <v>1196</v>
      </c>
      <c r="C8" s="7">
        <v>1196</v>
      </c>
      <c r="D8" s="7">
        <v>0</v>
      </c>
      <c r="E8" s="7"/>
      <c r="F8" s="7"/>
      <c r="G8" s="7"/>
      <c r="H8" s="7">
        <f t="shared" si="0"/>
        <v>1196</v>
      </c>
      <c r="I8" s="7">
        <f t="shared" si="0"/>
        <v>1196</v>
      </c>
      <c r="J8" s="7">
        <f t="shared" si="0"/>
        <v>0</v>
      </c>
    </row>
    <row r="9" spans="1:10" ht="15.75">
      <c r="A9" s="6" t="s">
        <v>427</v>
      </c>
      <c r="B9" s="7"/>
      <c r="C9" s="7"/>
      <c r="D9" s="7">
        <v>6</v>
      </c>
      <c r="E9" s="7"/>
      <c r="F9" s="7"/>
      <c r="G9" s="7"/>
      <c r="H9" s="7">
        <f>B9+E9</f>
        <v>0</v>
      </c>
      <c r="I9" s="7">
        <f>C9+F9</f>
        <v>0</v>
      </c>
      <c r="J9" s="7">
        <f>D9+G9</f>
        <v>6</v>
      </c>
    </row>
    <row r="10" spans="1:10" ht="15.75">
      <c r="A10" s="8" t="s">
        <v>54</v>
      </c>
      <c r="B10" s="7">
        <f>1565+7000+400</f>
        <v>8965</v>
      </c>
      <c r="C10" s="7">
        <f>1565+7000+400</f>
        <v>8965</v>
      </c>
      <c r="D10" s="7">
        <v>3171</v>
      </c>
      <c r="E10" s="7"/>
      <c r="F10" s="7"/>
      <c r="G10" s="7"/>
      <c r="H10" s="7">
        <f t="shared" si="0"/>
        <v>8965</v>
      </c>
      <c r="I10" s="7">
        <f t="shared" si="0"/>
        <v>8965</v>
      </c>
      <c r="J10" s="7">
        <f t="shared" si="0"/>
        <v>3171</v>
      </c>
    </row>
    <row r="11" spans="1:10" ht="15.75" hidden="1">
      <c r="A11" s="9" t="s">
        <v>8</v>
      </c>
      <c r="B11" s="7"/>
      <c r="C11" s="7"/>
      <c r="D11" s="7"/>
      <c r="E11" s="7"/>
      <c r="F11" s="7"/>
      <c r="G11" s="7"/>
      <c r="H11" s="7">
        <f t="shared" si="0"/>
        <v>0</v>
      </c>
      <c r="I11" s="7">
        <f t="shared" si="0"/>
        <v>0</v>
      </c>
      <c r="J11" s="7">
        <f t="shared" si="0"/>
        <v>0</v>
      </c>
    </row>
    <row r="12" spans="1:10" ht="15.75" hidden="1">
      <c r="A12" s="9" t="s">
        <v>9</v>
      </c>
      <c r="B12" s="7"/>
      <c r="C12" s="7"/>
      <c r="D12" s="7"/>
      <c r="E12" s="7"/>
      <c r="F12" s="7"/>
      <c r="G12" s="7"/>
      <c r="H12" s="7">
        <f t="shared" si="0"/>
        <v>0</v>
      </c>
      <c r="I12" s="7">
        <f t="shared" si="0"/>
        <v>0</v>
      </c>
      <c r="J12" s="7">
        <f t="shared" si="0"/>
        <v>0</v>
      </c>
    </row>
    <row r="13" spans="1:10" ht="15.75">
      <c r="A13" s="9" t="s">
        <v>386</v>
      </c>
      <c r="B13" s="7">
        <v>1709</v>
      </c>
      <c r="C13" s="7">
        <v>1709</v>
      </c>
      <c r="D13" s="7">
        <v>767</v>
      </c>
      <c r="E13" s="7"/>
      <c r="F13" s="7"/>
      <c r="G13" s="7"/>
      <c r="H13" s="7">
        <f t="shared" si="0"/>
        <v>1709</v>
      </c>
      <c r="I13" s="7">
        <f t="shared" si="0"/>
        <v>1709</v>
      </c>
      <c r="J13" s="7">
        <f t="shared" si="0"/>
        <v>767</v>
      </c>
    </row>
    <row r="14" spans="1:10" ht="31.5">
      <c r="A14" s="8" t="s">
        <v>0</v>
      </c>
      <c r="B14" s="7">
        <f>12378+2464+1843+159+156-1899+3000+2037+1032+4899+7357</f>
        <v>33426</v>
      </c>
      <c r="C14" s="7">
        <v>35584</v>
      </c>
      <c r="D14" s="7">
        <v>15526</v>
      </c>
      <c r="E14" s="7"/>
      <c r="F14" s="7"/>
      <c r="G14" s="7"/>
      <c r="H14" s="7">
        <f t="shared" si="0"/>
        <v>33426</v>
      </c>
      <c r="I14" s="7">
        <f t="shared" si="0"/>
        <v>35584</v>
      </c>
      <c r="J14" s="7">
        <f t="shared" si="0"/>
        <v>15526</v>
      </c>
    </row>
    <row r="15" spans="1:10" ht="15.75" hidden="1">
      <c r="A15" s="10" t="s">
        <v>4</v>
      </c>
      <c r="B15" s="7">
        <v>0</v>
      </c>
      <c r="C15" s="7">
        <v>0</v>
      </c>
      <c r="D15" s="7">
        <v>0</v>
      </c>
      <c r="E15" s="7"/>
      <c r="F15" s="7"/>
      <c r="G15" s="7"/>
      <c r="H15" s="7">
        <f t="shared" si="0"/>
        <v>0</v>
      </c>
      <c r="I15" s="7">
        <f t="shared" si="0"/>
        <v>0</v>
      </c>
      <c r="J15" s="7">
        <f t="shared" si="0"/>
        <v>0</v>
      </c>
    </row>
    <row r="16" spans="1:10" ht="15.75">
      <c r="A16" s="217" t="s">
        <v>387</v>
      </c>
      <c r="B16" s="11">
        <f aca="true" t="shared" si="1" ref="B16:G16">SUM(B6:B15)</f>
        <v>68186</v>
      </c>
      <c r="C16" s="11">
        <f t="shared" si="1"/>
        <v>72674</v>
      </c>
      <c r="D16" s="11">
        <f t="shared" si="1"/>
        <v>31279</v>
      </c>
      <c r="E16" s="11">
        <f t="shared" si="1"/>
        <v>17712</v>
      </c>
      <c r="F16" s="11">
        <f t="shared" si="1"/>
        <v>18791</v>
      </c>
      <c r="G16" s="11">
        <f t="shared" si="1"/>
        <v>11175</v>
      </c>
      <c r="H16" s="11">
        <f t="shared" si="0"/>
        <v>85898</v>
      </c>
      <c r="I16" s="11">
        <f t="shared" si="0"/>
        <v>91465</v>
      </c>
      <c r="J16" s="11">
        <f t="shared" si="0"/>
        <v>42454</v>
      </c>
    </row>
    <row r="17" spans="1:10" ht="15.75">
      <c r="A17" s="217" t="s">
        <v>43</v>
      </c>
      <c r="B17" s="209"/>
      <c r="C17" s="209"/>
      <c r="D17" s="208">
        <f>'kiadások össz'!D16-'bevételek össz'!D16</f>
        <v>8086</v>
      </c>
      <c r="E17" s="208">
        <f>'kiadások össz'!E16-'bevételek össz'!E16</f>
        <v>12378</v>
      </c>
      <c r="F17" s="208">
        <f>'kiadások össz'!F16-'bevételek össz'!F16</f>
        <v>13495</v>
      </c>
      <c r="G17" s="208">
        <f>'kiadások össz'!G16-'bevételek össz'!G16</f>
        <v>5332</v>
      </c>
      <c r="H17" s="208">
        <f>'kiadások össz'!H16-'bevételek össz'!H16</f>
        <v>11744</v>
      </c>
      <c r="I17" s="208">
        <f>'kiadások össz'!I16-'bevételek össz'!I16</f>
        <v>11744</v>
      </c>
      <c r="J17" s="208">
        <f>'kiadások össz'!J16-'bevételek össz'!J16</f>
        <v>13418</v>
      </c>
    </row>
    <row r="18" spans="1:10" ht="15.75">
      <c r="A18" s="217" t="s">
        <v>44</v>
      </c>
      <c r="B18" s="208">
        <f>SUM(B16-'kiadások össz'!B16)</f>
        <v>634</v>
      </c>
      <c r="C18" s="208">
        <f>SUM(C16-'kiadások össz'!C16)</f>
        <v>1751</v>
      </c>
      <c r="D18" s="208"/>
      <c r="E18" s="208"/>
      <c r="F18" s="208"/>
      <c r="G18" s="208"/>
      <c r="H18" s="208" t="s">
        <v>277</v>
      </c>
      <c r="I18" s="208" t="s">
        <v>277</v>
      </c>
      <c r="J18" s="208">
        <f t="shared" si="0"/>
        <v>0</v>
      </c>
    </row>
    <row r="19" spans="1:10" ht="15.75" hidden="1">
      <c r="A19" s="12" t="s">
        <v>11</v>
      </c>
      <c r="B19" s="7"/>
      <c r="C19" s="7"/>
      <c r="D19" s="7"/>
      <c r="E19" s="7"/>
      <c r="F19" s="7"/>
      <c r="G19" s="7"/>
      <c r="H19" s="7">
        <v>0</v>
      </c>
      <c r="I19" s="7">
        <v>0</v>
      </c>
      <c r="J19" s="7">
        <v>0</v>
      </c>
    </row>
    <row r="20" spans="1:10" ht="19.5" customHeight="1">
      <c r="A20" s="13" t="s">
        <v>38</v>
      </c>
      <c r="B20" s="7">
        <f>2771+7721</f>
        <v>10492</v>
      </c>
      <c r="C20" s="7">
        <f>2771+7721</f>
        <v>10492</v>
      </c>
      <c r="D20" s="7">
        <v>0</v>
      </c>
      <c r="E20" s="7"/>
      <c r="F20" s="7"/>
      <c r="G20" s="7"/>
      <c r="H20" s="7">
        <f t="shared" si="0"/>
        <v>10492</v>
      </c>
      <c r="I20" s="7">
        <f t="shared" si="0"/>
        <v>10492</v>
      </c>
      <c r="J20" s="7">
        <f t="shared" si="0"/>
        <v>0</v>
      </c>
    </row>
    <row r="21" spans="1:10" ht="19.5" customHeight="1">
      <c r="A21" s="52" t="s">
        <v>402</v>
      </c>
      <c r="B21" s="7"/>
      <c r="C21" s="7"/>
      <c r="D21" s="7"/>
      <c r="E21" s="7">
        <v>12378</v>
      </c>
      <c r="F21" s="7">
        <v>13495</v>
      </c>
      <c r="G21" s="7">
        <v>8485</v>
      </c>
      <c r="H21" s="7">
        <v>0</v>
      </c>
      <c r="I21" s="7">
        <v>0</v>
      </c>
      <c r="J21" s="7">
        <v>0</v>
      </c>
    </row>
    <row r="22" spans="1:10" s="1" customFormat="1" ht="19.5" customHeight="1">
      <c r="A22" s="52" t="s">
        <v>421</v>
      </c>
      <c r="B22" s="11">
        <v>0</v>
      </c>
      <c r="C22" s="11">
        <v>0</v>
      </c>
      <c r="D22" s="11">
        <v>3782</v>
      </c>
      <c r="E22" s="11"/>
      <c r="F22" s="11"/>
      <c r="G22" s="11"/>
      <c r="H22" s="11"/>
      <c r="I22" s="11"/>
      <c r="J22" s="11"/>
    </row>
    <row r="23" spans="1:10" s="1" customFormat="1" ht="19.5" customHeight="1">
      <c r="A23" s="52" t="s">
        <v>422</v>
      </c>
      <c r="B23" s="11">
        <v>0</v>
      </c>
      <c r="C23" s="11">
        <v>0</v>
      </c>
      <c r="D23" s="11">
        <v>149</v>
      </c>
      <c r="E23" s="11"/>
      <c r="F23" s="11"/>
      <c r="G23" s="11"/>
      <c r="H23" s="11"/>
      <c r="I23" s="11"/>
      <c r="J23" s="11"/>
    </row>
    <row r="24" spans="1:10" ht="27.75" customHeight="1">
      <c r="A24" s="215" t="s">
        <v>5</v>
      </c>
      <c r="B24" s="216">
        <f>SUM(B16,B20+B19)+B21+B22+B23</f>
        <v>78678</v>
      </c>
      <c r="C24" s="216">
        <f aca="true" t="shared" si="2" ref="C24:J24">SUM(C16,C20+C19)+C21+C22+C23</f>
        <v>83166</v>
      </c>
      <c r="D24" s="216">
        <f t="shared" si="2"/>
        <v>35210</v>
      </c>
      <c r="E24" s="216">
        <f>SUM(E16,E20+E19)+E22+E23</f>
        <v>17712</v>
      </c>
      <c r="F24" s="216">
        <f>SUM(F16,F20+F19)+F22+F23</f>
        <v>18791</v>
      </c>
      <c r="G24" s="216">
        <f>SUM(G16,G20+G19)+G22+G23</f>
        <v>11175</v>
      </c>
      <c r="H24" s="216">
        <f t="shared" si="2"/>
        <v>96390</v>
      </c>
      <c r="I24" s="216">
        <f t="shared" si="2"/>
        <v>101957</v>
      </c>
      <c r="J24" s="14">
        <f t="shared" si="2"/>
        <v>42454</v>
      </c>
    </row>
    <row r="25" spans="1:10" ht="15.75">
      <c r="A25" s="8" t="s">
        <v>391</v>
      </c>
      <c r="B25" s="7">
        <f>13102+254887+8051+238</f>
        <v>276278</v>
      </c>
      <c r="C25" s="7">
        <f>13102+254887+8051+238</f>
        <v>276278</v>
      </c>
      <c r="D25" s="7">
        <v>484</v>
      </c>
      <c r="E25" s="7"/>
      <c r="F25" s="7"/>
      <c r="G25" s="7"/>
      <c r="H25" s="7">
        <f t="shared" si="0"/>
        <v>276278</v>
      </c>
      <c r="I25" s="7">
        <f t="shared" si="0"/>
        <v>276278</v>
      </c>
      <c r="J25" s="7">
        <f t="shared" si="0"/>
        <v>484</v>
      </c>
    </row>
    <row r="26" spans="1:10" ht="15.75">
      <c r="A26" s="8" t="s">
        <v>388</v>
      </c>
      <c r="B26" s="7">
        <f>600</f>
        <v>600</v>
      </c>
      <c r="C26" s="7">
        <f>600</f>
        <v>600</v>
      </c>
      <c r="D26" s="7">
        <v>0</v>
      </c>
      <c r="E26" s="7"/>
      <c r="F26" s="7"/>
      <c r="G26" s="7"/>
      <c r="H26" s="7">
        <f t="shared" si="0"/>
        <v>600</v>
      </c>
      <c r="I26" s="7">
        <f t="shared" si="0"/>
        <v>600</v>
      </c>
      <c r="J26" s="7">
        <f t="shared" si="0"/>
        <v>0</v>
      </c>
    </row>
    <row r="27" spans="1:10" ht="15.75">
      <c r="A27" s="8" t="s">
        <v>126</v>
      </c>
      <c r="B27" s="7">
        <f>20317+1000+500</f>
        <v>21817</v>
      </c>
      <c r="C27" s="7">
        <f>20317+1000+500</f>
        <v>21817</v>
      </c>
      <c r="D27" s="7">
        <v>11824</v>
      </c>
      <c r="E27" s="7"/>
      <c r="F27" s="7"/>
      <c r="G27" s="7"/>
      <c r="H27" s="7">
        <f t="shared" si="0"/>
        <v>21817</v>
      </c>
      <c r="I27" s="7">
        <f t="shared" si="0"/>
        <v>21817</v>
      </c>
      <c r="J27" s="7">
        <f t="shared" si="0"/>
        <v>11824</v>
      </c>
    </row>
    <row r="28" spans="1:10" ht="31.5" hidden="1">
      <c r="A28" s="8" t="s">
        <v>3</v>
      </c>
      <c r="B28" s="7"/>
      <c r="C28" s="7"/>
      <c r="D28" s="7"/>
      <c r="E28" s="7"/>
      <c r="F28" s="7"/>
      <c r="G28" s="7"/>
      <c r="H28" s="7">
        <f t="shared" si="0"/>
        <v>0</v>
      </c>
      <c r="I28" s="7">
        <f t="shared" si="0"/>
        <v>0</v>
      </c>
      <c r="J28" s="7">
        <f t="shared" si="0"/>
        <v>0</v>
      </c>
    </row>
    <row r="29" spans="1:10" ht="15.75" hidden="1">
      <c r="A29" s="8" t="s">
        <v>7</v>
      </c>
      <c r="B29" s="7"/>
      <c r="C29" s="7"/>
      <c r="D29" s="7"/>
      <c r="E29" s="7"/>
      <c r="F29" s="7"/>
      <c r="G29" s="7"/>
      <c r="H29" s="7">
        <f t="shared" si="0"/>
        <v>0</v>
      </c>
      <c r="I29" s="7">
        <f t="shared" si="0"/>
        <v>0</v>
      </c>
      <c r="J29" s="7">
        <f t="shared" si="0"/>
        <v>0</v>
      </c>
    </row>
    <row r="30" spans="1:10" ht="15.75" hidden="1">
      <c r="A30" s="6" t="s">
        <v>1</v>
      </c>
      <c r="B30" s="7"/>
      <c r="C30" s="7"/>
      <c r="D30" s="7"/>
      <c r="E30" s="7"/>
      <c r="F30" s="7"/>
      <c r="G30" s="7"/>
      <c r="H30" s="7">
        <f t="shared" si="0"/>
        <v>0</v>
      </c>
      <c r="I30" s="7">
        <f t="shared" si="0"/>
        <v>0</v>
      </c>
      <c r="J30" s="7">
        <f t="shared" si="0"/>
        <v>0</v>
      </c>
    </row>
    <row r="31" spans="1:10" ht="15.75" hidden="1">
      <c r="A31" s="10" t="s">
        <v>207</v>
      </c>
      <c r="B31" s="7">
        <v>0</v>
      </c>
      <c r="C31" s="7">
        <v>0</v>
      </c>
      <c r="D31" s="7">
        <v>0</v>
      </c>
      <c r="E31" s="7"/>
      <c r="F31" s="7"/>
      <c r="G31" s="7"/>
      <c r="H31" s="7">
        <f t="shared" si="0"/>
        <v>0</v>
      </c>
      <c r="I31" s="7">
        <f t="shared" si="0"/>
        <v>0</v>
      </c>
      <c r="J31" s="7">
        <f t="shared" si="0"/>
        <v>0</v>
      </c>
    </row>
    <row r="32" spans="1:10" ht="15.75">
      <c r="A32" s="217" t="s">
        <v>39</v>
      </c>
      <c r="B32" s="11">
        <f aca="true" t="shared" si="3" ref="B32:G32">SUM(B25:B31)</f>
        <v>298695</v>
      </c>
      <c r="C32" s="11">
        <f t="shared" si="3"/>
        <v>298695</v>
      </c>
      <c r="D32" s="11">
        <f t="shared" si="3"/>
        <v>12308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0"/>
        <v>298695</v>
      </c>
      <c r="I32" s="11">
        <f t="shared" si="0"/>
        <v>298695</v>
      </c>
      <c r="J32" s="11">
        <f t="shared" si="0"/>
        <v>12308</v>
      </c>
    </row>
    <row r="33" spans="1:10" ht="15.75">
      <c r="A33" s="217" t="s">
        <v>45</v>
      </c>
      <c r="B33" s="208"/>
      <c r="C33" s="208"/>
      <c r="D33" s="208"/>
      <c r="E33" s="208" t="s">
        <v>277</v>
      </c>
      <c r="F33" s="208" t="s">
        <v>277</v>
      </c>
      <c r="G33" s="208" t="s">
        <v>277</v>
      </c>
      <c r="H33" s="208" t="s">
        <v>277</v>
      </c>
      <c r="I33" s="208" t="s">
        <v>277</v>
      </c>
      <c r="J33" s="208" t="s">
        <v>277</v>
      </c>
    </row>
    <row r="34" spans="1:10" ht="15.75">
      <c r="A34" s="217" t="s">
        <v>46</v>
      </c>
      <c r="B34" s="208">
        <f>B32-'kiadások össz'!B32</f>
        <v>2188</v>
      </c>
      <c r="C34" s="208">
        <f>C32-'kiadások össz'!C32</f>
        <v>2188</v>
      </c>
      <c r="D34" s="208">
        <f>D32-'kiadások össz'!D32</f>
        <v>6597</v>
      </c>
      <c r="E34" s="208"/>
      <c r="F34" s="208"/>
      <c r="G34" s="208"/>
      <c r="H34" s="208">
        <f t="shared" si="0"/>
        <v>2188</v>
      </c>
      <c r="I34" s="208">
        <f t="shared" si="0"/>
        <v>2188</v>
      </c>
      <c r="J34" s="208">
        <f t="shared" si="0"/>
        <v>6597</v>
      </c>
    </row>
    <row r="35" spans="1:10" ht="15.75" hidden="1">
      <c r="A35" s="12" t="s">
        <v>12</v>
      </c>
      <c r="B35" s="7"/>
      <c r="C35" s="7"/>
      <c r="D35" s="7"/>
      <c r="E35" s="7"/>
      <c r="F35" s="7"/>
      <c r="G35" s="7"/>
      <c r="H35" s="7">
        <f t="shared" si="0"/>
        <v>0</v>
      </c>
      <c r="I35" s="7">
        <f t="shared" si="0"/>
        <v>0</v>
      </c>
      <c r="J35" s="7">
        <f t="shared" si="0"/>
        <v>0</v>
      </c>
    </row>
    <row r="36" spans="1:10" ht="20.25" customHeight="1">
      <c r="A36" s="15" t="s">
        <v>198</v>
      </c>
      <c r="B36" s="7">
        <f>6615</f>
        <v>6615</v>
      </c>
      <c r="C36" s="7">
        <f>6615</f>
        <v>6615</v>
      </c>
      <c r="D36" s="7">
        <v>0</v>
      </c>
      <c r="E36" s="7"/>
      <c r="F36" s="7"/>
      <c r="G36" s="7"/>
      <c r="H36" s="7">
        <f t="shared" si="0"/>
        <v>6615</v>
      </c>
      <c r="I36" s="7">
        <f t="shared" si="0"/>
        <v>6615</v>
      </c>
      <c r="J36" s="7">
        <f t="shared" si="0"/>
        <v>0</v>
      </c>
    </row>
    <row r="37" spans="1:10" ht="15.75">
      <c r="A37" s="16" t="s">
        <v>15</v>
      </c>
      <c r="B37" s="7"/>
      <c r="C37" s="7"/>
      <c r="D37" s="7"/>
      <c r="E37" s="7"/>
      <c r="F37" s="7"/>
      <c r="G37" s="7"/>
      <c r="H37" s="7">
        <f t="shared" si="0"/>
        <v>0</v>
      </c>
      <c r="I37" s="7">
        <f t="shared" si="0"/>
        <v>0</v>
      </c>
      <c r="J37" s="7">
        <f t="shared" si="0"/>
        <v>0</v>
      </c>
    </row>
    <row r="38" spans="1:10" ht="15.75">
      <c r="A38" s="16" t="s">
        <v>41</v>
      </c>
      <c r="B38" s="7"/>
      <c r="C38" s="7"/>
      <c r="D38" s="7"/>
      <c r="E38" s="7"/>
      <c r="F38" s="7"/>
      <c r="G38" s="7"/>
      <c r="H38" s="7">
        <f t="shared" si="0"/>
        <v>0</v>
      </c>
      <c r="I38" s="7">
        <f t="shared" si="0"/>
        <v>0</v>
      </c>
      <c r="J38" s="7">
        <f t="shared" si="0"/>
        <v>0</v>
      </c>
    </row>
    <row r="39" spans="1:10" ht="15.75">
      <c r="A39" s="52" t="s">
        <v>406</v>
      </c>
      <c r="B39" s="7"/>
      <c r="C39" s="7"/>
      <c r="D39" s="7"/>
      <c r="E39" s="7"/>
      <c r="F39" s="7"/>
      <c r="G39" s="7"/>
      <c r="H39" s="7">
        <f t="shared" si="0"/>
        <v>0</v>
      </c>
      <c r="I39" s="7">
        <f t="shared" si="0"/>
        <v>0</v>
      </c>
      <c r="J39" s="7">
        <f t="shared" si="0"/>
        <v>0</v>
      </c>
    </row>
    <row r="40" spans="1:10" ht="30" customHeight="1">
      <c r="A40" s="215" t="s">
        <v>6</v>
      </c>
      <c r="B40" s="216">
        <f aca="true" t="shared" si="4" ref="B40:J40">SUM(B32,B36,B37,B38+B35)+B39</f>
        <v>305310</v>
      </c>
      <c r="C40" s="216">
        <f t="shared" si="4"/>
        <v>305310</v>
      </c>
      <c r="D40" s="216">
        <f t="shared" si="4"/>
        <v>12308</v>
      </c>
      <c r="E40" s="216">
        <f t="shared" si="4"/>
        <v>0</v>
      </c>
      <c r="F40" s="216">
        <f t="shared" si="4"/>
        <v>0</v>
      </c>
      <c r="G40" s="216">
        <f t="shared" si="4"/>
        <v>0</v>
      </c>
      <c r="H40" s="216">
        <f t="shared" si="4"/>
        <v>305310</v>
      </c>
      <c r="I40" s="216">
        <f t="shared" si="4"/>
        <v>305310</v>
      </c>
      <c r="J40" s="14">
        <f t="shared" si="4"/>
        <v>12308</v>
      </c>
    </row>
    <row r="41" spans="1:10" ht="30.75" customHeight="1">
      <c r="A41" s="5" t="s">
        <v>47</v>
      </c>
      <c r="B41" s="17">
        <f aca="true" t="shared" si="5" ref="B41:G41">SUM(B24,B40)</f>
        <v>383988</v>
      </c>
      <c r="C41" s="17">
        <f t="shared" si="5"/>
        <v>388476</v>
      </c>
      <c r="D41" s="17">
        <f t="shared" si="5"/>
        <v>47518</v>
      </c>
      <c r="E41" s="17">
        <f t="shared" si="5"/>
        <v>17712</v>
      </c>
      <c r="F41" s="17">
        <f t="shared" si="5"/>
        <v>18791</v>
      </c>
      <c r="G41" s="17">
        <f t="shared" si="5"/>
        <v>11175</v>
      </c>
      <c r="H41" s="11">
        <f>B41+E41</f>
        <v>401700</v>
      </c>
      <c r="I41" s="11">
        <f>C41+F41</f>
        <v>407267</v>
      </c>
      <c r="J41" s="11">
        <f>D41+G41</f>
        <v>58693</v>
      </c>
    </row>
  </sheetData>
  <mergeCells count="2">
    <mergeCell ref="A3:I3"/>
    <mergeCell ref="A2:I2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Header>&amp;C1. melléklet a 2/2013. (III. 4.) önkormányzati rendelethez &amp;X1&amp;RHatály: 2013.09.24 -</oddHeader>
    <oddFooter>&amp;L&amp;X1&amp;X Módosította a 10/2013. (IX.23.) önkormányzati rendelet 1. melléklete. Hatályos: 2013.09.24.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H27" sqref="A1:H27"/>
    </sheetView>
  </sheetViews>
  <sheetFormatPr defaultColWidth="9.140625" defaultRowHeight="12.75"/>
  <cols>
    <col min="1" max="1" width="50.421875" style="3" customWidth="1"/>
    <col min="2" max="2" width="18.7109375" style="4" customWidth="1"/>
    <col min="3" max="4" width="18.7109375" style="4" hidden="1" customWidth="1"/>
    <col min="5" max="5" width="16.57421875" style="4" customWidth="1"/>
    <col min="6" max="7" width="16.57421875" style="4" hidden="1" customWidth="1"/>
    <col min="8" max="8" width="17.57421875" style="4" customWidth="1"/>
    <col min="9" max="10" width="17.57421875" style="4" hidden="1" customWidth="1"/>
    <col min="11" max="16384" width="9.140625" style="3" customWidth="1"/>
  </cols>
  <sheetData>
    <row r="1" spans="1:8" s="1" customFormat="1" ht="15.75">
      <c r="A1" s="223" t="s">
        <v>212</v>
      </c>
      <c r="B1" s="224"/>
      <c r="C1" s="224"/>
      <c r="D1" s="224"/>
      <c r="E1" s="224"/>
      <c r="F1" s="224"/>
      <c r="G1" s="224"/>
      <c r="H1" s="224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3"/>
      <c r="J2" s="3"/>
    </row>
    <row r="3" spans="1:10" ht="15.75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5" spans="1:10" ht="47.25">
      <c r="A5" s="5" t="s">
        <v>50</v>
      </c>
      <c r="B5" s="18" t="s">
        <v>196</v>
      </c>
      <c r="C5" s="18" t="s">
        <v>417</v>
      </c>
      <c r="D5" s="18" t="s">
        <v>418</v>
      </c>
      <c r="E5" s="18" t="s">
        <v>49</v>
      </c>
      <c r="F5" s="18" t="s">
        <v>423</v>
      </c>
      <c r="G5" s="18" t="s">
        <v>424</v>
      </c>
      <c r="H5" s="113" t="s">
        <v>197</v>
      </c>
      <c r="I5" s="113" t="s">
        <v>425</v>
      </c>
      <c r="J5" s="113" t="s">
        <v>426</v>
      </c>
    </row>
    <row r="6" spans="1:10" ht="31.5">
      <c r="A6" s="9" t="s">
        <v>240</v>
      </c>
      <c r="B6" s="7"/>
      <c r="C6" s="7"/>
      <c r="D6" s="7"/>
      <c r="E6" s="7"/>
      <c r="F6" s="7"/>
      <c r="G6" s="7"/>
      <c r="H6" s="7">
        <f>B6+E6</f>
        <v>0</v>
      </c>
      <c r="I6" s="7">
        <f aca="true" t="shared" si="0" ref="I6:J15">C6+F6</f>
        <v>0</v>
      </c>
      <c r="J6" s="7">
        <f t="shared" si="0"/>
        <v>0</v>
      </c>
    </row>
    <row r="7" spans="1:10" ht="47.25">
      <c r="A7" s="9" t="s">
        <v>249</v>
      </c>
      <c r="B7" s="7"/>
      <c r="C7" s="7"/>
      <c r="D7" s="7"/>
      <c r="E7" s="7"/>
      <c r="F7" s="7"/>
      <c r="G7" s="7"/>
      <c r="H7" s="7">
        <f aca="true" t="shared" si="1" ref="H7:H15">B7+E7</f>
        <v>0</v>
      </c>
      <c r="I7" s="7">
        <f t="shared" si="0"/>
        <v>0</v>
      </c>
      <c r="J7" s="7">
        <f t="shared" si="0"/>
        <v>0</v>
      </c>
    </row>
    <row r="8" spans="1:10" ht="31.5">
      <c r="A8" s="9" t="s">
        <v>241</v>
      </c>
      <c r="B8" s="7"/>
      <c r="C8" s="7"/>
      <c r="D8" s="7"/>
      <c r="E8" s="7"/>
      <c r="F8" s="7"/>
      <c r="G8" s="7"/>
      <c r="H8" s="7">
        <f>B8+E8</f>
        <v>0</v>
      </c>
      <c r="I8" s="7">
        <f t="shared" si="0"/>
        <v>0</v>
      </c>
      <c r="J8" s="7">
        <f t="shared" si="0"/>
        <v>0</v>
      </c>
    </row>
    <row r="9" spans="1:10" ht="31.5">
      <c r="A9" s="9" t="s">
        <v>242</v>
      </c>
      <c r="B9" s="7"/>
      <c r="C9" s="7"/>
      <c r="D9" s="7"/>
      <c r="E9" s="7"/>
      <c r="F9" s="7"/>
      <c r="G9" s="7"/>
      <c r="H9" s="7">
        <f t="shared" si="1"/>
        <v>0</v>
      </c>
      <c r="I9" s="7">
        <f t="shared" si="0"/>
        <v>0</v>
      </c>
      <c r="J9" s="7">
        <f t="shared" si="0"/>
        <v>0</v>
      </c>
    </row>
    <row r="10" spans="1:10" ht="31.5">
      <c r="A10" s="9" t="s">
        <v>243</v>
      </c>
      <c r="B10" s="7"/>
      <c r="C10" s="7"/>
      <c r="D10" s="7"/>
      <c r="E10" s="7"/>
      <c r="F10" s="7"/>
      <c r="G10" s="7"/>
      <c r="H10" s="7">
        <f t="shared" si="1"/>
        <v>0</v>
      </c>
      <c r="I10" s="7">
        <f t="shared" si="0"/>
        <v>0</v>
      </c>
      <c r="J10" s="7">
        <f t="shared" si="0"/>
        <v>0</v>
      </c>
    </row>
    <row r="11" spans="1:10" ht="31.5">
      <c r="A11" s="9" t="s">
        <v>244</v>
      </c>
      <c r="B11" s="7">
        <f>87+1447+559</f>
        <v>2093</v>
      </c>
      <c r="C11" s="7">
        <f>87+1447+559</f>
        <v>2093</v>
      </c>
      <c r="D11" s="7">
        <v>2692</v>
      </c>
      <c r="E11" s="7"/>
      <c r="F11" s="7"/>
      <c r="G11" s="7"/>
      <c r="H11" s="7">
        <f t="shared" si="1"/>
        <v>2093</v>
      </c>
      <c r="I11" s="7">
        <f t="shared" si="0"/>
        <v>2093</v>
      </c>
      <c r="J11" s="7">
        <f t="shared" si="0"/>
        <v>2692</v>
      </c>
    </row>
    <row r="12" spans="1:10" ht="31.5">
      <c r="A12" s="9" t="s">
        <v>245</v>
      </c>
      <c r="B12" s="7">
        <f>226+4733+198+126+613</f>
        <v>5896</v>
      </c>
      <c r="C12" s="7">
        <f>226+4733+198+126+613</f>
        <v>5896</v>
      </c>
      <c r="D12" s="7">
        <v>2366</v>
      </c>
      <c r="E12" s="7"/>
      <c r="F12" s="7"/>
      <c r="G12" s="7"/>
      <c r="H12" s="7">
        <f t="shared" si="1"/>
        <v>5896</v>
      </c>
      <c r="I12" s="7">
        <f t="shared" si="0"/>
        <v>5896</v>
      </c>
      <c r="J12" s="7">
        <f t="shared" si="0"/>
        <v>2366</v>
      </c>
    </row>
    <row r="13" spans="1:10" ht="31.5">
      <c r="A13" s="9" t="s">
        <v>246</v>
      </c>
      <c r="B13" s="7"/>
      <c r="C13" s="7"/>
      <c r="D13" s="7"/>
      <c r="E13" s="7"/>
      <c r="F13" s="7"/>
      <c r="G13" s="7"/>
      <c r="H13" s="7">
        <f t="shared" si="1"/>
        <v>0</v>
      </c>
      <c r="I13" s="7">
        <f t="shared" si="0"/>
        <v>0</v>
      </c>
      <c r="J13" s="7">
        <f t="shared" si="0"/>
        <v>0</v>
      </c>
    </row>
    <row r="14" spans="1:10" ht="31.5">
      <c r="A14" s="9" t="s">
        <v>53</v>
      </c>
      <c r="B14" s="7"/>
      <c r="C14" s="7"/>
      <c r="D14" s="7"/>
      <c r="E14" s="7"/>
      <c r="F14" s="7"/>
      <c r="G14" s="7"/>
      <c r="H14" s="7">
        <f t="shared" si="1"/>
        <v>0</v>
      </c>
      <c r="I14" s="7">
        <f t="shared" si="0"/>
        <v>0</v>
      </c>
      <c r="J14" s="7">
        <f t="shared" si="0"/>
        <v>0</v>
      </c>
    </row>
    <row r="15" spans="1:10" s="1" customFormat="1" ht="15.75">
      <c r="A15" s="204" t="s">
        <v>247</v>
      </c>
      <c r="B15" s="11">
        <f aca="true" t="shared" si="2" ref="B15:G15">SUM(B6:B14)</f>
        <v>7989</v>
      </c>
      <c r="C15" s="11">
        <f t="shared" si="2"/>
        <v>7989</v>
      </c>
      <c r="D15" s="11">
        <f t="shared" si="2"/>
        <v>5058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1"/>
        <v>7989</v>
      </c>
      <c r="I15" s="11">
        <f t="shared" si="0"/>
        <v>7989</v>
      </c>
      <c r="J15" s="11">
        <f t="shared" si="0"/>
        <v>5058</v>
      </c>
    </row>
    <row r="16" ht="15.75">
      <c r="A16" s="32"/>
    </row>
    <row r="17" ht="15.75">
      <c r="A17" s="32"/>
    </row>
    <row r="18" spans="1:10" ht="47.25">
      <c r="A18" s="5" t="s">
        <v>50</v>
      </c>
      <c r="B18" s="18" t="s">
        <v>196</v>
      </c>
      <c r="C18" s="18" t="s">
        <v>196</v>
      </c>
      <c r="D18" s="18" t="s">
        <v>196</v>
      </c>
      <c r="E18" s="18" t="s">
        <v>49</v>
      </c>
      <c r="F18" s="18" t="s">
        <v>49</v>
      </c>
      <c r="G18" s="18" t="s">
        <v>49</v>
      </c>
      <c r="H18" s="113" t="s">
        <v>197</v>
      </c>
      <c r="I18" s="113" t="s">
        <v>197</v>
      </c>
      <c r="J18" s="113" t="s">
        <v>197</v>
      </c>
    </row>
    <row r="19" spans="1:10" ht="31.5">
      <c r="A19" s="9" t="s">
        <v>248</v>
      </c>
      <c r="B19" s="7"/>
      <c r="C19" s="7"/>
      <c r="D19" s="7"/>
      <c r="E19" s="7"/>
      <c r="F19" s="7"/>
      <c r="G19" s="7"/>
      <c r="H19" s="7">
        <f aca="true" t="shared" si="3" ref="H19:H27">B19+E19</f>
        <v>0</v>
      </c>
      <c r="I19" s="7">
        <f>C19+F19</f>
        <v>0</v>
      </c>
      <c r="J19" s="7">
        <f>D19+G19</f>
        <v>0</v>
      </c>
    </row>
    <row r="20" spans="1:10" ht="47.25">
      <c r="A20" s="9" t="s">
        <v>250</v>
      </c>
      <c r="B20" s="7"/>
      <c r="C20" s="7"/>
      <c r="D20" s="7"/>
      <c r="E20" s="7"/>
      <c r="F20" s="7"/>
      <c r="G20" s="7"/>
      <c r="H20" s="7">
        <f t="shared" si="3"/>
        <v>0</v>
      </c>
      <c r="I20" s="7">
        <f>C20+F20</f>
        <v>0</v>
      </c>
      <c r="J20" s="7">
        <f>D20+G20</f>
        <v>0</v>
      </c>
    </row>
    <row r="21" spans="1:10" ht="31.5">
      <c r="A21" s="9" t="s">
        <v>251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31.5">
      <c r="A22" s="9" t="s">
        <v>252</v>
      </c>
      <c r="B22" s="7"/>
      <c r="C22" s="7"/>
      <c r="D22" s="7"/>
      <c r="E22" s="7"/>
      <c r="F22" s="7"/>
      <c r="G22" s="7"/>
      <c r="H22" s="7">
        <f t="shared" si="3"/>
        <v>0</v>
      </c>
      <c r="I22" s="7">
        <f aca="true" t="shared" si="4" ref="I22:I27">C22+F22</f>
        <v>0</v>
      </c>
      <c r="J22" s="7">
        <f aca="true" t="shared" si="5" ref="J22:J27">D22+G22</f>
        <v>0</v>
      </c>
    </row>
    <row r="23" spans="1:10" ht="31.5">
      <c r="A23" s="9" t="s">
        <v>253</v>
      </c>
      <c r="B23" s="7"/>
      <c r="C23" s="7"/>
      <c r="D23" s="7"/>
      <c r="E23" s="7"/>
      <c r="F23" s="7"/>
      <c r="G23" s="7"/>
      <c r="H23" s="7">
        <f t="shared" si="3"/>
        <v>0</v>
      </c>
      <c r="I23" s="7">
        <f t="shared" si="4"/>
        <v>0</v>
      </c>
      <c r="J23" s="7">
        <f t="shared" si="5"/>
        <v>0</v>
      </c>
    </row>
    <row r="24" spans="1:10" ht="31.5">
      <c r="A24" s="9" t="s">
        <v>254</v>
      </c>
      <c r="B24" s="7">
        <v>436</v>
      </c>
      <c r="C24" s="7">
        <v>436</v>
      </c>
      <c r="D24" s="7">
        <v>0</v>
      </c>
      <c r="E24" s="7"/>
      <c r="F24" s="7"/>
      <c r="G24" s="7"/>
      <c r="H24" s="7">
        <f t="shared" si="3"/>
        <v>436</v>
      </c>
      <c r="I24" s="7">
        <f t="shared" si="4"/>
        <v>436</v>
      </c>
      <c r="J24" s="7">
        <f t="shared" si="5"/>
        <v>0</v>
      </c>
    </row>
    <row r="25" spans="1:10" ht="31.5">
      <c r="A25" s="9" t="s">
        <v>255</v>
      </c>
      <c r="B25" s="7"/>
      <c r="C25" s="7"/>
      <c r="D25" s="7"/>
      <c r="E25" s="7"/>
      <c r="F25" s="7"/>
      <c r="G25" s="7"/>
      <c r="H25" s="7">
        <f t="shared" si="3"/>
        <v>0</v>
      </c>
      <c r="I25" s="7">
        <f t="shared" si="4"/>
        <v>0</v>
      </c>
      <c r="J25" s="7">
        <f t="shared" si="5"/>
        <v>0</v>
      </c>
    </row>
    <row r="26" spans="1:10" ht="31.5">
      <c r="A26" s="9" t="s">
        <v>256</v>
      </c>
      <c r="B26" s="7"/>
      <c r="C26" s="7"/>
      <c r="D26" s="7"/>
      <c r="E26" s="7"/>
      <c r="F26" s="7"/>
      <c r="G26" s="7"/>
      <c r="H26" s="7">
        <f t="shared" si="3"/>
        <v>0</v>
      </c>
      <c r="I26" s="7">
        <f t="shared" si="4"/>
        <v>0</v>
      </c>
      <c r="J26" s="7">
        <f t="shared" si="5"/>
        <v>0</v>
      </c>
    </row>
    <row r="27" spans="1:10" s="1" customFormat="1" ht="15.75">
      <c r="A27" s="204" t="s">
        <v>257</v>
      </c>
      <c r="B27" s="11">
        <f aca="true" t="shared" si="6" ref="B27:G27">SUM(B19:B26)</f>
        <v>436</v>
      </c>
      <c r="C27" s="11">
        <f t="shared" si="6"/>
        <v>436</v>
      </c>
      <c r="D27" s="11">
        <f t="shared" si="6"/>
        <v>0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1">
        <f t="shared" si="3"/>
        <v>436</v>
      </c>
      <c r="I27" s="11">
        <f t="shared" si="4"/>
        <v>436</v>
      </c>
      <c r="J27" s="11">
        <f t="shared" si="5"/>
        <v>0</v>
      </c>
    </row>
  </sheetData>
  <mergeCells count="2">
    <mergeCell ref="A2:H2"/>
    <mergeCell ref="A1:H1"/>
  </mergeCells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Header>&amp;C10. melléklet a 2/2013. (III. 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D27" sqref="A1:D27"/>
    </sheetView>
  </sheetViews>
  <sheetFormatPr defaultColWidth="9.140625" defaultRowHeight="12.75"/>
  <cols>
    <col min="1" max="1" width="46.28125" style="3" customWidth="1"/>
    <col min="2" max="2" width="18.8515625" style="4" customWidth="1"/>
    <col min="3" max="3" width="19.421875" style="4" customWidth="1"/>
    <col min="4" max="4" width="18.57421875" style="4" customWidth="1"/>
    <col min="5" max="16384" width="9.140625" style="3" customWidth="1"/>
  </cols>
  <sheetData>
    <row r="1" spans="1:4" s="1" customFormat="1" ht="15.75">
      <c r="A1" s="223" t="s">
        <v>215</v>
      </c>
      <c r="B1" s="224"/>
      <c r="C1" s="224"/>
      <c r="D1" s="224"/>
    </row>
    <row r="2" spans="1:4" ht="15.75">
      <c r="A2" s="223" t="s">
        <v>221</v>
      </c>
      <c r="B2" s="224"/>
      <c r="C2" s="224"/>
      <c r="D2" s="224"/>
    </row>
    <row r="3" spans="1:4" ht="15.75">
      <c r="A3" s="203"/>
      <c r="B3" s="202"/>
      <c r="C3" s="202"/>
      <c r="D3" s="202"/>
    </row>
    <row r="5" spans="1:4" ht="47.25">
      <c r="A5" s="5" t="s">
        <v>50</v>
      </c>
      <c r="B5" s="18" t="s">
        <v>196</v>
      </c>
      <c r="C5" s="18" t="s">
        <v>49</v>
      </c>
      <c r="D5" s="113" t="s">
        <v>197</v>
      </c>
    </row>
    <row r="6" spans="1:4" ht="31.5">
      <c r="A6" s="9" t="s">
        <v>258</v>
      </c>
      <c r="B6" s="7">
        <f>136+100+30+20+30+18+2400+850+600</f>
        <v>4184</v>
      </c>
      <c r="C6" s="7"/>
      <c r="D6" s="7">
        <f>B6+C6</f>
        <v>4184</v>
      </c>
    </row>
    <row r="7" spans="1:4" ht="31.5">
      <c r="A7" s="9" t="s">
        <v>259</v>
      </c>
      <c r="B7" s="7"/>
      <c r="C7" s="7"/>
      <c r="D7" s="7">
        <f aca="true" t="shared" si="0" ref="D7:D13">B7+C7</f>
        <v>0</v>
      </c>
    </row>
    <row r="8" spans="1:4" ht="47.25">
      <c r="A8" s="9" t="s">
        <v>260</v>
      </c>
      <c r="B8" s="7">
        <f>1196+7909</f>
        <v>9105</v>
      </c>
      <c r="C8" s="7"/>
      <c r="D8" s="7">
        <f t="shared" si="0"/>
        <v>9105</v>
      </c>
    </row>
    <row r="9" spans="1:4" ht="31.5">
      <c r="A9" s="9" t="s">
        <v>261</v>
      </c>
      <c r="B9" s="7"/>
      <c r="C9" s="7"/>
      <c r="D9" s="7"/>
    </row>
    <row r="10" spans="1:4" ht="31.5">
      <c r="A10" s="9" t="s">
        <v>262</v>
      </c>
      <c r="B10" s="7"/>
      <c r="C10" s="7"/>
      <c r="D10" s="7">
        <f t="shared" si="0"/>
        <v>0</v>
      </c>
    </row>
    <row r="11" spans="1:4" ht="31.5">
      <c r="A11" s="9" t="s">
        <v>55</v>
      </c>
      <c r="B11" s="7"/>
      <c r="C11" s="7"/>
      <c r="D11" s="7">
        <f t="shared" si="0"/>
        <v>0</v>
      </c>
    </row>
    <row r="12" spans="1:4" ht="31.5">
      <c r="A12" s="9" t="s">
        <v>56</v>
      </c>
      <c r="B12" s="7"/>
      <c r="C12" s="7"/>
      <c r="D12" s="7">
        <f t="shared" si="0"/>
        <v>0</v>
      </c>
    </row>
    <row r="13" spans="1:4" s="1" customFormat="1" ht="31.5">
      <c r="A13" s="204" t="s">
        <v>57</v>
      </c>
      <c r="B13" s="11">
        <f>SUM(B6:B12)</f>
        <v>13289</v>
      </c>
      <c r="C13" s="11">
        <f>SUM(C6:C12)</f>
        <v>0</v>
      </c>
      <c r="D13" s="11">
        <f t="shared" si="0"/>
        <v>13289</v>
      </c>
    </row>
    <row r="14" spans="1:4" ht="15.75">
      <c r="A14" s="32"/>
      <c r="B14" s="118"/>
      <c r="C14" s="118"/>
      <c r="D14" s="118"/>
    </row>
    <row r="15" ht="15.75">
      <c r="A15" s="32"/>
    </row>
    <row r="16" spans="1:4" ht="47.25">
      <c r="A16" s="5" t="s">
        <v>50</v>
      </c>
      <c r="B16" s="18" t="s">
        <v>196</v>
      </c>
      <c r="C16" s="18" t="s">
        <v>49</v>
      </c>
      <c r="D16" s="113" t="s">
        <v>197</v>
      </c>
    </row>
    <row r="17" spans="1:4" ht="31.5">
      <c r="A17" s="9" t="s">
        <v>263</v>
      </c>
      <c r="B17" s="7"/>
      <c r="C17" s="7"/>
      <c r="D17" s="7">
        <f>B17+C17</f>
        <v>0</v>
      </c>
    </row>
    <row r="18" spans="1:4" ht="31.5">
      <c r="A18" s="9" t="s">
        <v>58</v>
      </c>
      <c r="B18" s="7"/>
      <c r="C18" s="7"/>
      <c r="D18" s="7">
        <f aca="true" t="shared" si="1" ref="D18:D27">B18+C18</f>
        <v>0</v>
      </c>
    </row>
    <row r="19" spans="1:4" ht="47.25">
      <c r="A19" s="9" t="s">
        <v>264</v>
      </c>
      <c r="B19" s="7"/>
      <c r="C19" s="7"/>
      <c r="D19" s="7">
        <f t="shared" si="1"/>
        <v>0</v>
      </c>
    </row>
    <row r="20" spans="1:4" ht="31.5">
      <c r="A20" s="9" t="s">
        <v>265</v>
      </c>
      <c r="B20" s="7"/>
      <c r="C20" s="7"/>
      <c r="D20" s="7">
        <f t="shared" si="1"/>
        <v>0</v>
      </c>
    </row>
    <row r="21" spans="1:4" ht="31.5">
      <c r="A21" s="9" t="s">
        <v>266</v>
      </c>
      <c r="B21" s="7"/>
      <c r="C21" s="7"/>
      <c r="D21" s="7">
        <f t="shared" si="1"/>
        <v>0</v>
      </c>
    </row>
    <row r="22" spans="1:4" ht="31.5">
      <c r="A22" s="9" t="s">
        <v>59</v>
      </c>
      <c r="B22" s="7"/>
      <c r="C22" s="7"/>
      <c r="D22" s="7">
        <f t="shared" si="1"/>
        <v>0</v>
      </c>
    </row>
    <row r="23" spans="1:4" ht="31.5">
      <c r="A23" s="9" t="s">
        <v>60</v>
      </c>
      <c r="B23" s="7"/>
      <c r="C23" s="7"/>
      <c r="D23" s="7">
        <f t="shared" si="1"/>
        <v>0</v>
      </c>
    </row>
    <row r="24" spans="1:4" ht="15.75">
      <c r="A24" s="9" t="s">
        <v>61</v>
      </c>
      <c r="B24" s="7"/>
      <c r="C24" s="7"/>
      <c r="D24" s="7">
        <f t="shared" si="1"/>
        <v>0</v>
      </c>
    </row>
    <row r="25" spans="1:4" ht="15.75">
      <c r="A25" s="9" t="s">
        <v>267</v>
      </c>
      <c r="B25" s="7"/>
      <c r="C25" s="7"/>
      <c r="D25" s="7">
        <f t="shared" si="1"/>
        <v>0</v>
      </c>
    </row>
    <row r="26" spans="1:4" ht="31.5">
      <c r="A26" s="9" t="s">
        <v>62</v>
      </c>
      <c r="B26" s="7"/>
      <c r="C26" s="7"/>
      <c r="D26" s="7">
        <f t="shared" si="1"/>
        <v>0</v>
      </c>
    </row>
    <row r="27" spans="1:4" s="1" customFormat="1" ht="31.5">
      <c r="A27" s="204" t="s">
        <v>63</v>
      </c>
      <c r="B27" s="11">
        <f>SUM(B17:B26)</f>
        <v>0</v>
      </c>
      <c r="C27" s="11">
        <f>SUM(C17:C26)</f>
        <v>0</v>
      </c>
      <c r="D27" s="11">
        <f t="shared" si="1"/>
        <v>0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Header>&amp;C11. melléklet a 2/2013. (III. 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O24" sqref="A1:O24"/>
    </sheetView>
  </sheetViews>
  <sheetFormatPr defaultColWidth="9.140625" defaultRowHeight="12.75"/>
  <cols>
    <col min="1" max="1" width="46.28125" style="3" customWidth="1"/>
    <col min="2" max="2" width="18.00390625" style="4" customWidth="1"/>
    <col min="3" max="4" width="18.00390625" style="4" hidden="1" customWidth="1"/>
    <col min="5" max="5" width="18.140625" style="4" customWidth="1"/>
    <col min="6" max="7" width="18.140625" style="4" hidden="1" customWidth="1"/>
    <col min="8" max="9" width="17.57421875" style="4" hidden="1" customWidth="1"/>
    <col min="10" max="10" width="17.57421875" style="4" customWidth="1"/>
    <col min="11" max="11" width="18.28125" style="3" customWidth="1"/>
    <col min="12" max="12" width="17.8515625" style="3" customWidth="1"/>
    <col min="13" max="13" width="18.28125" style="3" customWidth="1"/>
    <col min="14" max="14" width="20.7109375" style="3" customWidth="1"/>
    <col min="15" max="15" width="12.7109375" style="3" customWidth="1"/>
    <col min="16" max="16384" width="9.140625" style="3" customWidth="1"/>
  </cols>
  <sheetData>
    <row r="1" spans="1:10" ht="15.75">
      <c r="A1" s="223" t="s">
        <v>216</v>
      </c>
      <c r="B1" s="224"/>
      <c r="C1" s="224"/>
      <c r="D1" s="224"/>
      <c r="E1" s="224"/>
      <c r="F1" s="224"/>
      <c r="G1" s="224"/>
      <c r="H1" s="224"/>
      <c r="I1" s="3"/>
      <c r="J1" s="3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3"/>
      <c r="J2" s="3"/>
    </row>
    <row r="3" spans="1:10" ht="15.75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5" spans="1:13" ht="47.25">
      <c r="A5" s="5" t="s">
        <v>50</v>
      </c>
      <c r="B5" s="18" t="s">
        <v>196</v>
      </c>
      <c r="C5" s="18" t="s">
        <v>196</v>
      </c>
      <c r="D5" s="18" t="s">
        <v>196</v>
      </c>
      <c r="E5" s="18" t="s">
        <v>49</v>
      </c>
      <c r="F5" s="18" t="s">
        <v>49</v>
      </c>
      <c r="G5" s="18" t="s">
        <v>49</v>
      </c>
      <c r="H5" s="113" t="s">
        <v>197</v>
      </c>
      <c r="I5" s="113" t="s">
        <v>425</v>
      </c>
      <c r="J5" s="113" t="s">
        <v>426</v>
      </c>
      <c r="K5" s="38"/>
      <c r="L5" s="39"/>
      <c r="M5" s="39"/>
    </row>
    <row r="6" spans="1:13" ht="15.75">
      <c r="A6" s="97" t="s">
        <v>268</v>
      </c>
      <c r="B6" s="7">
        <v>254887</v>
      </c>
      <c r="C6" s="7">
        <v>254887</v>
      </c>
      <c r="D6" s="7">
        <v>395</v>
      </c>
      <c r="E6" s="7"/>
      <c r="F6" s="7"/>
      <c r="G6" s="7"/>
      <c r="H6" s="7">
        <f aca="true" t="shared" si="0" ref="H6:J7">B6+E6</f>
        <v>254887</v>
      </c>
      <c r="I6" s="7">
        <f t="shared" si="0"/>
        <v>254887</v>
      </c>
      <c r="J6" s="7">
        <f t="shared" si="0"/>
        <v>395</v>
      </c>
      <c r="K6" s="39"/>
      <c r="L6" s="39"/>
      <c r="M6" s="39"/>
    </row>
    <row r="7" spans="1:13" ht="15.75">
      <c r="A7" s="97" t="s">
        <v>269</v>
      </c>
      <c r="B7" s="7">
        <v>1150</v>
      </c>
      <c r="C7" s="7">
        <v>1150</v>
      </c>
      <c r="D7" s="7">
        <v>0</v>
      </c>
      <c r="E7" s="7"/>
      <c r="F7" s="7"/>
      <c r="G7" s="7"/>
      <c r="H7" s="7">
        <f t="shared" si="0"/>
        <v>1150</v>
      </c>
      <c r="I7" s="7">
        <f t="shared" si="0"/>
        <v>1150</v>
      </c>
      <c r="J7" s="7">
        <f t="shared" si="0"/>
        <v>0</v>
      </c>
      <c r="K7" s="39"/>
      <c r="L7" s="39"/>
      <c r="M7" s="39"/>
    </row>
    <row r="8" spans="1:13" ht="15.75">
      <c r="A8" s="97" t="s">
        <v>435</v>
      </c>
      <c r="B8" s="7">
        <v>0</v>
      </c>
      <c r="C8" s="7">
        <v>0</v>
      </c>
      <c r="D8" s="7">
        <v>5276</v>
      </c>
      <c r="E8" s="7"/>
      <c r="F8" s="7"/>
      <c r="G8" s="7"/>
      <c r="H8" s="7"/>
      <c r="I8" s="7"/>
      <c r="J8" s="7"/>
      <c r="K8" s="39"/>
      <c r="L8" s="39"/>
      <c r="M8" s="39"/>
    </row>
    <row r="9" spans="1:13" s="1" customFormat="1" ht="15.75">
      <c r="A9" s="53" t="s">
        <v>217</v>
      </c>
      <c r="B9" s="11">
        <f>SUM(B6:B8)</f>
        <v>256037</v>
      </c>
      <c r="C9" s="11">
        <f aca="true" t="shared" si="1" ref="C9:J9">SUM(C6:C8)</f>
        <v>256037</v>
      </c>
      <c r="D9" s="11">
        <f t="shared" si="1"/>
        <v>5671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256037</v>
      </c>
      <c r="I9" s="11">
        <f t="shared" si="1"/>
        <v>256037</v>
      </c>
      <c r="J9" s="11">
        <f t="shared" si="1"/>
        <v>395</v>
      </c>
      <c r="K9" s="205"/>
      <c r="L9" s="205"/>
      <c r="M9" s="205"/>
    </row>
    <row r="13" spans="1:13" ht="47.25">
      <c r="A13" s="5" t="s">
        <v>50</v>
      </c>
      <c r="B13" s="18" t="s">
        <v>196</v>
      </c>
      <c r="C13" s="18" t="s">
        <v>196</v>
      </c>
      <c r="D13" s="18" t="s">
        <v>196</v>
      </c>
      <c r="E13" s="18" t="s">
        <v>49</v>
      </c>
      <c r="F13" s="18" t="s">
        <v>49</v>
      </c>
      <c r="G13" s="18" t="s">
        <v>49</v>
      </c>
      <c r="H13" s="113" t="s">
        <v>197</v>
      </c>
      <c r="I13" s="113" t="s">
        <v>197</v>
      </c>
      <c r="J13" s="113" t="s">
        <v>197</v>
      </c>
      <c r="K13" s="38"/>
      <c r="L13" s="37"/>
      <c r="M13" s="40"/>
    </row>
    <row r="14" spans="1:13" ht="15.75">
      <c r="A14" s="10" t="s">
        <v>65</v>
      </c>
      <c r="B14" s="7"/>
      <c r="C14" s="7"/>
      <c r="D14" s="7"/>
      <c r="E14" s="7"/>
      <c r="F14" s="7"/>
      <c r="G14" s="7"/>
      <c r="H14" s="7">
        <f aca="true" t="shared" si="2" ref="H14:J17">B14+E14</f>
        <v>0</v>
      </c>
      <c r="I14" s="7">
        <f t="shared" si="2"/>
        <v>0</v>
      </c>
      <c r="J14" s="7">
        <f t="shared" si="2"/>
        <v>0</v>
      </c>
      <c r="K14" s="39"/>
      <c r="L14" s="39"/>
      <c r="M14" s="39"/>
    </row>
    <row r="15" spans="1:13" ht="15.75">
      <c r="A15" s="10" t="s">
        <v>66</v>
      </c>
      <c r="B15" s="7"/>
      <c r="C15" s="7"/>
      <c r="D15" s="7"/>
      <c r="E15" s="7"/>
      <c r="F15" s="7"/>
      <c r="G15" s="7"/>
      <c r="H15" s="7">
        <f t="shared" si="2"/>
        <v>0</v>
      </c>
      <c r="I15" s="7">
        <f t="shared" si="2"/>
        <v>0</v>
      </c>
      <c r="J15" s="7">
        <f t="shared" si="2"/>
        <v>0</v>
      </c>
      <c r="K15" s="39"/>
      <c r="L15" s="39"/>
      <c r="M15" s="39"/>
    </row>
    <row r="16" spans="1:13" ht="15.75">
      <c r="A16" s="10" t="s">
        <v>67</v>
      </c>
      <c r="B16" s="7"/>
      <c r="C16" s="7"/>
      <c r="D16" s="7"/>
      <c r="E16" s="7"/>
      <c r="F16" s="7"/>
      <c r="G16" s="7"/>
      <c r="H16" s="7">
        <f t="shared" si="2"/>
        <v>0</v>
      </c>
      <c r="I16" s="7">
        <f t="shared" si="2"/>
        <v>0</v>
      </c>
      <c r="J16" s="7">
        <f t="shared" si="2"/>
        <v>0</v>
      </c>
      <c r="K16" s="39"/>
      <c r="L16" s="39"/>
      <c r="M16" s="39"/>
    </row>
    <row r="17" spans="1:13" ht="15.75">
      <c r="A17" s="53" t="s">
        <v>68</v>
      </c>
      <c r="B17" s="7">
        <f aca="true" t="shared" si="3" ref="B17:G17">SUM(B14:B16)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39"/>
      <c r="L17" s="39"/>
      <c r="M17" s="39"/>
    </row>
    <row r="20" spans="1:13" ht="45" customHeight="1">
      <c r="A20" s="226" t="s">
        <v>75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</row>
    <row r="22" spans="1:15" s="121" customFormat="1" ht="93.75" customHeight="1">
      <c r="A22" s="219" t="s">
        <v>50</v>
      </c>
      <c r="B22" s="220" t="s">
        <v>69</v>
      </c>
      <c r="C22" s="220" t="s">
        <v>70</v>
      </c>
      <c r="D22" s="220" t="s">
        <v>71</v>
      </c>
      <c r="E22" s="213" t="s">
        <v>70</v>
      </c>
      <c r="F22" s="213" t="s">
        <v>73</v>
      </c>
      <c r="G22" s="214" t="s">
        <v>64</v>
      </c>
      <c r="H22" s="221"/>
      <c r="I22" s="141"/>
      <c r="J22" s="213" t="s">
        <v>71</v>
      </c>
      <c r="K22" s="213" t="s">
        <v>441</v>
      </c>
      <c r="L22" s="213" t="s">
        <v>442</v>
      </c>
      <c r="M22" s="213" t="s">
        <v>72</v>
      </c>
      <c r="N22" s="213" t="s">
        <v>443</v>
      </c>
      <c r="O22" s="222" t="s">
        <v>64</v>
      </c>
    </row>
    <row r="23" spans="1:15" ht="15.75">
      <c r="A23" s="97" t="s">
        <v>270</v>
      </c>
      <c r="B23" s="7">
        <v>7551</v>
      </c>
      <c r="C23" s="7">
        <v>0</v>
      </c>
      <c r="D23" s="7">
        <v>0</v>
      </c>
      <c r="E23" s="7"/>
      <c r="F23" s="7"/>
      <c r="G23" s="7"/>
      <c r="H23" s="7"/>
      <c r="I23" s="7"/>
      <c r="J23" s="7"/>
      <c r="K23" s="10"/>
      <c r="L23" s="10"/>
      <c r="M23" s="7"/>
      <c r="N23" s="10"/>
      <c r="O23" s="7">
        <f>SUM(B23:N23)</f>
        <v>7551</v>
      </c>
    </row>
    <row r="24" spans="1:15" s="1" customFormat="1" ht="15.75">
      <c r="A24" s="36" t="s">
        <v>74</v>
      </c>
      <c r="B24" s="11">
        <f>SUM(B23)</f>
        <v>7551</v>
      </c>
      <c r="C24" s="11">
        <f>SUM(C23)</f>
        <v>0</v>
      </c>
      <c r="D24" s="11">
        <f>SUM(D23)</f>
        <v>0</v>
      </c>
      <c r="E24" s="11">
        <f>SUM(E23)</f>
        <v>0</v>
      </c>
      <c r="F24" s="11">
        <f>SUM(F23)</f>
        <v>0</v>
      </c>
      <c r="G24" s="11">
        <f>SUM(B24:F24)</f>
        <v>7551</v>
      </c>
      <c r="H24" s="11"/>
      <c r="I24" s="11"/>
      <c r="J24" s="11">
        <f aca="true" t="shared" si="4" ref="J24:O24">SUM(J23)</f>
        <v>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7551</v>
      </c>
    </row>
    <row r="35" spans="1:6" ht="126">
      <c r="A35" s="119" t="s">
        <v>69</v>
      </c>
      <c r="B35" s="119" t="s">
        <v>70</v>
      </c>
      <c r="C35" s="119" t="s">
        <v>71</v>
      </c>
      <c r="D35" s="41" t="s">
        <v>72</v>
      </c>
      <c r="E35" s="41" t="s">
        <v>73</v>
      </c>
      <c r="F35" s="36" t="s">
        <v>64</v>
      </c>
    </row>
  </sheetData>
  <mergeCells count="3">
    <mergeCell ref="A20:M20"/>
    <mergeCell ref="A2:H2"/>
    <mergeCell ref="A1:H1"/>
  </mergeCells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Header>&amp;C12. melléklet a 2/2013. (III. 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6">
      <selection activeCell="F46" sqref="A1:F46"/>
    </sheetView>
  </sheetViews>
  <sheetFormatPr defaultColWidth="9.140625" defaultRowHeight="12.75"/>
  <cols>
    <col min="1" max="1" width="35.8515625" style="121" customWidth="1"/>
    <col min="2" max="2" width="14.57421875" style="144" customWidth="1"/>
    <col min="3" max="4" width="12.28125" style="144" customWidth="1"/>
    <col min="5" max="5" width="17.8515625" style="144" customWidth="1"/>
    <col min="6" max="6" width="12.8515625" style="145" customWidth="1"/>
    <col min="7" max="7" width="13.57421875" style="121" customWidth="1"/>
    <col min="8" max="8" width="20.7109375" style="121" customWidth="1"/>
    <col min="9" max="9" width="18.00390625" style="121" customWidth="1"/>
    <col min="10" max="16384" width="9.140625" style="121" customWidth="1"/>
  </cols>
  <sheetData>
    <row r="1" spans="1:7" s="49" customFormat="1" ht="14.25">
      <c r="A1" s="228" t="s">
        <v>218</v>
      </c>
      <c r="B1" s="224"/>
      <c r="C1" s="224"/>
      <c r="D1" s="224"/>
      <c r="E1" s="224"/>
      <c r="F1" s="224"/>
      <c r="G1" s="206"/>
    </row>
    <row r="2" spans="1:7" s="49" customFormat="1" ht="14.25">
      <c r="A2" s="228" t="s">
        <v>219</v>
      </c>
      <c r="B2" s="224"/>
      <c r="C2" s="224"/>
      <c r="D2" s="224"/>
      <c r="E2" s="224"/>
      <c r="F2" s="224"/>
      <c r="G2" s="206"/>
    </row>
    <row r="3" spans="1:7" s="49" customFormat="1" ht="14.25">
      <c r="A3" s="228" t="s">
        <v>220</v>
      </c>
      <c r="B3" s="228"/>
      <c r="C3" s="228"/>
      <c r="D3" s="228"/>
      <c r="E3" s="228"/>
      <c r="F3" s="228"/>
      <c r="G3" s="206"/>
    </row>
    <row r="4" spans="1:6" ht="15">
      <c r="A4" s="120"/>
      <c r="B4" s="131"/>
      <c r="C4" s="131"/>
      <c r="D4" s="131"/>
      <c r="E4" s="131"/>
      <c r="F4" s="132"/>
    </row>
    <row r="5" spans="1:6" s="123" customFormat="1" ht="15">
      <c r="A5" s="122"/>
      <c r="B5" s="133"/>
      <c r="C5" s="133"/>
      <c r="D5" s="133"/>
      <c r="E5" s="133"/>
      <c r="F5" s="134"/>
    </row>
    <row r="6" spans="1:7" s="120" customFormat="1" ht="15">
      <c r="A6" s="229" t="s">
        <v>271</v>
      </c>
      <c r="B6" s="225"/>
      <c r="C6" s="225"/>
      <c r="D6" s="225"/>
      <c r="E6" s="225"/>
      <c r="F6" s="225"/>
      <c r="G6" s="207"/>
    </row>
    <row r="7" spans="1:6" s="120" customFormat="1" ht="15">
      <c r="A7" s="42" t="s">
        <v>272</v>
      </c>
      <c r="B7" s="135"/>
      <c r="C7" s="135"/>
      <c r="D7" s="135"/>
      <c r="E7" s="135"/>
      <c r="F7" s="136"/>
    </row>
    <row r="8" spans="1:6" ht="15">
      <c r="A8" s="124"/>
      <c r="B8" s="137"/>
      <c r="C8" s="137"/>
      <c r="D8" s="137"/>
      <c r="E8" s="137"/>
      <c r="F8" s="138"/>
    </row>
    <row r="9" spans="1:6" ht="15">
      <c r="A9" s="125" t="s">
        <v>76</v>
      </c>
      <c r="B9" s="139" t="s">
        <v>280</v>
      </c>
      <c r="C9" s="139" t="s">
        <v>281</v>
      </c>
      <c r="D9" s="139" t="s">
        <v>282</v>
      </c>
      <c r="E9" s="139" t="s">
        <v>77</v>
      </c>
      <c r="F9" s="139" t="s">
        <v>74</v>
      </c>
    </row>
    <row r="10" spans="1:6" ht="15">
      <c r="A10" s="44" t="s">
        <v>78</v>
      </c>
      <c r="B10" s="126">
        <v>8051</v>
      </c>
      <c r="C10" s="126"/>
      <c r="D10" s="126"/>
      <c r="E10" s="126"/>
      <c r="F10" s="127">
        <f>SUM(B10:E10)</f>
        <v>8051</v>
      </c>
    </row>
    <row r="11" spans="1:6" ht="15">
      <c r="A11" s="44" t="s">
        <v>273</v>
      </c>
      <c r="B11" s="126"/>
      <c r="C11" s="126"/>
      <c r="D11" s="126"/>
      <c r="E11" s="126"/>
      <c r="F11" s="127">
        <f>SUM(B11:E11)</f>
        <v>0</v>
      </c>
    </row>
    <row r="12" spans="1:6" ht="15">
      <c r="A12" s="44" t="s">
        <v>274</v>
      </c>
      <c r="B12" s="126">
        <v>600</v>
      </c>
      <c r="C12" s="126"/>
      <c r="D12" s="126"/>
      <c r="E12" s="126"/>
      <c r="F12" s="127">
        <f>SUM(B12:E12)</f>
        <v>600</v>
      </c>
    </row>
    <row r="13" spans="1:6" ht="15">
      <c r="A13" s="44" t="s">
        <v>80</v>
      </c>
      <c r="B13" s="126">
        <v>900</v>
      </c>
      <c r="C13" s="126"/>
      <c r="D13" s="126"/>
      <c r="E13" s="126"/>
      <c r="F13" s="127">
        <f>SUM(B13:E13)</f>
        <v>900</v>
      </c>
    </row>
    <row r="14" spans="1:6" ht="15">
      <c r="A14" s="128" t="s">
        <v>74</v>
      </c>
      <c r="B14" s="129">
        <f>SUM(B10:B13)</f>
        <v>9551</v>
      </c>
      <c r="C14" s="129">
        <f>SUM(C10:C13)</f>
        <v>0</v>
      </c>
      <c r="D14" s="129">
        <f>SUM(D10:D13)</f>
        <v>0</v>
      </c>
      <c r="E14" s="129">
        <f>SUM(E10:E13)</f>
        <v>0</v>
      </c>
      <c r="F14" s="127">
        <f>SUM(B14:E14)</f>
        <v>9551</v>
      </c>
    </row>
    <row r="15" spans="1:6" ht="15">
      <c r="A15" s="227"/>
      <c r="B15" s="227"/>
      <c r="C15" s="227"/>
      <c r="D15" s="227"/>
      <c r="E15" s="227"/>
      <c r="F15" s="227"/>
    </row>
    <row r="16" spans="1:6" ht="15">
      <c r="A16" s="125" t="s">
        <v>81</v>
      </c>
      <c r="B16" s="139" t="s">
        <v>280</v>
      </c>
      <c r="C16" s="139" t="s">
        <v>281</v>
      </c>
      <c r="D16" s="139" t="s">
        <v>282</v>
      </c>
      <c r="E16" s="139" t="s">
        <v>77</v>
      </c>
      <c r="F16" s="139" t="s">
        <v>74</v>
      </c>
    </row>
    <row r="17" spans="1:6" ht="15">
      <c r="A17" s="44" t="s">
        <v>283</v>
      </c>
      <c r="B17" s="140">
        <v>7551</v>
      </c>
      <c r="C17" s="140"/>
      <c r="D17" s="140"/>
      <c r="E17" s="140"/>
      <c r="F17" s="146">
        <f>SUM(B17:E17)</f>
        <v>7551</v>
      </c>
    </row>
    <row r="18" spans="1:6" ht="15">
      <c r="A18" s="44" t="s">
        <v>32</v>
      </c>
      <c r="B18" s="126"/>
      <c r="C18" s="126"/>
      <c r="D18" s="126"/>
      <c r="E18" s="126"/>
      <c r="F18" s="127">
        <f aca="true" t="shared" si="0" ref="F18:F24">SUM(B18:E18)</f>
        <v>0</v>
      </c>
    </row>
    <row r="19" spans="1:6" ht="15">
      <c r="A19" s="44" t="s">
        <v>82</v>
      </c>
      <c r="B19" s="126"/>
      <c r="C19" s="126"/>
      <c r="D19" s="126"/>
      <c r="E19" s="126"/>
      <c r="F19" s="127">
        <f t="shared" si="0"/>
        <v>0</v>
      </c>
    </row>
    <row r="20" spans="1:6" ht="15">
      <c r="A20" s="44" t="s">
        <v>275</v>
      </c>
      <c r="B20" s="126">
        <v>850</v>
      </c>
      <c r="C20" s="126"/>
      <c r="D20" s="126"/>
      <c r="E20" s="126"/>
      <c r="F20" s="127">
        <f t="shared" si="0"/>
        <v>850</v>
      </c>
    </row>
    <row r="21" spans="1:6" ht="15">
      <c r="A21" s="44" t="s">
        <v>20</v>
      </c>
      <c r="B21" s="126"/>
      <c r="C21" s="126"/>
      <c r="D21" s="126"/>
      <c r="E21" s="126"/>
      <c r="F21" s="127">
        <f t="shared" si="0"/>
        <v>0</v>
      </c>
    </row>
    <row r="22" spans="1:6" ht="15">
      <c r="A22" s="44" t="s">
        <v>83</v>
      </c>
      <c r="B22" s="126">
        <v>1150</v>
      </c>
      <c r="C22" s="126"/>
      <c r="D22" s="126"/>
      <c r="E22" s="126"/>
      <c r="F22" s="127">
        <f t="shared" si="0"/>
        <v>1150</v>
      </c>
    </row>
    <row r="23" spans="1:6" ht="15">
      <c r="A23" s="44" t="s">
        <v>84</v>
      </c>
      <c r="B23" s="126"/>
      <c r="C23" s="126"/>
      <c r="D23" s="126"/>
      <c r="E23" s="126"/>
      <c r="F23" s="127">
        <f t="shared" si="0"/>
        <v>0</v>
      </c>
    </row>
    <row r="24" spans="1:6" ht="15">
      <c r="A24" s="129" t="s">
        <v>74</v>
      </c>
      <c r="B24" s="129">
        <f>SUM(B17:B23)</f>
        <v>9551</v>
      </c>
      <c r="C24" s="129">
        <f>SUM(C18:C23)</f>
        <v>0</v>
      </c>
      <c r="D24" s="129">
        <f>SUM(D18:D23)</f>
        <v>0</v>
      </c>
      <c r="E24" s="129">
        <f>SUM(E18:E23)</f>
        <v>0</v>
      </c>
      <c r="F24" s="127">
        <f t="shared" si="0"/>
        <v>9551</v>
      </c>
    </row>
    <row r="25" spans="1:6" ht="15">
      <c r="A25" s="130"/>
      <c r="B25" s="141"/>
      <c r="C25" s="141"/>
      <c r="D25" s="141"/>
      <c r="E25" s="141"/>
      <c r="F25" s="142"/>
    </row>
    <row r="26" spans="1:6" ht="15">
      <c r="A26" s="130"/>
      <c r="B26" s="141"/>
      <c r="C26" s="141"/>
      <c r="D26" s="141"/>
      <c r="E26" s="141"/>
      <c r="F26" s="142"/>
    </row>
    <row r="29" spans="1:6" s="120" customFormat="1" ht="15">
      <c r="A29" s="42" t="s">
        <v>276</v>
      </c>
      <c r="B29" s="135"/>
      <c r="C29" s="135"/>
      <c r="D29" s="135"/>
      <c r="E29" s="135"/>
      <c r="F29" s="135"/>
    </row>
    <row r="30" spans="1:6" ht="15">
      <c r="A30" s="124" t="s">
        <v>277</v>
      </c>
      <c r="B30" s="137"/>
      <c r="C30" s="137"/>
      <c r="D30" s="137"/>
      <c r="E30" s="137"/>
      <c r="F30" s="143"/>
    </row>
    <row r="31" spans="1:6" ht="15">
      <c r="A31" s="125" t="s">
        <v>76</v>
      </c>
      <c r="B31" s="139" t="s">
        <v>280</v>
      </c>
      <c r="C31" s="139" t="s">
        <v>281</v>
      </c>
      <c r="D31" s="139" t="s">
        <v>282</v>
      </c>
      <c r="E31" s="139" t="s">
        <v>77</v>
      </c>
      <c r="F31" s="139" t="s">
        <v>74</v>
      </c>
    </row>
    <row r="32" spans="1:6" ht="15">
      <c r="A32" s="44" t="s">
        <v>278</v>
      </c>
      <c r="B32" s="126">
        <v>254887</v>
      </c>
      <c r="C32" s="126"/>
      <c r="D32" s="126"/>
      <c r="E32" s="126"/>
      <c r="F32" s="127">
        <f>SUM(B32:E32)</f>
        <v>254887</v>
      </c>
    </row>
    <row r="33" spans="1:6" ht="15">
      <c r="A33" s="44" t="s">
        <v>273</v>
      </c>
      <c r="B33" s="126"/>
      <c r="C33" s="126"/>
      <c r="D33" s="126"/>
      <c r="E33" s="126"/>
      <c r="F33" s="127">
        <f>SUM(B33:E33)</f>
        <v>0</v>
      </c>
    </row>
    <row r="34" spans="1:6" ht="15">
      <c r="A34" s="44" t="s">
        <v>79</v>
      </c>
      <c r="B34" s="126"/>
      <c r="C34" s="126"/>
      <c r="D34" s="126"/>
      <c r="E34" s="126"/>
      <c r="F34" s="127">
        <f>SUM(B34:E34)</f>
        <v>0</v>
      </c>
    </row>
    <row r="35" spans="1:6" ht="15">
      <c r="A35" s="44" t="s">
        <v>279</v>
      </c>
      <c r="B35" s="126"/>
      <c r="C35" s="126"/>
      <c r="D35" s="126"/>
      <c r="E35" s="126"/>
      <c r="F35" s="127">
        <f>SUM(B35:E35)</f>
        <v>0</v>
      </c>
    </row>
    <row r="36" spans="1:6" ht="15">
      <c r="A36" s="44" t="s">
        <v>80</v>
      </c>
      <c r="B36" s="126"/>
      <c r="C36" s="126"/>
      <c r="D36" s="126"/>
      <c r="E36" s="126"/>
      <c r="F36" s="127">
        <f>SUM(B36:E36)</f>
        <v>0</v>
      </c>
    </row>
    <row r="37" spans="1:6" ht="15">
      <c r="A37" s="128" t="s">
        <v>74</v>
      </c>
      <c r="B37" s="129">
        <f>SUM(B32:B36)</f>
        <v>254887</v>
      </c>
      <c r="C37" s="129">
        <f>SUM(C32:C36)</f>
        <v>0</v>
      </c>
      <c r="D37" s="129">
        <f>SUM(D32:D36)</f>
        <v>0</v>
      </c>
      <c r="E37" s="129">
        <f>SUM(E32:E36)</f>
        <v>0</v>
      </c>
      <c r="F37" s="129">
        <f>SUM(F32:F36)</f>
        <v>254887</v>
      </c>
    </row>
    <row r="38" spans="1:6" ht="15">
      <c r="A38" s="227"/>
      <c r="B38" s="227"/>
      <c r="C38" s="227"/>
      <c r="D38" s="227"/>
      <c r="E38" s="227"/>
      <c r="F38" s="227"/>
    </row>
    <row r="39" spans="1:6" ht="15">
      <c r="A39" s="125" t="s">
        <v>81</v>
      </c>
      <c r="B39" s="139" t="s">
        <v>280</v>
      </c>
      <c r="C39" s="139" t="s">
        <v>281</v>
      </c>
      <c r="D39" s="139" t="s">
        <v>282</v>
      </c>
      <c r="E39" s="139" t="s">
        <v>77</v>
      </c>
      <c r="F39" s="139" t="s">
        <v>74</v>
      </c>
    </row>
    <row r="40" spans="1:6" ht="15">
      <c r="A40" s="44" t="s">
        <v>32</v>
      </c>
      <c r="B40" s="126"/>
      <c r="C40" s="126"/>
      <c r="D40" s="126"/>
      <c r="E40" s="126"/>
      <c r="F40" s="127">
        <f>SUM(B40:E40)</f>
        <v>0</v>
      </c>
    </row>
    <row r="41" spans="1:6" ht="15">
      <c r="A41" s="44" t="s">
        <v>82</v>
      </c>
      <c r="B41" s="126"/>
      <c r="C41" s="126"/>
      <c r="D41" s="126"/>
      <c r="E41" s="126"/>
      <c r="F41" s="127">
        <f aca="true" t="shared" si="1" ref="F41:F46">SUM(B41:E41)</f>
        <v>0</v>
      </c>
    </row>
    <row r="42" spans="1:6" ht="15">
      <c r="A42" s="44" t="s">
        <v>275</v>
      </c>
      <c r="B42" s="126"/>
      <c r="C42" s="126"/>
      <c r="D42" s="126"/>
      <c r="E42" s="126"/>
      <c r="F42" s="127">
        <f t="shared" si="1"/>
        <v>0</v>
      </c>
    </row>
    <row r="43" spans="1:6" ht="15">
      <c r="A43" s="44" t="s">
        <v>20</v>
      </c>
      <c r="B43" s="126"/>
      <c r="C43" s="126"/>
      <c r="D43" s="126"/>
      <c r="E43" s="126"/>
      <c r="F43" s="127">
        <f t="shared" si="1"/>
        <v>0</v>
      </c>
    </row>
    <row r="44" spans="1:6" ht="15">
      <c r="A44" s="44" t="s">
        <v>83</v>
      </c>
      <c r="B44" s="126">
        <v>254887</v>
      </c>
      <c r="C44" s="126"/>
      <c r="D44" s="126"/>
      <c r="E44" s="126"/>
      <c r="F44" s="127">
        <f t="shared" si="1"/>
        <v>254887</v>
      </c>
    </row>
    <row r="45" spans="1:6" ht="15">
      <c r="A45" s="44" t="s">
        <v>84</v>
      </c>
      <c r="B45" s="126"/>
      <c r="C45" s="126"/>
      <c r="D45" s="126"/>
      <c r="E45" s="126"/>
      <c r="F45" s="127">
        <f t="shared" si="1"/>
        <v>0</v>
      </c>
    </row>
    <row r="46" spans="1:6" ht="15">
      <c r="A46" s="128" t="s">
        <v>74</v>
      </c>
      <c r="B46" s="129">
        <f>SUM(B40:B45)</f>
        <v>254887</v>
      </c>
      <c r="C46" s="129">
        <f>SUM(C40:C45)</f>
        <v>0</v>
      </c>
      <c r="D46" s="129">
        <f>SUM(D40:D45)</f>
        <v>0</v>
      </c>
      <c r="E46" s="129">
        <f>SUM(E40:E45)</f>
        <v>0</v>
      </c>
      <c r="F46" s="127">
        <f t="shared" si="1"/>
        <v>254887</v>
      </c>
    </row>
  </sheetData>
  <mergeCells count="6">
    <mergeCell ref="A38:F38"/>
    <mergeCell ref="A15:F15"/>
    <mergeCell ref="A1:F1"/>
    <mergeCell ref="A2:F2"/>
    <mergeCell ref="A3:F3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Header>&amp;C13. melléklet a 2/2013. (III. 4.)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workbookViewId="0" topLeftCell="A1">
      <selection activeCell="I17" sqref="A1:I17"/>
    </sheetView>
  </sheetViews>
  <sheetFormatPr defaultColWidth="9.140625" defaultRowHeight="12.75"/>
  <cols>
    <col min="1" max="1" width="51.00390625" style="3" customWidth="1"/>
    <col min="2" max="2" width="16.57421875" style="3" customWidth="1"/>
    <col min="3" max="3" width="13.00390625" style="3" customWidth="1"/>
    <col min="4" max="4" width="18.140625" style="3" customWidth="1"/>
    <col min="5" max="5" width="16.28125" style="3" customWidth="1"/>
    <col min="6" max="6" width="17.421875" style="3" customWidth="1"/>
    <col min="7" max="7" width="22.28125" style="3" customWidth="1"/>
    <col min="8" max="8" width="22.140625" style="3" customWidth="1"/>
    <col min="9" max="9" width="21.7109375" style="3" customWidth="1"/>
    <col min="10" max="16384" width="9.140625" style="3" customWidth="1"/>
  </cols>
  <sheetData>
    <row r="4" spans="1:9" ht="15.75">
      <c r="A4" s="230" t="s">
        <v>96</v>
      </c>
      <c r="B4" s="231"/>
      <c r="C4" s="231"/>
      <c r="D4" s="231"/>
      <c r="E4" s="231"/>
      <c r="F4" s="231"/>
      <c r="G4" s="231"/>
      <c r="H4" s="231"/>
      <c r="I4" s="231"/>
    </row>
    <row r="5" spans="1:9" ht="15.75">
      <c r="A5" s="223" t="s">
        <v>221</v>
      </c>
      <c r="B5" s="224"/>
      <c r="C5" s="224"/>
      <c r="D5" s="224"/>
      <c r="E5" s="224"/>
      <c r="F5" s="224"/>
      <c r="G5" s="224"/>
      <c r="H5" s="224"/>
      <c r="I5" s="224"/>
    </row>
    <row r="6" spans="1:9" ht="15.75">
      <c r="A6" s="1"/>
      <c r="B6" s="55"/>
      <c r="C6" s="55"/>
      <c r="D6" s="55"/>
      <c r="E6" s="55"/>
      <c r="F6" s="55"/>
      <c r="G6" s="55"/>
      <c r="H6" s="55"/>
      <c r="I6" s="55"/>
    </row>
    <row r="8" spans="1:9" ht="15.75">
      <c r="A8" s="232" t="s">
        <v>50</v>
      </c>
      <c r="B8" s="233"/>
      <c r="C8" s="56" t="s">
        <v>97</v>
      </c>
      <c r="D8" s="56" t="s">
        <v>98</v>
      </c>
      <c r="E8" s="56" t="s">
        <v>99</v>
      </c>
      <c r="F8" s="56" t="s">
        <v>100</v>
      </c>
      <c r="G8" s="56" t="s">
        <v>105</v>
      </c>
      <c r="H8" s="56" t="s">
        <v>106</v>
      </c>
      <c r="I8" s="56" t="s">
        <v>101</v>
      </c>
    </row>
    <row r="9" spans="1:9" ht="15.75">
      <c r="A9" s="234" t="s">
        <v>102</v>
      </c>
      <c r="B9" s="234"/>
      <c r="C9" s="10">
        <v>17572</v>
      </c>
      <c r="D9" s="10">
        <v>12000</v>
      </c>
      <c r="E9" s="10">
        <v>7500</v>
      </c>
      <c r="F9" s="10">
        <v>7500</v>
      </c>
      <c r="G9" s="10"/>
      <c r="H9" s="10"/>
      <c r="I9" s="10"/>
    </row>
    <row r="10" spans="1:9" ht="15.75">
      <c r="A10" s="54"/>
      <c r="B10" s="54"/>
      <c r="C10" s="39"/>
      <c r="D10" s="39"/>
      <c r="E10" s="39"/>
      <c r="F10" s="39"/>
      <c r="G10" s="39"/>
      <c r="H10" s="39"/>
      <c r="I10" s="39"/>
    </row>
    <row r="12" spans="1:9" ht="31.5">
      <c r="A12" s="23" t="s">
        <v>103</v>
      </c>
      <c r="B12" s="33" t="s">
        <v>104</v>
      </c>
      <c r="C12" s="56" t="s">
        <v>97</v>
      </c>
      <c r="D12" s="56" t="s">
        <v>98</v>
      </c>
      <c r="E12" s="56" t="s">
        <v>99</v>
      </c>
      <c r="F12" s="56" t="s">
        <v>100</v>
      </c>
      <c r="G12" s="56" t="s">
        <v>105</v>
      </c>
      <c r="H12" s="56" t="s">
        <v>106</v>
      </c>
      <c r="I12" s="56" t="s">
        <v>101</v>
      </c>
    </row>
    <row r="13" spans="1:9" ht="15.75">
      <c r="A13" s="148" t="s">
        <v>293</v>
      </c>
      <c r="B13" s="149" t="s">
        <v>294</v>
      </c>
      <c r="C13" s="10">
        <v>7551</v>
      </c>
      <c r="D13" s="10"/>
      <c r="E13" s="10"/>
      <c r="F13" s="10"/>
      <c r="G13" s="10"/>
      <c r="H13" s="10"/>
      <c r="I13" s="10"/>
    </row>
    <row r="14" spans="1:9" ht="15.75">
      <c r="A14" s="5" t="s">
        <v>64</v>
      </c>
      <c r="B14" s="10"/>
      <c r="C14" s="10"/>
      <c r="D14" s="10"/>
      <c r="E14" s="10"/>
      <c r="F14" s="10"/>
      <c r="G14" s="10"/>
      <c r="H14" s="10"/>
      <c r="I14" s="10"/>
    </row>
    <row r="16" ht="15.75">
      <c r="A16" t="s">
        <v>292</v>
      </c>
    </row>
    <row r="17" ht="15.75">
      <c r="A17" s="3" t="s">
        <v>296</v>
      </c>
    </row>
    <row r="19" ht="15.75" hidden="1">
      <c r="A19" s="3" t="s">
        <v>297</v>
      </c>
    </row>
    <row r="20" spans="1:5" ht="15.75" hidden="1">
      <c r="A20" s="3" t="s">
        <v>295</v>
      </c>
      <c r="B20" s="3">
        <v>8965</v>
      </c>
      <c r="C20" s="3">
        <v>9000</v>
      </c>
      <c r="D20" s="3">
        <v>9000</v>
      </c>
      <c r="E20" s="3">
        <v>9000</v>
      </c>
    </row>
    <row r="21" spans="1:4" ht="15.75" hidden="1">
      <c r="A21" s="3" t="s">
        <v>298</v>
      </c>
      <c r="B21" s="3">
        <v>21317</v>
      </c>
      <c r="C21" s="3">
        <v>10000</v>
      </c>
      <c r="D21" s="3">
        <v>0</v>
      </c>
    </row>
    <row r="22" spans="1:5" ht="15.75" hidden="1">
      <c r="A22" s="3" t="s">
        <v>380</v>
      </c>
      <c r="B22" s="3">
        <v>4862</v>
      </c>
      <c r="C22" s="3">
        <v>5000</v>
      </c>
      <c r="D22" s="3">
        <v>6000</v>
      </c>
      <c r="E22" s="3">
        <v>6000</v>
      </c>
    </row>
    <row r="23" spans="1:2" ht="15.75" hidden="1">
      <c r="A23" s="3" t="s">
        <v>299</v>
      </c>
      <c r="B23" s="3">
        <v>0</v>
      </c>
    </row>
    <row r="24" spans="1:2" ht="15.75" hidden="1">
      <c r="A24" s="3" t="s">
        <v>300</v>
      </c>
      <c r="B24" s="3">
        <v>0</v>
      </c>
    </row>
    <row r="25" ht="15.75" hidden="1">
      <c r="B25" s="3">
        <f>SUM(B20:B24)</f>
        <v>35144</v>
      </c>
    </row>
    <row r="26" spans="2:5" ht="15.75" hidden="1">
      <c r="B26" s="3">
        <f>B25/2</f>
        <v>17572</v>
      </c>
      <c r="C26" s="3">
        <f>SUM(C20:C25)</f>
        <v>24000</v>
      </c>
      <c r="D26" s="3">
        <f>SUM(D20:D25)</f>
        <v>15000</v>
      </c>
      <c r="E26" s="3">
        <f>SUM(E20:E25)</f>
        <v>15000</v>
      </c>
    </row>
  </sheetData>
  <mergeCells count="4">
    <mergeCell ref="A4:I4"/>
    <mergeCell ref="A8:B8"/>
    <mergeCell ref="A9:B9"/>
    <mergeCell ref="A5:I5"/>
  </mergeCells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&amp;C14. melléklet a 2/2013. (III. 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I18" sqref="A1:I18"/>
    </sheetView>
  </sheetViews>
  <sheetFormatPr defaultColWidth="9.140625" defaultRowHeight="12.75"/>
  <cols>
    <col min="1" max="1" width="46.28125" style="3" customWidth="1"/>
    <col min="2" max="2" width="18.57421875" style="4" hidden="1" customWidth="1"/>
    <col min="3" max="3" width="18.57421875" style="4" customWidth="1"/>
    <col min="4" max="4" width="18.57421875" style="4" hidden="1" customWidth="1"/>
    <col min="5" max="5" width="18.7109375" style="4" hidden="1" customWidth="1"/>
    <col min="6" max="6" width="18.7109375" style="4" customWidth="1"/>
    <col min="7" max="7" width="18.7109375" style="4" hidden="1" customWidth="1"/>
    <col min="8" max="8" width="16.140625" style="4" hidden="1" customWidth="1"/>
    <col min="9" max="9" width="16.140625" style="4" customWidth="1"/>
    <col min="10" max="10" width="16.140625" style="4" hidden="1" customWidth="1"/>
    <col min="11" max="16384" width="9.140625" style="3" customWidth="1"/>
  </cols>
  <sheetData>
    <row r="1" spans="1:10" ht="15.75">
      <c r="A1" s="223" t="s">
        <v>222</v>
      </c>
      <c r="B1" s="224"/>
      <c r="C1" s="224"/>
      <c r="D1" s="224"/>
      <c r="E1" s="224"/>
      <c r="F1" s="224"/>
      <c r="G1" s="224"/>
      <c r="H1" s="224"/>
      <c r="I1" s="225"/>
      <c r="J1" s="3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225"/>
      <c r="J2" s="3"/>
    </row>
    <row r="3" spans="1:10" ht="15.75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5" spans="1:10" ht="47.25">
      <c r="A5" s="5" t="s">
        <v>50</v>
      </c>
      <c r="B5" s="18" t="s">
        <v>196</v>
      </c>
      <c r="C5" s="18" t="s">
        <v>196</v>
      </c>
      <c r="D5" s="18" t="s">
        <v>418</v>
      </c>
      <c r="E5" s="18" t="s">
        <v>49</v>
      </c>
      <c r="F5" s="18" t="s">
        <v>49</v>
      </c>
      <c r="G5" s="18" t="s">
        <v>424</v>
      </c>
      <c r="H5" s="113" t="s">
        <v>197</v>
      </c>
      <c r="I5" s="113" t="s">
        <v>197</v>
      </c>
      <c r="J5" s="113" t="s">
        <v>426</v>
      </c>
    </row>
    <row r="6" spans="1:10" ht="15.75">
      <c r="A6" s="50" t="s">
        <v>85</v>
      </c>
      <c r="B6" s="7"/>
      <c r="C6" s="7"/>
      <c r="D6" s="7"/>
      <c r="E6" s="7"/>
      <c r="F6" s="7"/>
      <c r="G6" s="7"/>
      <c r="H6" s="7"/>
      <c r="I6" s="7"/>
      <c r="J6" s="7"/>
    </row>
    <row r="7" spans="1:10" s="81" customFormat="1" ht="15.75">
      <c r="A7" s="36" t="s">
        <v>86</v>
      </c>
      <c r="B7" s="17">
        <f aca="true" t="shared" si="0" ref="B7:G7">SUM(B8)</f>
        <v>40034</v>
      </c>
      <c r="C7" s="17">
        <f t="shared" si="0"/>
        <v>40034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aca="true" t="shared" si="1" ref="H7:J8">B7+E7</f>
        <v>40034</v>
      </c>
      <c r="I7" s="17">
        <f t="shared" si="1"/>
        <v>40034</v>
      </c>
      <c r="J7" s="17">
        <f t="shared" si="1"/>
        <v>0</v>
      </c>
    </row>
    <row r="8" spans="1:10" ht="47.25">
      <c r="A8" s="41" t="s">
        <v>392</v>
      </c>
      <c r="B8" s="7">
        <v>40034</v>
      </c>
      <c r="C8" s="7">
        <v>40034</v>
      </c>
      <c r="D8" s="7">
        <v>0</v>
      </c>
      <c r="E8" s="7"/>
      <c r="F8" s="7"/>
      <c r="G8" s="7"/>
      <c r="H8" s="7">
        <f t="shared" si="1"/>
        <v>40034</v>
      </c>
      <c r="I8" s="7">
        <f t="shared" si="1"/>
        <v>40034</v>
      </c>
      <c r="J8" s="7">
        <f t="shared" si="1"/>
        <v>0</v>
      </c>
    </row>
    <row r="9" spans="1:10" s="1" customFormat="1" ht="15.75">
      <c r="A9" s="23" t="s">
        <v>87</v>
      </c>
      <c r="B9" s="11">
        <f aca="true" t="shared" si="2" ref="B9:J9">SUM(B10)</f>
        <v>0</v>
      </c>
      <c r="C9" s="11">
        <f t="shared" si="2"/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</row>
    <row r="10" spans="1:10" ht="15.75">
      <c r="A10" s="41" t="s">
        <v>277</v>
      </c>
      <c r="B10" s="7"/>
      <c r="C10" s="7">
        <v>0</v>
      </c>
      <c r="D10" s="7"/>
      <c r="E10" s="7"/>
      <c r="F10" s="7"/>
      <c r="G10" s="7"/>
      <c r="H10" s="7">
        <f>B10+E10</f>
        <v>0</v>
      </c>
      <c r="I10" s="7">
        <f>C10+F10</f>
        <v>0</v>
      </c>
      <c r="J10" s="7">
        <f>D10+G10</f>
        <v>0</v>
      </c>
    </row>
    <row r="11" spans="1:10" s="1" customFormat="1" ht="15.75">
      <c r="A11" s="23" t="s">
        <v>88</v>
      </c>
      <c r="B11" s="11">
        <f aca="true" t="shared" si="3" ref="B11:J11">B7+B9</f>
        <v>40034</v>
      </c>
      <c r="C11" s="11">
        <f t="shared" si="3"/>
        <v>40034</v>
      </c>
      <c r="D11" s="11">
        <f t="shared" si="3"/>
        <v>0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40034</v>
      </c>
      <c r="I11" s="11">
        <f t="shared" si="3"/>
        <v>40034</v>
      </c>
      <c r="J11" s="11">
        <f t="shared" si="3"/>
        <v>0</v>
      </c>
    </row>
    <row r="12" ht="15.75">
      <c r="A12" s="37"/>
    </row>
    <row r="13" ht="15.75">
      <c r="A13" s="37"/>
    </row>
    <row r="14" spans="1:10" ht="47.25">
      <c r="A14" s="5" t="s">
        <v>50</v>
      </c>
      <c r="B14" s="18" t="s">
        <v>196</v>
      </c>
      <c r="C14" s="18" t="s">
        <v>196</v>
      </c>
      <c r="D14" s="18" t="s">
        <v>196</v>
      </c>
      <c r="E14" s="18" t="s">
        <v>49</v>
      </c>
      <c r="F14" s="18" t="s">
        <v>49</v>
      </c>
      <c r="G14" s="18" t="s">
        <v>49</v>
      </c>
      <c r="H14" s="113" t="s">
        <v>197</v>
      </c>
      <c r="I14" s="113" t="s">
        <v>197</v>
      </c>
      <c r="J14" s="113" t="s">
        <v>197</v>
      </c>
    </row>
    <row r="15" spans="1:10" s="1" customFormat="1" ht="15.75">
      <c r="A15" s="50" t="s">
        <v>89</v>
      </c>
      <c r="B15" s="11"/>
      <c r="C15" s="11">
        <f>SUM(C16:C17)</f>
        <v>2996</v>
      </c>
      <c r="D15" s="11"/>
      <c r="E15" s="11"/>
      <c r="F15" s="11"/>
      <c r="G15" s="11"/>
      <c r="H15" s="11"/>
      <c r="I15" s="11">
        <f>C15+F15</f>
        <v>2996</v>
      </c>
      <c r="J15" s="11"/>
    </row>
    <row r="16" spans="1:10" ht="15.75">
      <c r="A16" s="41" t="s">
        <v>86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5.75">
      <c r="A17" s="41" t="s">
        <v>87</v>
      </c>
      <c r="B17" s="7"/>
      <c r="C17" s="7">
        <v>2996</v>
      </c>
      <c r="D17" s="7"/>
      <c r="E17" s="7"/>
      <c r="F17" s="7"/>
      <c r="G17" s="7"/>
      <c r="H17" s="7"/>
      <c r="I17" s="7">
        <f>C17+F17</f>
        <v>2996</v>
      </c>
      <c r="J17" s="7"/>
    </row>
    <row r="18" spans="1:10" ht="15.75">
      <c r="A18" s="36" t="s">
        <v>90</v>
      </c>
      <c r="B18" s="7"/>
      <c r="C18" s="11">
        <f>C15</f>
        <v>2996</v>
      </c>
      <c r="D18" s="7"/>
      <c r="E18" s="7"/>
      <c r="F18" s="7"/>
      <c r="G18" s="7"/>
      <c r="H18" s="7"/>
      <c r="I18" s="7">
        <f>C18+F18</f>
        <v>2996</v>
      </c>
      <c r="J18" s="7"/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&amp;C15. melléklet a 2/2013. (III. 4.) önkormányzati rendelethez &amp;X1&amp;RHatály: 2013.09.24 -</oddHeader>
    <oddFooter>&amp;L&amp;X1&amp;X Módosította a 10/2013. (III. 4.) önkormányzati rendelet 6. melléklete. Hatályos: 2013.09.24.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I17" sqref="A1:I17"/>
    </sheetView>
  </sheetViews>
  <sheetFormatPr defaultColWidth="9.140625" defaultRowHeight="12.75"/>
  <cols>
    <col min="1" max="1" width="46.28125" style="3" customWidth="1"/>
    <col min="2" max="2" width="19.57421875" style="4" hidden="1" customWidth="1"/>
    <col min="3" max="3" width="19.57421875" style="4" customWidth="1"/>
    <col min="4" max="4" width="19.57421875" style="4" hidden="1" customWidth="1"/>
    <col min="5" max="5" width="15.8515625" style="4" hidden="1" customWidth="1"/>
    <col min="6" max="6" width="15.8515625" style="4" customWidth="1"/>
    <col min="7" max="7" width="15.8515625" style="4" hidden="1" customWidth="1"/>
    <col min="8" max="8" width="16.7109375" style="4" hidden="1" customWidth="1"/>
    <col min="9" max="9" width="18.421875" style="4" customWidth="1"/>
    <col min="10" max="10" width="17.421875" style="4" hidden="1" customWidth="1"/>
    <col min="11" max="16384" width="9.140625" style="3" customWidth="1"/>
  </cols>
  <sheetData>
    <row r="1" spans="1:10" ht="15.75">
      <c r="A1" s="223" t="s">
        <v>393</v>
      </c>
      <c r="B1" s="225"/>
      <c r="C1" s="225"/>
      <c r="D1" s="225"/>
      <c r="E1" s="225"/>
      <c r="F1" s="225"/>
      <c r="G1" s="225"/>
      <c r="H1" s="225"/>
      <c r="I1" s="225"/>
      <c r="J1" s="3"/>
    </row>
    <row r="2" spans="1:10" ht="15.75">
      <c r="A2" s="223" t="s">
        <v>221</v>
      </c>
      <c r="B2" s="225"/>
      <c r="C2" s="225"/>
      <c r="D2" s="225"/>
      <c r="E2" s="225"/>
      <c r="F2" s="225"/>
      <c r="G2" s="225"/>
      <c r="H2" s="225"/>
      <c r="I2" s="225"/>
      <c r="J2" s="3"/>
    </row>
    <row r="3" ht="15.75">
      <c r="A3" s="1"/>
    </row>
    <row r="5" spans="1:10" ht="47.25">
      <c r="A5" s="5" t="s">
        <v>50</v>
      </c>
      <c r="B5" s="113" t="s">
        <v>196</v>
      </c>
      <c r="C5" s="113" t="s">
        <v>196</v>
      </c>
      <c r="D5" s="113" t="s">
        <v>418</v>
      </c>
      <c r="E5" s="18" t="s">
        <v>49</v>
      </c>
      <c r="F5" s="18" t="s">
        <v>49</v>
      </c>
      <c r="G5" s="18" t="s">
        <v>424</v>
      </c>
      <c r="H5" s="113" t="s">
        <v>197</v>
      </c>
      <c r="I5" s="113" t="s">
        <v>197</v>
      </c>
      <c r="J5" s="113" t="s">
        <v>426</v>
      </c>
    </row>
    <row r="6" spans="1:10" ht="15.75">
      <c r="A6" s="10" t="s">
        <v>284</v>
      </c>
      <c r="B6" s="7">
        <v>616</v>
      </c>
      <c r="C6" s="7">
        <v>616</v>
      </c>
      <c r="D6" s="7">
        <v>308</v>
      </c>
      <c r="E6" s="7"/>
      <c r="F6" s="7"/>
      <c r="G6" s="7"/>
      <c r="H6" s="7">
        <f aca="true" t="shared" si="0" ref="H6:H14">B6+E6</f>
        <v>616</v>
      </c>
      <c r="I6" s="7">
        <f aca="true" t="shared" si="1" ref="I6:I14">C6+F6</f>
        <v>616</v>
      </c>
      <c r="J6" s="7">
        <f aca="true" t="shared" si="2" ref="J6:J14">D6+G6</f>
        <v>308</v>
      </c>
    </row>
    <row r="7" spans="1:10" ht="15.75">
      <c r="A7" s="10" t="s">
        <v>285</v>
      </c>
      <c r="B7" s="7">
        <v>3500</v>
      </c>
      <c r="C7" s="7">
        <v>3500</v>
      </c>
      <c r="D7" s="7">
        <v>2547</v>
      </c>
      <c r="E7" s="7"/>
      <c r="F7" s="7"/>
      <c r="G7" s="7"/>
      <c r="H7" s="7">
        <f t="shared" si="0"/>
        <v>3500</v>
      </c>
      <c r="I7" s="7">
        <f t="shared" si="1"/>
        <v>3500</v>
      </c>
      <c r="J7" s="7">
        <f t="shared" si="2"/>
        <v>2547</v>
      </c>
    </row>
    <row r="8" spans="1:10" ht="15.75">
      <c r="A8" s="10" t="s">
        <v>286</v>
      </c>
      <c r="B8" s="7">
        <v>1600</v>
      </c>
      <c r="C8" s="7">
        <v>1600</v>
      </c>
      <c r="D8" s="7">
        <v>678</v>
      </c>
      <c r="E8" s="7"/>
      <c r="F8" s="7"/>
      <c r="G8" s="7"/>
      <c r="H8" s="7">
        <f t="shared" si="0"/>
        <v>1600</v>
      </c>
      <c r="I8" s="7">
        <f t="shared" si="1"/>
        <v>1600</v>
      </c>
      <c r="J8" s="7">
        <f t="shared" si="2"/>
        <v>678</v>
      </c>
    </row>
    <row r="9" spans="1:10" ht="15.75">
      <c r="A9" s="10" t="s">
        <v>287</v>
      </c>
      <c r="B9" s="7">
        <v>113</v>
      </c>
      <c r="C9" s="7">
        <v>113</v>
      </c>
      <c r="D9" s="7">
        <v>113</v>
      </c>
      <c r="E9" s="7"/>
      <c r="F9" s="7"/>
      <c r="G9" s="7"/>
      <c r="H9" s="7">
        <f t="shared" si="0"/>
        <v>113</v>
      </c>
      <c r="I9" s="7">
        <f t="shared" si="1"/>
        <v>113</v>
      </c>
      <c r="J9" s="7">
        <f t="shared" si="2"/>
        <v>113</v>
      </c>
    </row>
    <row r="10" spans="1:10" ht="15.75">
      <c r="A10" s="10" t="s">
        <v>288</v>
      </c>
      <c r="B10" s="7">
        <v>100</v>
      </c>
      <c r="C10" s="7">
        <v>100</v>
      </c>
      <c r="D10" s="7">
        <v>0</v>
      </c>
      <c r="E10" s="7"/>
      <c r="F10" s="7"/>
      <c r="G10" s="7"/>
      <c r="H10" s="7">
        <f t="shared" si="0"/>
        <v>100</v>
      </c>
      <c r="I10" s="7">
        <f t="shared" si="1"/>
        <v>100</v>
      </c>
      <c r="J10" s="7">
        <f t="shared" si="2"/>
        <v>0</v>
      </c>
    </row>
    <row r="11" spans="1:10" ht="15.75">
      <c r="A11" s="10" t="s">
        <v>289</v>
      </c>
      <c r="B11" s="7">
        <v>98</v>
      </c>
      <c r="C11" s="7">
        <v>98</v>
      </c>
      <c r="D11" s="7">
        <v>14</v>
      </c>
      <c r="E11" s="7"/>
      <c r="F11" s="7"/>
      <c r="G11" s="7"/>
      <c r="H11" s="7">
        <f t="shared" si="0"/>
        <v>98</v>
      </c>
      <c r="I11" s="7">
        <f t="shared" si="1"/>
        <v>98</v>
      </c>
      <c r="J11" s="7">
        <f t="shared" si="2"/>
        <v>14</v>
      </c>
    </row>
    <row r="12" spans="1:10" ht="15.75">
      <c r="A12" s="10" t="s">
        <v>290</v>
      </c>
      <c r="B12" s="7">
        <v>600</v>
      </c>
      <c r="C12" s="7">
        <v>600</v>
      </c>
      <c r="D12" s="7">
        <v>0</v>
      </c>
      <c r="E12" s="7"/>
      <c r="F12" s="7"/>
      <c r="G12" s="7"/>
      <c r="H12" s="7">
        <f t="shared" si="0"/>
        <v>600</v>
      </c>
      <c r="I12" s="7">
        <f t="shared" si="1"/>
        <v>600</v>
      </c>
      <c r="J12" s="7">
        <f t="shared" si="2"/>
        <v>0</v>
      </c>
    </row>
    <row r="13" spans="1:10" ht="15.75">
      <c r="A13" s="10" t="s">
        <v>291</v>
      </c>
      <c r="B13" s="7">
        <v>120</v>
      </c>
      <c r="C13" s="7">
        <v>120</v>
      </c>
      <c r="D13" s="7">
        <v>23</v>
      </c>
      <c r="E13" s="7"/>
      <c r="F13" s="7"/>
      <c r="G13" s="7"/>
      <c r="H13" s="7">
        <f t="shared" si="0"/>
        <v>120</v>
      </c>
      <c r="I13" s="7">
        <f t="shared" si="1"/>
        <v>120</v>
      </c>
      <c r="J13" s="7">
        <f t="shared" si="2"/>
        <v>23</v>
      </c>
    </row>
    <row r="14" spans="1:10" ht="15.75">
      <c r="A14" s="10" t="s">
        <v>434</v>
      </c>
      <c r="B14" s="7">
        <v>0</v>
      </c>
      <c r="C14" s="7">
        <v>140</v>
      </c>
      <c r="D14" s="7">
        <v>140</v>
      </c>
      <c r="E14" s="7"/>
      <c r="F14" s="7"/>
      <c r="G14" s="7"/>
      <c r="H14" s="7">
        <f t="shared" si="0"/>
        <v>0</v>
      </c>
      <c r="I14" s="7">
        <f t="shared" si="1"/>
        <v>140</v>
      </c>
      <c r="J14" s="7">
        <f t="shared" si="2"/>
        <v>140</v>
      </c>
    </row>
    <row r="15" spans="1:10" ht="15.75">
      <c r="A15" s="10"/>
      <c r="B15" s="7"/>
      <c r="C15" s="7"/>
      <c r="D15" s="7"/>
      <c r="E15" s="7"/>
      <c r="F15" s="7"/>
      <c r="G15" s="7"/>
      <c r="H15" s="7"/>
      <c r="I15" s="7"/>
      <c r="J15" s="7"/>
    </row>
    <row r="16" spans="1:10" ht="15.75">
      <c r="A16" s="10"/>
      <c r="B16" s="7"/>
      <c r="C16" s="7"/>
      <c r="D16" s="7"/>
      <c r="E16" s="7"/>
      <c r="F16" s="7"/>
      <c r="G16" s="7"/>
      <c r="H16" s="7"/>
      <c r="I16" s="7"/>
      <c r="J16" s="7"/>
    </row>
    <row r="17" spans="1:10" s="81" customFormat="1" ht="15.75">
      <c r="A17" s="5" t="s">
        <v>64</v>
      </c>
      <c r="B17" s="17">
        <f aca="true" t="shared" si="3" ref="B17:J17">SUM(B6:B16)</f>
        <v>6747</v>
      </c>
      <c r="C17" s="17">
        <f t="shared" si="3"/>
        <v>6887</v>
      </c>
      <c r="D17" s="17">
        <f t="shared" si="3"/>
        <v>3823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6747</v>
      </c>
      <c r="I17" s="17">
        <f t="shared" si="3"/>
        <v>6887</v>
      </c>
      <c r="J17" s="17">
        <f t="shared" si="3"/>
        <v>3823</v>
      </c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&amp;C16. melléklet a 2/2013. (III. 4.) önkormányzati rendelethez &amp;X1&amp;RHatály: 2013.09.24 -</oddHeader>
    <oddFooter>&amp;L&amp;X1&amp;X Módosította a 10/2013. (IX.23.) önkormányzati rendelet 7. melléklete. Hatályos: 2013.09.24.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I20" sqref="A1:I20"/>
    </sheetView>
  </sheetViews>
  <sheetFormatPr defaultColWidth="9.140625" defaultRowHeight="12.75"/>
  <cols>
    <col min="1" max="1" width="63.57421875" style="3" customWidth="1"/>
    <col min="2" max="2" width="19.28125" style="4" hidden="1" customWidth="1"/>
    <col min="3" max="3" width="19.28125" style="4" customWidth="1"/>
    <col min="4" max="4" width="19.28125" style="4" hidden="1" customWidth="1"/>
    <col min="5" max="5" width="16.28125" style="4" hidden="1" customWidth="1"/>
    <col min="6" max="6" width="16.28125" style="4" customWidth="1"/>
    <col min="7" max="7" width="16.28125" style="4" hidden="1" customWidth="1"/>
    <col min="8" max="8" width="22.57421875" style="4" hidden="1" customWidth="1"/>
    <col min="9" max="9" width="22.57421875" style="4" customWidth="1"/>
    <col min="10" max="10" width="22.57421875" style="4" hidden="1" customWidth="1"/>
    <col min="11" max="16384" width="9.140625" style="3" customWidth="1"/>
  </cols>
  <sheetData>
    <row r="1" spans="1:10" ht="15.75">
      <c r="A1" s="223" t="s">
        <v>225</v>
      </c>
      <c r="B1" s="224"/>
      <c r="C1" s="224"/>
      <c r="D1" s="224"/>
      <c r="E1" s="224"/>
      <c r="F1" s="224"/>
      <c r="G1" s="224"/>
      <c r="H1" s="224"/>
      <c r="I1" s="225"/>
      <c r="J1" s="3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225"/>
      <c r="J2" s="3"/>
    </row>
    <row r="4" spans="1:10" ht="47.25">
      <c r="A4" s="5" t="s">
        <v>50</v>
      </c>
      <c r="B4" s="147" t="s">
        <v>196</v>
      </c>
      <c r="C4" s="147" t="s">
        <v>196</v>
      </c>
      <c r="D4" s="147" t="s">
        <v>418</v>
      </c>
      <c r="E4" s="18" t="s">
        <v>49</v>
      </c>
      <c r="F4" s="18" t="s">
        <v>49</v>
      </c>
      <c r="G4" s="18" t="s">
        <v>424</v>
      </c>
      <c r="H4" s="18" t="s">
        <v>197</v>
      </c>
      <c r="I4" s="18" t="s">
        <v>197</v>
      </c>
      <c r="J4" s="18" t="s">
        <v>426</v>
      </c>
    </row>
    <row r="5" spans="1:10" ht="15.75">
      <c r="A5" s="51" t="s">
        <v>410</v>
      </c>
      <c r="B5" s="7">
        <v>12378</v>
      </c>
      <c r="C5" s="7">
        <v>13495</v>
      </c>
      <c r="D5" s="7">
        <v>8485</v>
      </c>
      <c r="E5" s="7"/>
      <c r="F5" s="7"/>
      <c r="G5" s="7"/>
      <c r="H5" s="7">
        <f aca="true" t="shared" si="0" ref="H5:J6">B5+E5</f>
        <v>12378</v>
      </c>
      <c r="I5" s="7">
        <f t="shared" si="0"/>
        <v>13495</v>
      </c>
      <c r="J5" s="7">
        <f t="shared" si="0"/>
        <v>8485</v>
      </c>
    </row>
    <row r="6" spans="1:10" ht="15.75">
      <c r="A6" s="51" t="s">
        <v>412</v>
      </c>
      <c r="B6" s="7"/>
      <c r="C6" s="7"/>
      <c r="D6" s="7"/>
      <c r="E6" s="7"/>
      <c r="F6" s="7"/>
      <c r="G6" s="7"/>
      <c r="H6" s="7">
        <f t="shared" si="0"/>
        <v>0</v>
      </c>
      <c r="I6" s="7">
        <f t="shared" si="0"/>
        <v>0</v>
      </c>
      <c r="J6" s="7">
        <f t="shared" si="0"/>
        <v>0</v>
      </c>
    </row>
    <row r="7" spans="1:10" ht="33" customHeight="1">
      <c r="A7" s="53" t="s">
        <v>91</v>
      </c>
      <c r="B7" s="17">
        <f aca="true" t="shared" si="1" ref="B7:J7">SUM(B5:B6)</f>
        <v>12378</v>
      </c>
      <c r="C7" s="17">
        <f t="shared" si="1"/>
        <v>13495</v>
      </c>
      <c r="D7" s="17">
        <f t="shared" si="1"/>
        <v>8485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12378</v>
      </c>
      <c r="I7" s="17">
        <f t="shared" si="1"/>
        <v>13495</v>
      </c>
      <c r="J7" s="17">
        <f t="shared" si="1"/>
        <v>8485</v>
      </c>
    </row>
    <row r="11" spans="1:10" ht="47.25">
      <c r="A11" s="5" t="s">
        <v>50</v>
      </c>
      <c r="B11" s="18" t="s">
        <v>196</v>
      </c>
      <c r="C11" s="18" t="s">
        <v>196</v>
      </c>
      <c r="D11" s="18" t="s">
        <v>196</v>
      </c>
      <c r="E11" s="18" t="s">
        <v>49</v>
      </c>
      <c r="F11" s="18" t="s">
        <v>49</v>
      </c>
      <c r="G11" s="18" t="s">
        <v>49</v>
      </c>
      <c r="H11" s="18" t="s">
        <v>197</v>
      </c>
      <c r="I11" s="18" t="s">
        <v>197</v>
      </c>
      <c r="J11" s="18" t="s">
        <v>197</v>
      </c>
    </row>
    <row r="12" spans="1:10" ht="15.75">
      <c r="A12" s="51" t="s">
        <v>410</v>
      </c>
      <c r="B12" s="11">
        <f aca="true" t="shared" si="2" ref="B12:G12">SUM(B13:B15)</f>
        <v>12378</v>
      </c>
      <c r="C12" s="11">
        <f t="shared" si="2"/>
        <v>13495</v>
      </c>
      <c r="D12" s="11">
        <f t="shared" si="2"/>
        <v>8485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>B12+E12</f>
        <v>12378</v>
      </c>
      <c r="I12" s="11">
        <f aca="true" t="shared" si="3" ref="I12:J20">C12+F12</f>
        <v>13495</v>
      </c>
      <c r="J12" s="11">
        <f t="shared" si="3"/>
        <v>8485</v>
      </c>
    </row>
    <row r="13" spans="1:10" ht="15.75">
      <c r="A13" s="51" t="s">
        <v>93</v>
      </c>
      <c r="B13" s="7">
        <v>12378</v>
      </c>
      <c r="C13" s="7">
        <v>13495</v>
      </c>
      <c r="D13" s="7">
        <v>8485</v>
      </c>
      <c r="E13" s="7"/>
      <c r="F13" s="7"/>
      <c r="G13" s="7"/>
      <c r="H13" s="11">
        <f aca="true" t="shared" si="4" ref="H13:H20">B13+E13</f>
        <v>12378</v>
      </c>
      <c r="I13" s="11">
        <f t="shared" si="3"/>
        <v>13495</v>
      </c>
      <c r="J13" s="11">
        <f t="shared" si="3"/>
        <v>8485</v>
      </c>
    </row>
    <row r="14" spans="1:10" ht="15.75">
      <c r="A14" s="51" t="s">
        <v>223</v>
      </c>
      <c r="B14" s="7"/>
      <c r="C14" s="7"/>
      <c r="D14" s="7"/>
      <c r="E14" s="7"/>
      <c r="F14" s="7"/>
      <c r="G14" s="7"/>
      <c r="H14" s="11">
        <f t="shared" si="4"/>
        <v>0</v>
      </c>
      <c r="I14" s="11">
        <f t="shared" si="3"/>
        <v>0</v>
      </c>
      <c r="J14" s="11">
        <f t="shared" si="3"/>
        <v>0</v>
      </c>
    </row>
    <row r="15" spans="1:10" ht="15.75">
      <c r="A15" s="51" t="s">
        <v>224</v>
      </c>
      <c r="B15" s="7"/>
      <c r="C15" s="7"/>
      <c r="D15" s="7"/>
      <c r="E15" s="7"/>
      <c r="F15" s="7"/>
      <c r="G15" s="7"/>
      <c r="H15" s="11">
        <f t="shared" si="4"/>
        <v>0</v>
      </c>
      <c r="I15" s="11">
        <f t="shared" si="3"/>
        <v>0</v>
      </c>
      <c r="J15" s="11">
        <f t="shared" si="3"/>
        <v>0</v>
      </c>
    </row>
    <row r="16" spans="1:10" ht="15.75">
      <c r="A16" s="51" t="s">
        <v>412</v>
      </c>
      <c r="B16" s="11">
        <f aca="true" t="shared" si="5" ref="B16:G16">SUM(B17:B19)</f>
        <v>0</v>
      </c>
      <c r="C16" s="11">
        <f t="shared" si="5"/>
        <v>0</v>
      </c>
      <c r="D16" s="11">
        <f t="shared" si="5"/>
        <v>0</v>
      </c>
      <c r="E16" s="11">
        <f t="shared" si="5"/>
        <v>0</v>
      </c>
      <c r="F16" s="11">
        <f t="shared" si="5"/>
        <v>0</v>
      </c>
      <c r="G16" s="11">
        <f t="shared" si="5"/>
        <v>0</v>
      </c>
      <c r="H16" s="11">
        <f t="shared" si="4"/>
        <v>0</v>
      </c>
      <c r="I16" s="11">
        <f t="shared" si="3"/>
        <v>0</v>
      </c>
      <c r="J16" s="11">
        <f t="shared" si="3"/>
        <v>0</v>
      </c>
    </row>
    <row r="17" spans="1:10" ht="15.75">
      <c r="A17" s="51" t="s">
        <v>93</v>
      </c>
      <c r="B17" s="7"/>
      <c r="C17" s="7"/>
      <c r="D17" s="7"/>
      <c r="E17" s="7"/>
      <c r="F17" s="7"/>
      <c r="G17" s="7"/>
      <c r="H17" s="11">
        <f t="shared" si="4"/>
        <v>0</v>
      </c>
      <c r="I17" s="11">
        <f t="shared" si="3"/>
        <v>0</v>
      </c>
      <c r="J17" s="11">
        <f t="shared" si="3"/>
        <v>0</v>
      </c>
    </row>
    <row r="18" spans="1:10" ht="15.75">
      <c r="A18" s="51" t="s">
        <v>94</v>
      </c>
      <c r="B18" s="7"/>
      <c r="C18" s="7"/>
      <c r="D18" s="7"/>
      <c r="E18" s="7"/>
      <c r="F18" s="7"/>
      <c r="G18" s="7"/>
      <c r="H18" s="11">
        <f t="shared" si="4"/>
        <v>0</v>
      </c>
      <c r="I18" s="11">
        <f t="shared" si="3"/>
        <v>0</v>
      </c>
      <c r="J18" s="11">
        <f t="shared" si="3"/>
        <v>0</v>
      </c>
    </row>
    <row r="19" spans="1:10" ht="15.75">
      <c r="A19" s="51" t="s">
        <v>95</v>
      </c>
      <c r="B19" s="7"/>
      <c r="C19" s="7"/>
      <c r="D19" s="7"/>
      <c r="E19" s="7"/>
      <c r="F19" s="7"/>
      <c r="G19" s="7"/>
      <c r="H19" s="11">
        <f t="shared" si="4"/>
        <v>0</v>
      </c>
      <c r="I19" s="11">
        <f t="shared" si="3"/>
        <v>0</v>
      </c>
      <c r="J19" s="11">
        <f t="shared" si="3"/>
        <v>0</v>
      </c>
    </row>
    <row r="20" spans="1:10" ht="31.5" customHeight="1">
      <c r="A20" s="53" t="s">
        <v>92</v>
      </c>
      <c r="B20" s="17">
        <f aca="true" t="shared" si="6" ref="B20:G20">SUM(B12,B16)</f>
        <v>12378</v>
      </c>
      <c r="C20" s="17">
        <f t="shared" si="6"/>
        <v>13495</v>
      </c>
      <c r="D20" s="17">
        <f t="shared" si="6"/>
        <v>8485</v>
      </c>
      <c r="E20" s="17">
        <f t="shared" si="6"/>
        <v>0</v>
      </c>
      <c r="F20" s="17">
        <f t="shared" si="6"/>
        <v>0</v>
      </c>
      <c r="G20" s="17">
        <f t="shared" si="6"/>
        <v>0</v>
      </c>
      <c r="H20" s="11">
        <f t="shared" si="4"/>
        <v>12378</v>
      </c>
      <c r="I20" s="11">
        <f t="shared" si="3"/>
        <v>13495</v>
      </c>
      <c r="J20" s="11">
        <f t="shared" si="3"/>
        <v>8485</v>
      </c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Header>&amp;C17. melléklet a 2/2013. (III. 4.) önkormányzati rendelethez &amp;X1&amp;RHatály: 2013.09.24  -</oddHeader>
    <oddFooter>&amp;L&amp;X1&amp;X Módosított a 10/2013. (IX.23.) önkormányzati rendelet 8. melléklete. Hatályos: 2013.09.24.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workbookViewId="0" topLeftCell="A1">
      <selection activeCell="J69" sqref="A1:J69"/>
    </sheetView>
  </sheetViews>
  <sheetFormatPr defaultColWidth="9.140625" defaultRowHeight="12.75"/>
  <cols>
    <col min="1" max="1" width="73.421875" style="0" customWidth="1"/>
    <col min="2" max="2" width="20.57421875" style="0" hidden="1" customWidth="1"/>
    <col min="3" max="3" width="20.57421875" style="0" bestFit="1" customWidth="1"/>
    <col min="4" max="4" width="20.57421875" style="0" hidden="1" customWidth="1"/>
    <col min="5" max="5" width="18.421875" style="0" hidden="1" customWidth="1"/>
    <col min="6" max="6" width="18.421875" style="0" customWidth="1"/>
    <col min="7" max="7" width="18.421875" style="0" hidden="1" customWidth="1"/>
    <col min="8" max="8" width="18.421875" style="0" customWidth="1"/>
    <col min="9" max="9" width="18.140625" style="0" hidden="1" customWidth="1"/>
    <col min="10" max="10" width="18.140625" style="0" customWidth="1"/>
    <col min="11" max="11" width="18.140625" style="0" hidden="1" customWidth="1"/>
    <col min="12" max="12" width="21.7109375" style="0" customWidth="1"/>
  </cols>
  <sheetData>
    <row r="1" spans="1:12" ht="1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>
      <c r="A2" s="156" t="s">
        <v>376</v>
      </c>
      <c r="B2" s="157"/>
      <c r="C2" s="157"/>
      <c r="D2" s="157"/>
      <c r="E2" s="155"/>
      <c r="F2" s="155"/>
      <c r="G2" s="155"/>
      <c r="H2" s="155"/>
      <c r="I2" s="155"/>
      <c r="J2" s="155"/>
      <c r="K2" s="155"/>
      <c r="L2" s="155"/>
    </row>
    <row r="3" spans="1:14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45">
      <c r="A4" s="158" t="s">
        <v>361</v>
      </c>
      <c r="B4" s="159" t="s">
        <v>184</v>
      </c>
      <c r="C4" s="159" t="s">
        <v>184</v>
      </c>
      <c r="D4" s="159" t="s">
        <v>436</v>
      </c>
      <c r="E4" s="159" t="s">
        <v>185</v>
      </c>
      <c r="F4" s="159" t="s">
        <v>185</v>
      </c>
      <c r="G4" s="159" t="s">
        <v>437</v>
      </c>
      <c r="H4" s="159" t="s">
        <v>362</v>
      </c>
      <c r="I4" s="160" t="s">
        <v>48</v>
      </c>
      <c r="J4" s="160" t="s">
        <v>48</v>
      </c>
      <c r="K4" s="160" t="s">
        <v>48</v>
      </c>
      <c r="L4" s="155"/>
      <c r="M4" s="155"/>
      <c r="N4" s="155"/>
    </row>
    <row r="5" spans="1:14" ht="16.5">
      <c r="A5" s="161" t="s">
        <v>32</v>
      </c>
      <c r="B5" s="162">
        <f>1484+742+1806+742+1652</f>
        <v>6426</v>
      </c>
      <c r="C5" s="162">
        <f>1532+770+1892+765+1652</f>
        <v>6611</v>
      </c>
      <c r="D5" s="162">
        <v>2922</v>
      </c>
      <c r="E5" s="162">
        <v>5527</v>
      </c>
      <c r="F5" s="162">
        <v>5527</v>
      </c>
      <c r="G5" s="162">
        <v>2838</v>
      </c>
      <c r="H5" s="162"/>
      <c r="I5" s="163">
        <f>B5+E5</f>
        <v>11953</v>
      </c>
      <c r="J5" s="163">
        <f aca="true" t="shared" si="0" ref="J5:K16">C5+F5</f>
        <v>12138</v>
      </c>
      <c r="K5" s="163">
        <f t="shared" si="0"/>
        <v>5760</v>
      </c>
      <c r="L5" s="155"/>
      <c r="M5" s="155"/>
      <c r="N5" s="155"/>
    </row>
    <row r="6" spans="1:14" ht="32.25">
      <c r="A6" s="161" t="s">
        <v>28</v>
      </c>
      <c r="B6" s="162">
        <f>392+196+479+196+223</f>
        <v>1486</v>
      </c>
      <c r="C6" s="162">
        <f>405+204+502+202+223</f>
        <v>1536</v>
      </c>
      <c r="D6" s="162">
        <f>102+118+258+116+54</f>
        <v>648</v>
      </c>
      <c r="E6" s="162">
        <v>1284</v>
      </c>
      <c r="F6" s="162">
        <v>1284</v>
      </c>
      <c r="G6" s="162">
        <v>632</v>
      </c>
      <c r="H6" s="162"/>
      <c r="I6" s="163">
        <f aca="true" t="shared" si="1" ref="I6:I33">B6+E6</f>
        <v>2770</v>
      </c>
      <c r="J6" s="163">
        <f t="shared" si="0"/>
        <v>2820</v>
      </c>
      <c r="K6" s="163">
        <f t="shared" si="0"/>
        <v>1280</v>
      </c>
      <c r="L6" s="155"/>
      <c r="M6" s="155"/>
      <c r="N6" s="155"/>
    </row>
    <row r="7" spans="1:14" ht="16.5">
      <c r="A7" s="161" t="s">
        <v>29</v>
      </c>
      <c r="B7" s="162">
        <f>254+15+432+850+2413+19+635+205+254+1230+19+5226+10+13+1238+445+248</f>
        <v>13506</v>
      </c>
      <c r="C7" s="162">
        <f>254+432+2413+850+19+635+205+254+1230+19+5226+10+13+1238+445+248+15</f>
        <v>13506</v>
      </c>
      <c r="D7" s="162">
        <f>65+7+396+1499+157+9+695+102+424+51+9+2078+5+4+651+245+130+140</f>
        <v>6667</v>
      </c>
      <c r="E7" s="162">
        <f>5298+127+1664+540+2719+100+850</f>
        <v>11298</v>
      </c>
      <c r="F7" s="162">
        <f>5298+127+1664+540+2719+100+850</f>
        <v>11298</v>
      </c>
      <c r="G7" s="162">
        <f>3774+4+1+1276+268+1418+129+38+458</f>
        <v>7366</v>
      </c>
      <c r="H7" s="162"/>
      <c r="I7" s="163">
        <f t="shared" si="1"/>
        <v>24804</v>
      </c>
      <c r="J7" s="163">
        <f t="shared" si="0"/>
        <v>24804</v>
      </c>
      <c r="K7" s="163">
        <f t="shared" si="0"/>
        <v>14033</v>
      </c>
      <c r="L7" s="155"/>
      <c r="M7" s="155"/>
      <c r="N7" s="155"/>
    </row>
    <row r="8" spans="1:14" ht="16.5">
      <c r="A8" s="161" t="s">
        <v>31</v>
      </c>
      <c r="B8" s="163">
        <f aca="true" t="shared" si="2" ref="B8:H8">SUM(B9:B10)</f>
        <v>8125</v>
      </c>
      <c r="C8" s="163">
        <f t="shared" si="2"/>
        <v>8125</v>
      </c>
      <c r="D8" s="163">
        <f t="shared" si="2"/>
        <v>5058</v>
      </c>
      <c r="E8" s="163">
        <f t="shared" si="2"/>
        <v>13153</v>
      </c>
      <c r="F8" s="163">
        <f t="shared" si="2"/>
        <v>13153</v>
      </c>
      <c r="G8" s="163">
        <f t="shared" si="2"/>
        <v>9411</v>
      </c>
      <c r="H8" s="163">
        <f t="shared" si="2"/>
        <v>0</v>
      </c>
      <c r="I8" s="163">
        <f t="shared" si="1"/>
        <v>21278</v>
      </c>
      <c r="J8" s="163">
        <f t="shared" si="0"/>
        <v>21278</v>
      </c>
      <c r="K8" s="163">
        <f t="shared" si="0"/>
        <v>14469</v>
      </c>
      <c r="L8" s="155"/>
      <c r="M8" s="155"/>
      <c r="N8" s="155"/>
    </row>
    <row r="9" spans="1:14" ht="32.25">
      <c r="A9" s="164" t="s">
        <v>394</v>
      </c>
      <c r="B9" s="162">
        <v>136</v>
      </c>
      <c r="C9" s="162">
        <v>136</v>
      </c>
      <c r="D9" s="162">
        <v>0</v>
      </c>
      <c r="E9" s="162">
        <f>1196+7909+198+2400+600+850</f>
        <v>13153</v>
      </c>
      <c r="F9" s="162">
        <f>1196+7909+198+2400+600+850</f>
        <v>13153</v>
      </c>
      <c r="G9" s="162">
        <f>7909+48+1155+300-1</f>
        <v>9411</v>
      </c>
      <c r="H9" s="162"/>
      <c r="I9" s="163">
        <f t="shared" si="1"/>
        <v>13289</v>
      </c>
      <c r="J9" s="163">
        <f t="shared" si="0"/>
        <v>13289</v>
      </c>
      <c r="K9" s="163">
        <f t="shared" si="0"/>
        <v>9411</v>
      </c>
      <c r="L9" s="155"/>
      <c r="M9" s="155"/>
      <c r="N9" s="155"/>
    </row>
    <row r="10" spans="1:14" ht="32.25">
      <c r="A10" s="164" t="s">
        <v>395</v>
      </c>
      <c r="B10" s="162">
        <f>226+87+4733+1447+559+198+126+613</f>
        <v>7989</v>
      </c>
      <c r="C10" s="162">
        <f>226+87+4733+1447+559+198+126+613</f>
        <v>7989</v>
      </c>
      <c r="D10" s="162">
        <v>5058</v>
      </c>
      <c r="E10" s="162"/>
      <c r="F10" s="162"/>
      <c r="G10" s="162"/>
      <c r="H10" s="162"/>
      <c r="I10" s="163">
        <f t="shared" si="1"/>
        <v>7989</v>
      </c>
      <c r="J10" s="163">
        <f t="shared" si="0"/>
        <v>7989</v>
      </c>
      <c r="K10" s="163">
        <f t="shared" si="0"/>
        <v>5058</v>
      </c>
      <c r="L10" s="155"/>
      <c r="M10" s="155"/>
      <c r="N10" s="155"/>
    </row>
    <row r="11" spans="1:14" ht="16.5">
      <c r="A11" s="161" t="s">
        <v>30</v>
      </c>
      <c r="B11" s="162">
        <v>6049</v>
      </c>
      <c r="C11" s="162">
        <f>6887-698</f>
        <v>6189</v>
      </c>
      <c r="D11" s="162">
        <f>3823-14</f>
        <v>3809</v>
      </c>
      <c r="E11" s="162">
        <v>698</v>
      </c>
      <c r="F11" s="162">
        <v>698</v>
      </c>
      <c r="G11" s="162">
        <v>14</v>
      </c>
      <c r="H11" s="162"/>
      <c r="I11" s="163">
        <f t="shared" si="1"/>
        <v>6747</v>
      </c>
      <c r="J11" s="163">
        <f t="shared" si="0"/>
        <v>6887</v>
      </c>
      <c r="K11" s="163">
        <f t="shared" si="0"/>
        <v>3823</v>
      </c>
      <c r="L11" s="155"/>
      <c r="M11" s="155"/>
      <c r="N11" s="155"/>
    </row>
    <row r="12" spans="1:14" ht="32.25" hidden="1">
      <c r="A12" s="164" t="s">
        <v>363</v>
      </c>
      <c r="B12" s="162"/>
      <c r="C12" s="162"/>
      <c r="D12" s="162"/>
      <c r="E12" s="162"/>
      <c r="F12" s="162"/>
      <c r="G12" s="162"/>
      <c r="H12" s="162"/>
      <c r="I12" s="163">
        <f t="shared" si="1"/>
        <v>0</v>
      </c>
      <c r="J12" s="163">
        <f t="shared" si="0"/>
        <v>0</v>
      </c>
      <c r="K12" s="163">
        <f t="shared" si="0"/>
        <v>0</v>
      </c>
      <c r="L12" s="155"/>
      <c r="M12" s="155"/>
      <c r="N12" s="155"/>
    </row>
    <row r="13" spans="1:14" ht="16.5">
      <c r="A13" s="166" t="s">
        <v>17</v>
      </c>
      <c r="B13" s="162"/>
      <c r="C13" s="162"/>
      <c r="D13" s="162"/>
      <c r="E13" s="162"/>
      <c r="F13" s="162">
        <v>2996</v>
      </c>
      <c r="G13" s="162"/>
      <c r="H13" s="162"/>
      <c r="I13" s="163">
        <f t="shared" si="1"/>
        <v>0</v>
      </c>
      <c r="J13" s="163">
        <f t="shared" si="0"/>
        <v>2996</v>
      </c>
      <c r="K13" s="163">
        <f t="shared" si="0"/>
        <v>0</v>
      </c>
      <c r="L13" s="155"/>
      <c r="M13" s="155"/>
      <c r="N13" s="155"/>
    </row>
    <row r="14" spans="1:14" ht="16.5">
      <c r="A14" s="166" t="s">
        <v>18</v>
      </c>
      <c r="B14" s="162"/>
      <c r="C14" s="162"/>
      <c r="D14" s="162"/>
      <c r="E14" s="162"/>
      <c r="F14" s="162"/>
      <c r="G14" s="162"/>
      <c r="H14" s="162"/>
      <c r="I14" s="163">
        <f t="shared" si="1"/>
        <v>0</v>
      </c>
      <c r="J14" s="163">
        <f t="shared" si="0"/>
        <v>0</v>
      </c>
      <c r="K14" s="163">
        <f t="shared" si="0"/>
        <v>0</v>
      </c>
      <c r="L14" s="155"/>
      <c r="M14" s="155"/>
      <c r="N14" s="155"/>
    </row>
    <row r="15" spans="1:14" ht="32.25">
      <c r="A15" s="165" t="s">
        <v>404</v>
      </c>
      <c r="B15" s="162">
        <v>12378</v>
      </c>
      <c r="C15" s="162">
        <v>13495</v>
      </c>
      <c r="D15" s="162">
        <v>8485</v>
      </c>
      <c r="E15" s="162"/>
      <c r="F15" s="162"/>
      <c r="G15" s="162"/>
      <c r="H15" s="162"/>
      <c r="I15" s="163">
        <f t="shared" si="1"/>
        <v>12378</v>
      </c>
      <c r="J15" s="163">
        <f t="shared" si="0"/>
        <v>13495</v>
      </c>
      <c r="K15" s="163">
        <f t="shared" si="0"/>
        <v>8485</v>
      </c>
      <c r="L15" s="155"/>
      <c r="M15" s="155"/>
      <c r="N15" s="155"/>
    </row>
    <row r="16" spans="1:14" ht="16.5">
      <c r="A16" s="165" t="s">
        <v>438</v>
      </c>
      <c r="B16" s="162"/>
      <c r="C16" s="162"/>
      <c r="D16" s="162">
        <v>1134</v>
      </c>
      <c r="E16" s="162"/>
      <c r="F16" s="162"/>
      <c r="G16" s="162"/>
      <c r="H16" s="162"/>
      <c r="I16" s="163">
        <f t="shared" si="1"/>
        <v>0</v>
      </c>
      <c r="J16" s="163">
        <f t="shared" si="0"/>
        <v>0</v>
      </c>
      <c r="K16" s="163">
        <f t="shared" si="0"/>
        <v>1134</v>
      </c>
      <c r="L16" s="155"/>
      <c r="M16" s="155"/>
      <c r="N16" s="155"/>
    </row>
    <row r="17" spans="1:14" ht="16.5">
      <c r="A17" s="167" t="s">
        <v>5</v>
      </c>
      <c r="B17" s="168">
        <f aca="true" t="shared" si="3" ref="B17:J17">B5+B6+B7+B8+B11+B13+B14+B15+B16</f>
        <v>47970</v>
      </c>
      <c r="C17" s="168">
        <f t="shared" si="3"/>
        <v>49462</v>
      </c>
      <c r="D17" s="168">
        <f t="shared" si="3"/>
        <v>28723</v>
      </c>
      <c r="E17" s="168">
        <f t="shared" si="3"/>
        <v>31960</v>
      </c>
      <c r="F17" s="168">
        <f t="shared" si="3"/>
        <v>34956</v>
      </c>
      <c r="G17" s="168">
        <f t="shared" si="3"/>
        <v>20261</v>
      </c>
      <c r="H17" s="168">
        <f t="shared" si="3"/>
        <v>0</v>
      </c>
      <c r="I17" s="168">
        <f t="shared" si="3"/>
        <v>79930</v>
      </c>
      <c r="J17" s="168">
        <f t="shared" si="3"/>
        <v>84418</v>
      </c>
      <c r="K17" s="168">
        <f>K5+K6+K7+K8+K11+K13+K14+K15+K16</f>
        <v>48984</v>
      </c>
      <c r="L17" s="155"/>
      <c r="M17" s="155"/>
      <c r="N17" s="155"/>
    </row>
    <row r="18" spans="1:14" ht="16.5">
      <c r="A18" s="161" t="s">
        <v>21</v>
      </c>
      <c r="B18" s="162">
        <v>0</v>
      </c>
      <c r="C18" s="162">
        <v>0</v>
      </c>
      <c r="D18" s="162">
        <v>0</v>
      </c>
      <c r="E18" s="162">
        <v>256037</v>
      </c>
      <c r="F18" s="162">
        <f>254887+1150</f>
        <v>256037</v>
      </c>
      <c r="G18" s="162">
        <f>395+5276</f>
        <v>5671</v>
      </c>
      <c r="H18" s="162"/>
      <c r="I18" s="163">
        <f t="shared" si="1"/>
        <v>256037</v>
      </c>
      <c r="J18" s="163">
        <f aca="true" t="shared" si="4" ref="J18:J31">C18+F18</f>
        <v>256037</v>
      </c>
      <c r="K18" s="163">
        <f aca="true" t="shared" si="5" ref="K18:K31">D18+G18</f>
        <v>5671</v>
      </c>
      <c r="L18" s="155"/>
      <c r="M18" s="155"/>
      <c r="N18" s="155"/>
    </row>
    <row r="19" spans="1:14" ht="16.5">
      <c r="A19" s="161" t="s">
        <v>20</v>
      </c>
      <c r="B19" s="162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/>
      <c r="I19" s="163">
        <f t="shared" si="1"/>
        <v>0</v>
      </c>
      <c r="J19" s="163">
        <f t="shared" si="4"/>
        <v>0</v>
      </c>
      <c r="K19" s="163">
        <f t="shared" si="5"/>
        <v>0</v>
      </c>
      <c r="L19" s="155"/>
      <c r="M19" s="155"/>
      <c r="N19" s="155"/>
    </row>
    <row r="20" spans="1:14" ht="16.5">
      <c r="A20" s="161" t="s">
        <v>22</v>
      </c>
      <c r="B20" s="163">
        <f aca="true" t="shared" si="6" ref="B20:G20">SUM(B21:B25)</f>
        <v>436</v>
      </c>
      <c r="C20" s="163">
        <f t="shared" si="6"/>
        <v>436</v>
      </c>
      <c r="D20" s="163">
        <f t="shared" si="6"/>
        <v>40</v>
      </c>
      <c r="E20" s="163">
        <f t="shared" si="6"/>
        <v>0</v>
      </c>
      <c r="F20" s="163">
        <f t="shared" si="6"/>
        <v>0</v>
      </c>
      <c r="G20" s="163">
        <f t="shared" si="6"/>
        <v>0</v>
      </c>
      <c r="H20" s="163"/>
      <c r="I20" s="163">
        <f t="shared" si="1"/>
        <v>436</v>
      </c>
      <c r="J20" s="163">
        <f t="shared" si="4"/>
        <v>436</v>
      </c>
      <c r="K20" s="163">
        <f>D20+G20</f>
        <v>40</v>
      </c>
      <c r="L20" s="155"/>
      <c r="M20" s="155"/>
      <c r="N20" s="155"/>
    </row>
    <row r="21" spans="1:14" ht="48" hidden="1">
      <c r="A21" s="164" t="s">
        <v>364</v>
      </c>
      <c r="B21" s="162"/>
      <c r="C21" s="162"/>
      <c r="D21" s="162"/>
      <c r="E21" s="162"/>
      <c r="F21" s="162"/>
      <c r="G21" s="162"/>
      <c r="H21" s="162"/>
      <c r="I21" s="163">
        <f t="shared" si="1"/>
        <v>0</v>
      </c>
      <c r="J21" s="163">
        <f t="shared" si="4"/>
        <v>0</v>
      </c>
      <c r="K21" s="163">
        <f t="shared" si="5"/>
        <v>0</v>
      </c>
      <c r="L21" s="155"/>
      <c r="M21" s="155"/>
      <c r="N21" s="155"/>
    </row>
    <row r="22" spans="1:14" ht="16.5" hidden="1">
      <c r="A22" s="164" t="s">
        <v>365</v>
      </c>
      <c r="B22" s="162"/>
      <c r="C22" s="162"/>
      <c r="D22" s="162"/>
      <c r="E22" s="162"/>
      <c r="F22" s="162"/>
      <c r="G22" s="162"/>
      <c r="H22" s="162"/>
      <c r="I22" s="163">
        <f t="shared" si="1"/>
        <v>0</v>
      </c>
      <c r="J22" s="163">
        <f t="shared" si="4"/>
        <v>0</v>
      </c>
      <c r="K22" s="163">
        <f t="shared" si="5"/>
        <v>0</v>
      </c>
      <c r="L22" s="155"/>
      <c r="M22" s="155"/>
      <c r="N22" s="155"/>
    </row>
    <row r="23" spans="1:14" ht="16.5">
      <c r="A23" s="164" t="s">
        <v>397</v>
      </c>
      <c r="B23" s="162"/>
      <c r="C23" s="162"/>
      <c r="D23" s="162"/>
      <c r="E23" s="162"/>
      <c r="F23" s="162"/>
      <c r="G23" s="162"/>
      <c r="H23" s="162"/>
      <c r="I23" s="163">
        <f t="shared" si="1"/>
        <v>0</v>
      </c>
      <c r="J23" s="163">
        <f t="shared" si="4"/>
        <v>0</v>
      </c>
      <c r="K23" s="163">
        <f t="shared" si="5"/>
        <v>0</v>
      </c>
      <c r="L23" s="155"/>
      <c r="M23" s="155"/>
      <c r="N23" s="155"/>
    </row>
    <row r="24" spans="1:14" ht="32.25">
      <c r="A24" s="164" t="s">
        <v>396</v>
      </c>
      <c r="B24" s="162">
        <v>436</v>
      </c>
      <c r="C24" s="162">
        <v>436</v>
      </c>
      <c r="D24" s="162">
        <v>40</v>
      </c>
      <c r="E24" s="162"/>
      <c r="F24" s="162"/>
      <c r="G24" s="162"/>
      <c r="H24" s="162"/>
      <c r="I24" s="163">
        <f t="shared" si="1"/>
        <v>436</v>
      </c>
      <c r="J24" s="163">
        <f t="shared" si="4"/>
        <v>436</v>
      </c>
      <c r="K24" s="163">
        <f t="shared" si="5"/>
        <v>40</v>
      </c>
      <c r="L24" s="155"/>
      <c r="M24" s="155"/>
      <c r="N24" s="155"/>
    </row>
    <row r="25" spans="1:14" ht="32.25" hidden="1">
      <c r="A25" s="164" t="s">
        <v>366</v>
      </c>
      <c r="B25" s="162"/>
      <c r="C25" s="162"/>
      <c r="D25" s="162"/>
      <c r="E25" s="162"/>
      <c r="F25" s="162"/>
      <c r="G25" s="162"/>
      <c r="H25" s="162"/>
      <c r="I25" s="163">
        <f t="shared" si="1"/>
        <v>0</v>
      </c>
      <c r="J25" s="163">
        <f t="shared" si="4"/>
        <v>0</v>
      </c>
      <c r="K25" s="163">
        <f t="shared" si="5"/>
        <v>0</v>
      </c>
      <c r="L25" s="155"/>
      <c r="M25" s="155"/>
      <c r="N25" s="155"/>
    </row>
    <row r="26" spans="1:14" ht="16.5">
      <c r="A26" s="166" t="s">
        <v>34</v>
      </c>
      <c r="B26" s="162"/>
      <c r="C26" s="162"/>
      <c r="D26" s="162"/>
      <c r="E26" s="162"/>
      <c r="F26" s="162"/>
      <c r="G26" s="162"/>
      <c r="H26" s="162"/>
      <c r="I26" s="163">
        <f t="shared" si="1"/>
        <v>0</v>
      </c>
      <c r="J26" s="163">
        <f t="shared" si="4"/>
        <v>0</v>
      </c>
      <c r="K26" s="163">
        <f t="shared" si="5"/>
        <v>0</v>
      </c>
      <c r="L26" s="155"/>
      <c r="M26" s="155"/>
      <c r="N26" s="155"/>
    </row>
    <row r="27" spans="1:14" ht="16.5">
      <c r="A27" s="166" t="s">
        <v>33</v>
      </c>
      <c r="B27" s="162"/>
      <c r="C27" s="162"/>
      <c r="D27" s="162"/>
      <c r="E27" s="162">
        <v>40034</v>
      </c>
      <c r="F27" s="162">
        <v>40034</v>
      </c>
      <c r="G27" s="162">
        <v>0</v>
      </c>
      <c r="H27" s="162"/>
      <c r="I27" s="163">
        <f t="shared" si="1"/>
        <v>40034</v>
      </c>
      <c r="J27" s="163">
        <f t="shared" si="4"/>
        <v>40034</v>
      </c>
      <c r="K27" s="163">
        <f t="shared" si="5"/>
        <v>0</v>
      </c>
      <c r="L27" s="155"/>
      <c r="M27" s="155"/>
      <c r="N27" s="155"/>
    </row>
    <row r="28" spans="1:14" ht="32.25">
      <c r="A28" s="165" t="s">
        <v>405</v>
      </c>
      <c r="B28" s="162"/>
      <c r="C28" s="162"/>
      <c r="D28" s="162"/>
      <c r="E28" s="162"/>
      <c r="F28" s="162"/>
      <c r="G28" s="162"/>
      <c r="H28" s="162"/>
      <c r="I28" s="163">
        <f t="shared" si="1"/>
        <v>0</v>
      </c>
      <c r="J28" s="163">
        <f t="shared" si="4"/>
        <v>0</v>
      </c>
      <c r="K28" s="163">
        <f t="shared" si="5"/>
        <v>0</v>
      </c>
      <c r="L28" s="155"/>
      <c r="M28" s="155"/>
      <c r="N28" s="155"/>
    </row>
    <row r="29" spans="1:14" ht="16.5" hidden="1">
      <c r="A29" s="169" t="s">
        <v>23</v>
      </c>
      <c r="B29" s="162"/>
      <c r="C29" s="162"/>
      <c r="D29" s="162"/>
      <c r="E29" s="162"/>
      <c r="F29" s="162"/>
      <c r="G29" s="162"/>
      <c r="H29" s="162"/>
      <c r="I29" s="163">
        <f t="shared" si="1"/>
        <v>0</v>
      </c>
      <c r="J29" s="163">
        <f t="shared" si="4"/>
        <v>0</v>
      </c>
      <c r="K29" s="163">
        <f t="shared" si="5"/>
        <v>0</v>
      </c>
      <c r="L29" s="155"/>
      <c r="M29" s="155"/>
      <c r="N29" s="155"/>
    </row>
    <row r="30" spans="1:14" ht="16.5" hidden="1">
      <c r="A30" s="169" t="s">
        <v>25</v>
      </c>
      <c r="B30" s="162"/>
      <c r="C30" s="162"/>
      <c r="D30" s="162"/>
      <c r="E30" s="162"/>
      <c r="F30" s="162"/>
      <c r="G30" s="162"/>
      <c r="H30" s="162"/>
      <c r="I30" s="163">
        <f t="shared" si="1"/>
        <v>0</v>
      </c>
      <c r="J30" s="163">
        <f t="shared" si="4"/>
        <v>0</v>
      </c>
      <c r="K30" s="163">
        <f t="shared" si="5"/>
        <v>0</v>
      </c>
      <c r="L30" s="155"/>
      <c r="M30" s="155"/>
      <c r="N30" s="155"/>
    </row>
    <row r="31" spans="1:14" ht="16.5">
      <c r="A31" s="169" t="s">
        <v>24</v>
      </c>
      <c r="B31" s="162"/>
      <c r="C31" s="162"/>
      <c r="D31" s="162"/>
      <c r="E31" s="162">
        <v>7551</v>
      </c>
      <c r="F31" s="162">
        <v>7551</v>
      </c>
      <c r="G31" s="162">
        <v>0</v>
      </c>
      <c r="H31" s="162"/>
      <c r="I31" s="163">
        <f t="shared" si="1"/>
        <v>7551</v>
      </c>
      <c r="J31" s="163">
        <f t="shared" si="4"/>
        <v>7551</v>
      </c>
      <c r="K31" s="163">
        <f t="shared" si="5"/>
        <v>0</v>
      </c>
      <c r="L31" s="155"/>
      <c r="M31" s="155"/>
      <c r="N31" s="155"/>
    </row>
    <row r="32" spans="1:14" ht="16.5">
      <c r="A32" s="167" t="s">
        <v>6</v>
      </c>
      <c r="B32" s="168">
        <f aca="true" t="shared" si="7" ref="B32:I32">SUM(B18,B19,B20,B26,B27,B28,B29,B30,B31)</f>
        <v>436</v>
      </c>
      <c r="C32" s="168">
        <f t="shared" si="7"/>
        <v>436</v>
      </c>
      <c r="D32" s="168">
        <f t="shared" si="7"/>
        <v>40</v>
      </c>
      <c r="E32" s="168">
        <f>SUM(E18,E19,E20,E26,E27,E28,E29,E30,E31)</f>
        <v>303622</v>
      </c>
      <c r="F32" s="168">
        <f t="shared" si="7"/>
        <v>303622</v>
      </c>
      <c r="G32" s="168">
        <f t="shared" si="7"/>
        <v>5671</v>
      </c>
      <c r="H32" s="168">
        <f t="shared" si="7"/>
        <v>0</v>
      </c>
      <c r="I32" s="168">
        <f t="shared" si="7"/>
        <v>304058</v>
      </c>
      <c r="J32" s="168">
        <f>SUM(J18,J19,J20,J26,J27,J28,J29,J30,J31)</f>
        <v>304058</v>
      </c>
      <c r="K32" s="168">
        <f>SUM(K18,K19,K20,K26,K27,K28,K29,K30,K31)</f>
        <v>5711</v>
      </c>
      <c r="L32" s="155"/>
      <c r="M32" s="155"/>
      <c r="N32" s="155"/>
    </row>
    <row r="33" spans="1:14" ht="31.5" customHeight="1">
      <c r="A33" s="170" t="s">
        <v>19</v>
      </c>
      <c r="B33" s="171">
        <f aca="true" t="shared" si="8" ref="B33:H33">SUM(B17,B32)</f>
        <v>48406</v>
      </c>
      <c r="C33" s="171">
        <f t="shared" si="8"/>
        <v>49898</v>
      </c>
      <c r="D33" s="171">
        <f t="shared" si="8"/>
        <v>28763</v>
      </c>
      <c r="E33" s="171">
        <f t="shared" si="8"/>
        <v>335582</v>
      </c>
      <c r="F33" s="171">
        <f t="shared" si="8"/>
        <v>338578</v>
      </c>
      <c r="G33" s="171">
        <f t="shared" si="8"/>
        <v>25932</v>
      </c>
      <c r="H33" s="171">
        <f t="shared" si="8"/>
        <v>0</v>
      </c>
      <c r="I33" s="163">
        <f t="shared" si="1"/>
        <v>383988</v>
      </c>
      <c r="J33" s="163">
        <f>C33+F33</f>
        <v>388476</v>
      </c>
      <c r="K33" s="163">
        <f>D33+G33</f>
        <v>54695</v>
      </c>
      <c r="L33" s="155"/>
      <c r="M33" s="155"/>
      <c r="N33" s="155"/>
    </row>
    <row r="34" spans="1:14" ht="1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</row>
    <row r="35" spans="1:14" ht="1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</row>
    <row r="36" spans="1:14" ht="60">
      <c r="A36" s="158" t="s">
        <v>361</v>
      </c>
      <c r="B36" s="159" t="s">
        <v>186</v>
      </c>
      <c r="C36" s="159" t="s">
        <v>186</v>
      </c>
      <c r="D36" s="159" t="s">
        <v>186</v>
      </c>
      <c r="E36" s="159" t="s">
        <v>187</v>
      </c>
      <c r="F36" s="159" t="s">
        <v>187</v>
      </c>
      <c r="G36" s="159" t="s">
        <v>187</v>
      </c>
      <c r="H36" s="159" t="s">
        <v>362</v>
      </c>
      <c r="I36" s="160" t="s">
        <v>48</v>
      </c>
      <c r="J36" s="160" t="s">
        <v>48</v>
      </c>
      <c r="K36" s="160" t="s">
        <v>48</v>
      </c>
      <c r="L36" s="155"/>
      <c r="M36" s="155"/>
      <c r="N36" s="155"/>
    </row>
    <row r="37" spans="1:14" ht="16.5">
      <c r="A37" s="164" t="s">
        <v>35</v>
      </c>
      <c r="B37" s="162"/>
      <c r="C37" s="162"/>
      <c r="D37" s="162">
        <v>6</v>
      </c>
      <c r="E37" s="162">
        <v>0</v>
      </c>
      <c r="F37" s="162">
        <v>0</v>
      </c>
      <c r="G37" s="162">
        <v>0</v>
      </c>
      <c r="H37" s="162"/>
      <c r="I37" s="163">
        <f aca="true" t="shared" si="9" ref="I37:I67">B37+E37</f>
        <v>0</v>
      </c>
      <c r="J37" s="163">
        <f aca="true" t="shared" si="10" ref="J37:J52">C37+F37</f>
        <v>0</v>
      </c>
      <c r="K37" s="163">
        <f aca="true" t="shared" si="11" ref="K37:K52">D37+G37</f>
        <v>6</v>
      </c>
      <c r="L37" s="155"/>
      <c r="M37" s="155"/>
      <c r="N37" s="155"/>
    </row>
    <row r="38" spans="1:14" ht="16.5">
      <c r="A38" s="173" t="s">
        <v>14</v>
      </c>
      <c r="B38" s="162">
        <f>4296+1157</f>
        <v>5453</v>
      </c>
      <c r="C38" s="162">
        <f>4296+1157</f>
        <v>5453</v>
      </c>
      <c r="D38" s="162">
        <v>2735</v>
      </c>
      <c r="E38" s="162">
        <f>5486+200+54+822+450+4040+1212+100+27+20</f>
        <v>12411</v>
      </c>
      <c r="F38" s="162">
        <f>5486+254+822+5702+127+20</f>
        <v>12411</v>
      </c>
      <c r="G38" s="162">
        <f>1712+99+293+292+1719+543+274-211</f>
        <v>4721</v>
      </c>
      <c r="H38" s="162"/>
      <c r="I38" s="163">
        <f t="shared" si="9"/>
        <v>17864</v>
      </c>
      <c r="J38" s="163">
        <f t="shared" si="10"/>
        <v>17864</v>
      </c>
      <c r="K38" s="163">
        <f t="shared" si="11"/>
        <v>7456</v>
      </c>
      <c r="L38" s="155"/>
      <c r="M38" s="155"/>
      <c r="N38" s="155"/>
    </row>
    <row r="39" spans="1:14" ht="16.5">
      <c r="A39" s="173" t="s">
        <v>36</v>
      </c>
      <c r="B39" s="162">
        <f>1492+3534</f>
        <v>5026</v>
      </c>
      <c r="C39" s="162">
        <f>1492+3534+2330</f>
        <v>7356</v>
      </c>
      <c r="D39" s="162">
        <f>1760+263+2330</f>
        <v>4353</v>
      </c>
      <c r="E39" s="162">
        <v>0</v>
      </c>
      <c r="F39" s="162">
        <v>0</v>
      </c>
      <c r="G39" s="162">
        <v>0</v>
      </c>
      <c r="H39" s="162"/>
      <c r="I39" s="163">
        <f t="shared" si="9"/>
        <v>5026</v>
      </c>
      <c r="J39" s="163">
        <f t="shared" si="10"/>
        <v>7356</v>
      </c>
      <c r="K39" s="163">
        <f t="shared" si="11"/>
        <v>4353</v>
      </c>
      <c r="L39" s="155"/>
      <c r="M39" s="155"/>
      <c r="N39" s="155"/>
    </row>
    <row r="40" spans="1:14" ht="16.5">
      <c r="A40" s="173" t="s">
        <v>2</v>
      </c>
      <c r="B40" s="162">
        <v>0</v>
      </c>
      <c r="C40" s="162">
        <v>0</v>
      </c>
      <c r="D40" s="162">
        <v>0</v>
      </c>
      <c r="E40" s="162">
        <v>1196</v>
      </c>
      <c r="F40" s="162">
        <v>1196</v>
      </c>
      <c r="G40" s="162">
        <v>0</v>
      </c>
      <c r="H40" s="162"/>
      <c r="I40" s="163">
        <f t="shared" si="9"/>
        <v>1196</v>
      </c>
      <c r="J40" s="163">
        <f t="shared" si="10"/>
        <v>1196</v>
      </c>
      <c r="K40" s="163">
        <f t="shared" si="11"/>
        <v>0</v>
      </c>
      <c r="L40" s="155"/>
      <c r="M40" s="155"/>
      <c r="N40" s="155"/>
    </row>
    <row r="41" spans="1:14" ht="16.5">
      <c r="A41" s="173" t="s">
        <v>54</v>
      </c>
      <c r="B41" s="162">
        <v>0</v>
      </c>
      <c r="C41" s="162">
        <v>0</v>
      </c>
      <c r="D41" s="162">
        <v>0</v>
      </c>
      <c r="E41" s="162">
        <v>8965</v>
      </c>
      <c r="F41" s="162">
        <v>8965</v>
      </c>
      <c r="G41" s="162">
        <v>3171</v>
      </c>
      <c r="H41" s="162"/>
      <c r="I41" s="163">
        <f t="shared" si="9"/>
        <v>8965</v>
      </c>
      <c r="J41" s="163">
        <f t="shared" si="10"/>
        <v>8965</v>
      </c>
      <c r="K41" s="163">
        <f t="shared" si="11"/>
        <v>3171</v>
      </c>
      <c r="L41" s="155"/>
      <c r="M41" s="155"/>
      <c r="N41" s="155"/>
    </row>
    <row r="42" spans="1:14" ht="15.75">
      <c r="A42" s="174" t="s">
        <v>8</v>
      </c>
      <c r="B42" s="162">
        <v>0</v>
      </c>
      <c r="C42" s="162">
        <v>0</v>
      </c>
      <c r="D42" s="162">
        <v>0</v>
      </c>
      <c r="E42" s="162">
        <v>0</v>
      </c>
      <c r="F42" s="162">
        <v>0</v>
      </c>
      <c r="G42" s="162">
        <v>0</v>
      </c>
      <c r="H42" s="162"/>
      <c r="I42" s="163">
        <f t="shared" si="9"/>
        <v>0</v>
      </c>
      <c r="J42" s="163">
        <f t="shared" si="10"/>
        <v>0</v>
      </c>
      <c r="K42" s="163">
        <f t="shared" si="11"/>
        <v>0</v>
      </c>
      <c r="L42" s="155"/>
      <c r="M42" s="155"/>
      <c r="N42" s="155"/>
    </row>
    <row r="43" spans="1:14" ht="15.75">
      <c r="A43" s="174" t="s">
        <v>9</v>
      </c>
      <c r="B43" s="162">
        <v>0</v>
      </c>
      <c r="C43" s="162">
        <v>0</v>
      </c>
      <c r="D43" s="162">
        <v>0</v>
      </c>
      <c r="E43" s="162">
        <v>0</v>
      </c>
      <c r="F43" s="162">
        <v>0</v>
      </c>
      <c r="G43" s="162">
        <v>0</v>
      </c>
      <c r="H43" s="162"/>
      <c r="I43" s="163">
        <f t="shared" si="9"/>
        <v>0</v>
      </c>
      <c r="J43" s="163">
        <f t="shared" si="10"/>
        <v>0</v>
      </c>
      <c r="K43" s="163">
        <f t="shared" si="11"/>
        <v>0</v>
      </c>
      <c r="L43" s="155"/>
      <c r="M43" s="155"/>
      <c r="N43" s="155"/>
    </row>
    <row r="44" spans="1:14" ht="15.75">
      <c r="A44" s="174" t="s">
        <v>10</v>
      </c>
      <c r="B44" s="162">
        <v>0</v>
      </c>
      <c r="C44" s="162">
        <v>0</v>
      </c>
      <c r="D44" s="162">
        <v>0</v>
      </c>
      <c r="E44" s="162">
        <v>1709</v>
      </c>
      <c r="F44" s="162">
        <v>1709</v>
      </c>
      <c r="G44" s="162">
        <v>767</v>
      </c>
      <c r="H44" s="162"/>
      <c r="I44" s="163">
        <f t="shared" si="9"/>
        <v>1709</v>
      </c>
      <c r="J44" s="163">
        <f t="shared" si="10"/>
        <v>1709</v>
      </c>
      <c r="K44" s="163">
        <f t="shared" si="11"/>
        <v>767</v>
      </c>
      <c r="L44" s="155"/>
      <c r="M44" s="155"/>
      <c r="N44" s="155"/>
    </row>
    <row r="45" spans="1:14" ht="48">
      <c r="A45" s="173" t="s">
        <v>0</v>
      </c>
      <c r="B45" s="162">
        <f>12378+2464+1843+159+156-1899+3000+2037+1032+4899+7357</f>
        <v>33426</v>
      </c>
      <c r="C45" s="162">
        <v>35584</v>
      </c>
      <c r="D45" s="162">
        <v>15526</v>
      </c>
      <c r="E45" s="162">
        <v>0</v>
      </c>
      <c r="F45" s="162">
        <v>0</v>
      </c>
      <c r="G45" s="162">
        <v>0</v>
      </c>
      <c r="H45" s="162" t="s">
        <v>277</v>
      </c>
      <c r="I45" s="163">
        <f t="shared" si="9"/>
        <v>33426</v>
      </c>
      <c r="J45" s="163">
        <f t="shared" si="10"/>
        <v>35584</v>
      </c>
      <c r="K45" s="163">
        <f t="shared" si="11"/>
        <v>15526</v>
      </c>
      <c r="L45" s="155"/>
      <c r="M45" s="155"/>
      <c r="N45" s="155"/>
    </row>
    <row r="46" spans="1:14" ht="16.5" hidden="1">
      <c r="A46" s="175" t="s">
        <v>4</v>
      </c>
      <c r="B46" s="162">
        <v>0</v>
      </c>
      <c r="C46" s="162">
        <v>0</v>
      </c>
      <c r="D46" s="162">
        <v>0</v>
      </c>
      <c r="E46" s="162">
        <v>0</v>
      </c>
      <c r="F46" s="162">
        <v>0</v>
      </c>
      <c r="G46" s="162">
        <v>0</v>
      </c>
      <c r="H46" s="162"/>
      <c r="I46" s="163">
        <f t="shared" si="9"/>
        <v>0</v>
      </c>
      <c r="J46" s="163">
        <f t="shared" si="10"/>
        <v>0</v>
      </c>
      <c r="K46" s="163">
        <f t="shared" si="11"/>
        <v>0</v>
      </c>
      <c r="L46" s="155"/>
      <c r="M46" s="155"/>
      <c r="N46" s="155"/>
    </row>
    <row r="47" spans="1:14" ht="16.5">
      <c r="A47" s="176" t="s">
        <v>40</v>
      </c>
      <c r="B47" s="163">
        <f aca="true" t="shared" si="12" ref="B47:H47">SUM(B37:B46)</f>
        <v>43905</v>
      </c>
      <c r="C47" s="163">
        <f t="shared" si="12"/>
        <v>48393</v>
      </c>
      <c r="D47" s="163">
        <f t="shared" si="12"/>
        <v>22620</v>
      </c>
      <c r="E47" s="163">
        <f t="shared" si="12"/>
        <v>24281</v>
      </c>
      <c r="F47" s="163">
        <f t="shared" si="12"/>
        <v>24281</v>
      </c>
      <c r="G47" s="163">
        <f t="shared" si="12"/>
        <v>8659</v>
      </c>
      <c r="H47" s="163">
        <f t="shared" si="12"/>
        <v>0</v>
      </c>
      <c r="I47" s="163">
        <f t="shared" si="9"/>
        <v>68186</v>
      </c>
      <c r="J47" s="163">
        <f t="shared" si="10"/>
        <v>72674</v>
      </c>
      <c r="K47" s="163">
        <f t="shared" si="11"/>
        <v>31279</v>
      </c>
      <c r="L47" s="155"/>
      <c r="M47" s="155"/>
      <c r="N47" s="155"/>
    </row>
    <row r="48" spans="1:14" ht="16.5">
      <c r="A48" s="177" t="s">
        <v>43</v>
      </c>
      <c r="B48" s="163">
        <f aca="true" t="shared" si="13" ref="B48:H48">SUM(B47-B17)</f>
        <v>-4065</v>
      </c>
      <c r="C48" s="163">
        <f t="shared" si="13"/>
        <v>-1069</v>
      </c>
      <c r="D48" s="163">
        <f t="shared" si="13"/>
        <v>-6103</v>
      </c>
      <c r="E48" s="163">
        <f t="shared" si="13"/>
        <v>-7679</v>
      </c>
      <c r="F48" s="163">
        <f t="shared" si="13"/>
        <v>-10675</v>
      </c>
      <c r="G48" s="163">
        <f t="shared" si="13"/>
        <v>-11602</v>
      </c>
      <c r="H48" s="163">
        <f t="shared" si="13"/>
        <v>0</v>
      </c>
      <c r="I48" s="212">
        <f t="shared" si="9"/>
        <v>-11744</v>
      </c>
      <c r="J48" s="212">
        <f t="shared" si="10"/>
        <v>-11744</v>
      </c>
      <c r="K48" s="212">
        <f t="shared" si="11"/>
        <v>-17705</v>
      </c>
      <c r="L48" s="155"/>
      <c r="M48" s="155"/>
      <c r="N48" s="155"/>
    </row>
    <row r="49" spans="1:14" ht="16.5">
      <c r="A49" s="178" t="s">
        <v>44</v>
      </c>
      <c r="B49" s="162">
        <v>0</v>
      </c>
      <c r="C49" s="162"/>
      <c r="D49" s="162"/>
      <c r="E49" s="162"/>
      <c r="F49" s="162"/>
      <c r="G49" s="162"/>
      <c r="H49" s="162"/>
      <c r="I49" s="163">
        <f t="shared" si="9"/>
        <v>0</v>
      </c>
      <c r="J49" s="163">
        <f t="shared" si="10"/>
        <v>0</v>
      </c>
      <c r="K49" s="163">
        <f t="shared" si="11"/>
        <v>0</v>
      </c>
      <c r="L49" s="155"/>
      <c r="M49" s="155"/>
      <c r="N49" s="155"/>
    </row>
    <row r="50" spans="1:14" ht="32.25">
      <c r="A50" s="165" t="s">
        <v>399</v>
      </c>
      <c r="B50" s="162">
        <v>0</v>
      </c>
      <c r="C50" s="162">
        <v>0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3">
        <f t="shared" si="9"/>
        <v>0</v>
      </c>
      <c r="J50" s="163">
        <f t="shared" si="10"/>
        <v>0</v>
      </c>
      <c r="K50" s="163">
        <f t="shared" si="11"/>
        <v>0</v>
      </c>
      <c r="L50" s="155"/>
      <c r="M50" s="155"/>
      <c r="N50" s="155"/>
    </row>
    <row r="51" spans="1:14" ht="16.5">
      <c r="A51" s="165" t="s">
        <v>439</v>
      </c>
      <c r="B51" s="162">
        <v>0</v>
      </c>
      <c r="C51" s="162">
        <v>0</v>
      </c>
      <c r="D51" s="162">
        <f>149+3782</f>
        <v>3931</v>
      </c>
      <c r="E51" s="162">
        <v>0</v>
      </c>
      <c r="F51" s="162">
        <v>0</v>
      </c>
      <c r="G51" s="162">
        <v>0</v>
      </c>
      <c r="H51" s="162">
        <v>0</v>
      </c>
      <c r="I51" s="163">
        <f>B51+E51</f>
        <v>0</v>
      </c>
      <c r="J51" s="163">
        <f>C51+F51</f>
        <v>0</v>
      </c>
      <c r="K51" s="163">
        <f>D51+G51</f>
        <v>3931</v>
      </c>
      <c r="L51" s="155"/>
      <c r="M51" s="155"/>
      <c r="N51" s="155"/>
    </row>
    <row r="52" spans="1:14" ht="32.25">
      <c r="A52" s="164" t="s">
        <v>38</v>
      </c>
      <c r="B52" s="162">
        <v>0</v>
      </c>
      <c r="C52" s="162">
        <v>0</v>
      </c>
      <c r="D52" s="162">
        <v>0</v>
      </c>
      <c r="E52" s="162">
        <f>2771+7721</f>
        <v>10492</v>
      </c>
      <c r="F52" s="162">
        <f>2771+7721</f>
        <v>10492</v>
      </c>
      <c r="G52" s="162">
        <v>0</v>
      </c>
      <c r="H52" s="162"/>
      <c r="I52" s="163">
        <f t="shared" si="9"/>
        <v>10492</v>
      </c>
      <c r="J52" s="163">
        <f t="shared" si="10"/>
        <v>10492</v>
      </c>
      <c r="K52" s="163">
        <f t="shared" si="11"/>
        <v>0</v>
      </c>
      <c r="L52" s="155"/>
      <c r="M52" s="155"/>
      <c r="N52" s="155"/>
    </row>
    <row r="53" spans="1:14" ht="16.5">
      <c r="A53" s="167" t="s">
        <v>5</v>
      </c>
      <c r="B53" s="168">
        <f>SUM(B47,B51,B50,B52)</f>
        <v>43905</v>
      </c>
      <c r="C53" s="168">
        <f>SUM(C47,C51,C50,C52)</f>
        <v>48393</v>
      </c>
      <c r="D53" s="168">
        <f>SUM(D47,D51,D50,D52)</f>
        <v>26551</v>
      </c>
      <c r="E53" s="168">
        <f aca="true" t="shared" si="14" ref="E53:K53">SUM(E47,E51,E50,E52)</f>
        <v>34773</v>
      </c>
      <c r="F53" s="168">
        <f t="shared" si="14"/>
        <v>34773</v>
      </c>
      <c r="G53" s="168">
        <f t="shared" si="14"/>
        <v>8659</v>
      </c>
      <c r="H53" s="168">
        <f t="shared" si="14"/>
        <v>0</v>
      </c>
      <c r="I53" s="168">
        <f t="shared" si="14"/>
        <v>78678</v>
      </c>
      <c r="J53" s="168">
        <f t="shared" si="14"/>
        <v>83166</v>
      </c>
      <c r="K53" s="168">
        <f t="shared" si="14"/>
        <v>35210</v>
      </c>
      <c r="L53" s="155"/>
      <c r="M53" s="155"/>
      <c r="N53" s="155"/>
    </row>
    <row r="54" spans="1:14" ht="16.5">
      <c r="A54" s="173" t="s">
        <v>400</v>
      </c>
      <c r="B54" s="162">
        <f>238</f>
        <v>238</v>
      </c>
      <c r="C54" s="162">
        <f>238</f>
        <v>238</v>
      </c>
      <c r="D54" s="162">
        <v>0</v>
      </c>
      <c r="E54" s="162">
        <f>13102+8051+254887</f>
        <v>276040</v>
      </c>
      <c r="F54" s="162">
        <f>13102+8051+254887</f>
        <v>276040</v>
      </c>
      <c r="G54" s="162">
        <v>484</v>
      </c>
      <c r="H54" s="162"/>
      <c r="I54" s="163">
        <f t="shared" si="9"/>
        <v>276278</v>
      </c>
      <c r="J54" s="163">
        <f aca="true" t="shared" si="15" ref="J54:K61">C54+F54</f>
        <v>276278</v>
      </c>
      <c r="K54" s="163">
        <f t="shared" si="15"/>
        <v>484</v>
      </c>
      <c r="L54" s="155"/>
      <c r="M54" s="155"/>
      <c r="N54" s="155"/>
    </row>
    <row r="55" spans="1:14" ht="32.25">
      <c r="A55" s="173" t="s">
        <v>401</v>
      </c>
      <c r="B55" s="162"/>
      <c r="C55" s="162"/>
      <c r="D55" s="162"/>
      <c r="E55" s="162">
        <v>600</v>
      </c>
      <c r="F55" s="162">
        <v>600</v>
      </c>
      <c r="G55" s="162">
        <v>0</v>
      </c>
      <c r="H55" s="162"/>
      <c r="I55" s="163">
        <f t="shared" si="9"/>
        <v>600</v>
      </c>
      <c r="J55" s="163">
        <f t="shared" si="15"/>
        <v>600</v>
      </c>
      <c r="K55" s="163">
        <f t="shared" si="15"/>
        <v>0</v>
      </c>
      <c r="L55" s="155"/>
      <c r="M55" s="155"/>
      <c r="N55" s="155"/>
    </row>
    <row r="56" spans="1:14" ht="16.5">
      <c r="A56" s="173" t="s">
        <v>126</v>
      </c>
      <c r="B56" s="162"/>
      <c r="C56" s="162"/>
      <c r="D56" s="162"/>
      <c r="E56" s="162">
        <f>20317+1000</f>
        <v>21317</v>
      </c>
      <c r="F56" s="162">
        <f>20317+1000</f>
        <v>21317</v>
      </c>
      <c r="G56" s="162">
        <f>6341+5276+206+1-500</f>
        <v>11324</v>
      </c>
      <c r="H56" s="162"/>
      <c r="I56" s="163">
        <f t="shared" si="9"/>
        <v>21317</v>
      </c>
      <c r="J56" s="163">
        <f t="shared" si="15"/>
        <v>21317</v>
      </c>
      <c r="K56" s="163">
        <f t="shared" si="15"/>
        <v>11324</v>
      </c>
      <c r="L56" s="155"/>
      <c r="M56" s="155"/>
      <c r="N56" s="155"/>
    </row>
    <row r="57" spans="1:14" ht="32.25" hidden="1">
      <c r="A57" s="173" t="s">
        <v>3</v>
      </c>
      <c r="B57" s="162"/>
      <c r="C57" s="162"/>
      <c r="D57" s="162"/>
      <c r="E57" s="162"/>
      <c r="F57" s="162"/>
      <c r="G57" s="162"/>
      <c r="H57" s="162"/>
      <c r="I57" s="163">
        <f t="shared" si="9"/>
        <v>0</v>
      </c>
      <c r="J57" s="163">
        <f t="shared" si="15"/>
        <v>0</v>
      </c>
      <c r="K57" s="163">
        <f t="shared" si="15"/>
        <v>0</v>
      </c>
      <c r="L57" s="155"/>
      <c r="M57" s="155"/>
      <c r="N57" s="155"/>
    </row>
    <row r="58" spans="1:14" ht="32.25" hidden="1">
      <c r="A58" s="173" t="s">
        <v>7</v>
      </c>
      <c r="B58" s="162"/>
      <c r="C58" s="162"/>
      <c r="D58" s="162"/>
      <c r="E58" s="162"/>
      <c r="F58" s="162"/>
      <c r="G58" s="162"/>
      <c r="H58" s="162"/>
      <c r="I58" s="163">
        <f t="shared" si="9"/>
        <v>0</v>
      </c>
      <c r="J58" s="163">
        <f t="shared" si="15"/>
        <v>0</v>
      </c>
      <c r="K58" s="163">
        <f t="shared" si="15"/>
        <v>0</v>
      </c>
      <c r="L58" s="155"/>
      <c r="M58" s="155"/>
      <c r="N58" s="155"/>
    </row>
    <row r="59" spans="1:14" ht="16.5" hidden="1">
      <c r="A59" s="164" t="s">
        <v>1</v>
      </c>
      <c r="B59" s="162"/>
      <c r="C59" s="162"/>
      <c r="D59" s="162"/>
      <c r="E59" s="162"/>
      <c r="F59" s="162"/>
      <c r="G59" s="162"/>
      <c r="H59" s="162"/>
      <c r="I59" s="163">
        <f t="shared" si="9"/>
        <v>0</v>
      </c>
      <c r="J59" s="163">
        <f t="shared" si="15"/>
        <v>0</v>
      </c>
      <c r="K59" s="163">
        <f t="shared" si="15"/>
        <v>0</v>
      </c>
      <c r="L59" s="155"/>
      <c r="M59" s="155"/>
      <c r="N59" s="155"/>
    </row>
    <row r="60" spans="1:14" ht="16.5" hidden="1">
      <c r="A60" s="175" t="s">
        <v>207</v>
      </c>
      <c r="B60" s="162"/>
      <c r="C60" s="162"/>
      <c r="D60" s="162"/>
      <c r="E60" s="162">
        <v>500</v>
      </c>
      <c r="F60" s="162">
        <v>500</v>
      </c>
      <c r="G60" s="162">
        <v>500</v>
      </c>
      <c r="H60" s="162"/>
      <c r="I60" s="163">
        <f t="shared" si="9"/>
        <v>500</v>
      </c>
      <c r="J60" s="163">
        <f t="shared" si="15"/>
        <v>500</v>
      </c>
      <c r="K60" s="163">
        <f t="shared" si="15"/>
        <v>500</v>
      </c>
      <c r="L60" s="155"/>
      <c r="M60" s="155"/>
      <c r="N60" s="155"/>
    </row>
    <row r="61" spans="1:14" ht="16.5">
      <c r="A61" s="176" t="s">
        <v>39</v>
      </c>
      <c r="B61" s="163">
        <f aca="true" t="shared" si="16" ref="B61:G61">SUM(B54:B60)</f>
        <v>238</v>
      </c>
      <c r="C61" s="163">
        <f t="shared" si="16"/>
        <v>238</v>
      </c>
      <c r="D61" s="163">
        <f t="shared" si="16"/>
        <v>0</v>
      </c>
      <c r="E61" s="163">
        <f t="shared" si="16"/>
        <v>298457</v>
      </c>
      <c r="F61" s="163">
        <f t="shared" si="16"/>
        <v>298457</v>
      </c>
      <c r="G61" s="163">
        <f t="shared" si="16"/>
        <v>12308</v>
      </c>
      <c r="H61" s="163"/>
      <c r="I61" s="163">
        <f t="shared" si="9"/>
        <v>298695</v>
      </c>
      <c r="J61" s="163">
        <f t="shared" si="15"/>
        <v>298695</v>
      </c>
      <c r="K61" s="163">
        <f t="shared" si="15"/>
        <v>12308</v>
      </c>
      <c r="L61" s="155"/>
      <c r="M61" s="155"/>
      <c r="N61" s="155"/>
    </row>
    <row r="62" spans="1:14" ht="16.5">
      <c r="A62" s="177" t="s">
        <v>45</v>
      </c>
      <c r="B62" s="148"/>
      <c r="C62" s="163">
        <f>SUM(C61-C32)</f>
        <v>-198</v>
      </c>
      <c r="D62" s="148"/>
      <c r="E62" s="148"/>
      <c r="F62" s="148"/>
      <c r="G62" s="148"/>
      <c r="H62" s="148"/>
      <c r="I62" s="148"/>
      <c r="J62" s="148"/>
      <c r="K62" s="148"/>
      <c r="L62" s="155"/>
      <c r="M62" s="155"/>
      <c r="N62" s="155"/>
    </row>
    <row r="63" spans="1:14" ht="16.5">
      <c r="A63" s="178" t="s">
        <v>46</v>
      </c>
      <c r="B63" s="163">
        <f>SUM(B61-B32)</f>
        <v>-198</v>
      </c>
      <c r="D63" s="163">
        <f>SUM(D61-D32)</f>
        <v>-40</v>
      </c>
      <c r="E63" s="163">
        <f>SUM(E61-E32)+7551</f>
        <v>2386</v>
      </c>
      <c r="F63" s="163">
        <f>SUM(F61-F32)+7551</f>
        <v>2386</v>
      </c>
      <c r="G63" s="163">
        <f>SUM(G61-G32)</f>
        <v>6637</v>
      </c>
      <c r="H63" s="163"/>
      <c r="I63" s="163">
        <f>B63+E63</f>
        <v>2188</v>
      </c>
      <c r="J63" s="163">
        <f>C62+F63</f>
        <v>2188</v>
      </c>
      <c r="K63" s="163">
        <f>D63+G63</f>
        <v>6597</v>
      </c>
      <c r="L63" s="155"/>
      <c r="M63" s="155"/>
      <c r="N63" s="155"/>
    </row>
    <row r="64" spans="1:14" ht="32.25">
      <c r="A64" s="165" t="s">
        <v>399</v>
      </c>
      <c r="B64" s="162">
        <v>0</v>
      </c>
      <c r="C64" s="162">
        <v>0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3">
        <f t="shared" si="9"/>
        <v>0</v>
      </c>
      <c r="J64" s="163">
        <f aca="true" t="shared" si="17" ref="J64:K67">C64+F64</f>
        <v>0</v>
      </c>
      <c r="K64" s="163">
        <f t="shared" si="17"/>
        <v>0</v>
      </c>
      <c r="L64" s="155"/>
      <c r="M64" s="155"/>
      <c r="N64" s="155"/>
    </row>
    <row r="65" spans="1:14" ht="32.25">
      <c r="A65" s="173" t="s">
        <v>42</v>
      </c>
      <c r="B65" s="162">
        <v>0</v>
      </c>
      <c r="C65" s="162"/>
      <c r="D65" s="162"/>
      <c r="E65" s="162">
        <v>6615</v>
      </c>
      <c r="F65" s="162">
        <v>6615</v>
      </c>
      <c r="G65" s="162">
        <v>0</v>
      </c>
      <c r="H65" s="162"/>
      <c r="I65" s="163">
        <f t="shared" si="9"/>
        <v>6615</v>
      </c>
      <c r="J65" s="163">
        <f t="shared" si="17"/>
        <v>6615</v>
      </c>
      <c r="K65" s="163">
        <f t="shared" si="17"/>
        <v>0</v>
      </c>
      <c r="L65" s="155"/>
      <c r="M65" s="155"/>
      <c r="N65" s="155"/>
    </row>
    <row r="66" spans="1:14" ht="16.5" hidden="1">
      <c r="A66" s="179" t="s">
        <v>15</v>
      </c>
      <c r="B66" s="162"/>
      <c r="C66" s="162"/>
      <c r="D66" s="162"/>
      <c r="E66" s="162"/>
      <c r="F66" s="162"/>
      <c r="G66" s="162"/>
      <c r="H66" s="162"/>
      <c r="I66" s="163">
        <f t="shared" si="9"/>
        <v>0</v>
      </c>
      <c r="J66" s="163">
        <f t="shared" si="17"/>
        <v>0</v>
      </c>
      <c r="K66" s="163">
        <f t="shared" si="17"/>
        <v>0</v>
      </c>
      <c r="L66" s="155"/>
      <c r="M66" s="155"/>
      <c r="N66" s="155"/>
    </row>
    <row r="67" spans="1:14" ht="16.5">
      <c r="A67" s="179" t="s">
        <v>41</v>
      </c>
      <c r="B67" s="162">
        <v>0</v>
      </c>
      <c r="C67" s="162">
        <v>0</v>
      </c>
      <c r="D67" s="162">
        <v>0</v>
      </c>
      <c r="E67" s="162">
        <v>0</v>
      </c>
      <c r="F67" s="162">
        <v>0</v>
      </c>
      <c r="G67" s="162">
        <v>0</v>
      </c>
      <c r="H67" s="162"/>
      <c r="I67" s="163">
        <f t="shared" si="9"/>
        <v>0</v>
      </c>
      <c r="J67" s="163">
        <f t="shared" si="17"/>
        <v>0</v>
      </c>
      <c r="K67" s="163">
        <f t="shared" si="17"/>
        <v>0</v>
      </c>
      <c r="L67" s="155"/>
      <c r="M67" s="155"/>
      <c r="N67" s="155"/>
    </row>
    <row r="68" spans="1:14" ht="16.5">
      <c r="A68" s="167" t="s">
        <v>6</v>
      </c>
      <c r="B68" s="168">
        <f aca="true" t="shared" si="18" ref="B68:I68">SUM(B61,B64,B65,B66,B67)</f>
        <v>238</v>
      </c>
      <c r="C68" s="168">
        <f t="shared" si="18"/>
        <v>238</v>
      </c>
      <c r="D68" s="168">
        <f t="shared" si="18"/>
        <v>0</v>
      </c>
      <c r="E68" s="168">
        <f t="shared" si="18"/>
        <v>305072</v>
      </c>
      <c r="F68" s="168">
        <f t="shared" si="18"/>
        <v>305072</v>
      </c>
      <c r="G68" s="168">
        <f t="shared" si="18"/>
        <v>12308</v>
      </c>
      <c r="H68" s="168">
        <f t="shared" si="18"/>
        <v>0</v>
      </c>
      <c r="I68" s="168">
        <f t="shared" si="18"/>
        <v>305310</v>
      </c>
      <c r="J68" s="168">
        <f>SUM(J61,J64,J65,J66,J67)</f>
        <v>305310</v>
      </c>
      <c r="K68" s="168">
        <f>SUM(K61,K64,K65,K66,K67)</f>
        <v>12308</v>
      </c>
      <c r="L68" s="155"/>
      <c r="M68" s="155"/>
      <c r="N68" s="155"/>
    </row>
    <row r="69" spans="1:14" ht="18.75">
      <c r="A69" s="180" t="s">
        <v>47</v>
      </c>
      <c r="B69" s="171">
        <f aca="true" t="shared" si="19" ref="B69:I69">SUM(B53,B68)</f>
        <v>44143</v>
      </c>
      <c r="C69" s="171">
        <f t="shared" si="19"/>
        <v>48631</v>
      </c>
      <c r="D69" s="171">
        <f t="shared" si="19"/>
        <v>26551</v>
      </c>
      <c r="E69" s="171">
        <f t="shared" si="19"/>
        <v>339845</v>
      </c>
      <c r="F69" s="171">
        <f t="shared" si="19"/>
        <v>339845</v>
      </c>
      <c r="G69" s="171">
        <f t="shared" si="19"/>
        <v>20967</v>
      </c>
      <c r="H69" s="171">
        <f t="shared" si="19"/>
        <v>0</v>
      </c>
      <c r="I69" s="171">
        <f t="shared" si="19"/>
        <v>383988</v>
      </c>
      <c r="J69" s="171">
        <f>SUM(J53,J68)</f>
        <v>388476</v>
      </c>
      <c r="K69" s="171">
        <f>SUM(K53,K68)</f>
        <v>47518</v>
      </c>
      <c r="L69" s="155"/>
      <c r="M69" s="155"/>
      <c r="N69" s="155"/>
    </row>
    <row r="70" spans="1:14" ht="1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</row>
    <row r="71" spans="1:14" ht="16.5">
      <c r="A71" s="181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</row>
    <row r="72" spans="1:14" ht="1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</row>
    <row r="73" spans="1:14" ht="15">
      <c r="A73" s="155" t="s">
        <v>367</v>
      </c>
      <c r="B73" s="155">
        <f aca="true" t="shared" si="20" ref="B73:G73">B53-B17</f>
        <v>-4065</v>
      </c>
      <c r="C73" s="155">
        <f t="shared" si="20"/>
        <v>-1069</v>
      </c>
      <c r="D73" s="155">
        <f t="shared" si="20"/>
        <v>-2172</v>
      </c>
      <c r="E73" s="155">
        <f t="shared" si="20"/>
        <v>2813</v>
      </c>
      <c r="F73" s="155">
        <f t="shared" si="20"/>
        <v>-183</v>
      </c>
      <c r="G73" s="155">
        <f t="shared" si="20"/>
        <v>-11602</v>
      </c>
      <c r="H73" s="155">
        <f>B73+E73</f>
        <v>-1252</v>
      </c>
      <c r="I73" s="155"/>
      <c r="J73" s="155"/>
      <c r="K73" s="155"/>
      <c r="L73" s="155"/>
      <c r="M73" s="155"/>
      <c r="N73" s="155"/>
    </row>
    <row r="74" spans="1:14" ht="15">
      <c r="A74" s="155" t="s">
        <v>368</v>
      </c>
      <c r="B74" s="155">
        <f aca="true" t="shared" si="21" ref="B74:G74">B68-B32</f>
        <v>-198</v>
      </c>
      <c r="C74" s="155">
        <f t="shared" si="21"/>
        <v>-198</v>
      </c>
      <c r="D74" s="155">
        <f t="shared" si="21"/>
        <v>-40</v>
      </c>
      <c r="E74">
        <f t="shared" si="21"/>
        <v>1450</v>
      </c>
      <c r="F74">
        <f t="shared" si="21"/>
        <v>1450</v>
      </c>
      <c r="G74">
        <f t="shared" si="21"/>
        <v>6637</v>
      </c>
      <c r="H74" s="155">
        <f>B74+E74</f>
        <v>1252</v>
      </c>
      <c r="I74" s="155"/>
      <c r="J74" s="155"/>
      <c r="K74" s="155"/>
      <c r="L74" s="155"/>
      <c r="M74" s="155"/>
      <c r="N74" s="155"/>
    </row>
    <row r="75" spans="1:14" ht="15">
      <c r="A75" s="155" t="s">
        <v>369</v>
      </c>
      <c r="B75" s="155">
        <f aca="true" t="shared" si="22" ref="B75:G75">SUM(B73:B74)</f>
        <v>-4263</v>
      </c>
      <c r="C75" s="155">
        <f t="shared" si="22"/>
        <v>-1267</v>
      </c>
      <c r="D75" s="155">
        <f t="shared" si="22"/>
        <v>-2212</v>
      </c>
      <c r="E75" s="155">
        <f t="shared" si="22"/>
        <v>4263</v>
      </c>
      <c r="F75" s="155">
        <f t="shared" si="22"/>
        <v>1267</v>
      </c>
      <c r="G75" s="155">
        <f t="shared" si="22"/>
        <v>-4965</v>
      </c>
      <c r="H75" s="155">
        <f>B75+E75</f>
        <v>0</v>
      </c>
      <c r="I75" s="155"/>
      <c r="J75" s="155"/>
      <c r="K75" s="155"/>
      <c r="L75" s="155"/>
      <c r="M75" s="155"/>
      <c r="N75" s="155"/>
    </row>
    <row r="76" spans="1:14" ht="1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</row>
    <row r="77" spans="1:14" ht="15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</row>
    <row r="78" spans="1:14" ht="15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</row>
    <row r="79" spans="1:14" ht="1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</row>
    <row r="80" spans="1:14" ht="1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</row>
    <row r="81" spans="1:14" ht="1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</row>
    <row r="82" spans="1:14" ht="1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</row>
    <row r="83" spans="1:14" ht="15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</row>
    <row r="84" spans="1:14" ht="15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</row>
    <row r="85" spans="1:14" ht="1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</row>
    <row r="86" spans="1:14" ht="15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</row>
    <row r="87" spans="1:14" ht="15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</row>
    <row r="88" spans="1:14" ht="1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</row>
    <row r="89" spans="1:14" ht="1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</row>
    <row r="90" spans="1:14" ht="1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</row>
    <row r="91" spans="1:14" ht="15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</row>
    <row r="92" spans="1:14" ht="1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</row>
    <row r="93" spans="1:14" ht="1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  <row r="94" spans="1:14" ht="15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</row>
    <row r="95" spans="1:14" ht="15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</row>
    <row r="96" spans="1:14" ht="15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</row>
    <row r="97" spans="1:14" ht="15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</row>
    <row r="98" spans="1:14" ht="15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</row>
    <row r="99" spans="1:14" ht="15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</row>
    <row r="100" spans="1:14" ht="1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</row>
    <row r="101" spans="1:14" ht="1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</row>
    <row r="102" spans="1:14" ht="1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</row>
    <row r="103" spans="1:14" ht="1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</row>
    <row r="104" spans="1:14" ht="1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</row>
    <row r="105" spans="1:14" ht="1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4" ht="1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</row>
    <row r="107" spans="1:14" ht="1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</row>
    <row r="108" spans="1:14" ht="1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</row>
    <row r="109" spans="1:14" ht="1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</row>
    <row r="110" spans="1:14" ht="1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</row>
    <row r="111" spans="1:14" ht="1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</row>
    <row r="112" spans="1:14" ht="1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</row>
    <row r="113" spans="1:14" ht="1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</row>
    <row r="114" spans="1:14" ht="1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</row>
    <row r="115" spans="1:14" ht="1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</row>
  </sheetData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&amp;C18. melléklet a 2/2013. (III. 4.) önkormányzati rendelethez &amp;X1&amp;RHatály: 2013.09.24 -</oddHeader>
    <oddFooter>&amp;L&amp;X1 &amp;XMódosította a 10/2013. (IX.23.) önkormányzati rendelet 9. melléklete. Hatályos: 2013.09.24.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A1">
      <selection activeCell="A9" sqref="A9"/>
    </sheetView>
  </sheetViews>
  <sheetFormatPr defaultColWidth="9.140625" defaultRowHeight="12.75"/>
  <cols>
    <col min="1" max="1" width="73.421875" style="0" customWidth="1"/>
    <col min="2" max="2" width="20.57421875" style="198" hidden="1" customWidth="1"/>
    <col min="3" max="3" width="20.57421875" style="198" bestFit="1" customWidth="1"/>
    <col min="4" max="4" width="20.57421875" style="198" hidden="1" customWidth="1"/>
    <col min="5" max="6" width="18.421875" style="198" customWidth="1"/>
    <col min="7" max="7" width="18.140625" style="198" hidden="1" customWidth="1"/>
    <col min="8" max="8" width="16.28125" style="0" customWidth="1"/>
    <col min="9" max="9" width="22.140625" style="0" customWidth="1"/>
    <col min="10" max="10" width="21.7109375" style="0" customWidth="1"/>
  </cols>
  <sheetData>
    <row r="1" spans="1:10" ht="15">
      <c r="A1" s="155"/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>
      <c r="A2" s="156" t="s">
        <v>377</v>
      </c>
      <c r="B2" s="157"/>
      <c r="C2" s="157"/>
      <c r="D2" s="157"/>
      <c r="E2" s="155"/>
      <c r="F2" s="155"/>
      <c r="G2" s="155"/>
      <c r="H2" s="155"/>
      <c r="I2" s="155"/>
      <c r="J2" s="155"/>
    </row>
    <row r="3" spans="1:12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30">
      <c r="A4" s="158" t="s">
        <v>361</v>
      </c>
      <c r="B4" s="159" t="s">
        <v>184</v>
      </c>
      <c r="C4" s="159" t="s">
        <v>440</v>
      </c>
      <c r="D4" s="159" t="s">
        <v>436</v>
      </c>
      <c r="E4" s="159" t="s">
        <v>185</v>
      </c>
      <c r="F4" s="159" t="s">
        <v>362</v>
      </c>
      <c r="G4" s="160" t="s">
        <v>48</v>
      </c>
      <c r="H4" s="155"/>
      <c r="I4" s="155"/>
      <c r="J4" s="155"/>
      <c r="K4" s="155"/>
      <c r="L4" s="155"/>
    </row>
    <row r="5" spans="1:12" ht="16.5">
      <c r="A5" s="161" t="s">
        <v>32</v>
      </c>
      <c r="B5" s="162">
        <v>20078</v>
      </c>
      <c r="C5" s="162">
        <v>20364</v>
      </c>
      <c r="D5" s="162">
        <v>10550</v>
      </c>
      <c r="E5" s="162">
        <v>0</v>
      </c>
      <c r="F5" s="162"/>
      <c r="G5" s="163">
        <f aca="true" t="shared" si="0" ref="G5:G14">SUM(B5:F5)</f>
        <v>50992</v>
      </c>
      <c r="H5" s="155"/>
      <c r="I5" s="155"/>
      <c r="J5" s="155"/>
      <c r="K5" s="155"/>
      <c r="L5" s="155"/>
    </row>
    <row r="6" spans="1:12" ht="32.25">
      <c r="A6" s="161" t="s">
        <v>28</v>
      </c>
      <c r="B6" s="162">
        <v>4687</v>
      </c>
      <c r="C6" s="162">
        <v>4764</v>
      </c>
      <c r="D6" s="162">
        <v>2337</v>
      </c>
      <c r="E6" s="162">
        <v>0</v>
      </c>
      <c r="F6" s="162"/>
      <c r="G6" s="163">
        <f t="shared" si="0"/>
        <v>11788</v>
      </c>
      <c r="H6" s="155"/>
      <c r="I6" s="155"/>
      <c r="J6" s="155"/>
      <c r="K6" s="155"/>
      <c r="L6" s="155"/>
    </row>
    <row r="7" spans="1:12" ht="16.5">
      <c r="A7" s="161" t="s">
        <v>29</v>
      </c>
      <c r="B7" s="162">
        <v>5325</v>
      </c>
      <c r="C7" s="162">
        <v>7158</v>
      </c>
      <c r="D7" s="162">
        <v>3620</v>
      </c>
      <c r="E7" s="162">
        <v>0</v>
      </c>
      <c r="F7" s="162"/>
      <c r="G7" s="163">
        <f t="shared" si="0"/>
        <v>16103</v>
      </c>
      <c r="H7" s="155"/>
      <c r="I7" s="155"/>
      <c r="J7" s="155"/>
      <c r="K7" s="155"/>
      <c r="L7" s="155"/>
    </row>
    <row r="8" spans="1:12" ht="16.5">
      <c r="A8" s="161" t="s">
        <v>31</v>
      </c>
      <c r="B8" s="163">
        <f aca="true" t="shared" si="1" ref="B8:G8">SUM(B9:B10)</f>
        <v>0</v>
      </c>
      <c r="C8" s="163">
        <f t="shared" si="1"/>
        <v>0</v>
      </c>
      <c r="D8" s="163">
        <f t="shared" si="1"/>
        <v>0</v>
      </c>
      <c r="E8" s="163">
        <f t="shared" si="1"/>
        <v>0</v>
      </c>
      <c r="F8" s="163">
        <f t="shared" si="1"/>
        <v>0</v>
      </c>
      <c r="G8" s="163">
        <f t="shared" si="1"/>
        <v>0</v>
      </c>
      <c r="H8" s="155"/>
      <c r="I8" s="155"/>
      <c r="J8" s="155"/>
      <c r="K8" s="155"/>
      <c r="L8" s="155"/>
    </row>
    <row r="9" spans="1:12" ht="32.25">
      <c r="A9" s="164" t="s">
        <v>394</v>
      </c>
      <c r="B9" s="162">
        <v>0</v>
      </c>
      <c r="C9" s="162">
        <v>0</v>
      </c>
      <c r="D9" s="162">
        <v>0</v>
      </c>
      <c r="E9" s="162">
        <v>0</v>
      </c>
      <c r="F9" s="162"/>
      <c r="G9" s="163">
        <f t="shared" si="0"/>
        <v>0</v>
      </c>
      <c r="H9" s="155"/>
      <c r="I9" s="155"/>
      <c r="J9" s="155"/>
      <c r="K9" s="155"/>
      <c r="L9" s="155"/>
    </row>
    <row r="10" spans="1:12" ht="32.25">
      <c r="A10" s="164" t="s">
        <v>395</v>
      </c>
      <c r="B10" s="162">
        <v>0</v>
      </c>
      <c r="C10" s="162">
        <v>0</v>
      </c>
      <c r="D10" s="162">
        <v>0</v>
      </c>
      <c r="E10" s="162"/>
      <c r="F10" s="162"/>
      <c r="G10" s="163">
        <f t="shared" si="0"/>
        <v>0</v>
      </c>
      <c r="H10" s="155"/>
      <c r="I10" s="155"/>
      <c r="J10" s="155"/>
      <c r="K10" s="155"/>
      <c r="L10" s="155"/>
    </row>
    <row r="11" spans="1:12" ht="16.5">
      <c r="A11" s="161" t="s">
        <v>30</v>
      </c>
      <c r="B11" s="162">
        <v>0</v>
      </c>
      <c r="C11" s="162">
        <v>0</v>
      </c>
      <c r="D11" s="162">
        <v>0</v>
      </c>
      <c r="E11" s="162">
        <v>0</v>
      </c>
      <c r="F11" s="162"/>
      <c r="G11" s="163">
        <f t="shared" si="0"/>
        <v>0</v>
      </c>
      <c r="H11" s="155"/>
      <c r="I11" s="155"/>
      <c r="J11" s="155"/>
      <c r="K11" s="155"/>
      <c r="L11" s="155"/>
    </row>
    <row r="12" spans="1:12" ht="32.25">
      <c r="A12" s="164" t="s">
        <v>363</v>
      </c>
      <c r="B12" s="162"/>
      <c r="C12" s="162"/>
      <c r="D12" s="162"/>
      <c r="E12" s="162"/>
      <c r="F12" s="162"/>
      <c r="G12" s="163">
        <f>SUM(B12:F12)</f>
        <v>0</v>
      </c>
      <c r="H12" s="155"/>
      <c r="I12" s="155"/>
      <c r="J12" s="155"/>
      <c r="K12" s="155"/>
      <c r="L12" s="155"/>
    </row>
    <row r="13" spans="1:12" ht="16.5">
      <c r="A13" s="166" t="s">
        <v>17</v>
      </c>
      <c r="B13" s="162"/>
      <c r="C13" s="162"/>
      <c r="D13" s="162"/>
      <c r="E13" s="162"/>
      <c r="F13" s="162"/>
      <c r="G13" s="163">
        <f t="shared" si="0"/>
        <v>0</v>
      </c>
      <c r="H13" s="155"/>
      <c r="I13" s="155"/>
      <c r="J13" s="155"/>
      <c r="K13" s="155"/>
      <c r="L13" s="155"/>
    </row>
    <row r="14" spans="1:12" ht="16.5">
      <c r="A14" s="166" t="s">
        <v>18</v>
      </c>
      <c r="B14" s="162"/>
      <c r="C14" s="162"/>
      <c r="D14" s="162"/>
      <c r="E14" s="162"/>
      <c r="F14" s="162"/>
      <c r="G14" s="163">
        <f t="shared" si="0"/>
        <v>0</v>
      </c>
      <c r="H14" s="155"/>
      <c r="I14" s="155"/>
      <c r="J14" s="155"/>
      <c r="K14" s="155"/>
      <c r="L14" s="155"/>
    </row>
    <row r="15" spans="1:12" ht="32.25">
      <c r="A15" s="165" t="s">
        <v>398</v>
      </c>
      <c r="B15" s="162">
        <v>0</v>
      </c>
      <c r="C15" s="162">
        <v>0</v>
      </c>
      <c r="D15" s="162">
        <v>0</v>
      </c>
      <c r="E15" s="162"/>
      <c r="F15" s="162"/>
      <c r="G15" s="163">
        <f>SUM(B15:F15)</f>
        <v>0</v>
      </c>
      <c r="H15" s="155"/>
      <c r="I15" s="155"/>
      <c r="J15" s="155"/>
      <c r="K15" s="155"/>
      <c r="L15" s="155"/>
    </row>
    <row r="16" spans="1:12" ht="16.5">
      <c r="A16" s="167" t="s">
        <v>5</v>
      </c>
      <c r="B16" s="168">
        <f aca="true" t="shared" si="2" ref="B16:G16">B5+B6+B7+B8+B11+B13+B14+B15</f>
        <v>30090</v>
      </c>
      <c r="C16" s="168">
        <f t="shared" si="2"/>
        <v>32286</v>
      </c>
      <c r="D16" s="168">
        <f t="shared" si="2"/>
        <v>16507</v>
      </c>
      <c r="E16" s="168">
        <f t="shared" si="2"/>
        <v>0</v>
      </c>
      <c r="F16" s="168">
        <f t="shared" si="2"/>
        <v>0</v>
      </c>
      <c r="G16" s="168">
        <f t="shared" si="2"/>
        <v>78883</v>
      </c>
      <c r="H16" s="155"/>
      <c r="I16" s="155"/>
      <c r="J16" s="155"/>
      <c r="K16" s="155"/>
      <c r="L16" s="155"/>
    </row>
    <row r="17" spans="1:12" ht="16.5">
      <c r="A17" s="161" t="s">
        <v>21</v>
      </c>
      <c r="B17" s="162">
        <v>0</v>
      </c>
      <c r="C17" s="162">
        <v>0</v>
      </c>
      <c r="D17" s="162">
        <v>0</v>
      </c>
      <c r="E17" s="162">
        <v>0</v>
      </c>
      <c r="F17" s="162"/>
      <c r="G17" s="163">
        <f aca="true" t="shared" si="3" ref="G17:G30">SUM(B17:F17)</f>
        <v>0</v>
      </c>
      <c r="H17" s="155"/>
      <c r="I17" s="155"/>
      <c r="J17" s="155"/>
      <c r="K17" s="155"/>
      <c r="L17" s="155"/>
    </row>
    <row r="18" spans="1:12" ht="16.5">
      <c r="A18" s="161" t="s">
        <v>20</v>
      </c>
      <c r="B18" s="162">
        <v>0</v>
      </c>
      <c r="C18" s="162">
        <v>0</v>
      </c>
      <c r="D18" s="162">
        <v>0</v>
      </c>
      <c r="E18" s="162"/>
      <c r="F18" s="162"/>
      <c r="G18" s="163">
        <f t="shared" si="3"/>
        <v>0</v>
      </c>
      <c r="H18" s="155"/>
      <c r="I18" s="155"/>
      <c r="J18" s="155"/>
      <c r="K18" s="155"/>
      <c r="L18" s="155"/>
    </row>
    <row r="19" spans="1:12" ht="16.5">
      <c r="A19" s="161" t="s">
        <v>22</v>
      </c>
      <c r="B19" s="163">
        <f>SUM(B20:B24)</f>
        <v>0</v>
      </c>
      <c r="C19" s="163">
        <f>SUM(C20:C24)</f>
        <v>0</v>
      </c>
      <c r="D19" s="163">
        <f>SUM(D20:D24)</f>
        <v>0</v>
      </c>
      <c r="E19" s="163">
        <f>SUM(E20:E24)</f>
        <v>0</v>
      </c>
      <c r="F19" s="163"/>
      <c r="G19" s="163">
        <f t="shared" si="3"/>
        <v>0</v>
      </c>
      <c r="H19" s="155"/>
      <c r="I19" s="155"/>
      <c r="J19" s="155"/>
      <c r="K19" s="155"/>
      <c r="L19" s="155"/>
    </row>
    <row r="20" spans="1:12" ht="48">
      <c r="A20" s="164" t="s">
        <v>364</v>
      </c>
      <c r="B20" s="162"/>
      <c r="C20" s="162"/>
      <c r="D20" s="162"/>
      <c r="E20" s="162"/>
      <c r="F20" s="162"/>
      <c r="G20" s="163">
        <f t="shared" si="3"/>
        <v>0</v>
      </c>
      <c r="H20" s="155"/>
      <c r="I20" s="155"/>
      <c r="J20" s="155"/>
      <c r="K20" s="155"/>
      <c r="L20" s="155"/>
    </row>
    <row r="21" spans="1:12" ht="16.5">
      <c r="A21" s="164" t="s">
        <v>365</v>
      </c>
      <c r="B21" s="162"/>
      <c r="C21" s="162"/>
      <c r="D21" s="162"/>
      <c r="E21" s="162"/>
      <c r="F21" s="162"/>
      <c r="G21" s="163"/>
      <c r="H21" s="155"/>
      <c r="I21" s="155"/>
      <c r="J21" s="155"/>
      <c r="K21" s="155"/>
      <c r="L21" s="155"/>
    </row>
    <row r="22" spans="1:12" ht="16.5">
      <c r="A22" s="164" t="s">
        <v>397</v>
      </c>
      <c r="B22" s="162"/>
      <c r="C22" s="162"/>
      <c r="D22" s="162"/>
      <c r="E22" s="162"/>
      <c r="F22" s="162"/>
      <c r="G22" s="163">
        <f t="shared" si="3"/>
        <v>0</v>
      </c>
      <c r="H22" s="155"/>
      <c r="I22" s="155"/>
      <c r="J22" s="155"/>
      <c r="K22" s="155"/>
      <c r="L22" s="155"/>
    </row>
    <row r="23" spans="1:12" ht="32.25">
      <c r="A23" s="164" t="s">
        <v>396</v>
      </c>
      <c r="B23" s="162">
        <v>0</v>
      </c>
      <c r="C23" s="162">
        <v>0</v>
      </c>
      <c r="D23" s="162">
        <v>0</v>
      </c>
      <c r="E23" s="162"/>
      <c r="F23" s="162"/>
      <c r="G23" s="163">
        <f t="shared" si="3"/>
        <v>0</v>
      </c>
      <c r="H23" s="155"/>
      <c r="I23" s="155"/>
      <c r="J23" s="155"/>
      <c r="K23" s="155"/>
      <c r="L23" s="155"/>
    </row>
    <row r="24" spans="1:12" ht="32.25">
      <c r="A24" s="164" t="s">
        <v>366</v>
      </c>
      <c r="B24" s="162"/>
      <c r="C24" s="162"/>
      <c r="D24" s="162"/>
      <c r="E24" s="162"/>
      <c r="F24" s="162"/>
      <c r="G24" s="163">
        <f t="shared" si="3"/>
        <v>0</v>
      </c>
      <c r="H24" s="155"/>
      <c r="I24" s="155"/>
      <c r="J24" s="155"/>
      <c r="K24" s="155"/>
      <c r="L24" s="155"/>
    </row>
    <row r="25" spans="1:12" ht="16.5">
      <c r="A25" s="166" t="s">
        <v>34</v>
      </c>
      <c r="B25" s="162"/>
      <c r="C25" s="162"/>
      <c r="D25" s="162"/>
      <c r="E25" s="162"/>
      <c r="F25" s="162"/>
      <c r="G25" s="163">
        <f t="shared" si="3"/>
        <v>0</v>
      </c>
      <c r="H25" s="155"/>
      <c r="I25" s="155"/>
      <c r="J25" s="155"/>
      <c r="K25" s="155"/>
      <c r="L25" s="155"/>
    </row>
    <row r="26" spans="1:12" ht="16.5">
      <c r="A26" s="166" t="s">
        <v>33</v>
      </c>
      <c r="B26" s="162"/>
      <c r="C26" s="162"/>
      <c r="D26" s="162"/>
      <c r="E26" s="162">
        <v>0</v>
      </c>
      <c r="F26" s="162"/>
      <c r="G26" s="163">
        <f t="shared" si="3"/>
        <v>0</v>
      </c>
      <c r="H26" s="155"/>
      <c r="I26" s="155"/>
      <c r="J26" s="155"/>
      <c r="K26" s="155"/>
      <c r="L26" s="155"/>
    </row>
    <row r="27" spans="1:12" ht="32.25">
      <c r="A27" s="165" t="s">
        <v>398</v>
      </c>
      <c r="B27" s="162"/>
      <c r="C27" s="162"/>
      <c r="D27" s="162"/>
      <c r="E27" s="162"/>
      <c r="F27" s="162"/>
      <c r="G27" s="163">
        <f t="shared" si="3"/>
        <v>0</v>
      </c>
      <c r="H27" s="155"/>
      <c r="I27" s="155"/>
      <c r="J27" s="155"/>
      <c r="K27" s="155"/>
      <c r="L27" s="155"/>
    </row>
    <row r="28" spans="1:12" ht="16.5">
      <c r="A28" s="169" t="s">
        <v>23</v>
      </c>
      <c r="B28" s="162"/>
      <c r="C28" s="162"/>
      <c r="D28" s="162"/>
      <c r="E28" s="162"/>
      <c r="F28" s="162"/>
      <c r="G28" s="163">
        <f t="shared" si="3"/>
        <v>0</v>
      </c>
      <c r="H28" s="155"/>
      <c r="I28" s="155"/>
      <c r="J28" s="155"/>
      <c r="K28" s="155"/>
      <c r="L28" s="155"/>
    </row>
    <row r="29" spans="1:12" ht="16.5">
      <c r="A29" s="169" t="s">
        <v>25</v>
      </c>
      <c r="B29" s="162"/>
      <c r="C29" s="162"/>
      <c r="D29" s="162"/>
      <c r="E29" s="162"/>
      <c r="F29" s="162"/>
      <c r="G29" s="163">
        <f t="shared" si="3"/>
        <v>0</v>
      </c>
      <c r="H29" s="155"/>
      <c r="I29" s="155"/>
      <c r="J29" s="155"/>
      <c r="K29" s="155"/>
      <c r="L29" s="155"/>
    </row>
    <row r="30" spans="1:12" ht="16.5">
      <c r="A30" s="169" t="s">
        <v>24</v>
      </c>
      <c r="B30" s="162"/>
      <c r="C30" s="162"/>
      <c r="D30" s="162"/>
      <c r="E30" s="162">
        <v>0</v>
      </c>
      <c r="F30" s="162"/>
      <c r="G30" s="163">
        <f t="shared" si="3"/>
        <v>0</v>
      </c>
      <c r="H30" s="155"/>
      <c r="I30" s="155"/>
      <c r="J30" s="155"/>
      <c r="K30" s="155"/>
      <c r="L30" s="155"/>
    </row>
    <row r="31" spans="1:12" ht="16.5">
      <c r="A31" s="167" t="s">
        <v>6</v>
      </c>
      <c r="B31" s="168">
        <f aca="true" t="shared" si="4" ref="B31:G31">SUM(B17,B18,B19,B25,B26,B27,B28,B29,B30)</f>
        <v>0</v>
      </c>
      <c r="C31" s="168">
        <f t="shared" si="4"/>
        <v>0</v>
      </c>
      <c r="D31" s="168">
        <f t="shared" si="4"/>
        <v>0</v>
      </c>
      <c r="E31" s="168">
        <f t="shared" si="4"/>
        <v>0</v>
      </c>
      <c r="F31" s="168">
        <f t="shared" si="4"/>
        <v>0</v>
      </c>
      <c r="G31" s="168">
        <f t="shared" si="4"/>
        <v>0</v>
      </c>
      <c r="H31" s="155"/>
      <c r="I31" s="155"/>
      <c r="J31" s="155"/>
      <c r="K31" s="155"/>
      <c r="L31" s="155"/>
    </row>
    <row r="32" spans="1:12" ht="18.75">
      <c r="A32" s="170" t="s">
        <v>19</v>
      </c>
      <c r="B32" s="171">
        <f aca="true" t="shared" si="5" ref="B32:G32">SUM(B16,B31)</f>
        <v>30090</v>
      </c>
      <c r="C32" s="171">
        <f t="shared" si="5"/>
        <v>32286</v>
      </c>
      <c r="D32" s="171">
        <f t="shared" si="5"/>
        <v>16507</v>
      </c>
      <c r="E32" s="171">
        <f t="shared" si="5"/>
        <v>0</v>
      </c>
      <c r="F32" s="171">
        <f t="shared" si="5"/>
        <v>0</v>
      </c>
      <c r="G32" s="171">
        <f t="shared" si="5"/>
        <v>78883</v>
      </c>
      <c r="H32" s="155"/>
      <c r="I32" s="155"/>
      <c r="J32" s="155"/>
      <c r="K32" s="155"/>
      <c r="L32" s="155"/>
    </row>
    <row r="33" spans="1:12" ht="31.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12" ht="1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ht="60">
      <c r="A35" s="158" t="s">
        <v>361</v>
      </c>
      <c r="B35" s="159" t="s">
        <v>186</v>
      </c>
      <c r="C35" s="159" t="s">
        <v>186</v>
      </c>
      <c r="D35" s="159" t="s">
        <v>186</v>
      </c>
      <c r="E35" s="159" t="s">
        <v>187</v>
      </c>
      <c r="F35" s="159" t="s">
        <v>362</v>
      </c>
      <c r="G35" s="160" t="s">
        <v>48</v>
      </c>
      <c r="H35" s="155"/>
      <c r="I35" s="155"/>
      <c r="J35" s="155"/>
      <c r="K35" s="155"/>
      <c r="L35" s="155"/>
    </row>
    <row r="36" spans="1:12" ht="16.5">
      <c r="A36" s="164" t="s">
        <v>35</v>
      </c>
      <c r="B36" s="162"/>
      <c r="C36" s="162"/>
      <c r="D36" s="162"/>
      <c r="E36" s="162" t="s">
        <v>277</v>
      </c>
      <c r="F36" s="162"/>
      <c r="G36" s="163">
        <f aca="true" t="shared" si="6" ref="G36:G50">SUM(B36:F36)</f>
        <v>0</v>
      </c>
      <c r="H36" s="155"/>
      <c r="I36" s="155"/>
      <c r="J36" s="155"/>
      <c r="K36" s="155"/>
      <c r="L36" s="155"/>
    </row>
    <row r="37" spans="1:12" ht="16.5">
      <c r="A37" s="173" t="s">
        <v>14</v>
      </c>
      <c r="B37" s="162" t="s">
        <v>277</v>
      </c>
      <c r="C37" s="162" t="s">
        <v>277</v>
      </c>
      <c r="D37" s="162" t="s">
        <v>277</v>
      </c>
      <c r="E37" s="162" t="s">
        <v>277</v>
      </c>
      <c r="F37" s="162"/>
      <c r="G37" s="163">
        <f t="shared" si="6"/>
        <v>0</v>
      </c>
      <c r="H37" s="155"/>
      <c r="I37" s="155"/>
      <c r="J37" s="155"/>
      <c r="K37" s="155"/>
      <c r="L37" s="155"/>
    </row>
    <row r="38" spans="1:12" ht="16.5">
      <c r="A38" s="173" t="s">
        <v>36</v>
      </c>
      <c r="B38" s="162">
        <v>17712</v>
      </c>
      <c r="C38" s="162">
        <v>18791</v>
      </c>
      <c r="D38" s="162">
        <v>11175</v>
      </c>
      <c r="E38" s="162" t="s">
        <v>277</v>
      </c>
      <c r="F38" s="162"/>
      <c r="G38" s="163">
        <f t="shared" si="6"/>
        <v>47678</v>
      </c>
      <c r="H38" s="155"/>
      <c r="I38" s="155"/>
      <c r="J38" s="155"/>
      <c r="K38" s="155"/>
      <c r="L38" s="155"/>
    </row>
    <row r="39" spans="1:12" ht="16.5">
      <c r="A39" s="173" t="s">
        <v>2</v>
      </c>
      <c r="B39" s="162" t="s">
        <v>277</v>
      </c>
      <c r="C39" s="162" t="s">
        <v>277</v>
      </c>
      <c r="D39" s="162" t="s">
        <v>277</v>
      </c>
      <c r="E39" s="162" t="s">
        <v>277</v>
      </c>
      <c r="F39" s="162"/>
      <c r="G39" s="163">
        <f t="shared" si="6"/>
        <v>0</v>
      </c>
      <c r="H39" s="155"/>
      <c r="I39" s="155"/>
      <c r="J39" s="155"/>
      <c r="K39" s="155"/>
      <c r="L39" s="155"/>
    </row>
    <row r="40" spans="1:12" ht="16.5">
      <c r="A40" s="173" t="s">
        <v>54</v>
      </c>
      <c r="B40" s="162" t="s">
        <v>277</v>
      </c>
      <c r="C40" s="162" t="s">
        <v>277</v>
      </c>
      <c r="D40" s="162" t="s">
        <v>277</v>
      </c>
      <c r="E40" s="162" t="s">
        <v>277</v>
      </c>
      <c r="F40" s="162"/>
      <c r="G40" s="163">
        <f t="shared" si="6"/>
        <v>0</v>
      </c>
      <c r="H40" s="155"/>
      <c r="I40" s="155"/>
      <c r="J40" s="155"/>
      <c r="K40" s="155"/>
      <c r="L40" s="155"/>
    </row>
    <row r="41" spans="1:12" ht="15.75">
      <c r="A41" s="174" t="s">
        <v>8</v>
      </c>
      <c r="B41" s="162" t="s">
        <v>277</v>
      </c>
      <c r="C41" s="162" t="s">
        <v>277</v>
      </c>
      <c r="D41" s="162" t="s">
        <v>277</v>
      </c>
      <c r="E41" s="162" t="s">
        <v>277</v>
      </c>
      <c r="F41" s="162"/>
      <c r="G41" s="163">
        <f t="shared" si="6"/>
        <v>0</v>
      </c>
      <c r="H41" s="155"/>
      <c r="I41" s="155"/>
      <c r="J41" s="155"/>
      <c r="K41" s="155"/>
      <c r="L41" s="155"/>
    </row>
    <row r="42" spans="1:12" ht="15.75">
      <c r="A42" s="174" t="s">
        <v>9</v>
      </c>
      <c r="B42" s="162" t="s">
        <v>277</v>
      </c>
      <c r="C42" s="162" t="s">
        <v>277</v>
      </c>
      <c r="D42" s="162" t="s">
        <v>277</v>
      </c>
      <c r="E42" s="162" t="s">
        <v>277</v>
      </c>
      <c r="F42" s="162"/>
      <c r="G42" s="163">
        <f t="shared" si="6"/>
        <v>0</v>
      </c>
      <c r="H42" s="155"/>
      <c r="I42" s="155"/>
      <c r="J42" s="155"/>
      <c r="K42" s="155"/>
      <c r="L42" s="155"/>
    </row>
    <row r="43" spans="1:12" ht="15.75">
      <c r="A43" s="174" t="s">
        <v>10</v>
      </c>
      <c r="B43" s="162" t="s">
        <v>277</v>
      </c>
      <c r="C43" s="162" t="s">
        <v>277</v>
      </c>
      <c r="D43" s="162" t="s">
        <v>277</v>
      </c>
      <c r="E43" s="162" t="s">
        <v>277</v>
      </c>
      <c r="F43" s="162"/>
      <c r="G43" s="163">
        <f t="shared" si="6"/>
        <v>0</v>
      </c>
      <c r="H43" s="155"/>
      <c r="I43" s="155"/>
      <c r="J43" s="155"/>
      <c r="K43" s="155"/>
      <c r="L43" s="155"/>
    </row>
    <row r="44" spans="1:12" ht="48">
      <c r="A44" s="173" t="s">
        <v>0</v>
      </c>
      <c r="B44" s="162" t="s">
        <v>277</v>
      </c>
      <c r="C44" s="162" t="s">
        <v>277</v>
      </c>
      <c r="D44" s="162" t="s">
        <v>277</v>
      </c>
      <c r="E44" s="162" t="s">
        <v>277</v>
      </c>
      <c r="F44" s="162" t="s">
        <v>277</v>
      </c>
      <c r="G44" s="163">
        <f t="shared" si="6"/>
        <v>0</v>
      </c>
      <c r="H44" s="155"/>
      <c r="I44" s="155"/>
      <c r="J44" s="155"/>
      <c r="K44" s="155"/>
      <c r="L44" s="155"/>
    </row>
    <row r="45" spans="1:12" ht="16.5">
      <c r="A45" s="175" t="s">
        <v>4</v>
      </c>
      <c r="B45" s="162" t="s">
        <v>277</v>
      </c>
      <c r="C45" s="162" t="s">
        <v>277</v>
      </c>
      <c r="D45" s="162" t="s">
        <v>277</v>
      </c>
      <c r="E45" s="162" t="s">
        <v>277</v>
      </c>
      <c r="F45" s="162"/>
      <c r="G45" s="163">
        <f t="shared" si="6"/>
        <v>0</v>
      </c>
      <c r="H45" s="155"/>
      <c r="I45" s="155"/>
      <c r="J45" s="155"/>
      <c r="K45" s="155"/>
      <c r="L45" s="155"/>
    </row>
    <row r="46" spans="1:12" ht="16.5">
      <c r="A46" s="176" t="s">
        <v>40</v>
      </c>
      <c r="B46" s="163">
        <f>SUM(B36:B45)</f>
        <v>17712</v>
      </c>
      <c r="C46" s="163">
        <f>SUM(C36:C45)</f>
        <v>18791</v>
      </c>
      <c r="D46" s="163">
        <f>SUM(D36:D45)</f>
        <v>11175</v>
      </c>
      <c r="E46" s="163">
        <f>SUM(E36:E45)</f>
        <v>0</v>
      </c>
      <c r="F46" s="163">
        <f>SUM(F36:F45)</f>
        <v>0</v>
      </c>
      <c r="G46" s="163">
        <f t="shared" si="6"/>
        <v>47678</v>
      </c>
      <c r="H46" s="155"/>
      <c r="I46" s="155"/>
      <c r="J46" s="155"/>
      <c r="K46" s="155"/>
      <c r="L46" s="155"/>
    </row>
    <row r="47" spans="1:12" ht="16.5">
      <c r="A47" s="177" t="s">
        <v>43</v>
      </c>
      <c r="B47" s="163">
        <f>SUM(B46-B16)</f>
        <v>-12378</v>
      </c>
      <c r="C47" s="163">
        <f>SUM(C46-C16)</f>
        <v>-13495</v>
      </c>
      <c r="D47" s="163">
        <f>SUM(D46-D16)</f>
        <v>-5332</v>
      </c>
      <c r="E47" s="163">
        <f>SUM(E46-E16)</f>
        <v>0</v>
      </c>
      <c r="F47" s="163">
        <f>SUM(F46-F16)</f>
        <v>0</v>
      </c>
      <c r="G47" s="163">
        <f t="shared" si="6"/>
        <v>-31205</v>
      </c>
      <c r="H47" s="155"/>
      <c r="I47" s="155"/>
      <c r="J47" s="155"/>
      <c r="K47" s="155"/>
      <c r="L47" s="155"/>
    </row>
    <row r="48" spans="1:12" ht="16.5">
      <c r="A48" s="178" t="s">
        <v>44</v>
      </c>
      <c r="B48" s="162"/>
      <c r="C48" s="162"/>
      <c r="D48" s="162"/>
      <c r="E48" s="162"/>
      <c r="F48" s="162"/>
      <c r="G48" s="163">
        <f t="shared" si="6"/>
        <v>0</v>
      </c>
      <c r="H48" s="155"/>
      <c r="I48" s="155"/>
      <c r="J48" s="155"/>
      <c r="K48" s="155"/>
      <c r="L48" s="155"/>
    </row>
    <row r="49" spans="1:12" ht="32.25">
      <c r="A49" s="165" t="s">
        <v>399</v>
      </c>
      <c r="B49" s="162">
        <v>12378</v>
      </c>
      <c r="C49" s="162">
        <v>13495</v>
      </c>
      <c r="D49" s="162">
        <v>8485</v>
      </c>
      <c r="E49" s="162"/>
      <c r="F49" s="162"/>
      <c r="G49" s="163">
        <f t="shared" si="6"/>
        <v>34358</v>
      </c>
      <c r="H49" s="155"/>
      <c r="I49" s="155"/>
      <c r="J49" s="155"/>
      <c r="K49" s="155"/>
      <c r="L49" s="155"/>
    </row>
    <row r="50" spans="1:12" ht="32.25">
      <c r="A50" s="164" t="s">
        <v>38</v>
      </c>
      <c r="B50" s="162" t="s">
        <v>277</v>
      </c>
      <c r="C50" s="162" t="s">
        <v>277</v>
      </c>
      <c r="D50" s="162" t="s">
        <v>277</v>
      </c>
      <c r="E50" s="162" t="s">
        <v>277</v>
      </c>
      <c r="F50" s="162"/>
      <c r="G50" s="163">
        <f t="shared" si="6"/>
        <v>0</v>
      </c>
      <c r="H50" s="155"/>
      <c r="I50" s="155"/>
      <c r="J50" s="155"/>
      <c r="K50" s="155"/>
      <c r="L50" s="155"/>
    </row>
    <row r="51" spans="1:12" ht="16.5">
      <c r="A51" s="167" t="s">
        <v>5</v>
      </c>
      <c r="B51" s="168">
        <f aca="true" t="shared" si="7" ref="B51:G51">SUM(B46,B49,B50)</f>
        <v>30090</v>
      </c>
      <c r="C51" s="168">
        <f t="shared" si="7"/>
        <v>32286</v>
      </c>
      <c r="D51" s="168">
        <f t="shared" si="7"/>
        <v>19660</v>
      </c>
      <c r="E51" s="168">
        <f t="shared" si="7"/>
        <v>0</v>
      </c>
      <c r="F51" s="168">
        <f t="shared" si="7"/>
        <v>0</v>
      </c>
      <c r="G51" s="168">
        <f t="shared" si="7"/>
        <v>82036</v>
      </c>
      <c r="H51" s="155"/>
      <c r="I51" s="155"/>
      <c r="J51" s="155"/>
      <c r="K51" s="155"/>
      <c r="L51" s="155"/>
    </row>
    <row r="52" spans="1:12" ht="16.5">
      <c r="A52" s="173" t="s">
        <v>400</v>
      </c>
      <c r="B52" s="162" t="s">
        <v>277</v>
      </c>
      <c r="C52" s="162" t="s">
        <v>277</v>
      </c>
      <c r="D52" s="162" t="s">
        <v>277</v>
      </c>
      <c r="E52" s="162" t="s">
        <v>277</v>
      </c>
      <c r="F52" s="162"/>
      <c r="G52" s="163">
        <f aca="true" t="shared" si="8" ref="G52:G65">SUM(B52:F52)</f>
        <v>0</v>
      </c>
      <c r="H52" s="155"/>
      <c r="I52" s="155"/>
      <c r="J52" s="155"/>
      <c r="K52" s="155"/>
      <c r="L52" s="155"/>
    </row>
    <row r="53" spans="1:12" ht="32.25">
      <c r="A53" s="173" t="s">
        <v>401</v>
      </c>
      <c r="B53" s="162"/>
      <c r="C53" s="162"/>
      <c r="D53" s="162"/>
      <c r="E53" s="162" t="s">
        <v>277</v>
      </c>
      <c r="F53" s="162"/>
      <c r="G53" s="163">
        <f t="shared" si="8"/>
        <v>0</v>
      </c>
      <c r="H53" s="155"/>
      <c r="I53" s="155"/>
      <c r="J53" s="155"/>
      <c r="K53" s="155"/>
      <c r="L53" s="155"/>
    </row>
    <row r="54" spans="1:12" ht="16.5">
      <c r="A54" s="173" t="s">
        <v>126</v>
      </c>
      <c r="B54" s="162"/>
      <c r="C54" s="162"/>
      <c r="D54" s="162"/>
      <c r="E54" s="162" t="s">
        <v>277</v>
      </c>
      <c r="F54" s="162"/>
      <c r="G54" s="163">
        <f t="shared" si="8"/>
        <v>0</v>
      </c>
      <c r="H54" s="155"/>
      <c r="I54" s="155"/>
      <c r="J54" s="155"/>
      <c r="K54" s="155"/>
      <c r="L54" s="155"/>
    </row>
    <row r="55" spans="1:12" ht="32.25">
      <c r="A55" s="173" t="s">
        <v>3</v>
      </c>
      <c r="B55" s="162"/>
      <c r="C55" s="162"/>
      <c r="D55" s="162"/>
      <c r="E55" s="162"/>
      <c r="F55" s="162"/>
      <c r="G55" s="163">
        <f t="shared" si="8"/>
        <v>0</v>
      </c>
      <c r="H55" s="155"/>
      <c r="I55" s="155"/>
      <c r="J55" s="155"/>
      <c r="K55" s="155"/>
      <c r="L55" s="155"/>
    </row>
    <row r="56" spans="1:12" ht="32.25">
      <c r="A56" s="173" t="s">
        <v>7</v>
      </c>
      <c r="B56" s="162"/>
      <c r="C56" s="162"/>
      <c r="D56" s="162"/>
      <c r="E56" s="162"/>
      <c r="F56" s="162"/>
      <c r="G56" s="163">
        <f t="shared" si="8"/>
        <v>0</v>
      </c>
      <c r="H56" s="155"/>
      <c r="I56" s="155"/>
      <c r="J56" s="155"/>
      <c r="K56" s="155"/>
      <c r="L56" s="155"/>
    </row>
    <row r="57" spans="1:12" ht="16.5">
      <c r="A57" s="164" t="s">
        <v>1</v>
      </c>
      <c r="B57" s="162"/>
      <c r="C57" s="162"/>
      <c r="D57" s="162"/>
      <c r="E57" s="162"/>
      <c r="F57" s="162"/>
      <c r="G57" s="163">
        <f t="shared" si="8"/>
        <v>0</v>
      </c>
      <c r="H57" s="155"/>
      <c r="I57" s="155"/>
      <c r="J57" s="155"/>
      <c r="K57" s="155"/>
      <c r="L57" s="155"/>
    </row>
    <row r="58" spans="1:12" ht="16.5">
      <c r="A58" s="175" t="s">
        <v>207</v>
      </c>
      <c r="B58" s="162"/>
      <c r="C58" s="162"/>
      <c r="D58" s="162"/>
      <c r="E58" s="162" t="s">
        <v>277</v>
      </c>
      <c r="F58" s="162"/>
      <c r="G58" s="163">
        <f t="shared" si="8"/>
        <v>0</v>
      </c>
      <c r="H58" s="155"/>
      <c r="I58" s="155"/>
      <c r="J58" s="155"/>
      <c r="K58" s="155"/>
      <c r="L58" s="155"/>
    </row>
    <row r="59" spans="1:12" ht="16.5">
      <c r="A59" s="176" t="s">
        <v>39</v>
      </c>
      <c r="B59" s="163">
        <f>SUM(B52:B58)</f>
        <v>0</v>
      </c>
      <c r="C59" s="163">
        <f>SUM(C52:C58)</f>
        <v>0</v>
      </c>
      <c r="D59" s="163">
        <f>SUM(D52:D58)</f>
        <v>0</v>
      </c>
      <c r="E59" s="163">
        <f>SUM(E52:E58)</f>
        <v>0</v>
      </c>
      <c r="F59" s="163"/>
      <c r="G59" s="163">
        <f t="shared" si="8"/>
        <v>0</v>
      </c>
      <c r="H59" s="155"/>
      <c r="I59" s="155"/>
      <c r="J59" s="155"/>
      <c r="K59" s="155"/>
      <c r="L59" s="155"/>
    </row>
    <row r="60" spans="1:12" ht="16.5">
      <c r="A60" s="177" t="s">
        <v>45</v>
      </c>
      <c r="B60" s="163">
        <f>SUM(B59-B31)</f>
        <v>0</v>
      </c>
      <c r="C60" s="163">
        <f>SUM(C59-C31)</f>
        <v>0</v>
      </c>
      <c r="D60" s="163">
        <f>SUM(D59-D31)</f>
        <v>0</v>
      </c>
      <c r="E60" s="163">
        <f>SUM(E59-E31)</f>
        <v>0</v>
      </c>
      <c r="F60" s="163"/>
      <c r="G60" s="163">
        <f t="shared" si="8"/>
        <v>0</v>
      </c>
      <c r="H60" s="155"/>
      <c r="I60" s="155"/>
      <c r="J60" s="155"/>
      <c r="K60" s="155"/>
      <c r="L60" s="155"/>
    </row>
    <row r="61" spans="1:12" ht="16.5">
      <c r="A61" s="178" t="s">
        <v>46</v>
      </c>
      <c r="B61" s="162"/>
      <c r="C61" s="162"/>
      <c r="D61" s="162"/>
      <c r="E61" s="162"/>
      <c r="F61" s="162"/>
      <c r="G61" s="163">
        <f t="shared" si="8"/>
        <v>0</v>
      </c>
      <c r="H61" s="155"/>
      <c r="I61" s="155"/>
      <c r="J61" s="155"/>
      <c r="K61" s="155"/>
      <c r="L61" s="155"/>
    </row>
    <row r="62" spans="1:12" ht="32.25">
      <c r="A62" s="165" t="s">
        <v>399</v>
      </c>
      <c r="B62" s="162"/>
      <c r="C62" s="162"/>
      <c r="D62" s="162"/>
      <c r="E62" s="162" t="s">
        <v>277</v>
      </c>
      <c r="F62" s="162"/>
      <c r="G62" s="163">
        <f t="shared" si="8"/>
        <v>0</v>
      </c>
      <c r="H62" s="155"/>
      <c r="I62" s="155"/>
      <c r="J62" s="155"/>
      <c r="K62" s="155"/>
      <c r="L62" s="155"/>
    </row>
    <row r="63" spans="1:12" ht="32.25">
      <c r="A63" s="173" t="s">
        <v>42</v>
      </c>
      <c r="B63" s="162"/>
      <c r="C63" s="162"/>
      <c r="D63" s="162"/>
      <c r="E63" s="162" t="s">
        <v>277</v>
      </c>
      <c r="F63" s="162"/>
      <c r="G63" s="163">
        <f t="shared" si="8"/>
        <v>0</v>
      </c>
      <c r="H63" s="155"/>
      <c r="I63" s="155"/>
      <c r="J63" s="155"/>
      <c r="K63" s="155"/>
      <c r="L63" s="155"/>
    </row>
    <row r="64" spans="1:12" ht="16.5">
      <c r="A64" s="179" t="s">
        <v>15</v>
      </c>
      <c r="B64" s="162"/>
      <c r="C64" s="162"/>
      <c r="D64" s="162"/>
      <c r="E64" s="162"/>
      <c r="F64" s="162"/>
      <c r="G64" s="163">
        <f t="shared" si="8"/>
        <v>0</v>
      </c>
      <c r="H64" s="155"/>
      <c r="I64" s="155"/>
      <c r="J64" s="155"/>
      <c r="K64" s="155"/>
      <c r="L64" s="155"/>
    </row>
    <row r="65" spans="1:12" ht="16.5">
      <c r="A65" s="179" t="s">
        <v>41</v>
      </c>
      <c r="B65" s="162"/>
      <c r="C65" s="162"/>
      <c r="D65" s="162"/>
      <c r="E65" s="162" t="s">
        <v>277</v>
      </c>
      <c r="F65" s="162"/>
      <c r="G65" s="163">
        <f t="shared" si="8"/>
        <v>0</v>
      </c>
      <c r="H65" s="155"/>
      <c r="I65" s="155"/>
      <c r="J65" s="155"/>
      <c r="K65" s="155"/>
      <c r="L65" s="155"/>
    </row>
    <row r="66" spans="1:12" ht="16.5">
      <c r="A66" s="167" t="s">
        <v>6</v>
      </c>
      <c r="B66" s="168">
        <f aca="true" t="shared" si="9" ref="B66:G66">SUM(B59,B62,B63,B64,B65)</f>
        <v>0</v>
      </c>
      <c r="C66" s="168">
        <f t="shared" si="9"/>
        <v>0</v>
      </c>
      <c r="D66" s="168">
        <f t="shared" si="9"/>
        <v>0</v>
      </c>
      <c r="E66" s="168">
        <f t="shared" si="9"/>
        <v>0</v>
      </c>
      <c r="F66" s="168">
        <f t="shared" si="9"/>
        <v>0</v>
      </c>
      <c r="G66" s="168">
        <f t="shared" si="9"/>
        <v>0</v>
      </c>
      <c r="H66" s="155"/>
      <c r="I66" s="155"/>
      <c r="J66" s="155"/>
      <c r="K66" s="155"/>
      <c r="L66" s="155"/>
    </row>
    <row r="67" spans="1:12" ht="18.75">
      <c r="A67" s="180" t="s">
        <v>47</v>
      </c>
      <c r="B67" s="171">
        <f aca="true" t="shared" si="10" ref="B67:G68">SUM(B51,B66)</f>
        <v>30090</v>
      </c>
      <c r="C67" s="171">
        <f>SUM(C51,C66)</f>
        <v>32286</v>
      </c>
      <c r="D67" s="171">
        <f>SUM(D51,D66)</f>
        <v>19660</v>
      </c>
      <c r="E67" s="171">
        <f t="shared" si="10"/>
        <v>0</v>
      </c>
      <c r="F67" s="171">
        <f t="shared" si="10"/>
        <v>0</v>
      </c>
      <c r="G67" s="171">
        <f t="shared" si="10"/>
        <v>82036</v>
      </c>
      <c r="H67" s="155"/>
      <c r="I67" s="155"/>
      <c r="J67" s="155"/>
      <c r="K67" s="155"/>
      <c r="L67" s="155"/>
    </row>
    <row r="68" spans="1:12" ht="18.75">
      <c r="A68" s="180" t="s">
        <v>47</v>
      </c>
      <c r="B68" s="197">
        <f t="shared" si="10"/>
        <v>30090</v>
      </c>
      <c r="C68" s="197">
        <f>SUM(C52,C67)</f>
        <v>32286</v>
      </c>
      <c r="D68" s="197">
        <f>SUM(D52,D67)</f>
        <v>19660</v>
      </c>
      <c r="E68" s="197">
        <f t="shared" si="10"/>
        <v>0</v>
      </c>
      <c r="F68" s="197">
        <f t="shared" si="10"/>
        <v>0</v>
      </c>
      <c r="G68" s="197">
        <f t="shared" si="10"/>
        <v>82036</v>
      </c>
      <c r="H68" s="155"/>
      <c r="I68" s="155"/>
      <c r="J68" s="155"/>
      <c r="K68" s="155"/>
      <c r="L68" s="155"/>
    </row>
    <row r="69" spans="1:12" ht="15">
      <c r="A69" s="155"/>
      <c r="B69" s="196"/>
      <c r="C69" s="196"/>
      <c r="D69" s="196"/>
      <c r="E69" s="196"/>
      <c r="F69" s="196"/>
      <c r="G69" s="196"/>
      <c r="H69" s="155"/>
      <c r="I69" s="155"/>
      <c r="J69" s="155"/>
      <c r="K69" s="155"/>
      <c r="L69" s="155"/>
    </row>
    <row r="70" spans="1:12" ht="15">
      <c r="A70" s="155"/>
      <c r="B70" s="196"/>
      <c r="C70" s="196"/>
      <c r="D70" s="196"/>
      <c r="E70" s="196"/>
      <c r="F70" s="196"/>
      <c r="G70" s="196"/>
      <c r="H70" s="155"/>
      <c r="I70" s="155"/>
      <c r="J70" s="155"/>
      <c r="K70" s="155"/>
      <c r="L70" s="155"/>
    </row>
    <row r="71" spans="1:12" ht="15">
      <c r="A71" s="155"/>
      <c r="B71" s="196"/>
      <c r="C71" s="196"/>
      <c r="D71" s="196"/>
      <c r="E71" s="196"/>
      <c r="F71" s="196"/>
      <c r="G71" s="196"/>
      <c r="H71" s="155"/>
      <c r="I71" s="155"/>
      <c r="J71" s="155"/>
      <c r="K71" s="155"/>
      <c r="L71" s="155"/>
    </row>
    <row r="72" spans="1:12" ht="15">
      <c r="A72" s="155"/>
      <c r="B72" s="196"/>
      <c r="C72" s="196"/>
      <c r="D72" s="196"/>
      <c r="E72" s="196"/>
      <c r="F72" s="196"/>
      <c r="G72" s="196"/>
      <c r="H72" s="155"/>
      <c r="I72" s="155"/>
      <c r="J72" s="155"/>
      <c r="K72" s="155"/>
      <c r="L72" s="155"/>
    </row>
    <row r="73" spans="1:12" ht="15">
      <c r="A73" s="155"/>
      <c r="B73" s="196"/>
      <c r="C73" s="196"/>
      <c r="D73" s="196"/>
      <c r="E73" s="196"/>
      <c r="F73" s="196"/>
      <c r="G73" s="196"/>
      <c r="H73" s="155"/>
      <c r="I73" s="155"/>
      <c r="J73" s="155"/>
      <c r="K73" s="155"/>
      <c r="L73" s="155"/>
    </row>
    <row r="74" spans="1:12" ht="15">
      <c r="A74" s="155"/>
      <c r="B74" s="196"/>
      <c r="C74" s="196"/>
      <c r="D74" s="196"/>
      <c r="E74" s="196"/>
      <c r="F74" s="196"/>
      <c r="G74" s="196"/>
      <c r="H74" s="155"/>
      <c r="I74" s="155"/>
      <c r="J74" s="155"/>
      <c r="K74" s="155"/>
      <c r="L74" s="155"/>
    </row>
    <row r="75" spans="1:12" ht="15">
      <c r="A75" s="155"/>
      <c r="B75" s="196"/>
      <c r="C75" s="196"/>
      <c r="D75" s="196"/>
      <c r="E75" s="196"/>
      <c r="F75" s="196"/>
      <c r="G75" s="196"/>
      <c r="H75" s="155"/>
      <c r="I75" s="155"/>
      <c r="J75" s="155"/>
      <c r="K75" s="155"/>
      <c r="L75" s="155"/>
    </row>
    <row r="76" spans="1:12" ht="15">
      <c r="A76" s="155"/>
      <c r="B76" s="196"/>
      <c r="C76" s="196"/>
      <c r="D76" s="196"/>
      <c r="E76" s="196"/>
      <c r="F76" s="196"/>
      <c r="G76" s="196"/>
      <c r="H76" s="155"/>
      <c r="I76" s="155"/>
      <c r="J76" s="155"/>
      <c r="K76" s="155"/>
      <c r="L76" s="155"/>
    </row>
    <row r="77" spans="1:12" ht="15">
      <c r="A77" s="155"/>
      <c r="B77" s="196"/>
      <c r="C77" s="196"/>
      <c r="D77" s="196"/>
      <c r="E77" s="196"/>
      <c r="F77" s="196"/>
      <c r="G77" s="196"/>
      <c r="H77" s="155"/>
      <c r="I77" s="155"/>
      <c r="J77" s="155"/>
      <c r="K77" s="155"/>
      <c r="L77" s="155"/>
    </row>
    <row r="78" spans="1:12" ht="15">
      <c r="A78" s="155"/>
      <c r="B78" s="196"/>
      <c r="C78" s="196"/>
      <c r="D78" s="196"/>
      <c r="E78" s="196"/>
      <c r="F78" s="196"/>
      <c r="G78" s="196"/>
      <c r="H78" s="155"/>
      <c r="I78" s="155"/>
      <c r="J78" s="155"/>
      <c r="K78" s="155"/>
      <c r="L78" s="155"/>
    </row>
    <row r="79" spans="1:12" ht="15">
      <c r="A79" s="155"/>
      <c r="B79" s="196"/>
      <c r="C79" s="196"/>
      <c r="D79" s="196"/>
      <c r="E79" s="196"/>
      <c r="F79" s="196"/>
      <c r="G79" s="196"/>
      <c r="H79" s="155"/>
      <c r="I79" s="155"/>
      <c r="J79" s="155"/>
      <c r="K79" s="155"/>
      <c r="L79" s="155"/>
    </row>
    <row r="80" spans="1:12" ht="15">
      <c r="A80" s="155"/>
      <c r="B80" s="196"/>
      <c r="C80" s="196"/>
      <c r="D80" s="196"/>
      <c r="E80" s="196"/>
      <c r="F80" s="196"/>
      <c r="G80" s="196"/>
      <c r="H80" s="155"/>
      <c r="I80" s="155"/>
      <c r="J80" s="155"/>
      <c r="K80" s="155"/>
      <c r="L80" s="155"/>
    </row>
    <row r="81" spans="1:12" ht="15">
      <c r="A81" s="155"/>
      <c r="B81" s="196"/>
      <c r="C81" s="196"/>
      <c r="D81" s="196"/>
      <c r="E81" s="196"/>
      <c r="F81" s="196"/>
      <c r="G81" s="196"/>
      <c r="H81" s="155"/>
      <c r="I81" s="155"/>
      <c r="J81" s="155"/>
      <c r="K81" s="155"/>
      <c r="L81" s="155"/>
    </row>
    <row r="82" spans="1:12" ht="15">
      <c r="A82" s="155"/>
      <c r="B82" s="196"/>
      <c r="C82" s="196"/>
      <c r="D82" s="196"/>
      <c r="E82" s="196"/>
      <c r="F82" s="196"/>
      <c r="G82" s="196"/>
      <c r="H82" s="155"/>
      <c r="I82" s="155"/>
      <c r="J82" s="155"/>
      <c r="K82" s="155"/>
      <c r="L82" s="155"/>
    </row>
    <row r="83" spans="1:12" ht="15">
      <c r="A83" s="155"/>
      <c r="B83" s="196"/>
      <c r="C83" s="196"/>
      <c r="D83" s="196"/>
      <c r="E83" s="196"/>
      <c r="F83" s="196"/>
      <c r="G83" s="196"/>
      <c r="H83" s="155"/>
      <c r="I83" s="155"/>
      <c r="J83" s="155"/>
      <c r="K83" s="155"/>
      <c r="L83" s="155"/>
    </row>
    <row r="84" spans="1:12" ht="15">
      <c r="A84" s="155"/>
      <c r="B84" s="196"/>
      <c r="C84" s="196"/>
      <c r="D84" s="196"/>
      <c r="E84" s="196"/>
      <c r="F84" s="196"/>
      <c r="G84" s="196"/>
      <c r="H84" s="155"/>
      <c r="I84" s="155"/>
      <c r="J84" s="155"/>
      <c r="K84" s="155"/>
      <c r="L84" s="155"/>
    </row>
    <row r="85" spans="1:12" ht="15">
      <c r="A85" s="155"/>
      <c r="B85" s="196"/>
      <c r="C85" s="196"/>
      <c r="D85" s="196"/>
      <c r="E85" s="196"/>
      <c r="F85" s="196"/>
      <c r="G85" s="196"/>
      <c r="H85" s="155"/>
      <c r="I85" s="155"/>
      <c r="J85" s="155"/>
      <c r="K85" s="155"/>
      <c r="L85" s="155"/>
    </row>
    <row r="86" spans="1:12" ht="15">
      <c r="A86" s="155"/>
      <c r="B86" s="196"/>
      <c r="C86" s="196"/>
      <c r="D86" s="196"/>
      <c r="E86" s="196"/>
      <c r="F86" s="196"/>
      <c r="G86" s="196"/>
      <c r="H86" s="155"/>
      <c r="I86" s="155"/>
      <c r="J86" s="155"/>
      <c r="K86" s="155"/>
      <c r="L86" s="155"/>
    </row>
    <row r="87" spans="1:12" ht="15">
      <c r="A87" s="155"/>
      <c r="B87" s="196"/>
      <c r="C87" s="196"/>
      <c r="D87" s="196"/>
      <c r="E87" s="196"/>
      <c r="F87" s="196"/>
      <c r="G87" s="196"/>
      <c r="H87" s="155"/>
      <c r="I87" s="155"/>
      <c r="J87" s="155"/>
      <c r="K87" s="155"/>
      <c r="L87" s="155"/>
    </row>
    <row r="88" spans="1:12" ht="15">
      <c r="A88" s="155"/>
      <c r="B88" s="196"/>
      <c r="C88" s="196"/>
      <c r="D88" s="196"/>
      <c r="E88" s="196"/>
      <c r="F88" s="196"/>
      <c r="G88" s="196"/>
      <c r="H88" s="155"/>
      <c r="I88" s="155"/>
      <c r="J88" s="155"/>
      <c r="K88" s="155"/>
      <c r="L88" s="155"/>
    </row>
    <row r="89" spans="1:12" ht="15">
      <c r="A89" s="155"/>
      <c r="B89" s="196"/>
      <c r="C89" s="196"/>
      <c r="D89" s="196"/>
      <c r="E89" s="196"/>
      <c r="F89" s="196"/>
      <c r="G89" s="196"/>
      <c r="H89" s="155"/>
      <c r="I89" s="155"/>
      <c r="J89" s="155"/>
      <c r="K89" s="155"/>
      <c r="L89" s="155"/>
    </row>
    <row r="90" spans="1:12" ht="15">
      <c r="A90" s="155"/>
      <c r="B90" s="196"/>
      <c r="C90" s="196"/>
      <c r="D90" s="196"/>
      <c r="E90" s="196"/>
      <c r="F90" s="196"/>
      <c r="G90" s="196"/>
      <c r="H90" s="155"/>
      <c r="I90" s="155"/>
      <c r="J90" s="155"/>
      <c r="K90" s="155"/>
      <c r="L90" s="155"/>
    </row>
    <row r="91" spans="1:12" ht="15">
      <c r="A91" s="155"/>
      <c r="B91" s="196"/>
      <c r="C91" s="196"/>
      <c r="D91" s="196"/>
      <c r="E91" s="196"/>
      <c r="F91" s="196"/>
      <c r="G91" s="196"/>
      <c r="H91" s="155"/>
      <c r="I91" s="155"/>
      <c r="J91" s="155"/>
      <c r="K91" s="155"/>
      <c r="L91" s="155"/>
    </row>
    <row r="92" spans="1:12" ht="15">
      <c r="A92" s="155"/>
      <c r="B92" s="196"/>
      <c r="C92" s="196"/>
      <c r="D92" s="196"/>
      <c r="E92" s="196"/>
      <c r="F92" s="196"/>
      <c r="G92" s="196"/>
      <c r="H92" s="155"/>
      <c r="I92" s="155"/>
      <c r="J92" s="155"/>
      <c r="K92" s="155"/>
      <c r="L92" s="155"/>
    </row>
    <row r="93" spans="1:12" ht="15">
      <c r="A93" s="155"/>
      <c r="B93" s="196"/>
      <c r="C93" s="196"/>
      <c r="D93" s="196"/>
      <c r="E93" s="196"/>
      <c r="F93" s="196"/>
      <c r="G93" s="196"/>
      <c r="H93" s="155"/>
      <c r="I93" s="155"/>
      <c r="J93" s="155"/>
      <c r="K93" s="155"/>
      <c r="L93" s="155"/>
    </row>
    <row r="94" spans="1:12" ht="15">
      <c r="A94" s="155"/>
      <c r="B94" s="196"/>
      <c r="C94" s="196"/>
      <c r="D94" s="196"/>
      <c r="E94" s="196"/>
      <c r="F94" s="196"/>
      <c r="G94" s="196"/>
      <c r="H94" s="155"/>
      <c r="I94" s="155"/>
      <c r="J94" s="155"/>
      <c r="K94" s="155"/>
      <c r="L94" s="155"/>
    </row>
    <row r="95" spans="1:12" ht="15">
      <c r="A95" s="155"/>
      <c r="B95" s="196"/>
      <c r="C95" s="196"/>
      <c r="D95" s="196"/>
      <c r="E95" s="196"/>
      <c r="F95" s="196"/>
      <c r="G95" s="196"/>
      <c r="H95" s="155"/>
      <c r="I95" s="155"/>
      <c r="J95" s="155"/>
      <c r="K95" s="155"/>
      <c r="L95" s="155"/>
    </row>
    <row r="96" spans="1:12" ht="15">
      <c r="A96" s="155"/>
      <c r="B96" s="196"/>
      <c r="C96" s="196"/>
      <c r="D96" s="196"/>
      <c r="E96" s="196"/>
      <c r="F96" s="196"/>
      <c r="G96" s="196"/>
      <c r="H96" s="155"/>
      <c r="I96" s="155"/>
      <c r="J96" s="155"/>
      <c r="K96" s="155"/>
      <c r="L96" s="155"/>
    </row>
    <row r="97" spans="1:12" ht="15">
      <c r="A97" s="155"/>
      <c r="B97" s="196"/>
      <c r="C97" s="196"/>
      <c r="D97" s="196"/>
      <c r="E97" s="196"/>
      <c r="F97" s="196"/>
      <c r="G97" s="196"/>
      <c r="H97" s="155"/>
      <c r="I97" s="155"/>
      <c r="J97" s="155"/>
      <c r="K97" s="155"/>
      <c r="L97" s="155"/>
    </row>
    <row r="98" spans="1:12" ht="15">
      <c r="A98" s="155"/>
      <c r="B98" s="196"/>
      <c r="C98" s="196"/>
      <c r="D98" s="196"/>
      <c r="E98" s="196"/>
      <c r="F98" s="196"/>
      <c r="G98" s="196"/>
      <c r="H98" s="155"/>
      <c r="I98" s="155"/>
      <c r="J98" s="155"/>
      <c r="K98" s="155"/>
      <c r="L98" s="155"/>
    </row>
    <row r="99" spans="1:12" ht="15">
      <c r="A99" s="155"/>
      <c r="B99" s="196"/>
      <c r="C99" s="196"/>
      <c r="D99" s="196"/>
      <c r="E99" s="196"/>
      <c r="F99" s="196"/>
      <c r="G99" s="196"/>
      <c r="H99" s="155"/>
      <c r="I99" s="155"/>
      <c r="J99" s="155"/>
      <c r="K99" s="155"/>
      <c r="L99" s="155"/>
    </row>
    <row r="100" spans="1:12" ht="15">
      <c r="A100" s="155"/>
      <c r="B100" s="196"/>
      <c r="C100" s="196"/>
      <c r="D100" s="196"/>
      <c r="E100" s="196"/>
      <c r="F100" s="196"/>
      <c r="G100" s="196"/>
      <c r="H100" s="155"/>
      <c r="I100" s="155"/>
      <c r="J100" s="155"/>
      <c r="K100" s="155"/>
      <c r="L100" s="155"/>
    </row>
    <row r="101" spans="1:12" ht="15">
      <c r="A101" s="155"/>
      <c r="B101" s="196"/>
      <c r="C101" s="196"/>
      <c r="D101" s="196"/>
      <c r="E101" s="196"/>
      <c r="F101" s="196"/>
      <c r="G101" s="196"/>
      <c r="H101" s="155"/>
      <c r="I101" s="155"/>
      <c r="J101" s="155"/>
      <c r="K101" s="155"/>
      <c r="L101" s="155"/>
    </row>
    <row r="102" spans="1:12" ht="15">
      <c r="A102" s="155"/>
      <c r="B102" s="196"/>
      <c r="C102" s="196"/>
      <c r="D102" s="196"/>
      <c r="E102" s="196"/>
      <c r="F102" s="196"/>
      <c r="G102" s="196"/>
      <c r="H102" s="155"/>
      <c r="I102" s="155"/>
      <c r="J102" s="155"/>
      <c r="K102" s="155"/>
      <c r="L102" s="155"/>
    </row>
    <row r="103" spans="1:12" ht="15">
      <c r="A103" s="155"/>
      <c r="B103" s="196"/>
      <c r="C103" s="196"/>
      <c r="D103" s="196"/>
      <c r="E103" s="196"/>
      <c r="F103" s="196"/>
      <c r="G103" s="196"/>
      <c r="H103" s="155"/>
      <c r="I103" s="155"/>
      <c r="J103" s="155"/>
      <c r="K103" s="155"/>
      <c r="L103" s="155"/>
    </row>
    <row r="104" spans="1:12" ht="15">
      <c r="A104" s="155"/>
      <c r="B104" s="196"/>
      <c r="C104" s="196"/>
      <c r="D104" s="196"/>
      <c r="E104" s="196"/>
      <c r="F104" s="196"/>
      <c r="G104" s="196"/>
      <c r="H104" s="155"/>
      <c r="I104" s="155"/>
      <c r="J104" s="155"/>
      <c r="K104" s="155"/>
      <c r="L104" s="155"/>
    </row>
    <row r="105" spans="1:12" ht="15">
      <c r="A105" s="155"/>
      <c r="B105" s="196"/>
      <c r="C105" s="196"/>
      <c r="D105" s="196"/>
      <c r="E105" s="196"/>
      <c r="F105" s="196"/>
      <c r="G105" s="196"/>
      <c r="H105" s="155"/>
      <c r="I105" s="155"/>
      <c r="J105" s="155"/>
      <c r="K105" s="155"/>
      <c r="L105" s="155"/>
    </row>
    <row r="106" spans="1:12" ht="15">
      <c r="A106" s="155"/>
      <c r="B106" s="196"/>
      <c r="C106" s="196"/>
      <c r="D106" s="196"/>
      <c r="E106" s="196"/>
      <c r="F106" s="196"/>
      <c r="G106" s="196"/>
      <c r="H106" s="155"/>
      <c r="I106" s="155"/>
      <c r="J106" s="155"/>
      <c r="K106" s="155"/>
      <c r="L106" s="155"/>
    </row>
    <row r="107" spans="1:12" ht="15">
      <c r="A107" s="155"/>
      <c r="B107" s="196"/>
      <c r="C107" s="196"/>
      <c r="D107" s="196"/>
      <c r="E107" s="196"/>
      <c r="F107" s="196"/>
      <c r="G107" s="196"/>
      <c r="H107" s="155"/>
      <c r="I107" s="155"/>
      <c r="J107" s="155"/>
      <c r="K107" s="155"/>
      <c r="L107" s="155"/>
    </row>
    <row r="108" spans="1:12" ht="15">
      <c r="A108" s="155"/>
      <c r="B108" s="196"/>
      <c r="C108" s="196"/>
      <c r="D108" s="196"/>
      <c r="E108" s="196"/>
      <c r="F108" s="196"/>
      <c r="G108" s="196"/>
      <c r="H108" s="155"/>
      <c r="I108" s="155"/>
      <c r="J108" s="155"/>
      <c r="K108" s="155"/>
      <c r="L108" s="155"/>
    </row>
    <row r="109" spans="1:12" ht="15">
      <c r="A109" s="155"/>
      <c r="B109" s="196"/>
      <c r="C109" s="196"/>
      <c r="D109" s="196"/>
      <c r="E109" s="196"/>
      <c r="F109" s="196"/>
      <c r="G109" s="196"/>
      <c r="H109" s="155"/>
      <c r="I109" s="155"/>
      <c r="J109" s="155"/>
      <c r="K109" s="155"/>
      <c r="L109" s="155"/>
    </row>
  </sheetData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Header>&amp;C19. melléklet a 2/2013. (III. 4.) önkormányzati rendelethez &amp;X1&amp;RHatály: 2013.09.24 -</oddHeader>
    <oddFooter>&amp;L1 Módosította a 10/2013. (IX. 23.) önkormányzati rendelet 10. melléklete. Hatályos: 2013.09.24.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I38" sqref="A1:I38"/>
    </sheetView>
  </sheetViews>
  <sheetFormatPr defaultColWidth="9.140625" defaultRowHeight="12.75"/>
  <cols>
    <col min="1" max="1" width="72.8515625" style="3" customWidth="1"/>
    <col min="2" max="2" width="18.57421875" style="4" hidden="1" customWidth="1"/>
    <col min="3" max="3" width="18.57421875" style="4" customWidth="1"/>
    <col min="4" max="4" width="18.57421875" style="4" hidden="1" customWidth="1"/>
    <col min="5" max="5" width="18.140625" style="4" hidden="1" customWidth="1"/>
    <col min="6" max="6" width="18.140625" style="4" customWidth="1"/>
    <col min="7" max="7" width="18.140625" style="4" hidden="1" customWidth="1"/>
    <col min="8" max="8" width="20.8515625" style="4" hidden="1" customWidth="1"/>
    <col min="9" max="9" width="20.8515625" style="4" customWidth="1"/>
    <col min="10" max="10" width="20.8515625" style="4" hidden="1" customWidth="1"/>
    <col min="11" max="16384" width="9.140625" style="3" customWidth="1"/>
  </cols>
  <sheetData>
    <row r="1" spans="1:9" s="1" customFormat="1" ht="15.75">
      <c r="A1" s="223" t="s">
        <v>210</v>
      </c>
      <c r="B1" s="224"/>
      <c r="C1" s="224"/>
      <c r="D1" s="224"/>
      <c r="E1" s="224"/>
      <c r="F1" s="224"/>
      <c r="G1" s="224"/>
      <c r="H1" s="224"/>
      <c r="I1" s="225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225"/>
      <c r="J2" s="3"/>
    </row>
    <row r="4" spans="1:10" ht="47.25">
      <c r="A4" s="5" t="s">
        <v>50</v>
      </c>
      <c r="B4" s="18" t="s">
        <v>196</v>
      </c>
      <c r="C4" s="18" t="s">
        <v>196</v>
      </c>
      <c r="D4" s="18" t="s">
        <v>418</v>
      </c>
      <c r="E4" s="18" t="s">
        <v>49</v>
      </c>
      <c r="F4" s="18" t="s">
        <v>49</v>
      </c>
      <c r="G4" s="18" t="s">
        <v>424</v>
      </c>
      <c r="H4" s="18" t="s">
        <v>197</v>
      </c>
      <c r="I4" s="18" t="s">
        <v>197</v>
      </c>
      <c r="J4" s="18" t="s">
        <v>426</v>
      </c>
    </row>
    <row r="5" spans="1:10" ht="15.75">
      <c r="A5" s="19" t="s">
        <v>32</v>
      </c>
      <c r="B5" s="11">
        <f>5527+1484+742+1806+742+1652</f>
        <v>11953</v>
      </c>
      <c r="C5" s="11">
        <v>12138</v>
      </c>
      <c r="D5" s="11">
        <v>5760</v>
      </c>
      <c r="E5" s="11">
        <v>20078</v>
      </c>
      <c r="F5" s="11">
        <v>20364</v>
      </c>
      <c r="G5" s="11">
        <v>10550</v>
      </c>
      <c r="H5" s="11">
        <f>B5+E5</f>
        <v>32031</v>
      </c>
      <c r="I5" s="11">
        <f>C5+F5</f>
        <v>32502</v>
      </c>
      <c r="J5" s="11">
        <f>D5+G5</f>
        <v>16310</v>
      </c>
    </row>
    <row r="6" spans="1:10" ht="15.75">
      <c r="A6" s="19" t="s">
        <v>28</v>
      </c>
      <c r="B6" s="11">
        <f>1284+392+196+479+196+223</f>
        <v>2770</v>
      </c>
      <c r="C6" s="11">
        <v>2820</v>
      </c>
      <c r="D6" s="11">
        <v>1280</v>
      </c>
      <c r="E6" s="11">
        <v>4687</v>
      </c>
      <c r="F6" s="11">
        <v>4764</v>
      </c>
      <c r="G6" s="11">
        <v>2337</v>
      </c>
      <c r="H6" s="11">
        <f aca="true" t="shared" si="0" ref="H6:J37">B6+E6</f>
        <v>7457</v>
      </c>
      <c r="I6" s="11">
        <f t="shared" si="0"/>
        <v>7584</v>
      </c>
      <c r="J6" s="11">
        <f t="shared" si="0"/>
        <v>3617</v>
      </c>
    </row>
    <row r="7" spans="1:10" ht="15.75">
      <c r="A7" s="19" t="s">
        <v>29</v>
      </c>
      <c r="B7" s="11">
        <f>5298+254+15+432+127+1664+540+2719+100+850+2413+19+635+205+254+1230+19+5226+10+13+1238+445+248+850</f>
        <v>24804</v>
      </c>
      <c r="C7" s="11">
        <f>5298+254+15+432+127+1664+540+2719+100+850+2413+19+635+205+254+1230+19+5226+10+13+1238+445+248+850</f>
        <v>24804</v>
      </c>
      <c r="D7" s="11">
        <v>14033</v>
      </c>
      <c r="E7" s="11">
        <v>5325</v>
      </c>
      <c r="F7" s="11">
        <v>7158</v>
      </c>
      <c r="G7" s="11">
        <v>3620</v>
      </c>
      <c r="H7" s="11">
        <f t="shared" si="0"/>
        <v>30129</v>
      </c>
      <c r="I7" s="11">
        <f t="shared" si="0"/>
        <v>31962</v>
      </c>
      <c r="J7" s="11">
        <f t="shared" si="0"/>
        <v>17653</v>
      </c>
    </row>
    <row r="8" spans="1:10" ht="15.75">
      <c r="A8" s="19" t="s">
        <v>31</v>
      </c>
      <c r="B8" s="11">
        <f aca="true" t="shared" si="1" ref="B8:G8">SUM(B9:B11)</f>
        <v>21278</v>
      </c>
      <c r="C8" s="11">
        <f t="shared" si="1"/>
        <v>21278</v>
      </c>
      <c r="D8" s="11">
        <f t="shared" si="1"/>
        <v>14469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0"/>
        <v>21278</v>
      </c>
      <c r="I8" s="11">
        <f t="shared" si="0"/>
        <v>21278</v>
      </c>
      <c r="J8" s="11">
        <f t="shared" si="0"/>
        <v>14469</v>
      </c>
    </row>
    <row r="9" spans="1:10" ht="15.75">
      <c r="A9" s="6" t="s">
        <v>382</v>
      </c>
      <c r="B9" s="7">
        <f>1196+7909+136+100+30+20+30+18+2400+600+850</f>
        <v>13289</v>
      </c>
      <c r="C9" s="7">
        <f>1196+7909+136+100+30+20+30+18+2400+600+850</f>
        <v>13289</v>
      </c>
      <c r="D9" s="7">
        <v>9411</v>
      </c>
      <c r="E9" s="7"/>
      <c r="F9" s="7"/>
      <c r="G9" s="7"/>
      <c r="H9" s="7">
        <f t="shared" si="0"/>
        <v>13289</v>
      </c>
      <c r="I9" s="7">
        <f t="shared" si="0"/>
        <v>13289</v>
      </c>
      <c r="J9" s="7">
        <f t="shared" si="0"/>
        <v>9411</v>
      </c>
    </row>
    <row r="10" spans="1:10" ht="31.5">
      <c r="A10" s="6" t="s">
        <v>381</v>
      </c>
      <c r="B10" s="7">
        <f>226+87+4733+1447+559+198+126+613</f>
        <v>7989</v>
      </c>
      <c r="C10" s="7">
        <f>226+87+4733+1447+559+198+126+613</f>
        <v>7989</v>
      </c>
      <c r="D10" s="7">
        <v>5058</v>
      </c>
      <c r="E10" s="7"/>
      <c r="F10" s="7"/>
      <c r="G10" s="7"/>
      <c r="H10" s="7">
        <f t="shared" si="0"/>
        <v>7989</v>
      </c>
      <c r="I10" s="7">
        <f t="shared" si="0"/>
        <v>7989</v>
      </c>
      <c r="J10" s="7">
        <f t="shared" si="0"/>
        <v>5058</v>
      </c>
    </row>
    <row r="11" spans="1:10" ht="31.5" hidden="1">
      <c r="A11" s="6" t="s">
        <v>202</v>
      </c>
      <c r="B11" s="7"/>
      <c r="C11" s="7"/>
      <c r="D11" s="7"/>
      <c r="E11" s="7"/>
      <c r="F11" s="7"/>
      <c r="G11" s="7"/>
      <c r="H11" s="7">
        <f t="shared" si="0"/>
        <v>0</v>
      </c>
      <c r="I11" s="7">
        <f t="shared" si="0"/>
        <v>0</v>
      </c>
      <c r="J11" s="7">
        <f t="shared" si="0"/>
        <v>0</v>
      </c>
    </row>
    <row r="12" spans="1:10" ht="15.75">
      <c r="A12" s="19" t="s">
        <v>30</v>
      </c>
      <c r="B12" s="11">
        <f>4116+1600+113+100+98+600+120</f>
        <v>6747</v>
      </c>
      <c r="C12" s="11">
        <v>6887</v>
      </c>
      <c r="D12" s="11">
        <v>3823</v>
      </c>
      <c r="E12" s="7"/>
      <c r="F12" s="7"/>
      <c r="G12" s="7"/>
      <c r="H12" s="11">
        <f>B12+E12</f>
        <v>6747</v>
      </c>
      <c r="I12" s="11">
        <f>C12+F12</f>
        <v>6887</v>
      </c>
      <c r="J12" s="11">
        <f>D12+G12</f>
        <v>3823</v>
      </c>
    </row>
    <row r="13" spans="1:10" ht="31.5" hidden="1">
      <c r="A13" s="20" t="s">
        <v>27</v>
      </c>
      <c r="B13" s="7"/>
      <c r="C13" s="7"/>
      <c r="D13" s="7"/>
      <c r="E13" s="7"/>
      <c r="F13" s="7"/>
      <c r="G13" s="7"/>
      <c r="H13" s="11">
        <v>0</v>
      </c>
      <c r="I13" s="11">
        <v>0</v>
      </c>
      <c r="J13" s="11">
        <v>0</v>
      </c>
    </row>
    <row r="14" spans="1:10" s="1" customFormat="1" ht="15.75">
      <c r="A14" s="21" t="s">
        <v>17</v>
      </c>
      <c r="B14" s="11">
        <v>0</v>
      </c>
      <c r="C14" s="11">
        <v>0</v>
      </c>
      <c r="D14" s="11">
        <v>0</v>
      </c>
      <c r="E14" s="11"/>
      <c r="F14" s="11"/>
      <c r="G14" s="11"/>
      <c r="H14" s="11">
        <f t="shared" si="0"/>
        <v>0</v>
      </c>
      <c r="I14" s="11">
        <f t="shared" si="0"/>
        <v>0</v>
      </c>
      <c r="J14" s="11">
        <f t="shared" si="0"/>
        <v>0</v>
      </c>
    </row>
    <row r="15" spans="1:10" ht="15.75">
      <c r="A15" s="21" t="s">
        <v>433</v>
      </c>
      <c r="B15" s="11">
        <v>0</v>
      </c>
      <c r="C15" s="11">
        <v>2996</v>
      </c>
      <c r="D15" s="11">
        <v>0</v>
      </c>
      <c r="E15" s="7"/>
      <c r="F15" s="7"/>
      <c r="G15" s="7"/>
      <c r="H15" s="11">
        <f t="shared" si="0"/>
        <v>0</v>
      </c>
      <c r="I15" s="11">
        <f t="shared" si="0"/>
        <v>2996</v>
      </c>
      <c r="J15" s="11">
        <f t="shared" si="0"/>
        <v>0</v>
      </c>
    </row>
    <row r="16" spans="1:10" s="200" customFormat="1" ht="15.75">
      <c r="A16" s="20" t="s">
        <v>383</v>
      </c>
      <c r="B16" s="199">
        <f>B5+B6+B7+B8+B12+B14+B15</f>
        <v>67552</v>
      </c>
      <c r="C16" s="199">
        <f>C5+C6+C7+C8+C12+C14+C15</f>
        <v>70923</v>
      </c>
      <c r="D16" s="199">
        <f>D5+D6+D7+D8+D12+D14+D15</f>
        <v>39365</v>
      </c>
      <c r="E16" s="199">
        <f>E5+E6+E7+E8+E12</f>
        <v>30090</v>
      </c>
      <c r="F16" s="199">
        <f>F5+F6+F7+F8+F12</f>
        <v>32286</v>
      </c>
      <c r="G16" s="199">
        <f>G5+G6+G7+G8+G12</f>
        <v>16507</v>
      </c>
      <c r="H16" s="199">
        <f t="shared" si="0"/>
        <v>97642</v>
      </c>
      <c r="I16" s="199">
        <f t="shared" si="0"/>
        <v>103209</v>
      </c>
      <c r="J16" s="199">
        <f t="shared" si="0"/>
        <v>55872</v>
      </c>
    </row>
    <row r="17" spans="1:10" s="200" customFormat="1" ht="31.5">
      <c r="A17" s="52" t="s">
        <v>403</v>
      </c>
      <c r="B17" s="201">
        <v>0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</row>
    <row r="18" spans="1:10" s="200" customFormat="1" ht="15.75">
      <c r="A18" s="52" t="s">
        <v>420</v>
      </c>
      <c r="B18" s="201">
        <v>0</v>
      </c>
      <c r="C18" s="201">
        <v>0</v>
      </c>
      <c r="D18" s="201">
        <v>1134</v>
      </c>
      <c r="E18" s="201"/>
      <c r="F18" s="201"/>
      <c r="G18" s="201"/>
      <c r="H18" s="11">
        <f t="shared" si="0"/>
        <v>0</v>
      </c>
      <c r="I18" s="11">
        <f t="shared" si="0"/>
        <v>0</v>
      </c>
      <c r="J18" s="11">
        <f t="shared" si="0"/>
        <v>1134</v>
      </c>
    </row>
    <row r="19" spans="1:10" ht="24.75" customHeight="1">
      <c r="A19" s="215" t="s">
        <v>5</v>
      </c>
      <c r="B19" s="218">
        <f>B5+B6+B7+B8+B12+B13+B14+B15+B17+B18</f>
        <v>67552</v>
      </c>
      <c r="C19" s="216">
        <f aca="true" t="shared" si="2" ref="C19:J19">C5+C6+C7+C8+C12+C13+C14+C15+C17+C18</f>
        <v>70923</v>
      </c>
      <c r="D19" s="218">
        <f t="shared" si="2"/>
        <v>40499</v>
      </c>
      <c r="E19" s="216">
        <f t="shared" si="2"/>
        <v>30090</v>
      </c>
      <c r="F19" s="216">
        <f t="shared" si="2"/>
        <v>32286</v>
      </c>
      <c r="G19" s="216">
        <f t="shared" si="2"/>
        <v>16507</v>
      </c>
      <c r="H19" s="216">
        <f t="shared" si="2"/>
        <v>97642</v>
      </c>
      <c r="I19" s="216">
        <f t="shared" si="2"/>
        <v>103209</v>
      </c>
      <c r="J19" s="14">
        <f t="shared" si="2"/>
        <v>57006</v>
      </c>
    </row>
    <row r="20" spans="1:10" ht="20.25" customHeight="1">
      <c r="A20" s="19" t="s">
        <v>21</v>
      </c>
      <c r="B20" s="11">
        <f>254887+1150</f>
        <v>256037</v>
      </c>
      <c r="C20" s="11">
        <f>254887+1150</f>
        <v>256037</v>
      </c>
      <c r="D20" s="11">
        <v>5671</v>
      </c>
      <c r="E20" s="7"/>
      <c r="F20" s="7"/>
      <c r="G20" s="7"/>
      <c r="H20" s="11">
        <f t="shared" si="0"/>
        <v>256037</v>
      </c>
      <c r="I20" s="11">
        <f t="shared" si="0"/>
        <v>256037</v>
      </c>
      <c r="J20" s="11">
        <f t="shared" si="0"/>
        <v>5671</v>
      </c>
    </row>
    <row r="21" spans="1:10" ht="15.75">
      <c r="A21" s="19" t="s">
        <v>20</v>
      </c>
      <c r="B21" s="7"/>
      <c r="C21" s="7"/>
      <c r="D21" s="7"/>
      <c r="E21" s="7"/>
      <c r="F21" s="7"/>
      <c r="G21" s="7"/>
      <c r="H21" s="7">
        <f t="shared" si="0"/>
        <v>0</v>
      </c>
      <c r="I21" s="7">
        <f t="shared" si="0"/>
        <v>0</v>
      </c>
      <c r="J21" s="7">
        <f t="shared" si="0"/>
        <v>0</v>
      </c>
    </row>
    <row r="22" spans="1:10" ht="15.75">
      <c r="A22" s="19" t="s">
        <v>22</v>
      </c>
      <c r="B22" s="11">
        <f>SUM(B23:B28)</f>
        <v>436</v>
      </c>
      <c r="C22" s="11">
        <f aca="true" t="shared" si="3" ref="C22:J22">SUM(C23:C28)</f>
        <v>436</v>
      </c>
      <c r="D22" s="11">
        <f t="shared" si="3"/>
        <v>40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436</v>
      </c>
      <c r="I22" s="11">
        <f t="shared" si="3"/>
        <v>436</v>
      </c>
      <c r="J22" s="11">
        <f t="shared" si="3"/>
        <v>40</v>
      </c>
    </row>
    <row r="23" spans="1:10" ht="47.25" hidden="1">
      <c r="A23" s="6" t="s">
        <v>203</v>
      </c>
      <c r="B23" s="7"/>
      <c r="C23" s="7"/>
      <c r="D23" s="7"/>
      <c r="E23" s="7"/>
      <c r="F23" s="7"/>
      <c r="G23" s="7"/>
      <c r="H23" s="7">
        <f t="shared" si="0"/>
        <v>0</v>
      </c>
      <c r="I23" s="7">
        <f t="shared" si="0"/>
        <v>0</v>
      </c>
      <c r="J23" s="7">
        <f t="shared" si="0"/>
        <v>0</v>
      </c>
    </row>
    <row r="24" spans="1:10" ht="15.75" hidden="1">
      <c r="A24" s="6" t="s">
        <v>208</v>
      </c>
      <c r="B24" s="7">
        <v>0</v>
      </c>
      <c r="C24" s="7">
        <v>0</v>
      </c>
      <c r="D24" s="7">
        <v>0</v>
      </c>
      <c r="E24" s="7"/>
      <c r="F24" s="7"/>
      <c r="G24" s="7"/>
      <c r="H24" s="7">
        <f t="shared" si="0"/>
        <v>0</v>
      </c>
      <c r="I24" s="7">
        <f t="shared" si="0"/>
        <v>0</v>
      </c>
      <c r="J24" s="7">
        <f t="shared" si="0"/>
        <v>0</v>
      </c>
    </row>
    <row r="25" spans="1:10" ht="15.75">
      <c r="A25" s="6" t="s">
        <v>204</v>
      </c>
      <c r="B25" s="7"/>
      <c r="C25" s="7"/>
      <c r="D25" s="7"/>
      <c r="E25" s="7"/>
      <c r="F25" s="7"/>
      <c r="G25" s="7"/>
      <c r="H25" s="7">
        <f t="shared" si="0"/>
        <v>0</v>
      </c>
      <c r="I25" s="7">
        <f t="shared" si="0"/>
        <v>0</v>
      </c>
      <c r="J25" s="7">
        <f t="shared" si="0"/>
        <v>0</v>
      </c>
    </row>
    <row r="26" spans="1:10" ht="31.5">
      <c r="A26" s="6" t="s">
        <v>389</v>
      </c>
      <c r="B26" s="7">
        <v>436</v>
      </c>
      <c r="C26" s="7">
        <v>436</v>
      </c>
      <c r="D26" s="7">
        <v>0</v>
      </c>
      <c r="E26" s="7"/>
      <c r="F26" s="7"/>
      <c r="G26" s="7"/>
      <c r="H26" s="7">
        <f t="shared" si="0"/>
        <v>436</v>
      </c>
      <c r="I26" s="7">
        <f t="shared" si="0"/>
        <v>436</v>
      </c>
      <c r="J26" s="7">
        <f t="shared" si="0"/>
        <v>0</v>
      </c>
    </row>
    <row r="27" spans="1:10" ht="15.75">
      <c r="A27" s="6" t="s">
        <v>206</v>
      </c>
      <c r="B27" s="7"/>
      <c r="C27" s="7"/>
      <c r="D27" s="7"/>
      <c r="E27" s="7"/>
      <c r="F27" s="7"/>
      <c r="G27" s="7"/>
      <c r="H27" s="7">
        <f t="shared" si="0"/>
        <v>0</v>
      </c>
      <c r="I27" s="7">
        <f t="shared" si="0"/>
        <v>0</v>
      </c>
      <c r="J27" s="7">
        <f t="shared" si="0"/>
        <v>0</v>
      </c>
    </row>
    <row r="28" spans="1:10" ht="15.75">
      <c r="A28" s="6" t="s">
        <v>419</v>
      </c>
      <c r="B28" s="7">
        <v>0</v>
      </c>
      <c r="C28" s="7">
        <v>0</v>
      </c>
      <c r="D28" s="7">
        <v>40</v>
      </c>
      <c r="E28" s="7"/>
      <c r="F28" s="7"/>
      <c r="G28" s="7"/>
      <c r="H28" s="7">
        <f t="shared" si="0"/>
        <v>0</v>
      </c>
      <c r="I28" s="7">
        <f t="shared" si="0"/>
        <v>0</v>
      </c>
      <c r="J28" s="7">
        <f t="shared" si="0"/>
        <v>40</v>
      </c>
    </row>
    <row r="29" spans="1:10" ht="15.75">
      <c r="A29" s="21" t="s">
        <v>34</v>
      </c>
      <c r="B29" s="7"/>
      <c r="C29" s="7"/>
      <c r="D29" s="7"/>
      <c r="E29" s="7"/>
      <c r="F29" s="7"/>
      <c r="G29" s="7"/>
      <c r="H29" s="7">
        <f t="shared" si="0"/>
        <v>0</v>
      </c>
      <c r="I29" s="7">
        <f t="shared" si="0"/>
        <v>0</v>
      </c>
      <c r="J29" s="7">
        <f t="shared" si="0"/>
        <v>0</v>
      </c>
    </row>
    <row r="30" spans="1:10" ht="15.75">
      <c r="A30" s="21" t="s">
        <v>33</v>
      </c>
      <c r="B30" s="11">
        <f>40034</f>
        <v>40034</v>
      </c>
      <c r="C30" s="11">
        <f>40034</f>
        <v>40034</v>
      </c>
      <c r="D30" s="11">
        <v>0</v>
      </c>
      <c r="E30" s="7"/>
      <c r="F30" s="7"/>
      <c r="G30" s="7"/>
      <c r="H30" s="11">
        <f t="shared" si="0"/>
        <v>40034</v>
      </c>
      <c r="I30" s="11">
        <f t="shared" si="0"/>
        <v>40034</v>
      </c>
      <c r="J30" s="11">
        <f t="shared" si="0"/>
        <v>0</v>
      </c>
    </row>
    <row r="31" spans="1:10" ht="31.5" hidden="1">
      <c r="A31" s="22" t="s">
        <v>26</v>
      </c>
      <c r="B31" s="7"/>
      <c r="C31" s="7"/>
      <c r="D31" s="7"/>
      <c r="E31" s="7"/>
      <c r="F31" s="7"/>
      <c r="G31" s="7"/>
      <c r="H31" s="11">
        <f t="shared" si="0"/>
        <v>0</v>
      </c>
      <c r="I31" s="11">
        <f t="shared" si="0"/>
        <v>0</v>
      </c>
      <c r="J31" s="11">
        <f t="shared" si="0"/>
        <v>0</v>
      </c>
    </row>
    <row r="32" spans="1:10" s="1" customFormat="1" ht="15.75">
      <c r="A32" s="20" t="s">
        <v>384</v>
      </c>
      <c r="B32" s="199">
        <f aca="true" t="shared" si="4" ref="B32:G32">B20+B21+B22+B29+B30</f>
        <v>296507</v>
      </c>
      <c r="C32" s="199">
        <f t="shared" si="4"/>
        <v>296507</v>
      </c>
      <c r="D32" s="199">
        <f t="shared" si="4"/>
        <v>5711</v>
      </c>
      <c r="E32" s="199">
        <f t="shared" si="4"/>
        <v>0</v>
      </c>
      <c r="F32" s="199">
        <f t="shared" si="4"/>
        <v>0</v>
      </c>
      <c r="G32" s="199">
        <f t="shared" si="4"/>
        <v>0</v>
      </c>
      <c r="H32" s="199">
        <f t="shared" si="0"/>
        <v>296507</v>
      </c>
      <c r="I32" s="199">
        <f t="shared" si="0"/>
        <v>296507</v>
      </c>
      <c r="J32" s="199">
        <f t="shared" si="0"/>
        <v>5711</v>
      </c>
    </row>
    <row r="33" spans="1:10" ht="15.75" hidden="1">
      <c r="A33" s="23" t="s">
        <v>23</v>
      </c>
      <c r="B33" s="7"/>
      <c r="C33" s="7"/>
      <c r="D33" s="7"/>
      <c r="E33" s="7"/>
      <c r="F33" s="7"/>
      <c r="G33" s="7"/>
      <c r="H33" s="7">
        <f t="shared" si="0"/>
        <v>0</v>
      </c>
      <c r="I33" s="7">
        <f t="shared" si="0"/>
        <v>0</v>
      </c>
      <c r="J33" s="7">
        <f t="shared" si="0"/>
        <v>0</v>
      </c>
    </row>
    <row r="34" spans="1:10" ht="15.75" hidden="1">
      <c r="A34" s="23" t="s">
        <v>25</v>
      </c>
      <c r="B34" s="7"/>
      <c r="C34" s="7"/>
      <c r="D34" s="7"/>
      <c r="E34" s="7"/>
      <c r="F34" s="7"/>
      <c r="G34" s="7"/>
      <c r="H34" s="7">
        <f t="shared" si="0"/>
        <v>0</v>
      </c>
      <c r="I34" s="7">
        <f t="shared" si="0"/>
        <v>0</v>
      </c>
      <c r="J34" s="7">
        <f t="shared" si="0"/>
        <v>0</v>
      </c>
    </row>
    <row r="35" spans="1:10" s="1" customFormat="1" ht="15.75">
      <c r="A35" s="23" t="s">
        <v>24</v>
      </c>
      <c r="B35" s="11">
        <v>7551</v>
      </c>
      <c r="C35" s="11">
        <v>7551</v>
      </c>
      <c r="D35" s="11">
        <v>0</v>
      </c>
      <c r="E35" s="11"/>
      <c r="F35" s="11"/>
      <c r="G35" s="11"/>
      <c r="H35" s="11">
        <f t="shared" si="0"/>
        <v>7551</v>
      </c>
      <c r="I35" s="11">
        <f t="shared" si="0"/>
        <v>7551</v>
      </c>
      <c r="J35" s="11">
        <f t="shared" si="0"/>
        <v>0</v>
      </c>
    </row>
    <row r="36" spans="1:10" s="1" customFormat="1" ht="31.5">
      <c r="A36" s="52" t="s">
        <v>407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4" customHeight="1">
      <c r="A37" s="215" t="s">
        <v>6</v>
      </c>
      <c r="B37" s="216">
        <f aca="true" t="shared" si="5" ref="B37:G37">SUM(B20,B21,B22,B29,B30,B31,B33,B34,B35)</f>
        <v>304058</v>
      </c>
      <c r="C37" s="216">
        <f t="shared" si="5"/>
        <v>304058</v>
      </c>
      <c r="D37" s="216">
        <f t="shared" si="5"/>
        <v>5711</v>
      </c>
      <c r="E37" s="216">
        <f t="shared" si="5"/>
        <v>0</v>
      </c>
      <c r="F37" s="216">
        <f t="shared" si="5"/>
        <v>0</v>
      </c>
      <c r="G37" s="216">
        <f t="shared" si="5"/>
        <v>0</v>
      </c>
      <c r="H37" s="216">
        <f t="shared" si="0"/>
        <v>304058</v>
      </c>
      <c r="I37" s="216">
        <f t="shared" si="0"/>
        <v>304058</v>
      </c>
      <c r="J37" s="14">
        <f t="shared" si="0"/>
        <v>5711</v>
      </c>
    </row>
    <row r="38" spans="1:10" ht="36" customHeight="1">
      <c r="A38" s="24" t="s">
        <v>19</v>
      </c>
      <c r="B38" s="17">
        <f aca="true" t="shared" si="6" ref="B38:G38">SUM(B19,B37)</f>
        <v>371610</v>
      </c>
      <c r="C38" s="17">
        <f t="shared" si="6"/>
        <v>374981</v>
      </c>
      <c r="D38" s="17">
        <f t="shared" si="6"/>
        <v>46210</v>
      </c>
      <c r="E38" s="17">
        <f t="shared" si="6"/>
        <v>30090</v>
      </c>
      <c r="F38" s="17">
        <f t="shared" si="6"/>
        <v>32286</v>
      </c>
      <c r="G38" s="17">
        <f t="shared" si="6"/>
        <v>16507</v>
      </c>
      <c r="H38" s="17">
        <f>B38+E38</f>
        <v>401700</v>
      </c>
      <c r="I38" s="17">
        <f>C38+F38</f>
        <v>407267</v>
      </c>
      <c r="J38" s="17">
        <f>D38+G38</f>
        <v>62717</v>
      </c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Header>&amp;C2. melléklet a 2/2013. (III. 4.) önkormányzati rendelethez &amp;X1&amp;RHatály: 2013.09.24 -</oddHeader>
    <oddFooter>&amp;L&amp;X1&amp;X Módosította a 10/2013. (IX.23.) önkormányzati rendelet 2. melléklete. Hatályos: 2013.09.24.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G36" sqref="A1:G36"/>
    </sheetView>
  </sheetViews>
  <sheetFormatPr defaultColWidth="9.140625" defaultRowHeight="12.75"/>
  <cols>
    <col min="1" max="1" width="57.57421875" style="27" customWidth="1"/>
    <col min="2" max="2" width="17.421875" style="114" customWidth="1"/>
    <col min="3" max="3" width="16.7109375" style="114" hidden="1" customWidth="1"/>
    <col min="4" max="4" width="17.28125" style="114" customWidth="1"/>
    <col min="5" max="5" width="14.28125" style="114" customWidth="1"/>
    <col min="6" max="6" width="15.421875" style="114" hidden="1" customWidth="1"/>
    <col min="7" max="7" width="18.140625" style="114" customWidth="1"/>
    <col min="8" max="16384" width="9.140625" style="27" customWidth="1"/>
  </cols>
  <sheetData>
    <row r="1" spans="1:7" s="1" customFormat="1" ht="15.75">
      <c r="A1" s="223" t="s">
        <v>234</v>
      </c>
      <c r="B1" s="224"/>
      <c r="C1" s="224"/>
      <c r="D1" s="224"/>
      <c r="E1" s="224"/>
      <c r="F1" s="224"/>
      <c r="G1" s="224"/>
    </row>
    <row r="2" spans="1:7" ht="13.5">
      <c r="A2" s="223" t="s">
        <v>221</v>
      </c>
      <c r="B2" s="224"/>
      <c r="C2" s="224"/>
      <c r="D2" s="224"/>
      <c r="E2" s="224"/>
      <c r="F2" s="224"/>
      <c r="G2" s="224"/>
    </row>
    <row r="4" spans="1:7" ht="51.75">
      <c r="A4" s="67" t="s">
        <v>50</v>
      </c>
      <c r="B4" s="182" t="s">
        <v>370</v>
      </c>
      <c r="C4" s="183" t="s">
        <v>235</v>
      </c>
      <c r="D4" s="184" t="s">
        <v>371</v>
      </c>
      <c r="E4" s="183" t="s">
        <v>372</v>
      </c>
      <c r="F4" s="183" t="s">
        <v>138</v>
      </c>
      <c r="G4" s="185" t="s">
        <v>236</v>
      </c>
    </row>
    <row r="5" spans="1:7" ht="12.75">
      <c r="A5" s="68" t="s">
        <v>35</v>
      </c>
      <c r="B5" s="117">
        <f>6+22909</f>
        <v>22915</v>
      </c>
      <c r="C5" s="117"/>
      <c r="D5" s="117"/>
      <c r="E5" s="117"/>
      <c r="F5" s="117"/>
      <c r="G5" s="117"/>
    </row>
    <row r="6" spans="1:7" ht="12.75">
      <c r="A6" s="69" t="s">
        <v>14</v>
      </c>
      <c r="B6" s="117">
        <v>93877</v>
      </c>
      <c r="C6" s="117"/>
      <c r="D6" s="117">
        <v>17864</v>
      </c>
      <c r="E6" s="117">
        <v>5</v>
      </c>
      <c r="F6" s="117"/>
      <c r="G6" s="117"/>
    </row>
    <row r="7" spans="1:7" ht="12.75">
      <c r="A7" s="69" t="s">
        <v>385</v>
      </c>
      <c r="B7" s="117">
        <v>9887</v>
      </c>
      <c r="C7" s="117"/>
      <c r="D7" s="117">
        <v>5026</v>
      </c>
      <c r="E7" s="117">
        <v>16552</v>
      </c>
      <c r="F7" s="117"/>
      <c r="G7" s="117">
        <v>17712</v>
      </c>
    </row>
    <row r="8" spans="1:7" ht="12.75">
      <c r="A8" s="69" t="s">
        <v>409</v>
      </c>
      <c r="B8" s="117">
        <v>291</v>
      </c>
      <c r="C8" s="117"/>
      <c r="D8" s="117">
        <v>1196</v>
      </c>
      <c r="E8" s="117"/>
      <c r="F8" s="117"/>
      <c r="G8" s="117"/>
    </row>
    <row r="9" spans="1:7" ht="12.75">
      <c r="A9" s="69" t="s">
        <v>54</v>
      </c>
      <c r="B9" s="117">
        <v>9812</v>
      </c>
      <c r="C9" s="117"/>
      <c r="D9" s="117">
        <v>8965</v>
      </c>
      <c r="E9" s="117"/>
      <c r="F9" s="117"/>
      <c r="G9" s="117"/>
    </row>
    <row r="10" spans="1:7" ht="12.75">
      <c r="A10" s="70" t="s">
        <v>8</v>
      </c>
      <c r="B10" s="117"/>
      <c r="C10" s="117"/>
      <c r="D10" s="117"/>
      <c r="E10" s="117"/>
      <c r="F10" s="117"/>
      <c r="G10" s="117"/>
    </row>
    <row r="11" spans="1:7" ht="12.75">
      <c r="A11" s="70" t="s">
        <v>9</v>
      </c>
      <c r="B11" s="117"/>
      <c r="C11" s="117"/>
      <c r="D11" s="117"/>
      <c r="E11" s="117"/>
      <c r="F11" s="117"/>
      <c r="G11" s="117"/>
    </row>
    <row r="12" spans="1:7" ht="12.75">
      <c r="A12" s="70" t="s">
        <v>10</v>
      </c>
      <c r="B12" s="117">
        <v>9182</v>
      </c>
      <c r="C12" s="117"/>
      <c r="D12" s="117">
        <v>1709</v>
      </c>
      <c r="E12" s="117"/>
      <c r="F12" s="117"/>
      <c r="G12" s="117"/>
    </row>
    <row r="13" spans="1:7" ht="38.25">
      <c r="A13" s="69" t="s">
        <v>0</v>
      </c>
      <c r="B13" s="117">
        <v>104069</v>
      </c>
      <c r="C13" s="117"/>
      <c r="D13" s="117">
        <v>33426</v>
      </c>
      <c r="E13" s="117"/>
      <c r="F13" s="117"/>
      <c r="G13" s="117"/>
    </row>
    <row r="14" spans="1:7" ht="12.75" hidden="1">
      <c r="A14" s="29" t="s">
        <v>4</v>
      </c>
      <c r="B14" s="117"/>
      <c r="C14" s="117"/>
      <c r="D14" s="117">
        <v>0</v>
      </c>
      <c r="E14" s="117"/>
      <c r="F14" s="117"/>
      <c r="G14" s="117"/>
    </row>
    <row r="15" spans="1:7" ht="12.75">
      <c r="A15" s="71" t="s">
        <v>40</v>
      </c>
      <c r="B15" s="172">
        <f>SUM(B5:B14)</f>
        <v>250033</v>
      </c>
      <c r="C15" s="117"/>
      <c r="D15" s="172">
        <f>SUM(D5:D14)</f>
        <v>68186</v>
      </c>
      <c r="E15" s="172">
        <f>SUM(E5:E14)</f>
        <v>16557</v>
      </c>
      <c r="F15" s="172">
        <f>SUM(F5:F14)</f>
        <v>0</v>
      </c>
      <c r="G15" s="172">
        <f>SUM(G5:G14)</f>
        <v>17712</v>
      </c>
    </row>
    <row r="16" spans="1:7" ht="12.75">
      <c r="A16" s="72" t="s">
        <v>43</v>
      </c>
      <c r="B16" s="172">
        <f>B15-'MÉRLEG KIADÁS'!B17</f>
        <v>47565</v>
      </c>
      <c r="C16" s="117"/>
      <c r="D16" s="172">
        <f>D15-'MÉRLEG KIADÁS'!D17</f>
        <v>-11744</v>
      </c>
      <c r="E16" s="172">
        <f>E15-'MÉRLEG KIADÁS'!E17</f>
        <v>-20517</v>
      </c>
      <c r="F16" s="172">
        <f>F15-'MÉRLEG KIADÁS'!F17</f>
        <v>0</v>
      </c>
      <c r="G16" s="172">
        <f>G15-'MÉRLEG KIADÁS'!G17</f>
        <v>-12378</v>
      </c>
    </row>
    <row r="17" spans="1:7" ht="12.75">
      <c r="A17" s="73" t="s">
        <v>44</v>
      </c>
      <c r="B17" s="172"/>
      <c r="C17" s="117"/>
      <c r="D17" s="117"/>
      <c r="E17" s="117"/>
      <c r="F17" s="117"/>
      <c r="G17" s="117"/>
    </row>
    <row r="18" spans="1:7" ht="12.75">
      <c r="A18" s="74" t="s">
        <v>410</v>
      </c>
      <c r="B18" s="117"/>
      <c r="C18" s="117"/>
      <c r="D18" s="117"/>
      <c r="E18" s="117">
        <v>18907</v>
      </c>
      <c r="F18" s="117"/>
      <c r="G18" s="117">
        <v>12378</v>
      </c>
    </row>
    <row r="19" spans="1:7" ht="19.5" customHeight="1">
      <c r="A19" s="189" t="s">
        <v>38</v>
      </c>
      <c r="B19" s="117">
        <v>11</v>
      </c>
      <c r="C19" s="117"/>
      <c r="D19" s="117">
        <v>10492</v>
      </c>
      <c r="E19" s="117">
        <v>1875</v>
      </c>
      <c r="F19" s="117"/>
      <c r="G19" s="117"/>
    </row>
    <row r="20" spans="1:7" ht="27.75" customHeight="1">
      <c r="A20" s="66" t="s">
        <v>5</v>
      </c>
      <c r="B20" s="186">
        <f>B15+B18+B19</f>
        <v>250044</v>
      </c>
      <c r="C20" s="187"/>
      <c r="D20" s="186">
        <f>D15+D18+D19</f>
        <v>78678</v>
      </c>
      <c r="E20" s="186">
        <f>E15+E18+E19</f>
        <v>37339</v>
      </c>
      <c r="F20" s="186">
        <f>F15+F18+F19</f>
        <v>0</v>
      </c>
      <c r="G20" s="186">
        <f>G15+G18+G19</f>
        <v>30090</v>
      </c>
    </row>
    <row r="21" spans="1:7" ht="12.75">
      <c r="A21" s="69" t="s">
        <v>391</v>
      </c>
      <c r="B21" s="117">
        <v>490643</v>
      </c>
      <c r="C21" s="117"/>
      <c r="D21" s="117">
        <v>276278</v>
      </c>
      <c r="E21" s="117"/>
      <c r="F21" s="117"/>
      <c r="G21" s="117"/>
    </row>
    <row r="22" spans="1:7" ht="12.75">
      <c r="A22" s="69" t="s">
        <v>411</v>
      </c>
      <c r="B22" s="117">
        <v>400</v>
      </c>
      <c r="C22" s="117"/>
      <c r="D22" s="117">
        <v>600</v>
      </c>
      <c r="E22" s="117"/>
      <c r="F22" s="117"/>
      <c r="G22" s="117"/>
    </row>
    <row r="23" spans="1:7" ht="12.75">
      <c r="A23" s="69" t="s">
        <v>126</v>
      </c>
      <c r="B23" s="117">
        <f>74+20131</f>
        <v>20205</v>
      </c>
      <c r="C23" s="117"/>
      <c r="D23" s="117">
        <v>21317</v>
      </c>
      <c r="E23" s="117"/>
      <c r="F23" s="117"/>
      <c r="G23" s="117"/>
    </row>
    <row r="24" spans="1:7" ht="25.5" hidden="1">
      <c r="A24" s="69" t="s">
        <v>3</v>
      </c>
      <c r="B24" s="117"/>
      <c r="C24" s="117"/>
      <c r="D24" s="117"/>
      <c r="E24" s="117"/>
      <c r="F24" s="117"/>
      <c r="G24" s="117"/>
    </row>
    <row r="25" spans="1:7" ht="25.5" hidden="1">
      <c r="A25" s="69" t="s">
        <v>7</v>
      </c>
      <c r="B25" s="117"/>
      <c r="C25" s="117"/>
      <c r="D25" s="117"/>
      <c r="E25" s="117"/>
      <c r="F25" s="117"/>
      <c r="G25" s="117"/>
    </row>
    <row r="26" spans="1:7" ht="12.75" hidden="1">
      <c r="A26" s="68" t="s">
        <v>1</v>
      </c>
      <c r="B26" s="117"/>
      <c r="C26" s="117"/>
      <c r="D26" s="117"/>
      <c r="E26" s="117"/>
      <c r="F26" s="117"/>
      <c r="G26" s="117"/>
    </row>
    <row r="27" spans="1:7" ht="12.75">
      <c r="A27" s="29" t="s">
        <v>207</v>
      </c>
      <c r="B27" s="117">
        <f>6101</f>
        <v>6101</v>
      </c>
      <c r="C27" s="117"/>
      <c r="D27" s="117">
        <v>500</v>
      </c>
      <c r="E27" s="117"/>
      <c r="F27" s="117"/>
      <c r="G27" s="117"/>
    </row>
    <row r="28" spans="1:7" ht="12.75">
      <c r="A28" s="71" t="s">
        <v>39</v>
      </c>
      <c r="B28" s="172">
        <f>SUM(B21:B27)</f>
        <v>517349</v>
      </c>
      <c r="C28" s="117"/>
      <c r="D28" s="172">
        <f>SUM(D21:D27)</f>
        <v>298695</v>
      </c>
      <c r="E28" s="172">
        <f>SUM(E21:E27)</f>
        <v>0</v>
      </c>
      <c r="F28" s="172">
        <f>SUM(F21:F27)</f>
        <v>0</v>
      </c>
      <c r="G28" s="172">
        <f>SUM(G21:G27)</f>
        <v>0</v>
      </c>
    </row>
    <row r="29" spans="1:7" ht="12.75">
      <c r="A29" s="72" t="s">
        <v>45</v>
      </c>
      <c r="B29" s="172">
        <f>B28-'MÉRLEG KIADÁS'!B31</f>
        <v>-50466</v>
      </c>
      <c r="C29" s="117"/>
      <c r="D29" s="172">
        <f>D28-'MÉRLEG KIADÁS'!D31</f>
        <v>-5363</v>
      </c>
      <c r="E29" s="117"/>
      <c r="F29" s="117"/>
      <c r="G29" s="117"/>
    </row>
    <row r="30" spans="1:7" ht="12.75">
      <c r="A30" s="73" t="s">
        <v>46</v>
      </c>
      <c r="B30" s="172"/>
      <c r="C30" s="117"/>
      <c r="D30" s="117"/>
      <c r="E30" s="117"/>
      <c r="F30" s="117"/>
      <c r="G30" s="117"/>
    </row>
    <row r="31" spans="1:7" ht="12.75">
      <c r="A31" s="74" t="s">
        <v>412</v>
      </c>
      <c r="B31" s="117"/>
      <c r="C31" s="117"/>
      <c r="D31" s="117"/>
      <c r="E31" s="117"/>
      <c r="F31" s="117"/>
      <c r="G31" s="117"/>
    </row>
    <row r="32" spans="1:7" ht="20.25" customHeight="1">
      <c r="A32" s="190" t="s">
        <v>42</v>
      </c>
      <c r="B32" s="117">
        <v>15636</v>
      </c>
      <c r="C32" s="117"/>
      <c r="D32" s="117">
        <v>6615</v>
      </c>
      <c r="E32" s="117"/>
      <c r="F32" s="117"/>
      <c r="G32" s="117"/>
    </row>
    <row r="33" spans="1:7" ht="12.75">
      <c r="A33" s="75" t="s">
        <v>15</v>
      </c>
      <c r="B33" s="117"/>
      <c r="C33" s="117"/>
      <c r="D33" s="117"/>
      <c r="E33" s="117"/>
      <c r="F33" s="117"/>
      <c r="G33" s="117"/>
    </row>
    <row r="34" spans="1:7" ht="12.75">
      <c r="A34" s="75" t="s">
        <v>41</v>
      </c>
      <c r="B34" s="117">
        <f>11043+948-1000</f>
        <v>10991</v>
      </c>
      <c r="C34" s="117"/>
      <c r="D34" s="117"/>
      <c r="E34" s="117"/>
      <c r="F34" s="117"/>
      <c r="G34" s="117"/>
    </row>
    <row r="35" spans="1:7" ht="30" customHeight="1">
      <c r="A35" s="66" t="s">
        <v>6</v>
      </c>
      <c r="B35" s="186">
        <f>B28+B31+B32+B33+B34</f>
        <v>543976</v>
      </c>
      <c r="C35" s="187"/>
      <c r="D35" s="186">
        <f>D28+D31+D32+D33+D34</f>
        <v>305310</v>
      </c>
      <c r="E35" s="186">
        <f>E28+E31+E32+E33+E34</f>
        <v>0</v>
      </c>
      <c r="F35" s="186">
        <f>F28+F31+F32+F33+F34</f>
        <v>0</v>
      </c>
      <c r="G35" s="186">
        <f>G28+G31+G32+G33+G34</f>
        <v>0</v>
      </c>
    </row>
    <row r="36" spans="1:7" ht="30.75" customHeight="1">
      <c r="A36" s="67" t="s">
        <v>47</v>
      </c>
      <c r="B36" s="188">
        <f>B20+B35</f>
        <v>794020</v>
      </c>
      <c r="C36" s="117"/>
      <c r="D36" s="188">
        <f>D20+D35</f>
        <v>383988</v>
      </c>
      <c r="E36" s="188">
        <f>E20+E35</f>
        <v>37339</v>
      </c>
      <c r="F36" s="188">
        <f>F20+F35</f>
        <v>0</v>
      </c>
      <c r="G36" s="188">
        <f>G20+G35</f>
        <v>30090</v>
      </c>
    </row>
  </sheetData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&amp;C20. melléklet a 2/2013. (III. 4.)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G32" sqref="A1:G32"/>
    </sheetView>
  </sheetViews>
  <sheetFormatPr defaultColWidth="9.140625" defaultRowHeight="12.75"/>
  <cols>
    <col min="1" max="1" width="65.7109375" style="27" customWidth="1"/>
    <col min="2" max="2" width="15.421875" style="114" customWidth="1"/>
    <col min="3" max="3" width="14.7109375" style="114" hidden="1" customWidth="1"/>
    <col min="4" max="4" width="15.28125" style="114" customWidth="1"/>
    <col min="5" max="5" width="12.421875" style="114" customWidth="1"/>
    <col min="6" max="6" width="15.00390625" style="114" hidden="1" customWidth="1"/>
    <col min="7" max="7" width="15.140625" style="114" customWidth="1"/>
    <col min="8" max="16384" width="9.140625" style="27" customWidth="1"/>
  </cols>
  <sheetData>
    <row r="1" spans="1:7" s="1" customFormat="1" ht="15.75">
      <c r="A1" s="223" t="s">
        <v>234</v>
      </c>
      <c r="B1" s="224"/>
      <c r="C1" s="224"/>
      <c r="D1" s="224"/>
      <c r="E1" s="224"/>
      <c r="F1" s="224"/>
      <c r="G1" s="224"/>
    </row>
    <row r="2" spans="1:7" ht="13.5" customHeight="1">
      <c r="A2" s="223" t="s">
        <v>221</v>
      </c>
      <c r="B2" s="224"/>
      <c r="C2" s="224"/>
      <c r="D2" s="224"/>
      <c r="E2" s="224"/>
      <c r="F2" s="224"/>
      <c r="G2" s="224"/>
    </row>
    <row r="4" spans="1:7" ht="54">
      <c r="A4" s="67" t="s">
        <v>50</v>
      </c>
      <c r="B4" s="183" t="s">
        <v>370</v>
      </c>
      <c r="C4" s="183" t="s">
        <v>235</v>
      </c>
      <c r="D4" s="185" t="s">
        <v>371</v>
      </c>
      <c r="E4" s="183" t="s">
        <v>372</v>
      </c>
      <c r="F4" s="183" t="s">
        <v>138</v>
      </c>
      <c r="G4" s="184" t="s">
        <v>236</v>
      </c>
    </row>
    <row r="5" spans="1:7" ht="12.75">
      <c r="A5" s="76" t="s">
        <v>32</v>
      </c>
      <c r="B5" s="117">
        <v>12457</v>
      </c>
      <c r="C5" s="117"/>
      <c r="D5" s="117">
        <v>11953</v>
      </c>
      <c r="E5" s="117">
        <v>20792</v>
      </c>
      <c r="F5" s="117"/>
      <c r="G5" s="117">
        <v>20078</v>
      </c>
    </row>
    <row r="6" spans="1:7" ht="12.75">
      <c r="A6" s="76" t="s">
        <v>28</v>
      </c>
      <c r="B6" s="117">
        <v>2966</v>
      </c>
      <c r="C6" s="117"/>
      <c r="D6" s="117">
        <v>2770</v>
      </c>
      <c r="E6" s="117">
        <v>4958</v>
      </c>
      <c r="F6" s="117"/>
      <c r="G6" s="117">
        <v>4687</v>
      </c>
    </row>
    <row r="7" spans="1:7" ht="12.75">
      <c r="A7" s="76" t="s">
        <v>29</v>
      </c>
      <c r="B7" s="117">
        <v>114351</v>
      </c>
      <c r="C7" s="117"/>
      <c r="D7" s="117">
        <v>24804</v>
      </c>
      <c r="E7" s="117">
        <v>7240</v>
      </c>
      <c r="F7" s="117"/>
      <c r="G7" s="117">
        <v>5325</v>
      </c>
    </row>
    <row r="8" spans="1:7" ht="12.75">
      <c r="A8" s="76" t="s">
        <v>30</v>
      </c>
      <c r="B8" s="117">
        <v>84</v>
      </c>
      <c r="C8" s="117"/>
      <c r="D8" s="117">
        <v>6747</v>
      </c>
      <c r="E8" s="117"/>
      <c r="F8" s="117"/>
      <c r="G8" s="117"/>
    </row>
    <row r="9" spans="1:7" ht="12.75">
      <c r="A9" s="76" t="s">
        <v>31</v>
      </c>
      <c r="B9" s="117">
        <f>SUM(B10:B13)</f>
        <v>53703</v>
      </c>
      <c r="C9" s="117"/>
      <c r="D9" s="117">
        <f>SUM(D10:D13)</f>
        <v>21278</v>
      </c>
      <c r="E9" s="117">
        <f>SUM(E10:E13)</f>
        <v>4084</v>
      </c>
      <c r="F9" s="117">
        <f>SUM(F10:F13)</f>
        <v>0</v>
      </c>
      <c r="G9" s="117">
        <f>SUM(G10:G13)</f>
        <v>0</v>
      </c>
    </row>
    <row r="10" spans="1:7" ht="25.5">
      <c r="A10" s="68" t="s">
        <v>199</v>
      </c>
      <c r="B10" s="117">
        <v>8515</v>
      </c>
      <c r="C10" s="117"/>
      <c r="D10" s="117">
        <v>0</v>
      </c>
      <c r="E10" s="117"/>
      <c r="F10" s="117"/>
      <c r="G10" s="117"/>
    </row>
    <row r="11" spans="1:7" ht="12.75">
      <c r="A11" s="68" t="s">
        <v>415</v>
      </c>
      <c r="B11" s="117">
        <v>13322</v>
      </c>
      <c r="C11" s="117"/>
      <c r="D11" s="117">
        <v>13289</v>
      </c>
      <c r="E11" s="117"/>
      <c r="F11" s="117"/>
      <c r="G11" s="117"/>
    </row>
    <row r="12" spans="1:7" ht="25.5">
      <c r="A12" s="68" t="s">
        <v>416</v>
      </c>
      <c r="B12" s="117">
        <v>31866</v>
      </c>
      <c r="C12" s="117"/>
      <c r="D12" s="117">
        <v>7989</v>
      </c>
      <c r="E12" s="117">
        <v>2209</v>
      </c>
      <c r="F12" s="117"/>
      <c r="G12" s="117"/>
    </row>
    <row r="13" spans="1:7" ht="25.5">
      <c r="A13" s="68" t="s">
        <v>202</v>
      </c>
      <c r="B13" s="117"/>
      <c r="C13" s="117"/>
      <c r="D13" s="117"/>
      <c r="E13" s="117">
        <v>1875</v>
      </c>
      <c r="F13" s="117"/>
      <c r="G13" s="117"/>
    </row>
    <row r="14" spans="1:7" ht="12.75">
      <c r="A14" s="77" t="s">
        <v>413</v>
      </c>
      <c r="B14" s="117">
        <v>18907</v>
      </c>
      <c r="C14" s="117"/>
      <c r="D14" s="117">
        <v>12378</v>
      </c>
      <c r="E14" s="117"/>
      <c r="F14" s="117"/>
      <c r="G14" s="117"/>
    </row>
    <row r="15" spans="1:7" ht="12.75">
      <c r="A15" s="78" t="s">
        <v>17</v>
      </c>
      <c r="B15" s="117"/>
      <c r="C15" s="117"/>
      <c r="D15" s="117"/>
      <c r="E15" s="117"/>
      <c r="F15" s="117"/>
      <c r="G15" s="117"/>
    </row>
    <row r="16" spans="1:7" ht="12.75">
      <c r="A16" s="78" t="s">
        <v>18</v>
      </c>
      <c r="B16" s="117"/>
      <c r="C16" s="117"/>
      <c r="D16" s="117"/>
      <c r="E16" s="117"/>
      <c r="F16" s="117"/>
      <c r="G16" s="117"/>
    </row>
    <row r="17" spans="1:7" ht="24.75" customHeight="1">
      <c r="A17" s="66" t="s">
        <v>5</v>
      </c>
      <c r="B17" s="186">
        <f>B5+B6+B7+B8+B9+B14+B15+B16</f>
        <v>202468</v>
      </c>
      <c r="C17" s="187"/>
      <c r="D17" s="186">
        <f>D5+D6+D7+D8+D9+D14+D15+D16</f>
        <v>79930</v>
      </c>
      <c r="E17" s="186">
        <f>E5+E6+E7+E8+E9+E14+E15+E16</f>
        <v>37074</v>
      </c>
      <c r="F17" s="186">
        <f>F5+F6+F7+F8+F9+F14+F15+F16</f>
        <v>0</v>
      </c>
      <c r="G17" s="186">
        <f>G5+G6+G7+G8+G9+G14+G15+G16</f>
        <v>30090</v>
      </c>
    </row>
    <row r="18" spans="1:7" ht="20.25" customHeight="1">
      <c r="A18" s="76" t="s">
        <v>21</v>
      </c>
      <c r="B18" s="117">
        <v>466825</v>
      </c>
      <c r="C18" s="117"/>
      <c r="D18" s="117">
        <v>256037</v>
      </c>
      <c r="E18" s="117">
        <v>265</v>
      </c>
      <c r="F18" s="117"/>
      <c r="G18" s="117"/>
    </row>
    <row r="19" spans="1:7" ht="12.75">
      <c r="A19" s="76" t="s">
        <v>20</v>
      </c>
      <c r="B19" s="117">
        <v>5851</v>
      </c>
      <c r="C19" s="117"/>
      <c r="D19" s="117"/>
      <c r="E19" s="117"/>
      <c r="F19" s="117"/>
      <c r="G19" s="117"/>
    </row>
    <row r="20" spans="1:7" ht="12.75">
      <c r="A20" s="76" t="s">
        <v>22</v>
      </c>
      <c r="B20" s="117">
        <f>SUM(B21:B24)</f>
        <v>5246</v>
      </c>
      <c r="C20" s="117"/>
      <c r="D20" s="117">
        <f>SUM(D21:D24)</f>
        <v>436</v>
      </c>
      <c r="E20" s="117">
        <f>SUM(E21:E24)</f>
        <v>0</v>
      </c>
      <c r="F20" s="117">
        <f>SUM(F21:F24)</f>
        <v>0</v>
      </c>
      <c r="G20" s="117">
        <f>SUM(G21:G24)</f>
        <v>0</v>
      </c>
    </row>
    <row r="21" spans="1:7" ht="38.25" hidden="1">
      <c r="A21" s="68" t="s">
        <v>203</v>
      </c>
      <c r="B21" s="117"/>
      <c r="C21" s="117"/>
      <c r="D21" s="117"/>
      <c r="E21" s="117"/>
      <c r="F21" s="117"/>
      <c r="G21" s="117"/>
    </row>
    <row r="22" spans="1:7" ht="12.75">
      <c r="A22" s="68" t="s">
        <v>204</v>
      </c>
      <c r="B22" s="117">
        <v>1987</v>
      </c>
      <c r="C22" s="117"/>
      <c r="D22" s="117"/>
      <c r="E22" s="117"/>
      <c r="F22" s="117"/>
      <c r="G22" s="117"/>
    </row>
    <row r="23" spans="1:7" ht="25.5">
      <c r="A23" s="68" t="s">
        <v>414</v>
      </c>
      <c r="B23" s="117">
        <v>3259</v>
      </c>
      <c r="C23" s="117"/>
      <c r="D23" s="117">
        <v>436</v>
      </c>
      <c r="E23" s="117"/>
      <c r="F23" s="117"/>
      <c r="G23" s="117"/>
    </row>
    <row r="24" spans="1:7" ht="12.75">
      <c r="A24" s="68" t="s">
        <v>206</v>
      </c>
      <c r="B24" s="117"/>
      <c r="C24" s="117"/>
      <c r="D24" s="117"/>
      <c r="E24" s="117"/>
      <c r="F24" s="117"/>
      <c r="G24" s="117"/>
    </row>
    <row r="25" spans="1:7" ht="12.75">
      <c r="A25" s="78" t="s">
        <v>34</v>
      </c>
      <c r="B25" s="117"/>
      <c r="C25" s="117"/>
      <c r="D25" s="117"/>
      <c r="E25" s="117"/>
      <c r="F25" s="117"/>
      <c r="G25" s="117"/>
    </row>
    <row r="26" spans="1:7" ht="12.75">
      <c r="A26" s="78" t="s">
        <v>33</v>
      </c>
      <c r="B26" s="117"/>
      <c r="C26" s="117"/>
      <c r="D26" s="117">
        <v>40034</v>
      </c>
      <c r="E26" s="117"/>
      <c r="F26" s="117"/>
      <c r="G26" s="117"/>
    </row>
    <row r="27" spans="1:7" ht="25.5">
      <c r="A27" s="79" t="s">
        <v>26</v>
      </c>
      <c r="B27" s="172"/>
      <c r="C27" s="117"/>
      <c r="D27" s="117"/>
      <c r="E27" s="117"/>
      <c r="F27" s="117"/>
      <c r="G27" s="117"/>
    </row>
    <row r="28" spans="1:7" ht="12.75">
      <c r="A28" s="64" t="s">
        <v>23</v>
      </c>
      <c r="B28" s="117"/>
      <c r="C28" s="117"/>
      <c r="D28" s="117"/>
      <c r="E28" s="117"/>
      <c r="F28" s="117"/>
      <c r="G28" s="117"/>
    </row>
    <row r="29" spans="1:7" ht="12.75">
      <c r="A29" s="64" t="s">
        <v>25</v>
      </c>
      <c r="B29" s="117"/>
      <c r="C29" s="117"/>
      <c r="D29" s="117"/>
      <c r="E29" s="117"/>
      <c r="F29" s="117"/>
      <c r="G29" s="117"/>
    </row>
    <row r="30" spans="1:7" ht="12.75">
      <c r="A30" s="64" t="s">
        <v>24</v>
      </c>
      <c r="B30" s="117">
        <f>94416-4523</f>
        <v>89893</v>
      </c>
      <c r="C30" s="117"/>
      <c r="D30" s="117">
        <v>7551</v>
      </c>
      <c r="E30" s="117"/>
      <c r="F30" s="117"/>
      <c r="G30" s="117"/>
    </row>
    <row r="31" spans="1:7" ht="24" customHeight="1">
      <c r="A31" s="66" t="s">
        <v>6</v>
      </c>
      <c r="B31" s="186">
        <f>B18+B19+B20+B25+B26+B27+B28+B29+B30</f>
        <v>567815</v>
      </c>
      <c r="C31" s="187"/>
      <c r="D31" s="186">
        <f>D18+D19+D20+D25+D26+D27+D28+D29+D30</f>
        <v>304058</v>
      </c>
      <c r="E31" s="186">
        <f>E18+E19+E20+E25+E26+E27+E28+E29+E30</f>
        <v>265</v>
      </c>
      <c r="F31" s="186">
        <f>F18+F19+F20+F25+F26+F27+F28+F29+F30</f>
        <v>0</v>
      </c>
      <c r="G31" s="186">
        <f>G18+G19+G20+G25+G26+G27+G28+G29+G30</f>
        <v>0</v>
      </c>
    </row>
    <row r="32" spans="1:7" ht="36" customHeight="1">
      <c r="A32" s="80" t="s">
        <v>19</v>
      </c>
      <c r="B32" s="188">
        <f>B17+B31</f>
        <v>770283</v>
      </c>
      <c r="C32" s="117"/>
      <c r="D32" s="188">
        <f>D17+D31</f>
        <v>383988</v>
      </c>
      <c r="E32" s="188">
        <f>E17+E31</f>
        <v>37339</v>
      </c>
      <c r="F32" s="188">
        <f>F17+F31</f>
        <v>0</v>
      </c>
      <c r="G32" s="188">
        <f>G17+G31</f>
        <v>30090</v>
      </c>
    </row>
  </sheetData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Header>&amp;C20. melléklet a 2/2013. (III. 4.)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9"/>
  <sheetViews>
    <sheetView workbookViewId="0" topLeftCell="A1">
      <selection activeCell="I29" sqref="A1:I29"/>
    </sheetView>
  </sheetViews>
  <sheetFormatPr defaultColWidth="9.140625" defaultRowHeight="12.75"/>
  <cols>
    <col min="1" max="1" width="46.28125" style="27" customWidth="1"/>
    <col min="2" max="2" width="16.57421875" style="27" customWidth="1"/>
    <col min="3" max="3" width="13.00390625" style="27" customWidth="1"/>
    <col min="4" max="4" width="18.140625" style="27" customWidth="1"/>
    <col min="5" max="5" width="16.28125" style="27" customWidth="1"/>
    <col min="6" max="6" width="17.421875" style="27" customWidth="1"/>
    <col min="7" max="7" width="22.28125" style="27" customWidth="1"/>
    <col min="8" max="8" width="22.140625" style="27" customWidth="1"/>
    <col min="9" max="9" width="21.7109375" style="27" customWidth="1"/>
    <col min="10" max="42" width="9.140625" style="192" customWidth="1"/>
    <col min="43" max="16384" width="9.140625" style="27" customWidth="1"/>
  </cols>
  <sheetData>
    <row r="1" spans="1:9" ht="13.5">
      <c r="A1" s="235" t="s">
        <v>238</v>
      </c>
      <c r="B1" s="224"/>
      <c r="C1" s="224"/>
      <c r="D1" s="224"/>
      <c r="E1" s="224"/>
      <c r="F1" s="224"/>
      <c r="G1" s="224"/>
      <c r="H1" s="224"/>
      <c r="I1" s="224"/>
    </row>
    <row r="2" spans="1:9" ht="13.5">
      <c r="A2" s="223" t="s">
        <v>221</v>
      </c>
      <c r="B2" s="224"/>
      <c r="C2" s="224"/>
      <c r="D2" s="224"/>
      <c r="E2" s="224"/>
      <c r="F2" s="224"/>
      <c r="G2" s="224"/>
      <c r="H2" s="224"/>
      <c r="I2" s="224"/>
    </row>
    <row r="3" spans="1:9" ht="15.75">
      <c r="A3" s="81"/>
      <c r="B3" s="82"/>
      <c r="C3" s="82"/>
      <c r="D3" s="82"/>
      <c r="E3" s="82"/>
      <c r="F3" s="82"/>
      <c r="G3" s="82"/>
      <c r="H3" s="82"/>
      <c r="I3" s="43"/>
    </row>
    <row r="4" spans="1:9" ht="24.75">
      <c r="A4" s="80" t="s">
        <v>139</v>
      </c>
      <c r="B4" s="83" t="s">
        <v>140</v>
      </c>
      <c r="C4" s="83" t="s">
        <v>141</v>
      </c>
      <c r="D4" s="83" t="s">
        <v>149</v>
      </c>
      <c r="E4" s="83" t="s">
        <v>142</v>
      </c>
      <c r="F4" s="83" t="s">
        <v>143</v>
      </c>
      <c r="G4" s="83" t="s">
        <v>150</v>
      </c>
      <c r="H4" s="83" t="s">
        <v>151</v>
      </c>
      <c r="I4" s="83" t="s">
        <v>74</v>
      </c>
    </row>
    <row r="5" spans="1:9" ht="12.75">
      <c r="A5" s="48"/>
      <c r="B5" s="48"/>
      <c r="C5" s="45"/>
      <c r="D5" s="45"/>
      <c r="E5" s="45"/>
      <c r="F5" s="45"/>
      <c r="G5" s="45"/>
      <c r="H5" s="45"/>
      <c r="I5" s="45"/>
    </row>
    <row r="6" spans="1:9" ht="12.75">
      <c r="A6" s="48"/>
      <c r="B6" s="48"/>
      <c r="C6" s="45"/>
      <c r="D6" s="45"/>
      <c r="E6" s="45"/>
      <c r="F6" s="45"/>
      <c r="G6" s="45"/>
      <c r="H6" s="45"/>
      <c r="I6" s="45"/>
    </row>
    <row r="7" spans="1:9" ht="12.75">
      <c r="A7" s="48"/>
      <c r="B7" s="48"/>
      <c r="C7" s="45"/>
      <c r="D7" s="45"/>
      <c r="E7" s="45"/>
      <c r="F7" s="45"/>
      <c r="G7" s="45"/>
      <c r="H7" s="45"/>
      <c r="I7" s="45"/>
    </row>
    <row r="8" spans="1:9" ht="12.75">
      <c r="A8" s="48"/>
      <c r="B8" s="48"/>
      <c r="C8" s="45"/>
      <c r="D8" s="45"/>
      <c r="E8" s="45"/>
      <c r="F8" s="45"/>
      <c r="G8" s="45"/>
      <c r="H8" s="45"/>
      <c r="I8" s="45"/>
    </row>
    <row r="9" spans="1:9" ht="13.5">
      <c r="A9" s="84" t="s">
        <v>144</v>
      </c>
      <c r="B9" s="84"/>
      <c r="C9" s="47"/>
      <c r="D9" s="47"/>
      <c r="E9" s="47"/>
      <c r="F9" s="47"/>
      <c r="G9" s="47"/>
      <c r="H9" s="47"/>
      <c r="I9" s="47"/>
    </row>
    <row r="10" spans="1:9" ht="12.75">
      <c r="A10" s="48"/>
      <c r="B10" s="48"/>
      <c r="C10" s="45"/>
      <c r="D10" s="45"/>
      <c r="E10" s="45"/>
      <c r="F10" s="45"/>
      <c r="G10" s="45"/>
      <c r="H10" s="45"/>
      <c r="I10" s="45"/>
    </row>
    <row r="11" spans="1:9" ht="12.75">
      <c r="A11" s="48"/>
      <c r="B11" s="48"/>
      <c r="C11" s="45"/>
      <c r="D11" s="45"/>
      <c r="E11" s="45"/>
      <c r="F11" s="45"/>
      <c r="G11" s="45"/>
      <c r="H11" s="45"/>
      <c r="I11" s="45"/>
    </row>
    <row r="12" spans="1:9" ht="12.75">
      <c r="A12" s="48"/>
      <c r="B12" s="48"/>
      <c r="C12" s="45"/>
      <c r="D12" s="45"/>
      <c r="E12" s="45"/>
      <c r="F12" s="45"/>
      <c r="G12" s="45"/>
      <c r="H12" s="45"/>
      <c r="I12" s="45"/>
    </row>
    <row r="13" spans="1:9" ht="12.75">
      <c r="A13" s="48"/>
      <c r="B13" s="48"/>
      <c r="C13" s="45"/>
      <c r="D13" s="45"/>
      <c r="E13" s="45"/>
      <c r="F13" s="45"/>
      <c r="G13" s="45"/>
      <c r="H13" s="45"/>
      <c r="I13" s="45"/>
    </row>
    <row r="14" spans="1:9" ht="13.5">
      <c r="A14" s="84" t="s">
        <v>145</v>
      </c>
      <c r="B14" s="84"/>
      <c r="C14" s="47">
        <f>SUM(C15)</f>
        <v>12449</v>
      </c>
      <c r="D14" s="47">
        <f aca="true" t="shared" si="0" ref="D14:I14">SUM(D15)</f>
        <v>7551</v>
      </c>
      <c r="E14" s="47">
        <f t="shared" si="0"/>
        <v>0</v>
      </c>
      <c r="F14" s="47">
        <f t="shared" si="0"/>
        <v>0</v>
      </c>
      <c r="G14" s="47">
        <f t="shared" si="0"/>
        <v>0</v>
      </c>
      <c r="H14" s="47">
        <f t="shared" si="0"/>
        <v>0</v>
      </c>
      <c r="I14" s="47">
        <f t="shared" si="0"/>
        <v>20000</v>
      </c>
    </row>
    <row r="15" spans="1:9" ht="15">
      <c r="A15" s="48" t="s">
        <v>373</v>
      </c>
      <c r="B15" s="48">
        <v>2010</v>
      </c>
      <c r="C15" s="45">
        <v>12449</v>
      </c>
      <c r="D15" s="45">
        <v>7551</v>
      </c>
      <c r="E15" s="45"/>
      <c r="F15" s="45"/>
      <c r="G15" s="45"/>
      <c r="H15" s="45"/>
      <c r="I15" s="126">
        <f>SUM(C15:H15)</f>
        <v>20000</v>
      </c>
    </row>
    <row r="16" spans="1:9" ht="12.75">
      <c r="A16" s="48"/>
      <c r="B16" s="48"/>
      <c r="C16" s="45"/>
      <c r="D16" s="45"/>
      <c r="E16" s="45"/>
      <c r="F16" s="45"/>
      <c r="G16" s="45"/>
      <c r="H16" s="45"/>
      <c r="I16" s="45"/>
    </row>
    <row r="17" spans="1:9" ht="12.75">
      <c r="A17" s="48"/>
      <c r="B17" s="48"/>
      <c r="C17" s="45"/>
      <c r="D17" s="45"/>
      <c r="E17" s="45"/>
      <c r="F17" s="45"/>
      <c r="G17" s="45"/>
      <c r="H17" s="45"/>
      <c r="I17" s="45"/>
    </row>
    <row r="18" spans="1:9" ht="12.75">
      <c r="A18" s="48"/>
      <c r="B18" s="48"/>
      <c r="C18" s="45"/>
      <c r="D18" s="45"/>
      <c r="E18" s="45"/>
      <c r="F18" s="45"/>
      <c r="G18" s="45"/>
      <c r="H18" s="45"/>
      <c r="I18" s="45"/>
    </row>
    <row r="19" spans="1:9" ht="13.5">
      <c r="A19" s="84" t="s">
        <v>146</v>
      </c>
      <c r="B19" s="84"/>
      <c r="C19" s="47">
        <f aca="true" t="shared" si="1" ref="C19:I19">SUM(C20:C21)</f>
        <v>489543</v>
      </c>
      <c r="D19" s="47">
        <f t="shared" si="1"/>
        <v>256037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745580</v>
      </c>
    </row>
    <row r="20" spans="1:201" ht="15">
      <c r="A20" s="44" t="s">
        <v>269</v>
      </c>
      <c r="B20" s="44">
        <v>2010</v>
      </c>
      <c r="C20" s="126">
        <f>8675+12792</f>
        <v>21467</v>
      </c>
      <c r="D20" s="126">
        <v>1150</v>
      </c>
      <c r="E20" s="44"/>
      <c r="F20" s="44"/>
      <c r="G20" s="126"/>
      <c r="H20" s="126"/>
      <c r="I20" s="126">
        <f>SUM(C20:H20)</f>
        <v>22617</v>
      </c>
      <c r="J20" s="193"/>
      <c r="K20" s="193"/>
      <c r="L20" s="194"/>
      <c r="M20" s="194"/>
      <c r="N20" s="193"/>
      <c r="O20" s="193"/>
      <c r="P20" s="194"/>
      <c r="Q20" s="194"/>
      <c r="R20" s="193" t="s">
        <v>269</v>
      </c>
      <c r="S20" s="193">
        <v>2010</v>
      </c>
      <c r="T20" s="194">
        <v>14367</v>
      </c>
      <c r="U20" s="194">
        <v>9716</v>
      </c>
      <c r="V20" s="193" t="s">
        <v>269</v>
      </c>
      <c r="W20" s="193">
        <v>2010</v>
      </c>
      <c r="X20" s="194">
        <v>14367</v>
      </c>
      <c r="Y20" s="194">
        <v>9716</v>
      </c>
      <c r="Z20" s="193" t="s">
        <v>269</v>
      </c>
      <c r="AA20" s="193">
        <v>2010</v>
      </c>
      <c r="AB20" s="194">
        <v>14367</v>
      </c>
      <c r="AC20" s="194">
        <v>9716</v>
      </c>
      <c r="AD20" s="193" t="s">
        <v>269</v>
      </c>
      <c r="AE20" s="193">
        <v>2010</v>
      </c>
      <c r="AF20" s="194">
        <v>14367</v>
      </c>
      <c r="AG20" s="194">
        <v>9716</v>
      </c>
      <c r="AH20" s="193" t="s">
        <v>269</v>
      </c>
      <c r="AI20" s="193">
        <v>2010</v>
      </c>
      <c r="AJ20" s="194">
        <v>14367</v>
      </c>
      <c r="AK20" s="194">
        <v>9716</v>
      </c>
      <c r="AL20" s="193" t="s">
        <v>269</v>
      </c>
      <c r="AM20" s="193">
        <v>2010</v>
      </c>
      <c r="AN20" s="194">
        <v>14367</v>
      </c>
      <c r="AO20" s="194">
        <v>9716</v>
      </c>
      <c r="AP20" s="193" t="s">
        <v>269</v>
      </c>
      <c r="AQ20" s="191">
        <v>2010</v>
      </c>
      <c r="AR20" s="126">
        <v>14367</v>
      </c>
      <c r="AS20" s="126">
        <v>9716</v>
      </c>
      <c r="AT20" s="44" t="s">
        <v>269</v>
      </c>
      <c r="AU20" s="44">
        <v>2010</v>
      </c>
      <c r="AV20" s="126">
        <v>14367</v>
      </c>
      <c r="AW20" s="126">
        <v>9716</v>
      </c>
      <c r="AX20" s="44" t="s">
        <v>269</v>
      </c>
      <c r="AY20" s="44">
        <v>2010</v>
      </c>
      <c r="AZ20" s="126">
        <v>14367</v>
      </c>
      <c r="BA20" s="126">
        <v>9716</v>
      </c>
      <c r="BB20" s="44" t="s">
        <v>269</v>
      </c>
      <c r="BC20" s="44">
        <v>2010</v>
      </c>
      <c r="BD20" s="126">
        <v>14367</v>
      </c>
      <c r="BE20" s="126">
        <v>9716</v>
      </c>
      <c r="BF20" s="44" t="s">
        <v>269</v>
      </c>
      <c r="BG20" s="44">
        <v>2010</v>
      </c>
      <c r="BH20" s="126">
        <v>14367</v>
      </c>
      <c r="BI20" s="126">
        <v>9716</v>
      </c>
      <c r="BJ20" s="44" t="s">
        <v>269</v>
      </c>
      <c r="BK20" s="44">
        <v>2010</v>
      </c>
      <c r="BL20" s="126">
        <v>14367</v>
      </c>
      <c r="BM20" s="126">
        <v>9716</v>
      </c>
      <c r="BN20" s="44" t="s">
        <v>269</v>
      </c>
      <c r="BO20" s="44">
        <v>2010</v>
      </c>
      <c r="BP20" s="126">
        <v>14367</v>
      </c>
      <c r="BQ20" s="126">
        <v>9716</v>
      </c>
      <c r="BR20" s="44" t="s">
        <v>269</v>
      </c>
      <c r="BS20" s="44">
        <v>2010</v>
      </c>
      <c r="BT20" s="126">
        <v>14367</v>
      </c>
      <c r="BU20" s="126">
        <v>9716</v>
      </c>
      <c r="BV20" s="44" t="s">
        <v>269</v>
      </c>
      <c r="BW20" s="44">
        <v>2010</v>
      </c>
      <c r="BX20" s="126">
        <v>14367</v>
      </c>
      <c r="BY20" s="126">
        <v>9716</v>
      </c>
      <c r="BZ20" s="44" t="s">
        <v>269</v>
      </c>
      <c r="CA20" s="44">
        <v>2010</v>
      </c>
      <c r="CB20" s="126">
        <v>14367</v>
      </c>
      <c r="CC20" s="126">
        <v>9716</v>
      </c>
      <c r="CD20" s="44" t="s">
        <v>269</v>
      </c>
      <c r="CE20" s="44">
        <v>2010</v>
      </c>
      <c r="CF20" s="126">
        <v>14367</v>
      </c>
      <c r="CG20" s="126">
        <v>9716</v>
      </c>
      <c r="CH20" s="44" t="s">
        <v>269</v>
      </c>
      <c r="CI20" s="44">
        <v>2010</v>
      </c>
      <c r="CJ20" s="126">
        <v>14367</v>
      </c>
      <c r="CK20" s="126">
        <v>9716</v>
      </c>
      <c r="CL20" s="44" t="s">
        <v>269</v>
      </c>
      <c r="CM20" s="44">
        <v>2010</v>
      </c>
      <c r="CN20" s="126">
        <v>14367</v>
      </c>
      <c r="CO20" s="126">
        <v>9716</v>
      </c>
      <c r="CP20" s="44" t="s">
        <v>269</v>
      </c>
      <c r="CQ20" s="44">
        <v>2010</v>
      </c>
      <c r="CR20" s="126">
        <v>14367</v>
      </c>
      <c r="CS20" s="126">
        <v>9716</v>
      </c>
      <c r="CT20" s="44" t="s">
        <v>269</v>
      </c>
      <c r="CU20" s="44">
        <v>2010</v>
      </c>
      <c r="CV20" s="126">
        <v>14367</v>
      </c>
      <c r="CW20" s="126">
        <v>9716</v>
      </c>
      <c r="CX20" s="44" t="s">
        <v>269</v>
      </c>
      <c r="CY20" s="44">
        <v>2010</v>
      </c>
      <c r="CZ20" s="126">
        <v>14367</v>
      </c>
      <c r="DA20" s="126">
        <v>9716</v>
      </c>
      <c r="DB20" s="44" t="s">
        <v>269</v>
      </c>
      <c r="DC20" s="44">
        <v>2010</v>
      </c>
      <c r="DD20" s="126">
        <v>14367</v>
      </c>
      <c r="DE20" s="126">
        <v>9716</v>
      </c>
      <c r="DF20" s="44" t="s">
        <v>269</v>
      </c>
      <c r="DG20" s="44">
        <v>2010</v>
      </c>
      <c r="DH20" s="126">
        <v>14367</v>
      </c>
      <c r="DI20" s="126">
        <v>9716</v>
      </c>
      <c r="DJ20" s="44" t="s">
        <v>269</v>
      </c>
      <c r="DK20" s="44">
        <v>2010</v>
      </c>
      <c r="DL20" s="126">
        <v>14367</v>
      </c>
      <c r="DM20" s="126">
        <v>9716</v>
      </c>
      <c r="DN20" s="44" t="s">
        <v>269</v>
      </c>
      <c r="DO20" s="44">
        <v>2010</v>
      </c>
      <c r="DP20" s="126">
        <v>14367</v>
      </c>
      <c r="DQ20" s="126">
        <v>9716</v>
      </c>
      <c r="DR20" s="44" t="s">
        <v>269</v>
      </c>
      <c r="DS20" s="44">
        <v>2010</v>
      </c>
      <c r="DT20" s="126">
        <v>14367</v>
      </c>
      <c r="DU20" s="126">
        <v>9716</v>
      </c>
      <c r="DV20" s="44" t="s">
        <v>269</v>
      </c>
      <c r="DW20" s="44">
        <v>2010</v>
      </c>
      <c r="DX20" s="126">
        <v>14367</v>
      </c>
      <c r="DY20" s="126">
        <v>9716</v>
      </c>
      <c r="DZ20" s="44" t="s">
        <v>269</v>
      </c>
      <c r="EA20" s="44">
        <v>2010</v>
      </c>
      <c r="EB20" s="126">
        <v>14367</v>
      </c>
      <c r="EC20" s="126">
        <v>9716</v>
      </c>
      <c r="ED20" s="44" t="s">
        <v>269</v>
      </c>
      <c r="EE20" s="44">
        <v>2010</v>
      </c>
      <c r="EF20" s="126">
        <v>14367</v>
      </c>
      <c r="EG20" s="126">
        <v>9716</v>
      </c>
      <c r="EH20" s="44" t="s">
        <v>269</v>
      </c>
      <c r="EI20" s="44">
        <v>2010</v>
      </c>
      <c r="EJ20" s="126">
        <v>14367</v>
      </c>
      <c r="EK20" s="126">
        <v>9716</v>
      </c>
      <c r="EL20" s="44" t="s">
        <v>269</v>
      </c>
      <c r="EM20" s="44">
        <v>2010</v>
      </c>
      <c r="EN20" s="126">
        <v>14367</v>
      </c>
      <c r="EO20" s="126">
        <v>9716</v>
      </c>
      <c r="EP20" s="44" t="s">
        <v>269</v>
      </c>
      <c r="EQ20" s="44">
        <v>2010</v>
      </c>
      <c r="ER20" s="126">
        <v>14367</v>
      </c>
      <c r="ES20" s="126">
        <v>9716</v>
      </c>
      <c r="ET20" s="44" t="s">
        <v>269</v>
      </c>
      <c r="EU20" s="44">
        <v>2010</v>
      </c>
      <c r="EV20" s="126">
        <v>14367</v>
      </c>
      <c r="EW20" s="126">
        <v>9716</v>
      </c>
      <c r="EX20" s="44" t="s">
        <v>269</v>
      </c>
      <c r="EY20" s="44">
        <v>2010</v>
      </c>
      <c r="EZ20" s="126">
        <v>14367</v>
      </c>
      <c r="FA20" s="126">
        <v>9716</v>
      </c>
      <c r="FB20" s="44" t="s">
        <v>269</v>
      </c>
      <c r="FC20" s="44">
        <v>2010</v>
      </c>
      <c r="FD20" s="126">
        <v>14367</v>
      </c>
      <c r="FE20" s="126">
        <v>9716</v>
      </c>
      <c r="FF20" s="44" t="s">
        <v>269</v>
      </c>
      <c r="FG20" s="44">
        <v>2010</v>
      </c>
      <c r="FH20" s="126">
        <v>14367</v>
      </c>
      <c r="FI20" s="126">
        <v>9716</v>
      </c>
      <c r="FJ20" s="44" t="s">
        <v>269</v>
      </c>
      <c r="FK20" s="44">
        <v>2010</v>
      </c>
      <c r="FL20" s="126">
        <v>14367</v>
      </c>
      <c r="FM20" s="126">
        <v>9716</v>
      </c>
      <c r="FN20" s="44" t="s">
        <v>269</v>
      </c>
      <c r="FO20" s="44">
        <v>2010</v>
      </c>
      <c r="FP20" s="126">
        <v>14367</v>
      </c>
      <c r="FQ20" s="126">
        <v>9716</v>
      </c>
      <c r="FR20" s="44" t="s">
        <v>269</v>
      </c>
      <c r="FS20" s="44">
        <v>2010</v>
      </c>
      <c r="FT20" s="126">
        <v>14367</v>
      </c>
      <c r="FU20" s="126">
        <v>9716</v>
      </c>
      <c r="FV20" s="44" t="s">
        <v>269</v>
      </c>
      <c r="FW20" s="44">
        <v>2010</v>
      </c>
      <c r="FX20" s="126">
        <v>14367</v>
      </c>
      <c r="FY20" s="126">
        <v>9716</v>
      </c>
      <c r="FZ20" s="44" t="s">
        <v>269</v>
      </c>
      <c r="GA20" s="44">
        <v>2010</v>
      </c>
      <c r="GB20" s="126">
        <v>14367</v>
      </c>
      <c r="GC20" s="126">
        <v>9716</v>
      </c>
      <c r="GD20" s="44" t="s">
        <v>269</v>
      </c>
      <c r="GE20" s="44">
        <v>2010</v>
      </c>
      <c r="GF20" s="126">
        <v>14367</v>
      </c>
      <c r="GG20" s="126">
        <v>9716</v>
      </c>
      <c r="GH20" s="44" t="s">
        <v>269</v>
      </c>
      <c r="GI20" s="44">
        <v>2010</v>
      </c>
      <c r="GJ20" s="126">
        <v>14367</v>
      </c>
      <c r="GK20" s="126">
        <v>9716</v>
      </c>
      <c r="GL20" s="44" t="s">
        <v>269</v>
      </c>
      <c r="GM20" s="44">
        <v>2010</v>
      </c>
      <c r="GN20" s="126">
        <v>14367</v>
      </c>
      <c r="GO20" s="126">
        <v>9716</v>
      </c>
      <c r="GP20" s="44" t="s">
        <v>269</v>
      </c>
      <c r="GQ20" s="44">
        <v>2010</v>
      </c>
      <c r="GR20" s="126">
        <v>14367</v>
      </c>
      <c r="GS20" s="126">
        <v>9716</v>
      </c>
    </row>
    <row r="21" spans="1:42" s="121" customFormat="1" ht="15">
      <c r="A21" s="44" t="s">
        <v>374</v>
      </c>
      <c r="B21" s="44">
        <v>2011</v>
      </c>
      <c r="C21" s="126">
        <v>468076</v>
      </c>
      <c r="D21" s="126">
        <v>254887</v>
      </c>
      <c r="E21" s="126"/>
      <c r="F21" s="126"/>
      <c r="G21" s="126"/>
      <c r="H21" s="126"/>
      <c r="I21" s="126">
        <f>SUM(C21:H21)</f>
        <v>722963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</row>
    <row r="22" spans="1:9" ht="12.75">
      <c r="A22" s="48"/>
      <c r="B22" s="48"/>
      <c r="C22" s="45"/>
      <c r="D22" s="45"/>
      <c r="E22" s="45"/>
      <c r="F22" s="45"/>
      <c r="G22" s="45"/>
      <c r="H22" s="45"/>
      <c r="I22" s="45"/>
    </row>
    <row r="23" spans="1:9" ht="12.75">
      <c r="A23" s="48"/>
      <c r="B23" s="48"/>
      <c r="C23" s="45"/>
      <c r="D23" s="45"/>
      <c r="E23" s="45"/>
      <c r="F23" s="45"/>
      <c r="G23" s="45"/>
      <c r="H23" s="45"/>
      <c r="I23" s="45"/>
    </row>
    <row r="24" spans="1:9" ht="13.5">
      <c r="A24" s="84" t="s">
        <v>147</v>
      </c>
      <c r="B24" s="84"/>
      <c r="C24" s="47"/>
      <c r="D24" s="47"/>
      <c r="E24" s="47"/>
      <c r="F24" s="47"/>
      <c r="G24" s="47"/>
      <c r="H24" s="47"/>
      <c r="I24" s="47"/>
    </row>
    <row r="25" spans="1:9" ht="13.5">
      <c r="A25" s="84"/>
      <c r="B25" s="84"/>
      <c r="C25" s="47"/>
      <c r="D25" s="47"/>
      <c r="E25" s="47"/>
      <c r="F25" s="47"/>
      <c r="G25" s="47"/>
      <c r="H25" s="47"/>
      <c r="I25" s="47"/>
    </row>
    <row r="26" spans="1:9" ht="13.5">
      <c r="A26" s="84"/>
      <c r="B26" s="84"/>
      <c r="C26" s="47"/>
      <c r="D26" s="47"/>
      <c r="E26" s="47"/>
      <c r="F26" s="47"/>
      <c r="G26" s="47"/>
      <c r="H26" s="47"/>
      <c r="I26" s="47"/>
    </row>
    <row r="27" spans="1:9" ht="13.5">
      <c r="A27" s="84"/>
      <c r="B27" s="84"/>
      <c r="C27" s="47"/>
      <c r="D27" s="47"/>
      <c r="E27" s="47"/>
      <c r="F27" s="47"/>
      <c r="G27" s="47"/>
      <c r="H27" s="47"/>
      <c r="I27" s="47"/>
    </row>
    <row r="28" spans="1:9" ht="13.5">
      <c r="A28" s="84"/>
      <c r="B28" s="84"/>
      <c r="C28" s="47"/>
      <c r="D28" s="47"/>
      <c r="E28" s="47"/>
      <c r="F28" s="47"/>
      <c r="G28" s="47"/>
      <c r="H28" s="47"/>
      <c r="I28" s="47"/>
    </row>
    <row r="29" spans="1:9" ht="15.75">
      <c r="A29" s="46" t="s">
        <v>148</v>
      </c>
      <c r="B29" s="48"/>
      <c r="C29" s="85">
        <f>C14+C19</f>
        <v>501992</v>
      </c>
      <c r="D29" s="85">
        <f aca="true" t="shared" si="2" ref="D29:I29">D14+D19</f>
        <v>263588</v>
      </c>
      <c r="E29" s="85">
        <f t="shared" si="2"/>
        <v>0</v>
      </c>
      <c r="F29" s="85">
        <f t="shared" si="2"/>
        <v>0</v>
      </c>
      <c r="G29" s="85">
        <f t="shared" si="2"/>
        <v>0</v>
      </c>
      <c r="H29" s="85">
        <f t="shared" si="2"/>
        <v>0</v>
      </c>
      <c r="I29" s="85">
        <f t="shared" si="2"/>
        <v>765580</v>
      </c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landscape" paperSize="9" scale="67" r:id="rId1"/>
  <headerFooter alignWithMargins="0">
    <oddHeader>&amp;C21. melléklet a 2/2013. (III. 4.)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28">
      <selection activeCell="D42" sqref="A1:D42"/>
    </sheetView>
  </sheetViews>
  <sheetFormatPr defaultColWidth="9.140625" defaultRowHeight="12.75"/>
  <cols>
    <col min="1" max="1" width="58.421875" style="3" customWidth="1"/>
    <col min="2" max="2" width="16.57421875" style="3" customWidth="1"/>
    <col min="3" max="3" width="13.00390625" style="3" customWidth="1"/>
    <col min="4" max="4" width="18.140625" style="3" customWidth="1"/>
    <col min="5" max="5" width="16.28125" style="3" customWidth="1"/>
    <col min="6" max="6" width="17.421875" style="3" customWidth="1"/>
    <col min="7" max="7" width="22.28125" style="3" customWidth="1"/>
    <col min="8" max="8" width="22.140625" style="3" customWidth="1"/>
    <col min="9" max="9" width="21.7109375" style="3" customWidth="1"/>
    <col min="10" max="16384" width="9.140625" style="3" customWidth="1"/>
  </cols>
  <sheetData>
    <row r="1" spans="1:4" ht="15.75">
      <c r="A1" s="223" t="s">
        <v>237</v>
      </c>
      <c r="B1" s="224"/>
      <c r="C1" s="224"/>
      <c r="D1" s="224"/>
    </row>
    <row r="2" spans="1:4" ht="15.75">
      <c r="A2" s="223" t="s">
        <v>221</v>
      </c>
      <c r="B2" s="224"/>
      <c r="C2" s="224"/>
      <c r="D2" s="224"/>
    </row>
    <row r="3" spans="1:4" ht="15.75">
      <c r="A3" s="203"/>
      <c r="B3" s="202"/>
      <c r="C3" s="202"/>
      <c r="D3" s="202"/>
    </row>
    <row r="4" ht="16.5" thickBot="1"/>
    <row r="5" spans="1:4" ht="47.25">
      <c r="A5" s="93" t="s">
        <v>152</v>
      </c>
      <c r="B5" s="94" t="s">
        <v>153</v>
      </c>
      <c r="C5" s="94" t="s">
        <v>154</v>
      </c>
      <c r="D5" s="95" t="s">
        <v>155</v>
      </c>
    </row>
    <row r="6" spans="1:4" ht="45">
      <c r="A6" s="96" t="s">
        <v>156</v>
      </c>
      <c r="B6" s="97">
        <v>3170</v>
      </c>
      <c r="C6" s="97">
        <f>1432+173</f>
        <v>1605</v>
      </c>
      <c r="D6" s="195" t="s">
        <v>375</v>
      </c>
    </row>
    <row r="7" spans="1:4" ht="15.75">
      <c r="A7" s="96" t="s">
        <v>157</v>
      </c>
      <c r="B7" s="97"/>
      <c r="C7" s="97"/>
      <c r="D7" s="98"/>
    </row>
    <row r="8" spans="1:4" ht="15.75">
      <c r="A8" s="96" t="s">
        <v>158</v>
      </c>
      <c r="B8" s="97"/>
      <c r="C8" s="97"/>
      <c r="D8" s="98"/>
    </row>
    <row r="9" spans="1:4" ht="15.75">
      <c r="A9" s="99" t="s">
        <v>159</v>
      </c>
      <c r="B9" s="97">
        <v>4485</v>
      </c>
      <c r="C9" s="97">
        <f>106+107</f>
        <v>213</v>
      </c>
      <c r="D9" s="98"/>
    </row>
    <row r="10" spans="1:4" ht="15.75">
      <c r="A10" s="96"/>
      <c r="B10" s="97"/>
      <c r="C10" s="97"/>
      <c r="D10" s="98"/>
    </row>
    <row r="11" spans="1:4" ht="15.75">
      <c r="A11" s="96"/>
      <c r="B11" s="97"/>
      <c r="C11" s="97"/>
      <c r="D11" s="98"/>
    </row>
    <row r="12" spans="1:4" ht="15.75">
      <c r="A12" s="100"/>
      <c r="B12" s="97"/>
      <c r="C12" s="97"/>
      <c r="D12" s="98"/>
    </row>
    <row r="13" spans="1:4" ht="16.5" thickBot="1">
      <c r="A13" s="86" t="s">
        <v>160</v>
      </c>
      <c r="B13" s="87">
        <f>SUM(B6:B12)</f>
        <v>7655</v>
      </c>
      <c r="C13" s="87">
        <f>SUM(C6:C12)</f>
        <v>1818</v>
      </c>
      <c r="D13" s="88"/>
    </row>
    <row r="14" spans="1:4" ht="16.5" thickBot="1">
      <c r="A14" s="239"/>
      <c r="B14" s="240"/>
      <c r="C14" s="240"/>
      <c r="D14" s="241"/>
    </row>
    <row r="15" spans="1:4" ht="47.25">
      <c r="A15" s="93" t="s">
        <v>161</v>
      </c>
      <c r="B15" s="101" t="s">
        <v>153</v>
      </c>
      <c r="C15" s="94" t="s">
        <v>154</v>
      </c>
      <c r="D15" s="102" t="s">
        <v>155</v>
      </c>
    </row>
    <row r="16" spans="1:4" ht="15.75">
      <c r="A16" s="103"/>
      <c r="B16" s="104"/>
      <c r="C16" s="104"/>
      <c r="D16" s="105"/>
    </row>
    <row r="17" spans="1:4" ht="15.75">
      <c r="A17" s="103"/>
      <c r="B17" s="104"/>
      <c r="C17" s="104"/>
      <c r="D17" s="105"/>
    </row>
    <row r="18" spans="1:4" ht="15.75">
      <c r="A18" s="106"/>
      <c r="B18" s="97"/>
      <c r="C18" s="97"/>
      <c r="D18" s="98"/>
    </row>
    <row r="19" spans="1:4" ht="15.75">
      <c r="A19" s="106"/>
      <c r="B19" s="97"/>
      <c r="C19" s="97"/>
      <c r="D19" s="98"/>
    </row>
    <row r="20" spans="1:4" ht="16.5" thickBot="1">
      <c r="A20" s="86" t="s">
        <v>162</v>
      </c>
      <c r="B20" s="87">
        <f>SUM(B16:B19)</f>
        <v>0</v>
      </c>
      <c r="C20" s="87">
        <f>SUM(C16:C19)</f>
        <v>0</v>
      </c>
      <c r="D20" s="88"/>
    </row>
    <row r="21" spans="1:4" ht="16.5" thickBot="1">
      <c r="A21" s="239"/>
      <c r="B21" s="240"/>
      <c r="C21" s="240"/>
      <c r="D21" s="241"/>
    </row>
    <row r="22" spans="1:4" ht="47.25">
      <c r="A22" s="93" t="s">
        <v>163</v>
      </c>
      <c r="B22" s="101" t="s">
        <v>153</v>
      </c>
      <c r="C22" s="94" t="s">
        <v>154</v>
      </c>
      <c r="D22" s="102" t="s">
        <v>155</v>
      </c>
    </row>
    <row r="23" spans="1:4" ht="15.75">
      <c r="A23" s="107"/>
      <c r="B23" s="97"/>
      <c r="C23" s="97"/>
      <c r="D23" s="98"/>
    </row>
    <row r="24" spans="1:4" ht="15.75">
      <c r="A24" s="107"/>
      <c r="B24" s="97"/>
      <c r="C24" s="97"/>
      <c r="D24" s="98"/>
    </row>
    <row r="25" spans="1:4" ht="15.75">
      <c r="A25" s="106"/>
      <c r="B25" s="97"/>
      <c r="C25" s="97"/>
      <c r="D25" s="98"/>
    </row>
    <row r="26" spans="1:4" ht="15.75">
      <c r="A26" s="106"/>
      <c r="B26" s="97"/>
      <c r="C26" s="97"/>
      <c r="D26" s="98"/>
    </row>
    <row r="27" spans="1:4" ht="16.5" thickBot="1">
      <c r="A27" s="86" t="s">
        <v>164</v>
      </c>
      <c r="B27" s="87">
        <f>SUM(B23:B26)</f>
        <v>0</v>
      </c>
      <c r="C27" s="87">
        <f>SUM(C23:C26)</f>
        <v>0</v>
      </c>
      <c r="D27" s="89"/>
    </row>
    <row r="28" spans="1:4" ht="16.5" thickBot="1">
      <c r="A28" s="236"/>
      <c r="B28" s="237"/>
      <c r="C28" s="237"/>
      <c r="D28" s="238"/>
    </row>
    <row r="29" spans="1:4" ht="47.25">
      <c r="A29" s="108" t="s">
        <v>165</v>
      </c>
      <c r="B29" s="101" t="s">
        <v>153</v>
      </c>
      <c r="C29" s="94" t="s">
        <v>154</v>
      </c>
      <c r="D29" s="102" t="s">
        <v>155</v>
      </c>
    </row>
    <row r="30" spans="1:4" ht="15.75">
      <c r="A30" s="90"/>
      <c r="B30" s="91"/>
      <c r="C30" s="91"/>
      <c r="D30" s="92"/>
    </row>
    <row r="31" spans="1:4" ht="15.75">
      <c r="A31" s="90"/>
      <c r="B31" s="91"/>
      <c r="C31" s="91"/>
      <c r="D31" s="92"/>
    </row>
    <row r="32" spans="1:4" ht="15.75">
      <c r="A32" s="90"/>
      <c r="B32" s="91"/>
      <c r="C32" s="91"/>
      <c r="D32" s="92"/>
    </row>
    <row r="33" spans="1:4" ht="15.75">
      <c r="A33" s="90"/>
      <c r="B33" s="91"/>
      <c r="C33" s="91"/>
      <c r="D33" s="92"/>
    </row>
    <row r="34" spans="1:4" ht="16.5" thickBot="1">
      <c r="A34" s="86" t="s">
        <v>166</v>
      </c>
      <c r="B34" s="87">
        <f>SUM(B30:B33)</f>
        <v>0</v>
      </c>
      <c r="C34" s="87">
        <f>SUM(C30:C33)</f>
        <v>0</v>
      </c>
      <c r="D34" s="89"/>
    </row>
    <row r="35" spans="1:4" ht="16.5" thickBot="1">
      <c r="A35" s="239"/>
      <c r="B35" s="240"/>
      <c r="C35" s="240"/>
      <c r="D35" s="241"/>
    </row>
    <row r="36" spans="1:4" ht="47.25">
      <c r="A36" s="93" t="s">
        <v>167</v>
      </c>
      <c r="B36" s="101" t="s">
        <v>153</v>
      </c>
      <c r="C36" s="94" t="s">
        <v>154</v>
      </c>
      <c r="D36" s="102" t="s">
        <v>155</v>
      </c>
    </row>
    <row r="37" spans="1:4" ht="15.75">
      <c r="A37" s="106" t="s">
        <v>168</v>
      </c>
      <c r="B37" s="97"/>
      <c r="C37" s="97"/>
      <c r="D37" s="98"/>
    </row>
    <row r="38" spans="1:4" ht="15.75">
      <c r="A38" s="106" t="s">
        <v>169</v>
      </c>
      <c r="B38" s="97"/>
      <c r="C38" s="97"/>
      <c r="D38" s="98"/>
    </row>
    <row r="39" spans="1:4" ht="15.75">
      <c r="A39" s="106"/>
      <c r="B39" s="97"/>
      <c r="C39" s="97"/>
      <c r="D39" s="98"/>
    </row>
    <row r="40" spans="1:4" ht="15.75">
      <c r="A40" s="106"/>
      <c r="B40" s="97"/>
      <c r="C40" s="97"/>
      <c r="D40" s="98"/>
    </row>
    <row r="41" spans="1:4" ht="16.5" thickBot="1">
      <c r="A41" s="86" t="s">
        <v>170</v>
      </c>
      <c r="B41" s="87">
        <f>SUM(B37:B40)</f>
        <v>0</v>
      </c>
      <c r="C41" s="87">
        <f>SUM(C37:C40)</f>
        <v>0</v>
      </c>
      <c r="D41" s="88"/>
    </row>
    <row r="42" spans="1:4" ht="26.25" customHeight="1">
      <c r="A42" s="109" t="s">
        <v>148</v>
      </c>
      <c r="B42" s="110">
        <f>SUM(B13,B20,B27,B34,B41)</f>
        <v>7655</v>
      </c>
      <c r="C42" s="110">
        <f>SUM(C13,C20,C27,C34,C41)</f>
        <v>1818</v>
      </c>
      <c r="D42" s="110"/>
    </row>
    <row r="43" spans="1:4" ht="15.75">
      <c r="A43" s="39"/>
      <c r="B43" s="39"/>
      <c r="C43" s="39"/>
      <c r="D43" s="39"/>
    </row>
    <row r="44" spans="1:4" ht="29.25" customHeight="1" hidden="1">
      <c r="A44" s="1" t="s">
        <v>171</v>
      </c>
      <c r="B44" s="39"/>
      <c r="C44" s="39"/>
      <c r="D44" s="39"/>
    </row>
    <row r="48" ht="15.75">
      <c r="A48" s="111"/>
    </row>
    <row r="49" ht="15.75">
      <c r="A49" s="111"/>
    </row>
    <row r="50" ht="15.75">
      <c r="A50" s="111"/>
    </row>
    <row r="51" ht="15.75">
      <c r="A51" s="111"/>
    </row>
    <row r="52" ht="15.75">
      <c r="A52" s="111"/>
    </row>
  </sheetData>
  <mergeCells count="6">
    <mergeCell ref="A28:D28"/>
    <mergeCell ref="A35:D35"/>
    <mergeCell ref="A2:D2"/>
    <mergeCell ref="A1:D1"/>
    <mergeCell ref="A14:D14"/>
    <mergeCell ref="A21:D21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&amp;C22. melléklet a 2/2013. (III. 4.)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>
      <selection activeCell="A10" sqref="A10"/>
    </sheetView>
  </sheetViews>
  <sheetFormatPr defaultColWidth="9.140625" defaultRowHeight="12.75"/>
  <cols>
    <col min="1" max="1" width="58.7109375" style="27" customWidth="1"/>
    <col min="2" max="2" width="10.421875" style="27" customWidth="1"/>
    <col min="3" max="3" width="10.00390625" style="27" customWidth="1"/>
    <col min="4" max="4" width="12.140625" style="27" customWidth="1"/>
    <col min="5" max="5" width="9.7109375" style="27" customWidth="1"/>
    <col min="6" max="6" width="9.140625" style="27" customWidth="1"/>
    <col min="7" max="7" width="9.57421875" style="27" customWidth="1"/>
    <col min="8" max="8" width="8.8515625" style="27" customWidth="1"/>
    <col min="9" max="9" width="12.28125" style="27" customWidth="1"/>
    <col min="10" max="10" width="13.8515625" style="27" customWidth="1"/>
    <col min="11" max="11" width="9.140625" style="27" customWidth="1"/>
    <col min="12" max="12" width="11.140625" style="27" customWidth="1"/>
    <col min="13" max="13" width="11.57421875" style="27" customWidth="1"/>
    <col min="14" max="14" width="15.57421875" style="27" customWidth="1"/>
    <col min="15" max="15" width="0" style="114" hidden="1" customWidth="1"/>
    <col min="16" max="16" width="0" style="27" hidden="1" customWidth="1"/>
    <col min="17" max="16384" width="9.140625" style="27" customWidth="1"/>
  </cols>
  <sheetData>
    <row r="1" spans="1:15" s="1" customFormat="1" ht="15.75">
      <c r="A1" s="223" t="s">
        <v>239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"/>
    </row>
    <row r="2" spans="1:14" ht="13.5">
      <c r="A2" s="223" t="s">
        <v>221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4" spans="1:14" ht="13.5">
      <c r="A4" s="67" t="s">
        <v>50</v>
      </c>
      <c r="B4" s="65" t="s">
        <v>172</v>
      </c>
      <c r="C4" s="65" t="s">
        <v>173</v>
      </c>
      <c r="D4" s="65" t="s">
        <v>174</v>
      </c>
      <c r="E4" s="65" t="s">
        <v>175</v>
      </c>
      <c r="F4" s="65" t="s">
        <v>176</v>
      </c>
      <c r="G4" s="65" t="s">
        <v>177</v>
      </c>
      <c r="H4" s="65" t="s">
        <v>178</v>
      </c>
      <c r="I4" s="65" t="s">
        <v>179</v>
      </c>
      <c r="J4" s="65" t="s">
        <v>180</v>
      </c>
      <c r="K4" s="65" t="s">
        <v>181</v>
      </c>
      <c r="L4" s="65" t="s">
        <v>182</v>
      </c>
      <c r="M4" s="65" t="s">
        <v>183</v>
      </c>
      <c r="N4" s="112" t="s">
        <v>74</v>
      </c>
    </row>
    <row r="5" spans="1:16" ht="12.75">
      <c r="A5" s="76" t="s">
        <v>32</v>
      </c>
      <c r="B5" s="117">
        <v>2300</v>
      </c>
      <c r="C5" s="117">
        <v>2300</v>
      </c>
      <c r="D5" s="117">
        <v>2303</v>
      </c>
      <c r="E5" s="117">
        <v>2792</v>
      </c>
      <c r="F5" s="117">
        <v>2792</v>
      </c>
      <c r="G5" s="117">
        <v>2792</v>
      </c>
      <c r="H5" s="117">
        <v>2792</v>
      </c>
      <c r="I5" s="117">
        <v>2792</v>
      </c>
      <c r="J5" s="117">
        <v>2792</v>
      </c>
      <c r="K5" s="117">
        <v>2792</v>
      </c>
      <c r="L5" s="117">
        <v>2792</v>
      </c>
      <c r="M5" s="117">
        <v>2792</v>
      </c>
      <c r="N5" s="117">
        <f>SUM(B5:M5)</f>
        <v>32031</v>
      </c>
      <c r="O5" s="114">
        <v>32031</v>
      </c>
      <c r="P5" s="114">
        <f>O5-N5</f>
        <v>0</v>
      </c>
    </row>
    <row r="6" spans="1:16" ht="12.75">
      <c r="A6" s="76" t="s">
        <v>28</v>
      </c>
      <c r="B6" s="117">
        <v>535</v>
      </c>
      <c r="C6" s="117">
        <v>532</v>
      </c>
      <c r="D6" s="117">
        <v>540</v>
      </c>
      <c r="E6" s="117">
        <v>650</v>
      </c>
      <c r="F6" s="117">
        <v>650</v>
      </c>
      <c r="G6" s="117">
        <v>650</v>
      </c>
      <c r="H6" s="117">
        <v>650</v>
      </c>
      <c r="I6" s="117">
        <v>650</v>
      </c>
      <c r="J6" s="117">
        <v>650</v>
      </c>
      <c r="K6" s="117">
        <v>650</v>
      </c>
      <c r="L6" s="117">
        <v>650</v>
      </c>
      <c r="M6" s="117">
        <v>650</v>
      </c>
      <c r="N6" s="117">
        <f aca="true" t="shared" si="0" ref="N6:N65">SUM(B6:M6)</f>
        <v>7457</v>
      </c>
      <c r="O6" s="114">
        <v>7457</v>
      </c>
      <c r="P6" s="114">
        <f aca="true" t="shared" si="1" ref="P6:P65">O6-N6</f>
        <v>0</v>
      </c>
    </row>
    <row r="7" spans="1:16" ht="12.75">
      <c r="A7" s="76" t="s">
        <v>29</v>
      </c>
      <c r="B7" s="117">
        <v>2440</v>
      </c>
      <c r="C7" s="117">
        <v>2440</v>
      </c>
      <c r="D7" s="117">
        <v>2440</v>
      </c>
      <c r="E7" s="117">
        <v>2440</v>
      </c>
      <c r="F7" s="117">
        <v>2440</v>
      </c>
      <c r="G7" s="117">
        <v>2440</v>
      </c>
      <c r="H7" s="117">
        <v>2440</v>
      </c>
      <c r="I7" s="117">
        <v>2440</v>
      </c>
      <c r="J7" s="117">
        <v>2440</v>
      </c>
      <c r="K7" s="117">
        <v>2440</v>
      </c>
      <c r="L7" s="117">
        <v>2440</v>
      </c>
      <c r="M7" s="117">
        <v>2439</v>
      </c>
      <c r="N7" s="117">
        <f t="shared" si="0"/>
        <v>29279</v>
      </c>
      <c r="O7" s="114">
        <v>29279</v>
      </c>
      <c r="P7" s="114">
        <f t="shared" si="1"/>
        <v>0</v>
      </c>
    </row>
    <row r="8" spans="1:16" ht="12.75">
      <c r="A8" s="76" t="s">
        <v>30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f t="shared" si="0"/>
        <v>0</v>
      </c>
      <c r="P8" s="114">
        <f t="shared" si="1"/>
        <v>0</v>
      </c>
    </row>
    <row r="9" spans="1:16" ht="12.75">
      <c r="A9" s="76" t="s">
        <v>31</v>
      </c>
      <c r="B9" s="117">
        <f aca="true" t="shared" si="2" ref="B9:M9">SUM(B10:B13)</f>
        <v>1690</v>
      </c>
      <c r="C9" s="117">
        <f t="shared" si="2"/>
        <v>1567</v>
      </c>
      <c r="D9" s="117">
        <f t="shared" si="2"/>
        <v>10656</v>
      </c>
      <c r="E9" s="117">
        <f t="shared" si="2"/>
        <v>1567</v>
      </c>
      <c r="F9" s="117">
        <f t="shared" si="2"/>
        <v>1567</v>
      </c>
      <c r="G9" s="117">
        <f t="shared" si="2"/>
        <v>1567</v>
      </c>
      <c r="H9" s="117">
        <f t="shared" si="2"/>
        <v>1567</v>
      </c>
      <c r="I9" s="117">
        <f t="shared" si="2"/>
        <v>1567</v>
      </c>
      <c r="J9" s="117">
        <f t="shared" si="2"/>
        <v>1567</v>
      </c>
      <c r="K9" s="117">
        <f t="shared" si="2"/>
        <v>1567</v>
      </c>
      <c r="L9" s="117">
        <f t="shared" si="2"/>
        <v>1567</v>
      </c>
      <c r="M9" s="117">
        <f t="shared" si="2"/>
        <v>1576</v>
      </c>
      <c r="N9" s="117">
        <f t="shared" si="0"/>
        <v>28025</v>
      </c>
      <c r="O9" s="114">
        <f>SUM(O10:O13)</f>
        <v>28025</v>
      </c>
      <c r="P9" s="114">
        <f t="shared" si="1"/>
        <v>0</v>
      </c>
    </row>
    <row r="10" spans="1:16" ht="25.5">
      <c r="A10" s="68" t="s">
        <v>199</v>
      </c>
      <c r="B10" s="117">
        <v>675</v>
      </c>
      <c r="C10" s="117">
        <v>552</v>
      </c>
      <c r="D10" s="117">
        <v>552</v>
      </c>
      <c r="E10" s="117">
        <v>552</v>
      </c>
      <c r="F10" s="117">
        <v>552</v>
      </c>
      <c r="G10" s="117">
        <v>552</v>
      </c>
      <c r="H10" s="117">
        <v>552</v>
      </c>
      <c r="I10" s="117">
        <v>552</v>
      </c>
      <c r="J10" s="117">
        <v>552</v>
      </c>
      <c r="K10" s="117">
        <v>552</v>
      </c>
      <c r="L10" s="117">
        <v>552</v>
      </c>
      <c r="M10" s="117">
        <v>552</v>
      </c>
      <c r="N10" s="117">
        <f t="shared" si="0"/>
        <v>6747</v>
      </c>
      <c r="O10" s="114">
        <v>6747</v>
      </c>
      <c r="P10" s="114">
        <f t="shared" si="1"/>
        <v>0</v>
      </c>
    </row>
    <row r="11" spans="1:16" ht="12.75">
      <c r="A11" s="68" t="s">
        <v>200</v>
      </c>
      <c r="B11" s="117">
        <v>350</v>
      </c>
      <c r="C11" s="117">
        <v>350</v>
      </c>
      <c r="D11" s="117">
        <v>9439</v>
      </c>
      <c r="E11" s="117">
        <v>350</v>
      </c>
      <c r="F11" s="117">
        <v>350</v>
      </c>
      <c r="G11" s="117">
        <v>350</v>
      </c>
      <c r="H11" s="117">
        <v>350</v>
      </c>
      <c r="I11" s="117">
        <v>350</v>
      </c>
      <c r="J11" s="117">
        <v>350</v>
      </c>
      <c r="K11" s="117">
        <v>350</v>
      </c>
      <c r="L11" s="117">
        <v>350</v>
      </c>
      <c r="M11" s="117">
        <v>350</v>
      </c>
      <c r="N11" s="117">
        <f t="shared" si="0"/>
        <v>13289</v>
      </c>
      <c r="O11" s="114">
        <v>13289</v>
      </c>
      <c r="P11" s="114">
        <f t="shared" si="1"/>
        <v>0</v>
      </c>
    </row>
    <row r="12" spans="1:16" ht="25.5">
      <c r="A12" s="68" t="s">
        <v>201</v>
      </c>
      <c r="B12" s="117">
        <v>665</v>
      </c>
      <c r="C12" s="117">
        <v>665</v>
      </c>
      <c r="D12" s="117">
        <v>665</v>
      </c>
      <c r="E12" s="117">
        <v>665</v>
      </c>
      <c r="F12" s="117">
        <v>665</v>
      </c>
      <c r="G12" s="117">
        <v>665</v>
      </c>
      <c r="H12" s="117">
        <v>665</v>
      </c>
      <c r="I12" s="117">
        <v>665</v>
      </c>
      <c r="J12" s="117">
        <v>665</v>
      </c>
      <c r="K12" s="117">
        <v>665</v>
      </c>
      <c r="L12" s="117">
        <v>665</v>
      </c>
      <c r="M12" s="117">
        <v>674</v>
      </c>
      <c r="N12" s="117">
        <f t="shared" si="0"/>
        <v>7989</v>
      </c>
      <c r="O12" s="114">
        <v>7989</v>
      </c>
      <c r="P12" s="114">
        <f t="shared" si="1"/>
        <v>0</v>
      </c>
    </row>
    <row r="13" spans="1:16" ht="25.5" hidden="1">
      <c r="A13" s="68" t="s">
        <v>202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>
        <f t="shared" si="0"/>
        <v>0</v>
      </c>
      <c r="P13" s="114">
        <f t="shared" si="1"/>
        <v>0</v>
      </c>
    </row>
    <row r="14" spans="1:16" ht="12.75" hidden="1">
      <c r="A14" s="77" t="s">
        <v>410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>
        <f t="shared" si="0"/>
        <v>0</v>
      </c>
      <c r="P14" s="114">
        <f t="shared" si="1"/>
        <v>0</v>
      </c>
    </row>
    <row r="15" spans="1:16" ht="12.75" hidden="1">
      <c r="A15" s="78" t="s">
        <v>17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>
        <f t="shared" si="0"/>
        <v>0</v>
      </c>
      <c r="P15" s="114">
        <f t="shared" si="1"/>
        <v>0</v>
      </c>
    </row>
    <row r="16" spans="1:16" ht="12.75" hidden="1">
      <c r="A16" s="78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>
        <f t="shared" si="0"/>
        <v>0</v>
      </c>
      <c r="P16" s="114">
        <f t="shared" si="1"/>
        <v>0</v>
      </c>
    </row>
    <row r="17" spans="1:16" ht="12.75">
      <c r="A17" s="66" t="s">
        <v>5</v>
      </c>
      <c r="B17" s="117">
        <f aca="true" t="shared" si="3" ref="B17:M17">B5+B6+B7+B9+B14+B15+B16</f>
        <v>6965</v>
      </c>
      <c r="C17" s="117">
        <f t="shared" si="3"/>
        <v>6839</v>
      </c>
      <c r="D17" s="117">
        <f t="shared" si="3"/>
        <v>15939</v>
      </c>
      <c r="E17" s="117">
        <f t="shared" si="3"/>
        <v>7449</v>
      </c>
      <c r="F17" s="117">
        <f t="shared" si="3"/>
        <v>7449</v>
      </c>
      <c r="G17" s="117">
        <f t="shared" si="3"/>
        <v>7449</v>
      </c>
      <c r="H17" s="117">
        <f t="shared" si="3"/>
        <v>7449</v>
      </c>
      <c r="I17" s="117">
        <f t="shared" si="3"/>
        <v>7449</v>
      </c>
      <c r="J17" s="117">
        <f t="shared" si="3"/>
        <v>7449</v>
      </c>
      <c r="K17" s="117">
        <f t="shared" si="3"/>
        <v>7449</v>
      </c>
      <c r="L17" s="117">
        <f t="shared" si="3"/>
        <v>7449</v>
      </c>
      <c r="M17" s="117">
        <f t="shared" si="3"/>
        <v>7457</v>
      </c>
      <c r="N17" s="117">
        <f t="shared" si="0"/>
        <v>96792</v>
      </c>
      <c r="O17" s="114">
        <f>O5+O6+O7+O9+O14+O15+O16</f>
        <v>96792</v>
      </c>
      <c r="P17" s="114">
        <f t="shared" si="1"/>
        <v>0</v>
      </c>
    </row>
    <row r="18" spans="1:16" ht="12.75">
      <c r="A18" s="76" t="s">
        <v>21</v>
      </c>
      <c r="B18" s="117"/>
      <c r="C18" s="117"/>
      <c r="D18" s="117"/>
      <c r="E18" s="117"/>
      <c r="F18" s="117"/>
      <c r="G18" s="117">
        <v>254887</v>
      </c>
      <c r="H18" s="117">
        <v>1150</v>
      </c>
      <c r="I18" s="117"/>
      <c r="J18" s="117"/>
      <c r="K18" s="117"/>
      <c r="L18" s="117"/>
      <c r="M18" s="117"/>
      <c r="N18" s="117">
        <f t="shared" si="0"/>
        <v>256037</v>
      </c>
      <c r="O18" s="114">
        <v>256037</v>
      </c>
      <c r="P18" s="114">
        <f t="shared" si="1"/>
        <v>0</v>
      </c>
    </row>
    <row r="19" spans="1:16" ht="12.75" hidden="1">
      <c r="A19" s="76" t="s">
        <v>20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>
        <f t="shared" si="0"/>
        <v>0</v>
      </c>
      <c r="P19" s="114">
        <f t="shared" si="1"/>
        <v>0</v>
      </c>
    </row>
    <row r="20" spans="1:16" ht="12.75">
      <c r="A20" s="76" t="s">
        <v>22</v>
      </c>
      <c r="B20" s="117"/>
      <c r="C20" s="117"/>
      <c r="D20" s="117"/>
      <c r="E20" s="117">
        <f>SUM(E21:E25)</f>
        <v>436</v>
      </c>
      <c r="F20" s="117"/>
      <c r="G20" s="117"/>
      <c r="H20" s="117"/>
      <c r="I20" s="117"/>
      <c r="J20" s="117"/>
      <c r="K20" s="117">
        <f>SUM(K21:K25)</f>
        <v>850</v>
      </c>
      <c r="L20" s="117"/>
      <c r="M20" s="117"/>
      <c r="N20" s="117">
        <f t="shared" si="0"/>
        <v>1286</v>
      </c>
      <c r="O20" s="114">
        <f>SUM(O21:O25)</f>
        <v>1286</v>
      </c>
      <c r="P20" s="114">
        <f t="shared" si="1"/>
        <v>0</v>
      </c>
    </row>
    <row r="21" spans="1:16" ht="38.25" hidden="1">
      <c r="A21" s="68" t="s">
        <v>203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>
        <f t="shared" si="0"/>
        <v>0</v>
      </c>
      <c r="P21" s="114">
        <f t="shared" si="1"/>
        <v>0</v>
      </c>
    </row>
    <row r="22" spans="1:16" ht="12.75">
      <c r="A22" s="68" t="s">
        <v>208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>
        <v>850</v>
      </c>
      <c r="L22" s="117"/>
      <c r="M22" s="117"/>
      <c r="N22" s="117">
        <f t="shared" si="0"/>
        <v>850</v>
      </c>
      <c r="O22" s="114">
        <v>850</v>
      </c>
      <c r="P22" s="114">
        <f t="shared" si="1"/>
        <v>0</v>
      </c>
    </row>
    <row r="23" spans="1:16" ht="12.75" hidden="1">
      <c r="A23" s="68" t="s">
        <v>204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>
        <f t="shared" si="0"/>
        <v>0</v>
      </c>
      <c r="P23" s="114">
        <f t="shared" si="1"/>
        <v>0</v>
      </c>
    </row>
    <row r="24" spans="1:16" ht="25.5">
      <c r="A24" s="68" t="s">
        <v>205</v>
      </c>
      <c r="B24" s="117"/>
      <c r="C24" s="117"/>
      <c r="D24" s="117"/>
      <c r="E24" s="117">
        <v>436</v>
      </c>
      <c r="F24" s="117"/>
      <c r="G24" s="117"/>
      <c r="H24" s="117"/>
      <c r="I24" s="117"/>
      <c r="J24" s="117"/>
      <c r="K24" s="117"/>
      <c r="L24" s="117"/>
      <c r="M24" s="117"/>
      <c r="N24" s="117">
        <f t="shared" si="0"/>
        <v>436</v>
      </c>
      <c r="O24" s="114">
        <v>436</v>
      </c>
      <c r="P24" s="114">
        <f t="shared" si="1"/>
        <v>0</v>
      </c>
    </row>
    <row r="25" spans="1:16" ht="25.5" hidden="1">
      <c r="A25" s="68" t="s">
        <v>206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>
        <f t="shared" si="0"/>
        <v>0</v>
      </c>
      <c r="P25" s="114">
        <f t="shared" si="1"/>
        <v>0</v>
      </c>
    </row>
    <row r="26" spans="1:16" ht="12.75" hidden="1">
      <c r="A26" s="78" t="s">
        <v>34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>
        <f t="shared" si="0"/>
        <v>0</v>
      </c>
      <c r="P26" s="114">
        <f t="shared" si="1"/>
        <v>0</v>
      </c>
    </row>
    <row r="27" spans="1:16" ht="12.75">
      <c r="A27" s="78" t="s">
        <v>33</v>
      </c>
      <c r="B27" s="117"/>
      <c r="C27" s="117"/>
      <c r="D27" s="117"/>
      <c r="E27" s="117"/>
      <c r="F27" s="117">
        <v>40034</v>
      </c>
      <c r="G27" s="117"/>
      <c r="H27" s="117"/>
      <c r="I27" s="117"/>
      <c r="J27" s="117"/>
      <c r="K27" s="117"/>
      <c r="L27" s="117"/>
      <c r="M27" s="117"/>
      <c r="N27" s="117">
        <f t="shared" si="0"/>
        <v>40034</v>
      </c>
      <c r="O27" s="114">
        <v>40034</v>
      </c>
      <c r="P27" s="114">
        <f t="shared" si="1"/>
        <v>0</v>
      </c>
    </row>
    <row r="28" spans="1:16" ht="12.75" hidden="1">
      <c r="A28" s="77" t="s">
        <v>412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>
        <f t="shared" si="0"/>
        <v>0</v>
      </c>
      <c r="P28" s="114">
        <f t="shared" si="1"/>
        <v>0</v>
      </c>
    </row>
    <row r="29" spans="1:16" ht="12.75" hidden="1">
      <c r="A29" s="64" t="s">
        <v>23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>
        <f t="shared" si="0"/>
        <v>0</v>
      </c>
      <c r="P29" s="114">
        <f t="shared" si="1"/>
        <v>0</v>
      </c>
    </row>
    <row r="30" spans="1:16" ht="12.75" hidden="1">
      <c r="A30" s="64" t="s">
        <v>25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>
        <f t="shared" si="0"/>
        <v>0</v>
      </c>
      <c r="P30" s="114">
        <f t="shared" si="1"/>
        <v>0</v>
      </c>
    </row>
    <row r="31" spans="1:16" ht="12.75">
      <c r="A31" s="64" t="s">
        <v>24</v>
      </c>
      <c r="B31" s="117"/>
      <c r="C31" s="117"/>
      <c r="D31" s="117"/>
      <c r="E31" s="117"/>
      <c r="F31" s="117"/>
      <c r="G31" s="117"/>
      <c r="H31" s="117">
        <v>7551</v>
      </c>
      <c r="I31" s="117"/>
      <c r="J31" s="117"/>
      <c r="K31" s="117"/>
      <c r="L31" s="117"/>
      <c r="M31" s="117"/>
      <c r="N31" s="117">
        <f t="shared" si="0"/>
        <v>7551</v>
      </c>
      <c r="O31" s="114">
        <v>7551</v>
      </c>
      <c r="P31" s="114">
        <f t="shared" si="1"/>
        <v>0</v>
      </c>
    </row>
    <row r="32" spans="1:16" ht="12.75">
      <c r="A32" s="66" t="s">
        <v>6</v>
      </c>
      <c r="B32" s="117">
        <f aca="true" t="shared" si="4" ref="B32:M32">B18+B19+B20+B26+B27+B31</f>
        <v>0</v>
      </c>
      <c r="C32" s="117">
        <f t="shared" si="4"/>
        <v>0</v>
      </c>
      <c r="D32" s="117">
        <f t="shared" si="4"/>
        <v>0</v>
      </c>
      <c r="E32" s="117">
        <f t="shared" si="4"/>
        <v>436</v>
      </c>
      <c r="F32" s="117">
        <f t="shared" si="4"/>
        <v>40034</v>
      </c>
      <c r="G32" s="117">
        <f t="shared" si="4"/>
        <v>254887</v>
      </c>
      <c r="H32" s="117">
        <f t="shared" si="4"/>
        <v>8701</v>
      </c>
      <c r="I32" s="117">
        <f t="shared" si="4"/>
        <v>0</v>
      </c>
      <c r="J32" s="117">
        <f t="shared" si="4"/>
        <v>0</v>
      </c>
      <c r="K32" s="117">
        <f t="shared" si="4"/>
        <v>850</v>
      </c>
      <c r="L32" s="117">
        <f t="shared" si="4"/>
        <v>0</v>
      </c>
      <c r="M32" s="117">
        <f t="shared" si="4"/>
        <v>0</v>
      </c>
      <c r="N32" s="117">
        <f t="shared" si="0"/>
        <v>304908</v>
      </c>
      <c r="O32" s="114">
        <f>O18+O19+O20+O26+O27+O31</f>
        <v>304908</v>
      </c>
      <c r="P32" s="114">
        <f t="shared" si="1"/>
        <v>0</v>
      </c>
    </row>
    <row r="33" spans="1:16" ht="13.5">
      <c r="A33" s="80" t="s">
        <v>19</v>
      </c>
      <c r="B33" s="117">
        <f aca="true" t="shared" si="5" ref="B33:M33">B17+B32</f>
        <v>6965</v>
      </c>
      <c r="C33" s="117">
        <f t="shared" si="5"/>
        <v>6839</v>
      </c>
      <c r="D33" s="117">
        <f t="shared" si="5"/>
        <v>15939</v>
      </c>
      <c r="E33" s="117">
        <f t="shared" si="5"/>
        <v>7885</v>
      </c>
      <c r="F33" s="117">
        <f t="shared" si="5"/>
        <v>47483</v>
      </c>
      <c r="G33" s="117">
        <f t="shared" si="5"/>
        <v>262336</v>
      </c>
      <c r="H33" s="117">
        <f t="shared" si="5"/>
        <v>16150</v>
      </c>
      <c r="I33" s="117">
        <f t="shared" si="5"/>
        <v>7449</v>
      </c>
      <c r="J33" s="117">
        <f t="shared" si="5"/>
        <v>7449</v>
      </c>
      <c r="K33" s="117">
        <f t="shared" si="5"/>
        <v>8299</v>
      </c>
      <c r="L33" s="117">
        <f t="shared" si="5"/>
        <v>7449</v>
      </c>
      <c r="M33" s="117">
        <f t="shared" si="5"/>
        <v>7457</v>
      </c>
      <c r="N33" s="117">
        <f t="shared" si="0"/>
        <v>401700</v>
      </c>
      <c r="O33" s="114">
        <f>O17+O32</f>
        <v>401700</v>
      </c>
      <c r="P33" s="114">
        <f t="shared" si="1"/>
        <v>0</v>
      </c>
    </row>
    <row r="34" spans="1:16" ht="12.75" hidden="1">
      <c r="A34" s="68" t="s">
        <v>35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>
        <f t="shared" si="0"/>
        <v>0</v>
      </c>
      <c r="O34" s="114">
        <v>0</v>
      </c>
      <c r="P34" s="114">
        <f t="shared" si="1"/>
        <v>0</v>
      </c>
    </row>
    <row r="35" spans="1:16" ht="12.75">
      <c r="A35" s="69" t="s">
        <v>14</v>
      </c>
      <c r="B35" s="117">
        <v>1487</v>
      </c>
      <c r="C35" s="117">
        <v>1487</v>
      </c>
      <c r="D35" s="117">
        <v>1487</v>
      </c>
      <c r="E35" s="117">
        <v>1487</v>
      </c>
      <c r="F35" s="117">
        <v>1487</v>
      </c>
      <c r="G35" s="117">
        <v>1487</v>
      </c>
      <c r="H35" s="117">
        <v>1487</v>
      </c>
      <c r="I35" s="117">
        <v>1487</v>
      </c>
      <c r="J35" s="117">
        <v>1487</v>
      </c>
      <c r="K35" s="117">
        <v>1487</v>
      </c>
      <c r="L35" s="117">
        <v>1487</v>
      </c>
      <c r="M35" s="117">
        <v>1487</v>
      </c>
      <c r="N35" s="117">
        <f t="shared" si="0"/>
        <v>17844</v>
      </c>
      <c r="O35" s="114">
        <v>17844</v>
      </c>
      <c r="P35" s="114">
        <f t="shared" si="1"/>
        <v>0</v>
      </c>
    </row>
    <row r="36" spans="1:16" ht="12.75">
      <c r="A36" s="69" t="s">
        <v>36</v>
      </c>
      <c r="B36" s="117">
        <v>1895</v>
      </c>
      <c r="C36" s="117">
        <v>1895</v>
      </c>
      <c r="D36" s="117">
        <v>1895</v>
      </c>
      <c r="E36" s="117">
        <v>1895</v>
      </c>
      <c r="F36" s="117">
        <v>1895</v>
      </c>
      <c r="G36" s="117">
        <v>1895</v>
      </c>
      <c r="H36" s="117">
        <v>1895</v>
      </c>
      <c r="I36" s="117">
        <v>1895</v>
      </c>
      <c r="J36" s="117">
        <v>1895</v>
      </c>
      <c r="K36" s="117">
        <v>1895</v>
      </c>
      <c r="L36" s="117">
        <v>1895</v>
      </c>
      <c r="M36" s="117">
        <v>1893</v>
      </c>
      <c r="N36" s="117">
        <f t="shared" si="0"/>
        <v>22738</v>
      </c>
      <c r="O36" s="114">
        <v>22738</v>
      </c>
      <c r="P36" s="114">
        <f t="shared" si="1"/>
        <v>0</v>
      </c>
    </row>
    <row r="37" spans="1:16" ht="12.75">
      <c r="A37" s="69" t="s">
        <v>2</v>
      </c>
      <c r="B37" s="117"/>
      <c r="C37" s="117"/>
      <c r="D37" s="117">
        <v>1196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>
        <f t="shared" si="0"/>
        <v>1196</v>
      </c>
      <c r="O37" s="114">
        <v>1196</v>
      </c>
      <c r="P37" s="114">
        <f t="shared" si="1"/>
        <v>0</v>
      </c>
    </row>
    <row r="38" spans="1:16" ht="12.75">
      <c r="A38" s="69" t="s">
        <v>54</v>
      </c>
      <c r="B38" s="117"/>
      <c r="C38" s="117"/>
      <c r="D38" s="117">
        <v>4000</v>
      </c>
      <c r="E38" s="117"/>
      <c r="F38" s="117"/>
      <c r="G38" s="117"/>
      <c r="H38" s="117"/>
      <c r="I38" s="117"/>
      <c r="J38" s="117"/>
      <c r="K38" s="117">
        <v>4000</v>
      </c>
      <c r="L38" s="117"/>
      <c r="M38" s="117">
        <v>965</v>
      </c>
      <c r="N38" s="117">
        <f t="shared" si="0"/>
        <v>8965</v>
      </c>
      <c r="O38" s="114">
        <v>8965</v>
      </c>
      <c r="P38" s="114">
        <f t="shared" si="1"/>
        <v>0</v>
      </c>
    </row>
    <row r="39" spans="1:16" ht="12.75" hidden="1">
      <c r="A39" s="70" t="s">
        <v>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>
        <f t="shared" si="0"/>
        <v>0</v>
      </c>
      <c r="O39" s="114">
        <v>0</v>
      </c>
      <c r="P39" s="114">
        <f t="shared" si="1"/>
        <v>0</v>
      </c>
    </row>
    <row r="40" spans="1:16" ht="12.75" hidden="1">
      <c r="A40" s="70" t="s">
        <v>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>
        <f t="shared" si="0"/>
        <v>0</v>
      </c>
      <c r="O40" s="114">
        <v>0</v>
      </c>
      <c r="P40" s="114">
        <f t="shared" si="1"/>
        <v>0</v>
      </c>
    </row>
    <row r="41" spans="1:16" ht="12.75">
      <c r="A41" s="70" t="s">
        <v>10</v>
      </c>
      <c r="B41" s="117"/>
      <c r="C41" s="117"/>
      <c r="D41" s="117">
        <v>855</v>
      </c>
      <c r="E41" s="117"/>
      <c r="F41" s="117"/>
      <c r="G41" s="117"/>
      <c r="H41" s="117"/>
      <c r="I41" s="117"/>
      <c r="J41" s="117">
        <v>854</v>
      </c>
      <c r="K41" s="117"/>
      <c r="L41" s="117"/>
      <c r="M41" s="117"/>
      <c r="N41" s="117">
        <f t="shared" si="0"/>
        <v>1709</v>
      </c>
      <c r="O41" s="114">
        <v>1709</v>
      </c>
      <c r="P41" s="114">
        <f t="shared" si="1"/>
        <v>0</v>
      </c>
    </row>
    <row r="42" spans="1:16" ht="38.25">
      <c r="A42" s="69" t="s">
        <v>0</v>
      </c>
      <c r="B42" s="117">
        <v>2170</v>
      </c>
      <c r="C42" s="117">
        <v>2170</v>
      </c>
      <c r="D42" s="117">
        <v>2170</v>
      </c>
      <c r="E42" s="117">
        <v>2170</v>
      </c>
      <c r="F42" s="117">
        <v>2170</v>
      </c>
      <c r="G42" s="117">
        <f>2170+7386</f>
        <v>9556</v>
      </c>
      <c r="H42" s="117">
        <v>2170</v>
      </c>
      <c r="I42" s="117">
        <v>2170</v>
      </c>
      <c r="J42" s="117">
        <v>2170</v>
      </c>
      <c r="K42" s="117">
        <v>2170</v>
      </c>
      <c r="L42" s="117">
        <v>2170</v>
      </c>
      <c r="M42" s="117">
        <v>2170</v>
      </c>
      <c r="N42" s="117">
        <f t="shared" si="0"/>
        <v>33426</v>
      </c>
      <c r="O42" s="114">
        <v>33426</v>
      </c>
      <c r="P42" s="114">
        <f t="shared" si="1"/>
        <v>0</v>
      </c>
    </row>
    <row r="43" spans="1:16" ht="12.75">
      <c r="A43" s="29" t="s">
        <v>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>
        <v>20</v>
      </c>
      <c r="N43" s="117">
        <f t="shared" si="0"/>
        <v>20</v>
      </c>
      <c r="O43" s="114">
        <v>20</v>
      </c>
      <c r="P43" s="114">
        <f t="shared" si="1"/>
        <v>0</v>
      </c>
    </row>
    <row r="44" spans="1:16" ht="12.75">
      <c r="A44" s="71" t="s">
        <v>40</v>
      </c>
      <c r="B44" s="117">
        <f aca="true" t="shared" si="6" ref="B44:M44">B34+B35+B36+B37+B38+B40+B41+B42+B43</f>
        <v>5552</v>
      </c>
      <c r="C44" s="117">
        <f t="shared" si="6"/>
        <v>5552</v>
      </c>
      <c r="D44" s="117">
        <f t="shared" si="6"/>
        <v>11603</v>
      </c>
      <c r="E44" s="117">
        <f t="shared" si="6"/>
        <v>5552</v>
      </c>
      <c r="F44" s="117">
        <f t="shared" si="6"/>
        <v>5552</v>
      </c>
      <c r="G44" s="117">
        <f t="shared" si="6"/>
        <v>12938</v>
      </c>
      <c r="H44" s="117">
        <f t="shared" si="6"/>
        <v>5552</v>
      </c>
      <c r="I44" s="117">
        <f t="shared" si="6"/>
        <v>5552</v>
      </c>
      <c r="J44" s="117">
        <f t="shared" si="6"/>
        <v>6406</v>
      </c>
      <c r="K44" s="117">
        <f t="shared" si="6"/>
        <v>9552</v>
      </c>
      <c r="L44" s="117">
        <f t="shared" si="6"/>
        <v>5552</v>
      </c>
      <c r="M44" s="117">
        <f t="shared" si="6"/>
        <v>6535</v>
      </c>
      <c r="N44" s="117">
        <f t="shared" si="0"/>
        <v>85898</v>
      </c>
      <c r="O44" s="114">
        <f>O34+O35+O36+O37+O38+O40+O41+O42+O43</f>
        <v>85898</v>
      </c>
      <c r="P44" s="114">
        <f t="shared" si="1"/>
        <v>0</v>
      </c>
    </row>
    <row r="45" spans="1:16" ht="12.75" hidden="1">
      <c r="A45" s="72" t="s">
        <v>43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>
        <f t="shared" si="0"/>
        <v>0</v>
      </c>
      <c r="P45" s="114">
        <f t="shared" si="1"/>
        <v>0</v>
      </c>
    </row>
    <row r="46" spans="1:16" ht="12.75" hidden="1">
      <c r="A46" s="73" t="s">
        <v>44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>
        <f t="shared" si="0"/>
        <v>0</v>
      </c>
      <c r="P46" s="114">
        <f t="shared" si="1"/>
        <v>0</v>
      </c>
    </row>
    <row r="47" spans="1:16" ht="12.75" hidden="1">
      <c r="A47" s="77" t="s">
        <v>410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>
        <f t="shared" si="0"/>
        <v>0</v>
      </c>
      <c r="P47" s="114">
        <f t="shared" si="1"/>
        <v>0</v>
      </c>
    </row>
    <row r="48" spans="1:16" ht="25.5">
      <c r="A48" s="68" t="s">
        <v>38</v>
      </c>
      <c r="B48" s="117"/>
      <c r="C48" s="117"/>
      <c r="D48" s="117">
        <v>10492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>
        <f t="shared" si="0"/>
        <v>10492</v>
      </c>
      <c r="O48" s="114">
        <v>10492</v>
      </c>
      <c r="P48" s="114">
        <f t="shared" si="1"/>
        <v>0</v>
      </c>
    </row>
    <row r="49" spans="1:16" ht="12.75">
      <c r="A49" s="66" t="s">
        <v>5</v>
      </c>
      <c r="B49" s="117">
        <f aca="true" t="shared" si="7" ref="B49:M49">B44+B45+B46+B47+B48</f>
        <v>5552</v>
      </c>
      <c r="C49" s="117">
        <f t="shared" si="7"/>
        <v>5552</v>
      </c>
      <c r="D49" s="117">
        <f t="shared" si="7"/>
        <v>22095</v>
      </c>
      <c r="E49" s="117">
        <f t="shared" si="7"/>
        <v>5552</v>
      </c>
      <c r="F49" s="117">
        <f t="shared" si="7"/>
        <v>5552</v>
      </c>
      <c r="G49" s="117">
        <f t="shared" si="7"/>
        <v>12938</v>
      </c>
      <c r="H49" s="117">
        <f t="shared" si="7"/>
        <v>5552</v>
      </c>
      <c r="I49" s="117">
        <f t="shared" si="7"/>
        <v>5552</v>
      </c>
      <c r="J49" s="117">
        <f t="shared" si="7"/>
        <v>6406</v>
      </c>
      <c r="K49" s="117">
        <f t="shared" si="7"/>
        <v>9552</v>
      </c>
      <c r="L49" s="117">
        <f t="shared" si="7"/>
        <v>5552</v>
      </c>
      <c r="M49" s="117">
        <f t="shared" si="7"/>
        <v>6535</v>
      </c>
      <c r="N49" s="117">
        <f t="shared" si="0"/>
        <v>96390</v>
      </c>
      <c r="O49" s="114">
        <f>O44+O45+O46+O47+O48</f>
        <v>96390</v>
      </c>
      <c r="P49" s="114">
        <f t="shared" si="1"/>
        <v>0</v>
      </c>
    </row>
    <row r="50" spans="1:16" ht="12.75">
      <c r="A50" s="69" t="s">
        <v>37</v>
      </c>
      <c r="B50" s="117"/>
      <c r="C50" s="117"/>
      <c r="D50" s="117"/>
      <c r="E50" s="117"/>
      <c r="F50" s="117"/>
      <c r="G50" s="117">
        <v>254887</v>
      </c>
      <c r="H50" s="117">
        <v>21391</v>
      </c>
      <c r="I50" s="117"/>
      <c r="J50" s="117"/>
      <c r="K50" s="117"/>
      <c r="L50" s="117"/>
      <c r="M50" s="117"/>
      <c r="N50" s="117">
        <f t="shared" si="0"/>
        <v>276278</v>
      </c>
      <c r="O50" s="114">
        <v>276278</v>
      </c>
      <c r="P50" s="114">
        <f t="shared" si="1"/>
        <v>0</v>
      </c>
    </row>
    <row r="51" spans="1:16" ht="12.75">
      <c r="A51" s="69" t="s">
        <v>16</v>
      </c>
      <c r="B51" s="117"/>
      <c r="C51" s="117"/>
      <c r="D51" s="117"/>
      <c r="E51" s="117"/>
      <c r="F51" s="117"/>
      <c r="G51" s="117"/>
      <c r="H51" s="117">
        <v>600</v>
      </c>
      <c r="I51" s="117"/>
      <c r="J51" s="117"/>
      <c r="K51" s="117"/>
      <c r="L51" s="117"/>
      <c r="M51" s="117"/>
      <c r="N51" s="117">
        <f t="shared" si="0"/>
        <v>600</v>
      </c>
      <c r="O51" s="114">
        <v>600</v>
      </c>
      <c r="P51" s="114">
        <f t="shared" si="1"/>
        <v>0</v>
      </c>
    </row>
    <row r="52" spans="1:16" ht="12.75">
      <c r="A52" s="69" t="s">
        <v>126</v>
      </c>
      <c r="B52" s="117"/>
      <c r="C52" s="117"/>
      <c r="D52" s="117"/>
      <c r="E52" s="117"/>
      <c r="F52" s="117"/>
      <c r="G52" s="117">
        <v>20317</v>
      </c>
      <c r="H52" s="117">
        <v>1000</v>
      </c>
      <c r="I52" s="117"/>
      <c r="J52" s="117"/>
      <c r="K52" s="117"/>
      <c r="L52" s="117"/>
      <c r="M52" s="117"/>
      <c r="N52" s="117">
        <f t="shared" si="0"/>
        <v>21317</v>
      </c>
      <c r="O52" s="114">
        <v>21317</v>
      </c>
      <c r="P52" s="114">
        <f t="shared" si="1"/>
        <v>0</v>
      </c>
    </row>
    <row r="53" spans="1:16" ht="25.5" hidden="1">
      <c r="A53" s="69" t="s">
        <v>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>
        <f t="shared" si="0"/>
        <v>0</v>
      </c>
      <c r="O53" s="114">
        <v>0</v>
      </c>
      <c r="P53" s="114">
        <f t="shared" si="1"/>
        <v>0</v>
      </c>
    </row>
    <row r="54" spans="1:16" ht="25.5" hidden="1">
      <c r="A54" s="69" t="s">
        <v>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>
        <f t="shared" si="0"/>
        <v>0</v>
      </c>
      <c r="O54" s="114">
        <v>0</v>
      </c>
      <c r="P54" s="114">
        <f t="shared" si="1"/>
        <v>0</v>
      </c>
    </row>
    <row r="55" spans="1:16" ht="12.75" hidden="1">
      <c r="A55" s="68" t="s">
        <v>1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>
        <f t="shared" si="0"/>
        <v>0</v>
      </c>
      <c r="O55" s="114">
        <v>0</v>
      </c>
      <c r="P55" s="114">
        <f t="shared" si="1"/>
        <v>0</v>
      </c>
    </row>
    <row r="56" spans="1:16" ht="12.75">
      <c r="A56" s="29" t="s">
        <v>207</v>
      </c>
      <c r="B56" s="117">
        <v>42</v>
      </c>
      <c r="C56" s="117">
        <v>42</v>
      </c>
      <c r="D56" s="117">
        <v>42</v>
      </c>
      <c r="E56" s="117">
        <v>42</v>
      </c>
      <c r="F56" s="117">
        <v>42</v>
      </c>
      <c r="G56" s="117">
        <v>42</v>
      </c>
      <c r="H56" s="117">
        <v>42</v>
      </c>
      <c r="I56" s="117">
        <v>42</v>
      </c>
      <c r="J56" s="117">
        <v>42</v>
      </c>
      <c r="K56" s="117">
        <v>42</v>
      </c>
      <c r="L56" s="117">
        <v>40</v>
      </c>
      <c r="M56" s="117">
        <v>40</v>
      </c>
      <c r="N56" s="117">
        <f t="shared" si="0"/>
        <v>500</v>
      </c>
      <c r="O56" s="114">
        <v>500</v>
      </c>
      <c r="P56" s="114">
        <f t="shared" si="1"/>
        <v>0</v>
      </c>
    </row>
    <row r="57" spans="1:16" ht="12.75">
      <c r="A57" s="71" t="s">
        <v>39</v>
      </c>
      <c r="B57" s="117">
        <f aca="true" t="shared" si="8" ref="B57:M57">B50+B51+B52+B53+B54+B55+B56</f>
        <v>42</v>
      </c>
      <c r="C57" s="117">
        <f t="shared" si="8"/>
        <v>42</v>
      </c>
      <c r="D57" s="117">
        <f t="shared" si="8"/>
        <v>42</v>
      </c>
      <c r="E57" s="117">
        <f t="shared" si="8"/>
        <v>42</v>
      </c>
      <c r="F57" s="117">
        <f t="shared" si="8"/>
        <v>42</v>
      </c>
      <c r="G57" s="117">
        <f t="shared" si="8"/>
        <v>275246</v>
      </c>
      <c r="H57" s="117">
        <f t="shared" si="8"/>
        <v>23033</v>
      </c>
      <c r="I57" s="117">
        <f t="shared" si="8"/>
        <v>42</v>
      </c>
      <c r="J57" s="117">
        <f t="shared" si="8"/>
        <v>42</v>
      </c>
      <c r="K57" s="117">
        <f t="shared" si="8"/>
        <v>42</v>
      </c>
      <c r="L57" s="117">
        <f t="shared" si="8"/>
        <v>40</v>
      </c>
      <c r="M57" s="117">
        <f t="shared" si="8"/>
        <v>40</v>
      </c>
      <c r="N57" s="117">
        <f t="shared" si="0"/>
        <v>298695</v>
      </c>
      <c r="O57" s="114">
        <f>O50+O51+O52+O53+O54+O55+O56</f>
        <v>298695</v>
      </c>
      <c r="P57" s="114">
        <f t="shared" si="1"/>
        <v>0</v>
      </c>
    </row>
    <row r="58" spans="1:16" ht="12.75" hidden="1">
      <c r="A58" s="72" t="s">
        <v>45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>
        <f t="shared" si="0"/>
        <v>0</v>
      </c>
      <c r="P58" s="114">
        <f t="shared" si="1"/>
        <v>0</v>
      </c>
    </row>
    <row r="59" spans="1:16" ht="12.75" hidden="1">
      <c r="A59" s="73" t="s">
        <v>46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>
        <f t="shared" si="0"/>
        <v>0</v>
      </c>
      <c r="P59" s="114">
        <f t="shared" si="1"/>
        <v>0</v>
      </c>
    </row>
    <row r="60" spans="1:16" ht="12.75" hidden="1">
      <c r="A60" s="77" t="s">
        <v>412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>
        <f t="shared" si="0"/>
        <v>0</v>
      </c>
      <c r="P60" s="114">
        <f t="shared" si="1"/>
        <v>0</v>
      </c>
    </row>
    <row r="61" spans="1:16" ht="25.5">
      <c r="A61" s="69" t="s">
        <v>42</v>
      </c>
      <c r="B61" s="117"/>
      <c r="C61" s="117"/>
      <c r="D61" s="117"/>
      <c r="E61" s="117"/>
      <c r="F61" s="117"/>
      <c r="G61" s="117">
        <v>6615</v>
      </c>
      <c r="H61" s="117"/>
      <c r="I61" s="117"/>
      <c r="J61" s="117"/>
      <c r="K61" s="117"/>
      <c r="L61" s="117"/>
      <c r="M61" s="117"/>
      <c r="N61" s="117">
        <f t="shared" si="0"/>
        <v>6615</v>
      </c>
      <c r="O61" s="114">
        <v>6615</v>
      </c>
      <c r="P61" s="114">
        <f t="shared" si="1"/>
        <v>0</v>
      </c>
    </row>
    <row r="62" spans="1:16" ht="12.75" hidden="1">
      <c r="A62" s="75" t="s">
        <v>15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>
        <f t="shared" si="0"/>
        <v>0</v>
      </c>
      <c r="P62" s="114">
        <f t="shared" si="1"/>
        <v>0</v>
      </c>
    </row>
    <row r="63" spans="1:16" ht="12.75" hidden="1">
      <c r="A63" s="75" t="s">
        <v>41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>
        <f t="shared" si="0"/>
        <v>0</v>
      </c>
      <c r="P63" s="114">
        <f t="shared" si="1"/>
        <v>0</v>
      </c>
    </row>
    <row r="64" spans="1:16" ht="12.75">
      <c r="A64" s="66" t="s">
        <v>6</v>
      </c>
      <c r="B64" s="117">
        <f aca="true" t="shared" si="9" ref="B64:M64">B57+B58+B59+B60+B61+B62+B63</f>
        <v>42</v>
      </c>
      <c r="C64" s="117">
        <f t="shared" si="9"/>
        <v>42</v>
      </c>
      <c r="D64" s="117">
        <f t="shared" si="9"/>
        <v>42</v>
      </c>
      <c r="E64" s="117">
        <f t="shared" si="9"/>
        <v>42</v>
      </c>
      <c r="F64" s="117">
        <f t="shared" si="9"/>
        <v>42</v>
      </c>
      <c r="G64" s="117">
        <f t="shared" si="9"/>
        <v>281861</v>
      </c>
      <c r="H64" s="117">
        <f t="shared" si="9"/>
        <v>23033</v>
      </c>
      <c r="I64" s="117">
        <f t="shared" si="9"/>
        <v>42</v>
      </c>
      <c r="J64" s="117">
        <f t="shared" si="9"/>
        <v>42</v>
      </c>
      <c r="K64" s="117">
        <f t="shared" si="9"/>
        <v>42</v>
      </c>
      <c r="L64" s="117">
        <f t="shared" si="9"/>
        <v>40</v>
      </c>
      <c r="M64" s="117">
        <f t="shared" si="9"/>
        <v>40</v>
      </c>
      <c r="N64" s="117">
        <f t="shared" si="0"/>
        <v>305310</v>
      </c>
      <c r="O64" s="114">
        <f>O57+O58+O59+O60+O61+O62+O63</f>
        <v>305310</v>
      </c>
      <c r="P64" s="114">
        <f t="shared" si="1"/>
        <v>0</v>
      </c>
    </row>
    <row r="65" spans="1:16" ht="13.5">
      <c r="A65" s="67" t="s">
        <v>47</v>
      </c>
      <c r="B65" s="117">
        <f aca="true" t="shared" si="10" ref="B65:M65">B64+B49</f>
        <v>5594</v>
      </c>
      <c r="C65" s="117">
        <f t="shared" si="10"/>
        <v>5594</v>
      </c>
      <c r="D65" s="117">
        <f t="shared" si="10"/>
        <v>22137</v>
      </c>
      <c r="E65" s="117">
        <f t="shared" si="10"/>
        <v>5594</v>
      </c>
      <c r="F65" s="117">
        <f t="shared" si="10"/>
        <v>5594</v>
      </c>
      <c r="G65" s="117">
        <f t="shared" si="10"/>
        <v>294799</v>
      </c>
      <c r="H65" s="117">
        <f t="shared" si="10"/>
        <v>28585</v>
      </c>
      <c r="I65" s="117">
        <f t="shared" si="10"/>
        <v>5594</v>
      </c>
      <c r="J65" s="117">
        <f t="shared" si="10"/>
        <v>6448</v>
      </c>
      <c r="K65" s="117">
        <f t="shared" si="10"/>
        <v>9594</v>
      </c>
      <c r="L65" s="117">
        <f t="shared" si="10"/>
        <v>5592</v>
      </c>
      <c r="M65" s="117">
        <f t="shared" si="10"/>
        <v>6575</v>
      </c>
      <c r="N65" s="117">
        <f t="shared" si="0"/>
        <v>401700</v>
      </c>
      <c r="O65" s="114">
        <f>O64+O49</f>
        <v>401700</v>
      </c>
      <c r="P65" s="114">
        <f t="shared" si="1"/>
        <v>0</v>
      </c>
    </row>
  </sheetData>
  <mergeCells count="2">
    <mergeCell ref="A2:N2"/>
    <mergeCell ref="A1:N1"/>
  </mergeCells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>&amp;C23. melléklet a 2/2013. (III. 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I23" sqref="A1:I23"/>
    </sheetView>
  </sheetViews>
  <sheetFormatPr defaultColWidth="9.140625" defaultRowHeight="12.75"/>
  <cols>
    <col min="1" max="1" width="51.421875" style="27" customWidth="1"/>
    <col min="2" max="2" width="16.7109375" style="114" hidden="1" customWidth="1"/>
    <col min="3" max="3" width="16.7109375" style="114" customWidth="1"/>
    <col min="4" max="5" width="16.7109375" style="114" hidden="1" customWidth="1"/>
    <col min="6" max="6" width="16.7109375" style="114" customWidth="1"/>
    <col min="7" max="7" width="16.7109375" style="114" hidden="1" customWidth="1"/>
    <col min="8" max="8" width="18.7109375" style="114" hidden="1" customWidth="1"/>
    <col min="9" max="9" width="18.7109375" style="114" customWidth="1"/>
    <col min="10" max="10" width="18.7109375" style="114" hidden="1" customWidth="1"/>
    <col min="11" max="16384" width="9.140625" style="27" customWidth="1"/>
  </cols>
  <sheetData>
    <row r="1" spans="1:9" s="25" customFormat="1" ht="13.5">
      <c r="A1" s="223" t="s">
        <v>211</v>
      </c>
      <c r="B1" s="224"/>
      <c r="C1" s="224"/>
      <c r="D1" s="224"/>
      <c r="E1" s="224"/>
      <c r="F1" s="224"/>
      <c r="G1" s="224"/>
      <c r="H1" s="224"/>
      <c r="I1" s="225"/>
    </row>
    <row r="2" spans="1:10" ht="13.5">
      <c r="A2" s="223" t="s">
        <v>221</v>
      </c>
      <c r="B2" s="224"/>
      <c r="C2" s="224"/>
      <c r="D2" s="224"/>
      <c r="E2" s="224"/>
      <c r="F2" s="224"/>
      <c r="G2" s="224"/>
      <c r="H2" s="224"/>
      <c r="I2" s="225"/>
      <c r="J2" s="27"/>
    </row>
    <row r="3" spans="1:10" ht="15.75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5.75">
      <c r="A4" s="203"/>
      <c r="B4" s="202"/>
      <c r="C4" s="202"/>
      <c r="D4" s="202"/>
      <c r="E4" s="202"/>
      <c r="F4" s="202"/>
      <c r="G4" s="202"/>
      <c r="H4" s="202"/>
      <c r="I4" s="202"/>
      <c r="J4" s="202"/>
    </row>
    <row r="6" spans="1:10" ht="45">
      <c r="A6" s="26" t="s">
        <v>50</v>
      </c>
      <c r="B6" s="115" t="s">
        <v>196</v>
      </c>
      <c r="C6" s="115" t="s">
        <v>196</v>
      </c>
      <c r="D6" s="115" t="s">
        <v>418</v>
      </c>
      <c r="E6" s="115" t="s">
        <v>49</v>
      </c>
      <c r="F6" s="115" t="s">
        <v>49</v>
      </c>
      <c r="G6" s="115" t="s">
        <v>424</v>
      </c>
      <c r="H6" s="116" t="s">
        <v>197</v>
      </c>
      <c r="I6" s="116" t="s">
        <v>197</v>
      </c>
      <c r="J6" s="116" t="s">
        <v>426</v>
      </c>
    </row>
    <row r="7" spans="1:10" ht="30">
      <c r="A7" s="28" t="s">
        <v>190</v>
      </c>
      <c r="B7" s="117"/>
      <c r="C7" s="117"/>
      <c r="D7" s="117"/>
      <c r="E7" s="117"/>
      <c r="F7" s="117"/>
      <c r="G7" s="117"/>
      <c r="H7" s="117">
        <f aca="true" t="shared" si="0" ref="H7:J12">B7+E7</f>
        <v>0</v>
      </c>
      <c r="I7" s="117">
        <f t="shared" si="0"/>
        <v>0</v>
      </c>
      <c r="J7" s="117">
        <f t="shared" si="0"/>
        <v>0</v>
      </c>
    </row>
    <row r="8" spans="1:10" ht="45">
      <c r="A8" s="28" t="s">
        <v>213</v>
      </c>
      <c r="B8" s="117">
        <v>7551</v>
      </c>
      <c r="C8" s="117">
        <v>7551</v>
      </c>
      <c r="D8" s="117">
        <v>0</v>
      </c>
      <c r="E8" s="117"/>
      <c r="F8" s="117"/>
      <c r="G8" s="117"/>
      <c r="H8" s="117">
        <f t="shared" si="0"/>
        <v>7551</v>
      </c>
      <c r="I8" s="117">
        <f t="shared" si="0"/>
        <v>7551</v>
      </c>
      <c r="J8" s="117">
        <f t="shared" si="0"/>
        <v>0</v>
      </c>
    </row>
    <row r="9" spans="1:10" ht="15">
      <c r="A9" s="28" t="s">
        <v>191</v>
      </c>
      <c r="B9" s="117"/>
      <c r="C9" s="117"/>
      <c r="D9" s="117"/>
      <c r="E9" s="117"/>
      <c r="F9" s="117"/>
      <c r="G9" s="117"/>
      <c r="H9" s="117">
        <f t="shared" si="0"/>
        <v>0</v>
      </c>
      <c r="I9" s="117">
        <f t="shared" si="0"/>
        <v>0</v>
      </c>
      <c r="J9" s="117">
        <f t="shared" si="0"/>
        <v>0</v>
      </c>
    </row>
    <row r="10" spans="1:10" ht="45">
      <c r="A10" s="28" t="s">
        <v>192</v>
      </c>
      <c r="B10" s="117">
        <v>12378</v>
      </c>
      <c r="C10" s="117">
        <v>13495</v>
      </c>
      <c r="D10" s="117">
        <v>8485</v>
      </c>
      <c r="E10" s="117"/>
      <c r="F10" s="117"/>
      <c r="G10" s="117"/>
      <c r="H10" s="117">
        <f>B10+E10-B10</f>
        <v>0</v>
      </c>
      <c r="I10" s="117">
        <f>C10+F10-C10</f>
        <v>0</v>
      </c>
      <c r="J10" s="117">
        <f>D10+G10-D10</f>
        <v>0</v>
      </c>
    </row>
    <row r="11" spans="1:10" ht="30">
      <c r="A11" s="28" t="s">
        <v>189</v>
      </c>
      <c r="B11" s="117"/>
      <c r="C11" s="117"/>
      <c r="D11" s="117"/>
      <c r="E11" s="117"/>
      <c r="F11" s="117"/>
      <c r="G11" s="117"/>
      <c r="H11" s="117">
        <f t="shared" si="0"/>
        <v>0</v>
      </c>
      <c r="I11" s="117">
        <f t="shared" si="0"/>
        <v>0</v>
      </c>
      <c r="J11" s="117">
        <f t="shared" si="0"/>
        <v>0</v>
      </c>
    </row>
    <row r="12" spans="1:10" s="25" customFormat="1" ht="15.75">
      <c r="A12" s="30" t="s">
        <v>51</v>
      </c>
      <c r="B12" s="172">
        <f>SUM(B7:B11)-B10</f>
        <v>7551</v>
      </c>
      <c r="C12" s="172">
        <f>SUM(C7:C11)-C10</f>
        <v>7551</v>
      </c>
      <c r="D12" s="172">
        <f>SUM(D7:D11)-D10</f>
        <v>0</v>
      </c>
      <c r="E12" s="172">
        <f>SUM(E7:E11)</f>
        <v>0</v>
      </c>
      <c r="F12" s="172">
        <f>SUM(F7:F11)</f>
        <v>0</v>
      </c>
      <c r="G12" s="172">
        <f>SUM(G7:G11)</f>
        <v>0</v>
      </c>
      <c r="H12" s="172">
        <f t="shared" si="0"/>
        <v>7551</v>
      </c>
      <c r="I12" s="172">
        <f t="shared" si="0"/>
        <v>7551</v>
      </c>
      <c r="J12" s="172">
        <f t="shared" si="0"/>
        <v>0</v>
      </c>
    </row>
    <row r="13" ht="15.75">
      <c r="A13" s="3"/>
    </row>
    <row r="14" spans="1:10" ht="45">
      <c r="A14" s="26" t="s">
        <v>50</v>
      </c>
      <c r="B14" s="115" t="s">
        <v>196</v>
      </c>
      <c r="C14" s="115" t="s">
        <v>196</v>
      </c>
      <c r="D14" s="115" t="s">
        <v>418</v>
      </c>
      <c r="E14" s="115" t="s">
        <v>49</v>
      </c>
      <c r="F14" s="115" t="s">
        <v>49</v>
      </c>
      <c r="G14" s="115" t="s">
        <v>424</v>
      </c>
      <c r="H14" s="116" t="s">
        <v>197</v>
      </c>
      <c r="I14" s="116" t="s">
        <v>197</v>
      </c>
      <c r="J14" s="116" t="s">
        <v>197</v>
      </c>
    </row>
    <row r="15" spans="1:10" ht="45">
      <c r="A15" s="28" t="s">
        <v>193</v>
      </c>
      <c r="B15" s="117"/>
      <c r="C15" s="117"/>
      <c r="D15" s="117"/>
      <c r="E15" s="117"/>
      <c r="F15" s="117"/>
      <c r="G15" s="117"/>
      <c r="H15" s="117">
        <f aca="true" t="shared" si="1" ref="H15:J23">B15+E15</f>
        <v>0</v>
      </c>
      <c r="I15" s="117">
        <f t="shared" si="1"/>
        <v>0</v>
      </c>
      <c r="J15" s="117">
        <f t="shared" si="1"/>
        <v>0</v>
      </c>
    </row>
    <row r="16" spans="1:10" ht="45">
      <c r="A16" s="28" t="s">
        <v>214</v>
      </c>
      <c r="B16" s="117"/>
      <c r="C16" s="117"/>
      <c r="D16" s="117">
        <v>0</v>
      </c>
      <c r="E16" s="117"/>
      <c r="F16" s="117"/>
      <c r="G16" s="117"/>
      <c r="H16" s="117">
        <f t="shared" si="1"/>
        <v>0</v>
      </c>
      <c r="I16" s="117">
        <f t="shared" si="1"/>
        <v>0</v>
      </c>
      <c r="J16" s="117">
        <f t="shared" si="1"/>
        <v>0</v>
      </c>
    </row>
    <row r="17" spans="1:10" ht="15">
      <c r="A17" s="28" t="s">
        <v>428</v>
      </c>
      <c r="B17" s="117"/>
      <c r="C17" s="117"/>
      <c r="D17" s="117">
        <v>3782</v>
      </c>
      <c r="E17" s="117"/>
      <c r="F17" s="117"/>
      <c r="G17" s="117"/>
      <c r="H17" s="117"/>
      <c r="I17" s="117"/>
      <c r="J17" s="117"/>
    </row>
    <row r="18" spans="1:10" ht="15">
      <c r="A18" s="28" t="s">
        <v>194</v>
      </c>
      <c r="B18" s="117"/>
      <c r="C18" s="117"/>
      <c r="D18" s="117"/>
      <c r="E18" s="117"/>
      <c r="F18" s="117"/>
      <c r="G18" s="117"/>
      <c r="H18" s="117">
        <f t="shared" si="1"/>
        <v>0</v>
      </c>
      <c r="I18" s="117">
        <f t="shared" si="1"/>
        <v>0</v>
      </c>
      <c r="J18" s="117">
        <f t="shared" si="1"/>
        <v>0</v>
      </c>
    </row>
    <row r="19" spans="1:10" ht="30">
      <c r="A19" s="28" t="s">
        <v>188</v>
      </c>
      <c r="B19" s="117">
        <f>10492+6615</f>
        <v>17107</v>
      </c>
      <c r="C19" s="117">
        <f>10492+6615</f>
        <v>17107</v>
      </c>
      <c r="D19" s="117">
        <v>0</v>
      </c>
      <c r="E19" s="117"/>
      <c r="F19" s="117"/>
      <c r="G19" s="117"/>
      <c r="H19" s="117">
        <f t="shared" si="1"/>
        <v>17107</v>
      </c>
      <c r="I19" s="117">
        <f t="shared" si="1"/>
        <v>17107</v>
      </c>
      <c r="J19" s="117">
        <f t="shared" si="1"/>
        <v>0</v>
      </c>
    </row>
    <row r="20" spans="1:10" ht="15">
      <c r="A20" s="28" t="s">
        <v>378</v>
      </c>
      <c r="B20" s="117">
        <v>10492</v>
      </c>
      <c r="C20" s="117">
        <v>10492</v>
      </c>
      <c r="D20" s="117">
        <v>0</v>
      </c>
      <c r="E20" s="117"/>
      <c r="F20" s="117"/>
      <c r="G20" s="117"/>
      <c r="H20" s="117">
        <f t="shared" si="1"/>
        <v>10492</v>
      </c>
      <c r="I20" s="117">
        <f t="shared" si="1"/>
        <v>10492</v>
      </c>
      <c r="J20" s="117">
        <f t="shared" si="1"/>
        <v>0</v>
      </c>
    </row>
    <row r="21" spans="1:10" ht="15">
      <c r="A21" s="28" t="s">
        <v>379</v>
      </c>
      <c r="B21" s="117">
        <v>6615</v>
      </c>
      <c r="C21" s="117">
        <v>6615</v>
      </c>
      <c r="D21" s="117">
        <v>0</v>
      </c>
      <c r="E21" s="117"/>
      <c r="F21" s="117"/>
      <c r="G21" s="117"/>
      <c r="H21" s="117">
        <f t="shared" si="1"/>
        <v>6615</v>
      </c>
      <c r="I21" s="117">
        <f t="shared" si="1"/>
        <v>6615</v>
      </c>
      <c r="J21" s="117">
        <f t="shared" si="1"/>
        <v>0</v>
      </c>
    </row>
    <row r="22" spans="1:10" ht="45">
      <c r="A22" s="28" t="s">
        <v>195</v>
      </c>
      <c r="B22" s="117"/>
      <c r="C22" s="117"/>
      <c r="D22" s="117"/>
      <c r="E22" s="117">
        <v>12378</v>
      </c>
      <c r="F22" s="117">
        <v>13495</v>
      </c>
      <c r="G22" s="117">
        <v>8485</v>
      </c>
      <c r="H22" s="117">
        <f>B22+E22-E22</f>
        <v>0</v>
      </c>
      <c r="I22" s="117">
        <f>C22+F22-F22</f>
        <v>0</v>
      </c>
      <c r="J22" s="117">
        <f>D22+G22-G22</f>
        <v>0</v>
      </c>
    </row>
    <row r="23" spans="1:10" s="25" customFormat="1" ht="15.75">
      <c r="A23" s="30" t="s">
        <v>52</v>
      </c>
      <c r="B23" s="172">
        <f>B15+B16+B18+B19+B22+B17</f>
        <v>17107</v>
      </c>
      <c r="C23" s="172">
        <f>C15+C16+C18+C19+C22+C17</f>
        <v>17107</v>
      </c>
      <c r="D23" s="172">
        <f>D15+D16+D18+D19+D22+D17</f>
        <v>3782</v>
      </c>
      <c r="E23" s="172">
        <f>SUM(E15:E22)-E22</f>
        <v>0</v>
      </c>
      <c r="F23" s="172">
        <f>SUM(F15:F22)-F22</f>
        <v>0</v>
      </c>
      <c r="G23" s="172">
        <f>SUM(G15:G22)-G22</f>
        <v>0</v>
      </c>
      <c r="H23" s="172">
        <f t="shared" si="1"/>
        <v>17107</v>
      </c>
      <c r="I23" s="172">
        <f t="shared" si="1"/>
        <v>17107</v>
      </c>
      <c r="J23" s="172">
        <f t="shared" si="1"/>
        <v>3782</v>
      </c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&amp;C3. melléklet a 2/2013. (III. 4.) önkormányzati rendelethez &amp;X1&amp;RHatály: 2013.09.24 -</oddHeader>
    <oddFooter>&amp;L&amp;X1 &amp;XMódosította a 10/2013. (IX.23.) önkormányzati rendelet 3. melléklete. Hatályos: 2013.09.24.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17" sqref="A1:D17"/>
    </sheetView>
  </sheetViews>
  <sheetFormatPr defaultColWidth="9.140625" defaultRowHeight="12.75"/>
  <cols>
    <col min="1" max="1" width="50.421875" style="3" customWidth="1"/>
    <col min="2" max="2" width="19.421875" style="3" customWidth="1"/>
    <col min="3" max="3" width="17.140625" style="3" customWidth="1"/>
    <col min="4" max="4" width="17.7109375" style="3" customWidth="1"/>
    <col min="5" max="16384" width="9.140625" style="3" customWidth="1"/>
  </cols>
  <sheetData>
    <row r="1" spans="1:4" s="1" customFormat="1" ht="15.75">
      <c r="A1" s="223" t="s">
        <v>232</v>
      </c>
      <c r="B1" s="223"/>
      <c r="C1" s="223"/>
      <c r="D1" s="223"/>
    </row>
    <row r="2" spans="1:4" s="1" customFormat="1" ht="15.75">
      <c r="A2" s="223" t="s">
        <v>233</v>
      </c>
      <c r="B2" s="223"/>
      <c r="C2" s="223"/>
      <c r="D2" s="223"/>
    </row>
    <row r="3" spans="1:4" s="1" customFormat="1" ht="15.75">
      <c r="A3" s="203"/>
      <c r="B3" s="203"/>
      <c r="C3" s="203"/>
      <c r="D3" s="203"/>
    </row>
    <row r="5" spans="1:4" ht="47.25">
      <c r="A5" s="5" t="s">
        <v>50</v>
      </c>
      <c r="B5" s="33" t="s">
        <v>196</v>
      </c>
      <c r="C5" s="33" t="s">
        <v>49</v>
      </c>
      <c r="D5" s="35" t="s">
        <v>197</v>
      </c>
    </row>
    <row r="6" spans="1:4" ht="15.75">
      <c r="A6" s="10" t="s">
        <v>131</v>
      </c>
      <c r="B6" s="10">
        <v>2</v>
      </c>
      <c r="C6" s="10"/>
      <c r="D6" s="10">
        <f>B6+C6</f>
        <v>2</v>
      </c>
    </row>
    <row r="7" spans="1:4" ht="15.75">
      <c r="A7" s="10" t="s">
        <v>132</v>
      </c>
      <c r="B7" s="10">
        <v>1</v>
      </c>
      <c r="C7" s="10"/>
      <c r="D7" s="10">
        <f aca="true" t="shared" si="0" ref="D7:D13">B7+C7</f>
        <v>1</v>
      </c>
    </row>
    <row r="8" spans="1:4" ht="15.75">
      <c r="A8" s="10" t="s">
        <v>133</v>
      </c>
      <c r="B8" s="10"/>
      <c r="C8" s="10"/>
      <c r="D8" s="10">
        <f t="shared" si="0"/>
        <v>0</v>
      </c>
    </row>
    <row r="9" spans="1:4" ht="15.75">
      <c r="A9" s="10" t="s">
        <v>134</v>
      </c>
      <c r="B9" s="10">
        <v>1</v>
      </c>
      <c r="C9" s="10">
        <v>8</v>
      </c>
      <c r="D9" s="10">
        <f t="shared" si="0"/>
        <v>9</v>
      </c>
    </row>
    <row r="10" spans="1:4" ht="15.75">
      <c r="A10" s="10" t="s">
        <v>135</v>
      </c>
      <c r="B10" s="10"/>
      <c r="C10" s="10"/>
      <c r="D10" s="10">
        <f t="shared" si="0"/>
        <v>0</v>
      </c>
    </row>
    <row r="11" spans="1:4" ht="15.75">
      <c r="A11" s="10" t="s">
        <v>136</v>
      </c>
      <c r="B11" s="10"/>
      <c r="C11" s="10"/>
      <c r="D11" s="10">
        <f t="shared" si="0"/>
        <v>0</v>
      </c>
    </row>
    <row r="12" spans="1:4" ht="15.75">
      <c r="A12" s="10" t="s">
        <v>137</v>
      </c>
      <c r="B12" s="10">
        <v>5</v>
      </c>
      <c r="C12" s="10"/>
      <c r="D12" s="10">
        <f t="shared" si="0"/>
        <v>5</v>
      </c>
    </row>
    <row r="13" spans="1:4" s="81" customFormat="1" ht="15.75">
      <c r="A13" s="5" t="s">
        <v>64</v>
      </c>
      <c r="B13" s="5">
        <f>SUM(B6:B12)</f>
        <v>9</v>
      </c>
      <c r="C13" s="5">
        <f>SUM(C6:C12)</f>
        <v>8</v>
      </c>
      <c r="D13" s="5">
        <f t="shared" si="0"/>
        <v>17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 xml:space="preserve">&amp;C4. melléklet a 2/2013. (III. 4.)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I35" sqref="A1:I35"/>
    </sheetView>
  </sheetViews>
  <sheetFormatPr defaultColWidth="9.140625" defaultRowHeight="12.75"/>
  <cols>
    <col min="1" max="1" width="56.28125" style="3" customWidth="1"/>
    <col min="2" max="2" width="19.8515625" style="4" hidden="1" customWidth="1"/>
    <col min="3" max="3" width="19.8515625" style="4" customWidth="1"/>
    <col min="4" max="4" width="19.8515625" style="4" hidden="1" customWidth="1"/>
    <col min="5" max="5" width="18.57421875" style="4" hidden="1" customWidth="1"/>
    <col min="6" max="6" width="18.57421875" style="4" customWidth="1"/>
    <col min="7" max="7" width="18.57421875" style="4" hidden="1" customWidth="1"/>
    <col min="8" max="8" width="18.00390625" style="4" hidden="1" customWidth="1"/>
    <col min="9" max="9" width="18.00390625" style="4" customWidth="1"/>
    <col min="10" max="10" width="18.00390625" style="4" hidden="1" customWidth="1"/>
    <col min="11" max="16384" width="9.140625" style="3" customWidth="1"/>
  </cols>
  <sheetData>
    <row r="1" spans="1:10" ht="15.75">
      <c r="A1" s="223" t="s">
        <v>226</v>
      </c>
      <c r="B1" s="224"/>
      <c r="C1" s="224"/>
      <c r="D1" s="224"/>
      <c r="E1" s="224"/>
      <c r="F1" s="224"/>
      <c r="G1" s="224"/>
      <c r="H1" s="224"/>
      <c r="I1" s="225"/>
      <c r="J1" s="3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225"/>
      <c r="J2" s="3"/>
    </row>
    <row r="3" spans="1:10" ht="15.75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5" spans="1:10" ht="47.25">
      <c r="A5" s="5" t="s">
        <v>50</v>
      </c>
      <c r="B5" s="18" t="s">
        <v>196</v>
      </c>
      <c r="C5" s="18" t="s">
        <v>196</v>
      </c>
      <c r="D5" s="18" t="s">
        <v>196</v>
      </c>
      <c r="E5" s="18" t="s">
        <v>49</v>
      </c>
      <c r="F5" s="18" t="s">
        <v>49</v>
      </c>
      <c r="G5" s="18" t="s">
        <v>424</v>
      </c>
      <c r="H5" s="113" t="s">
        <v>197</v>
      </c>
      <c r="I5" s="113" t="s">
        <v>197</v>
      </c>
      <c r="J5" s="113" t="s">
        <v>426</v>
      </c>
    </row>
    <row r="6" spans="1:10" ht="31.5">
      <c r="A6" s="9" t="s">
        <v>302</v>
      </c>
      <c r="B6" s="7"/>
      <c r="C6" s="7"/>
      <c r="D6" s="7"/>
      <c r="E6" s="7"/>
      <c r="F6" s="7"/>
      <c r="G6" s="7"/>
      <c r="H6" s="7">
        <f>B6+E6</f>
        <v>0</v>
      </c>
      <c r="I6" s="7">
        <f>C6+F6</f>
        <v>0</v>
      </c>
      <c r="J6" s="7">
        <f>D6+G6</f>
        <v>0</v>
      </c>
    </row>
    <row r="7" spans="1:10" ht="47.25">
      <c r="A7" s="9" t="s">
        <v>303</v>
      </c>
      <c r="B7" s="7"/>
      <c r="C7" s="7"/>
      <c r="D7" s="7"/>
      <c r="E7" s="7"/>
      <c r="F7" s="7"/>
      <c r="G7" s="7"/>
      <c r="H7" s="7">
        <f aca="true" t="shared" si="0" ref="H7:J18">B7+E7</f>
        <v>0</v>
      </c>
      <c r="I7" s="7">
        <f t="shared" si="0"/>
        <v>0</v>
      </c>
      <c r="J7" s="7">
        <f t="shared" si="0"/>
        <v>0</v>
      </c>
    </row>
    <row r="8" spans="1:10" ht="31.5">
      <c r="A8" s="9" t="s">
        <v>304</v>
      </c>
      <c r="B8" s="7">
        <v>1492</v>
      </c>
      <c r="C8" s="7">
        <v>1492</v>
      </c>
      <c r="D8" s="7">
        <v>263</v>
      </c>
      <c r="E8" s="7"/>
      <c r="F8" s="7"/>
      <c r="G8" s="7"/>
      <c r="H8" s="7">
        <f t="shared" si="0"/>
        <v>1492</v>
      </c>
      <c r="I8" s="7">
        <f t="shared" si="0"/>
        <v>1492</v>
      </c>
      <c r="J8" s="7">
        <f t="shared" si="0"/>
        <v>263</v>
      </c>
    </row>
    <row r="9" spans="1:10" ht="31.5">
      <c r="A9" s="9" t="s">
        <v>314</v>
      </c>
      <c r="B9" s="7"/>
      <c r="C9" s="7"/>
      <c r="D9" s="7"/>
      <c r="E9" s="7"/>
      <c r="F9" s="7"/>
      <c r="G9" s="7"/>
      <c r="H9" s="7"/>
      <c r="I9" s="7"/>
      <c r="J9" s="7"/>
    </row>
    <row r="10" spans="1:10" ht="31.5">
      <c r="A10" s="9" t="s">
        <v>305</v>
      </c>
      <c r="B10" s="7">
        <v>3534</v>
      </c>
      <c r="C10" s="7">
        <v>3534</v>
      </c>
      <c r="D10" s="7">
        <v>1760</v>
      </c>
      <c r="E10" s="7"/>
      <c r="F10" s="7"/>
      <c r="G10" s="7"/>
      <c r="H10" s="7">
        <f t="shared" si="0"/>
        <v>3534</v>
      </c>
      <c r="I10" s="7">
        <f t="shared" si="0"/>
        <v>3534</v>
      </c>
      <c r="J10" s="7">
        <f t="shared" si="0"/>
        <v>1760</v>
      </c>
    </row>
    <row r="11" spans="1:10" ht="31.5">
      <c r="A11" s="9" t="s">
        <v>306</v>
      </c>
      <c r="B11" s="7"/>
      <c r="C11" s="7"/>
      <c r="D11" s="7"/>
      <c r="E11" s="7"/>
      <c r="F11" s="7"/>
      <c r="G11" s="7"/>
      <c r="H11" s="7">
        <f t="shared" si="0"/>
        <v>0</v>
      </c>
      <c r="I11" s="7">
        <f t="shared" si="0"/>
        <v>0</v>
      </c>
      <c r="J11" s="7">
        <f t="shared" si="0"/>
        <v>0</v>
      </c>
    </row>
    <row r="12" spans="1:10" ht="31.5">
      <c r="A12" s="9" t="s">
        <v>307</v>
      </c>
      <c r="B12" s="7"/>
      <c r="C12" s="7"/>
      <c r="D12" s="7"/>
      <c r="E12" s="7">
        <v>17712</v>
      </c>
      <c r="F12" s="7">
        <v>18791</v>
      </c>
      <c r="G12" s="7">
        <v>11175</v>
      </c>
      <c r="H12" s="7">
        <f t="shared" si="0"/>
        <v>17712</v>
      </c>
      <c r="I12" s="7">
        <f t="shared" si="0"/>
        <v>18791</v>
      </c>
      <c r="J12" s="7">
        <f t="shared" si="0"/>
        <v>11175</v>
      </c>
    </row>
    <row r="13" spans="1:10" ht="31.5">
      <c r="A13" s="9" t="s">
        <v>308</v>
      </c>
      <c r="B13" s="7"/>
      <c r="C13" s="7">
        <v>2330</v>
      </c>
      <c r="D13" s="7">
        <v>2330</v>
      </c>
      <c r="E13" s="7"/>
      <c r="F13" s="7"/>
      <c r="G13" s="7"/>
      <c r="H13" s="7">
        <f t="shared" si="0"/>
        <v>0</v>
      </c>
      <c r="I13" s="7">
        <f t="shared" si="0"/>
        <v>2330</v>
      </c>
      <c r="J13" s="7">
        <f t="shared" si="0"/>
        <v>2330</v>
      </c>
    </row>
    <row r="14" spans="1:10" ht="31.5">
      <c r="A14" s="9" t="s">
        <v>309</v>
      </c>
      <c r="B14" s="7"/>
      <c r="C14" s="7"/>
      <c r="D14" s="7"/>
      <c r="E14" s="7"/>
      <c r="F14" s="7"/>
      <c r="G14" s="7"/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31.5">
      <c r="A15" s="9" t="s">
        <v>321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31.5">
      <c r="A16" s="9" t="s">
        <v>107</v>
      </c>
      <c r="B16" s="7"/>
      <c r="C16" s="7"/>
      <c r="D16" s="7"/>
      <c r="E16" s="7"/>
      <c r="F16" s="7"/>
      <c r="G16" s="7"/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30" customHeight="1">
      <c r="A17" s="9"/>
      <c r="B17" s="7"/>
      <c r="C17" s="7"/>
      <c r="D17" s="7"/>
      <c r="E17" s="7"/>
      <c r="F17" s="7"/>
      <c r="G17" s="7"/>
      <c r="H17" s="7">
        <f t="shared" si="0"/>
        <v>0</v>
      </c>
      <c r="I17" s="7">
        <f t="shared" si="0"/>
        <v>0</v>
      </c>
      <c r="J17" s="7">
        <f t="shared" si="0"/>
        <v>0</v>
      </c>
    </row>
    <row r="18" spans="1:10" s="81" customFormat="1" ht="15.75">
      <c r="A18" s="31" t="s">
        <v>301</v>
      </c>
      <c r="B18" s="17">
        <f aca="true" t="shared" si="1" ref="B18:G18">SUM(B6:B17)</f>
        <v>5026</v>
      </c>
      <c r="C18" s="17">
        <f t="shared" si="1"/>
        <v>7356</v>
      </c>
      <c r="D18" s="17">
        <f t="shared" si="1"/>
        <v>4353</v>
      </c>
      <c r="E18" s="17">
        <f t="shared" si="1"/>
        <v>17712</v>
      </c>
      <c r="F18" s="17">
        <f t="shared" si="1"/>
        <v>18791</v>
      </c>
      <c r="G18" s="17">
        <f t="shared" si="1"/>
        <v>11175</v>
      </c>
      <c r="H18" s="17">
        <f t="shared" si="0"/>
        <v>22738</v>
      </c>
      <c r="I18" s="17">
        <f t="shared" si="0"/>
        <v>26147</v>
      </c>
      <c r="J18" s="17">
        <f t="shared" si="0"/>
        <v>15528</v>
      </c>
    </row>
    <row r="22" spans="1:10" ht="47.25">
      <c r="A22" s="5" t="s">
        <v>50</v>
      </c>
      <c r="B22" s="18" t="s">
        <v>196</v>
      </c>
      <c r="C22" s="18" t="s">
        <v>417</v>
      </c>
      <c r="D22" s="18" t="s">
        <v>196</v>
      </c>
      <c r="E22" s="18" t="s">
        <v>49</v>
      </c>
      <c r="F22" s="18" t="s">
        <v>49</v>
      </c>
      <c r="G22" s="18" t="s">
        <v>424</v>
      </c>
      <c r="H22" s="113" t="s">
        <v>197</v>
      </c>
      <c r="I22" s="113" t="s">
        <v>197</v>
      </c>
      <c r="J22" s="113" t="s">
        <v>426</v>
      </c>
    </row>
    <row r="23" spans="1:10" ht="31.5">
      <c r="A23" s="57" t="s">
        <v>310</v>
      </c>
      <c r="B23" s="7"/>
      <c r="C23" s="7"/>
      <c r="D23" s="7"/>
      <c r="E23" s="7"/>
      <c r="F23" s="7"/>
      <c r="G23" s="7"/>
      <c r="H23" s="7">
        <f>B23+E23</f>
        <v>0</v>
      </c>
      <c r="I23" s="7">
        <f>C23+F23</f>
        <v>0</v>
      </c>
      <c r="J23" s="7">
        <f>D23+G23</f>
        <v>0</v>
      </c>
    </row>
    <row r="24" spans="1:10" ht="47.25">
      <c r="A24" s="9" t="s">
        <v>311</v>
      </c>
      <c r="B24" s="7">
        <f>254887+8051</f>
        <v>262938</v>
      </c>
      <c r="C24" s="7">
        <f>254887+8051</f>
        <v>262938</v>
      </c>
      <c r="D24" s="7">
        <v>484</v>
      </c>
      <c r="E24" s="7"/>
      <c r="F24" s="7"/>
      <c r="G24" s="7"/>
      <c r="H24" s="7">
        <f aca="true" t="shared" si="2" ref="H24:J35">B24+E24</f>
        <v>262938</v>
      </c>
      <c r="I24" s="7">
        <f t="shared" si="2"/>
        <v>262938</v>
      </c>
      <c r="J24" s="7">
        <f t="shared" si="2"/>
        <v>484</v>
      </c>
    </row>
    <row r="25" spans="1:10" ht="31.5">
      <c r="A25" s="9" t="s">
        <v>312</v>
      </c>
      <c r="B25" s="7"/>
      <c r="C25" s="7"/>
      <c r="D25" s="7"/>
      <c r="E25" s="7"/>
      <c r="F25" s="7"/>
      <c r="G25" s="7"/>
      <c r="H25" s="7">
        <f t="shared" si="2"/>
        <v>0</v>
      </c>
      <c r="I25" s="7">
        <f t="shared" si="2"/>
        <v>0</v>
      </c>
      <c r="J25" s="7">
        <f t="shared" si="2"/>
        <v>0</v>
      </c>
    </row>
    <row r="26" spans="1:10" ht="31.5">
      <c r="A26" s="9" t="s">
        <v>313</v>
      </c>
      <c r="B26" s="7"/>
      <c r="C26" s="7"/>
      <c r="D26" s="7"/>
      <c r="E26" s="7"/>
      <c r="F26" s="7"/>
      <c r="G26" s="7"/>
      <c r="H26" s="7">
        <f t="shared" si="2"/>
        <v>0</v>
      </c>
      <c r="I26" s="7">
        <f t="shared" si="2"/>
        <v>0</v>
      </c>
      <c r="J26" s="7">
        <f t="shared" si="2"/>
        <v>0</v>
      </c>
    </row>
    <row r="27" spans="1:10" ht="31.5">
      <c r="A27" s="9" t="s">
        <v>315</v>
      </c>
      <c r="B27" s="7"/>
      <c r="C27" s="7"/>
      <c r="D27" s="7"/>
      <c r="E27" s="7"/>
      <c r="F27" s="7"/>
      <c r="G27" s="7"/>
      <c r="H27" s="7">
        <f t="shared" si="2"/>
        <v>0</v>
      </c>
      <c r="I27" s="7">
        <f t="shared" si="2"/>
        <v>0</v>
      </c>
      <c r="J27" s="7">
        <f t="shared" si="2"/>
        <v>0</v>
      </c>
    </row>
    <row r="28" spans="1:10" ht="31.5">
      <c r="A28" s="9" t="s">
        <v>316</v>
      </c>
      <c r="B28" s="7"/>
      <c r="C28" s="7"/>
      <c r="D28" s="7"/>
      <c r="E28" s="7"/>
      <c r="F28" s="7"/>
      <c r="G28" s="7"/>
      <c r="H28" s="7">
        <f t="shared" si="2"/>
        <v>0</v>
      </c>
      <c r="I28" s="7">
        <f t="shared" si="2"/>
        <v>0</v>
      </c>
      <c r="J28" s="7">
        <f t="shared" si="2"/>
        <v>0</v>
      </c>
    </row>
    <row r="29" spans="1:10" ht="31.5">
      <c r="A29" s="9" t="s">
        <v>317</v>
      </c>
      <c r="B29" s="7">
        <f>13102+238</f>
        <v>13340</v>
      </c>
      <c r="C29" s="7">
        <f>13102+238</f>
        <v>13340</v>
      </c>
      <c r="D29" s="7">
        <v>0</v>
      </c>
      <c r="E29" s="7"/>
      <c r="F29" s="7"/>
      <c r="G29" s="7"/>
      <c r="H29" s="7">
        <f t="shared" si="2"/>
        <v>13340</v>
      </c>
      <c r="I29" s="7">
        <f t="shared" si="2"/>
        <v>13340</v>
      </c>
      <c r="J29" s="7">
        <f t="shared" si="2"/>
        <v>0</v>
      </c>
    </row>
    <row r="30" spans="1:10" ht="31.5">
      <c r="A30" s="9" t="s">
        <v>318</v>
      </c>
      <c r="B30" s="7"/>
      <c r="C30" s="7"/>
      <c r="D30" s="7"/>
      <c r="E30" s="7"/>
      <c r="F30" s="7"/>
      <c r="G30" s="7"/>
      <c r="H30" s="7">
        <f t="shared" si="2"/>
        <v>0</v>
      </c>
      <c r="I30" s="7">
        <f t="shared" si="2"/>
        <v>0</v>
      </c>
      <c r="J30" s="7">
        <f t="shared" si="2"/>
        <v>0</v>
      </c>
    </row>
    <row r="31" spans="1:10" ht="31.5">
      <c r="A31" s="9" t="s">
        <v>319</v>
      </c>
      <c r="B31" s="7"/>
      <c r="C31" s="7"/>
      <c r="D31" s="7"/>
      <c r="E31" s="7"/>
      <c r="F31" s="7"/>
      <c r="G31" s="7"/>
      <c r="H31" s="7">
        <f t="shared" si="2"/>
        <v>0</v>
      </c>
      <c r="I31" s="7">
        <f t="shared" si="2"/>
        <v>0</v>
      </c>
      <c r="J31" s="7">
        <f t="shared" si="2"/>
        <v>0</v>
      </c>
    </row>
    <row r="32" spans="1:10" ht="31.5">
      <c r="A32" s="9" t="s">
        <v>320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31.5">
      <c r="A33" s="9" t="s">
        <v>108</v>
      </c>
      <c r="B33" s="7"/>
      <c r="C33" s="7"/>
      <c r="D33" s="7"/>
      <c r="E33" s="7"/>
      <c r="F33" s="7"/>
      <c r="G33" s="7"/>
      <c r="H33" s="7">
        <f t="shared" si="2"/>
        <v>0</v>
      </c>
      <c r="I33" s="7">
        <f t="shared" si="2"/>
        <v>0</v>
      </c>
      <c r="J33" s="7">
        <f t="shared" si="2"/>
        <v>0</v>
      </c>
    </row>
    <row r="34" spans="1:10" ht="24.75" customHeight="1">
      <c r="A34" s="9"/>
      <c r="B34" s="7"/>
      <c r="C34" s="7"/>
      <c r="D34" s="7"/>
      <c r="E34" s="7"/>
      <c r="F34" s="7"/>
      <c r="G34" s="7"/>
      <c r="H34" s="7">
        <f t="shared" si="2"/>
        <v>0</v>
      </c>
      <c r="I34" s="7">
        <f t="shared" si="2"/>
        <v>0</v>
      </c>
      <c r="J34" s="7">
        <f t="shared" si="2"/>
        <v>0</v>
      </c>
    </row>
    <row r="35" spans="1:10" s="81" customFormat="1" ht="15.75">
      <c r="A35" s="31" t="s">
        <v>322</v>
      </c>
      <c r="B35" s="17">
        <f aca="true" t="shared" si="3" ref="B35:G35">SUM(B23:B34)</f>
        <v>276278</v>
      </c>
      <c r="C35" s="17">
        <f t="shared" si="3"/>
        <v>276278</v>
      </c>
      <c r="D35" s="17">
        <f t="shared" si="3"/>
        <v>484</v>
      </c>
      <c r="E35" s="17">
        <f t="shared" si="3"/>
        <v>0</v>
      </c>
      <c r="F35" s="17">
        <f t="shared" si="3"/>
        <v>0</v>
      </c>
      <c r="G35" s="17">
        <f t="shared" si="3"/>
        <v>0</v>
      </c>
      <c r="H35" s="17">
        <f t="shared" si="2"/>
        <v>276278</v>
      </c>
      <c r="I35" s="17">
        <f t="shared" si="2"/>
        <v>276278</v>
      </c>
      <c r="J35" s="17">
        <f t="shared" si="2"/>
        <v>484</v>
      </c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&amp;C5. melléklet a 2/2013. (III. 4.) önkormányzati rendelethez &amp;X1&amp;RHatály: 2013.09.24 -</oddHeader>
    <oddFooter>&amp;L&amp;X1&amp;X Módosította a 10/2013. (IX. 23.) önkormányzati rendelet 4. melléklete. Hatályos: 2013.09.24.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I29" sqref="A1:I29"/>
    </sheetView>
  </sheetViews>
  <sheetFormatPr defaultColWidth="9.140625" defaultRowHeight="12.75"/>
  <cols>
    <col min="1" max="1" width="46.28125" style="3" customWidth="1"/>
    <col min="2" max="2" width="20.57421875" style="4" hidden="1" customWidth="1"/>
    <col min="3" max="3" width="20.57421875" style="4" customWidth="1"/>
    <col min="4" max="4" width="20.57421875" style="4" hidden="1" customWidth="1"/>
    <col min="5" max="5" width="19.28125" style="4" hidden="1" customWidth="1"/>
    <col min="6" max="6" width="19.28125" style="4" customWidth="1"/>
    <col min="7" max="7" width="19.28125" style="4" hidden="1" customWidth="1"/>
    <col min="8" max="8" width="19.00390625" style="4" hidden="1" customWidth="1"/>
    <col min="9" max="9" width="19.00390625" style="4" customWidth="1"/>
    <col min="10" max="10" width="19.00390625" style="4" hidden="1" customWidth="1"/>
    <col min="11" max="16384" width="9.140625" style="3" customWidth="1"/>
  </cols>
  <sheetData>
    <row r="1" spans="1:10" ht="15.75">
      <c r="A1" s="223" t="s">
        <v>227</v>
      </c>
      <c r="B1" s="224"/>
      <c r="C1" s="224"/>
      <c r="D1" s="224"/>
      <c r="E1" s="224"/>
      <c r="F1" s="224"/>
      <c r="G1" s="224"/>
      <c r="H1" s="224"/>
      <c r="I1" s="3"/>
      <c r="J1" s="3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3"/>
      <c r="J2" s="3"/>
    </row>
    <row r="3" spans="1:10" ht="15.75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5" spans="1:10" ht="47.25">
      <c r="A5" s="5" t="s">
        <v>50</v>
      </c>
      <c r="B5" s="18" t="s">
        <v>196</v>
      </c>
      <c r="C5" s="18" t="s">
        <v>196</v>
      </c>
      <c r="D5" s="18" t="s">
        <v>418</v>
      </c>
      <c r="E5" s="18" t="s">
        <v>49</v>
      </c>
      <c r="F5" s="18" t="s">
        <v>49</v>
      </c>
      <c r="G5" s="18" t="s">
        <v>424</v>
      </c>
      <c r="H5" s="113" t="s">
        <v>197</v>
      </c>
      <c r="I5" s="113" t="s">
        <v>197</v>
      </c>
      <c r="J5" s="113" t="s">
        <v>426</v>
      </c>
    </row>
    <row r="6" spans="1:10" ht="31.5">
      <c r="A6" s="9" t="s">
        <v>330</v>
      </c>
      <c r="B6" s="7">
        <v>1196</v>
      </c>
      <c r="C6" s="7">
        <v>1196</v>
      </c>
      <c r="D6" s="7">
        <v>0</v>
      </c>
      <c r="E6" s="7"/>
      <c r="F6" s="7"/>
      <c r="G6" s="7"/>
      <c r="H6" s="7">
        <f>B6+E6</f>
        <v>1196</v>
      </c>
      <c r="I6" s="7">
        <f aca="true" t="shared" si="0" ref="I6:J16">C6+F6</f>
        <v>1196</v>
      </c>
      <c r="J6" s="7">
        <f t="shared" si="0"/>
        <v>0</v>
      </c>
    </row>
    <row r="7" spans="1:10" ht="15.75">
      <c r="A7" s="9" t="s">
        <v>109</v>
      </c>
      <c r="B7" s="7"/>
      <c r="C7" s="7"/>
      <c r="D7" s="7"/>
      <c r="E7" s="7"/>
      <c r="F7" s="7"/>
      <c r="G7" s="7"/>
      <c r="H7" s="7">
        <f aca="true" t="shared" si="1" ref="H7:H16">B7+E7</f>
        <v>0</v>
      </c>
      <c r="I7" s="7">
        <f t="shared" si="0"/>
        <v>0</v>
      </c>
      <c r="J7" s="7">
        <f t="shared" si="0"/>
        <v>0</v>
      </c>
    </row>
    <row r="8" spans="1:10" ht="31.5">
      <c r="A8" s="9" t="s">
        <v>110</v>
      </c>
      <c r="B8" s="7"/>
      <c r="C8" s="7"/>
      <c r="D8" s="7"/>
      <c r="E8" s="7"/>
      <c r="F8" s="7"/>
      <c r="G8" s="7"/>
      <c r="H8" s="7">
        <f t="shared" si="1"/>
        <v>0</v>
      </c>
      <c r="I8" s="7">
        <f t="shared" si="0"/>
        <v>0</v>
      </c>
      <c r="J8" s="7">
        <f t="shared" si="0"/>
        <v>0</v>
      </c>
    </row>
    <row r="9" spans="1:10" ht="31.5">
      <c r="A9" s="9" t="s">
        <v>331</v>
      </c>
      <c r="B9" s="7"/>
      <c r="C9" s="7"/>
      <c r="D9" s="7"/>
      <c r="E9" s="7"/>
      <c r="F9" s="7"/>
      <c r="G9" s="7"/>
      <c r="H9" s="7">
        <f t="shared" si="1"/>
        <v>0</v>
      </c>
      <c r="I9" s="7">
        <f t="shared" si="0"/>
        <v>0</v>
      </c>
      <c r="J9" s="7">
        <f t="shared" si="0"/>
        <v>0</v>
      </c>
    </row>
    <row r="10" spans="1:10" ht="31.5">
      <c r="A10" s="9" t="s">
        <v>332</v>
      </c>
      <c r="B10" s="7"/>
      <c r="C10" s="7"/>
      <c r="D10" s="7"/>
      <c r="E10" s="7"/>
      <c r="F10" s="7"/>
      <c r="G10" s="7"/>
      <c r="H10" s="7">
        <f t="shared" si="1"/>
        <v>0</v>
      </c>
      <c r="I10" s="7">
        <f t="shared" si="0"/>
        <v>0</v>
      </c>
      <c r="J10" s="7">
        <f t="shared" si="0"/>
        <v>0</v>
      </c>
    </row>
    <row r="11" spans="1:10" ht="15.75">
      <c r="A11" s="9" t="s">
        <v>333</v>
      </c>
      <c r="B11" s="7"/>
      <c r="C11" s="7"/>
      <c r="D11" s="7"/>
      <c r="E11" s="7"/>
      <c r="F11" s="7"/>
      <c r="G11" s="7"/>
      <c r="H11" s="7">
        <f t="shared" si="1"/>
        <v>0</v>
      </c>
      <c r="I11" s="7">
        <f t="shared" si="0"/>
        <v>0</v>
      </c>
      <c r="J11" s="7">
        <f t="shared" si="0"/>
        <v>0</v>
      </c>
    </row>
    <row r="12" spans="1:10" ht="31.5">
      <c r="A12" s="9" t="s">
        <v>111</v>
      </c>
      <c r="B12" s="7"/>
      <c r="C12" s="7"/>
      <c r="D12" s="7"/>
      <c r="E12" s="7"/>
      <c r="F12" s="7"/>
      <c r="G12" s="7"/>
      <c r="H12" s="7">
        <f t="shared" si="1"/>
        <v>0</v>
      </c>
      <c r="I12" s="7">
        <f t="shared" si="0"/>
        <v>0</v>
      </c>
      <c r="J12" s="7">
        <f t="shared" si="0"/>
        <v>0</v>
      </c>
    </row>
    <row r="13" spans="1:10" ht="31.5">
      <c r="A13" s="9" t="s">
        <v>334</v>
      </c>
      <c r="B13" s="7"/>
      <c r="C13" s="7"/>
      <c r="D13" s="7"/>
      <c r="E13" s="7"/>
      <c r="F13" s="7"/>
      <c r="G13" s="7"/>
      <c r="H13" s="7">
        <f t="shared" si="1"/>
        <v>0</v>
      </c>
      <c r="I13" s="7">
        <f t="shared" si="0"/>
        <v>0</v>
      </c>
      <c r="J13" s="7">
        <f t="shared" si="0"/>
        <v>0</v>
      </c>
    </row>
    <row r="14" spans="1:10" ht="31.5">
      <c r="A14" s="9" t="s">
        <v>112</v>
      </c>
      <c r="B14" s="7"/>
      <c r="C14" s="7"/>
      <c r="D14" s="7"/>
      <c r="E14" s="7"/>
      <c r="F14" s="7"/>
      <c r="G14" s="7"/>
      <c r="H14" s="7">
        <f t="shared" si="1"/>
        <v>0</v>
      </c>
      <c r="I14" s="7">
        <f t="shared" si="0"/>
        <v>0</v>
      </c>
      <c r="J14" s="7">
        <f t="shared" si="0"/>
        <v>0</v>
      </c>
    </row>
    <row r="15" spans="1:10" ht="26.25" customHeight="1">
      <c r="A15" s="9"/>
      <c r="B15" s="7"/>
      <c r="C15" s="7"/>
      <c r="D15" s="7"/>
      <c r="E15" s="7"/>
      <c r="F15" s="7"/>
      <c r="G15" s="7"/>
      <c r="H15" s="7">
        <f t="shared" si="1"/>
        <v>0</v>
      </c>
      <c r="I15" s="7">
        <f t="shared" si="0"/>
        <v>0</v>
      </c>
      <c r="J15" s="7">
        <f t="shared" si="0"/>
        <v>0</v>
      </c>
    </row>
    <row r="16" spans="1:10" s="81" customFormat="1" ht="31.5">
      <c r="A16" s="31" t="s">
        <v>113</v>
      </c>
      <c r="B16" s="17">
        <f aca="true" t="shared" si="2" ref="B16:G16">SUM(B6:B15)</f>
        <v>1196</v>
      </c>
      <c r="C16" s="17">
        <f t="shared" si="2"/>
        <v>1196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1"/>
        <v>1196</v>
      </c>
      <c r="I16" s="17">
        <f t="shared" si="0"/>
        <v>1196</v>
      </c>
      <c r="J16" s="17">
        <f t="shared" si="0"/>
        <v>0</v>
      </c>
    </row>
    <row r="17" ht="15.75">
      <c r="A17" s="55"/>
    </row>
    <row r="18" ht="15.75">
      <c r="A18" s="55"/>
    </row>
    <row r="19" spans="1:10" ht="47.25">
      <c r="A19" s="5" t="s">
        <v>50</v>
      </c>
      <c r="B19" s="18" t="s">
        <v>196</v>
      </c>
      <c r="C19" s="18" t="s">
        <v>196</v>
      </c>
      <c r="D19" s="18" t="s">
        <v>418</v>
      </c>
      <c r="E19" s="18" t="s">
        <v>49</v>
      </c>
      <c r="F19" s="18" t="s">
        <v>49</v>
      </c>
      <c r="G19" s="18" t="s">
        <v>424</v>
      </c>
      <c r="H19" s="113" t="s">
        <v>197</v>
      </c>
      <c r="I19" s="113" t="s">
        <v>197</v>
      </c>
      <c r="J19" s="113" t="s">
        <v>426</v>
      </c>
    </row>
    <row r="20" spans="1:10" ht="31.5">
      <c r="A20" s="9" t="s">
        <v>323</v>
      </c>
      <c r="B20" s="7"/>
      <c r="C20" s="7"/>
      <c r="D20" s="7"/>
      <c r="E20" s="7"/>
      <c r="F20" s="7"/>
      <c r="G20" s="7"/>
      <c r="H20" s="7">
        <f>B20+E20</f>
        <v>0</v>
      </c>
      <c r="I20" s="7">
        <f aca="true" t="shared" si="3" ref="I20:J29">C20+F20</f>
        <v>0</v>
      </c>
      <c r="J20" s="7">
        <f t="shared" si="3"/>
        <v>0</v>
      </c>
    </row>
    <row r="21" spans="1:10" ht="15.75">
      <c r="A21" s="9" t="s">
        <v>114</v>
      </c>
      <c r="B21" s="7">
        <v>600</v>
      </c>
      <c r="C21" s="7">
        <v>600</v>
      </c>
      <c r="D21" s="7">
        <v>0</v>
      </c>
      <c r="E21" s="7"/>
      <c r="F21" s="7"/>
      <c r="G21" s="7"/>
      <c r="H21" s="7">
        <f aca="true" t="shared" si="4" ref="H21:H29">B21+E21</f>
        <v>600</v>
      </c>
      <c r="I21" s="7">
        <f t="shared" si="3"/>
        <v>600</v>
      </c>
      <c r="J21" s="7">
        <f t="shared" si="3"/>
        <v>0</v>
      </c>
    </row>
    <row r="22" spans="1:10" ht="31.5">
      <c r="A22" s="9" t="s">
        <v>115</v>
      </c>
      <c r="B22" s="7"/>
      <c r="C22" s="7"/>
      <c r="D22" s="7"/>
      <c r="E22" s="7"/>
      <c r="F22" s="7"/>
      <c r="G22" s="7"/>
      <c r="H22" s="7">
        <f t="shared" si="4"/>
        <v>0</v>
      </c>
      <c r="I22" s="7">
        <f t="shared" si="3"/>
        <v>0</v>
      </c>
      <c r="J22" s="7">
        <f t="shared" si="3"/>
        <v>0</v>
      </c>
    </row>
    <row r="23" spans="1:10" ht="47.25">
      <c r="A23" s="9" t="s">
        <v>324</v>
      </c>
      <c r="B23" s="7"/>
      <c r="C23" s="7"/>
      <c r="D23" s="7"/>
      <c r="E23" s="7"/>
      <c r="F23" s="7"/>
      <c r="G23" s="7"/>
      <c r="H23" s="7">
        <f t="shared" si="4"/>
        <v>0</v>
      </c>
      <c r="I23" s="7">
        <f t="shared" si="3"/>
        <v>0</v>
      </c>
      <c r="J23" s="7">
        <f t="shared" si="3"/>
        <v>0</v>
      </c>
    </row>
    <row r="24" spans="1:10" ht="31.5">
      <c r="A24" s="9" t="s">
        <v>325</v>
      </c>
      <c r="B24" s="7"/>
      <c r="C24" s="7"/>
      <c r="D24" s="7"/>
      <c r="E24" s="7"/>
      <c r="F24" s="7"/>
      <c r="G24" s="7"/>
      <c r="H24" s="7">
        <f t="shared" si="4"/>
        <v>0</v>
      </c>
      <c r="I24" s="7">
        <f t="shared" si="3"/>
        <v>0</v>
      </c>
      <c r="J24" s="7">
        <f t="shared" si="3"/>
        <v>0</v>
      </c>
    </row>
    <row r="25" spans="1:10" ht="31.5">
      <c r="A25" s="9" t="s">
        <v>326</v>
      </c>
      <c r="B25" s="7"/>
      <c r="C25" s="7"/>
      <c r="D25" s="7"/>
      <c r="E25" s="7"/>
      <c r="F25" s="7"/>
      <c r="G25" s="7"/>
      <c r="H25" s="7">
        <f t="shared" si="4"/>
        <v>0</v>
      </c>
      <c r="I25" s="7">
        <f t="shared" si="3"/>
        <v>0</v>
      </c>
      <c r="J25" s="7">
        <f t="shared" si="3"/>
        <v>0</v>
      </c>
    </row>
    <row r="26" spans="1:10" ht="31.5">
      <c r="A26" s="9" t="s">
        <v>327</v>
      </c>
      <c r="B26" s="7"/>
      <c r="C26" s="7"/>
      <c r="D26" s="7"/>
      <c r="E26" s="7"/>
      <c r="F26" s="7"/>
      <c r="G26" s="7"/>
      <c r="H26" s="7">
        <f t="shared" si="4"/>
        <v>0</v>
      </c>
      <c r="I26" s="7">
        <f t="shared" si="3"/>
        <v>0</v>
      </c>
      <c r="J26" s="7">
        <f t="shared" si="3"/>
        <v>0</v>
      </c>
    </row>
    <row r="27" spans="1:10" ht="31.5">
      <c r="A27" s="9" t="s">
        <v>328</v>
      </c>
      <c r="B27" s="7"/>
      <c r="C27" s="7"/>
      <c r="D27" s="7"/>
      <c r="E27" s="7"/>
      <c r="F27" s="7"/>
      <c r="G27" s="7"/>
      <c r="H27" s="7">
        <f t="shared" si="4"/>
        <v>0</v>
      </c>
      <c r="I27" s="7">
        <f t="shared" si="3"/>
        <v>0</v>
      </c>
      <c r="J27" s="7">
        <f t="shared" si="3"/>
        <v>0</v>
      </c>
    </row>
    <row r="28" spans="1:10" ht="31.5">
      <c r="A28" s="9" t="s">
        <v>329</v>
      </c>
      <c r="B28" s="7"/>
      <c r="C28" s="7"/>
      <c r="D28" s="7"/>
      <c r="E28" s="7"/>
      <c r="F28" s="7"/>
      <c r="G28" s="7"/>
      <c r="H28" s="7">
        <f t="shared" si="4"/>
        <v>0</v>
      </c>
      <c r="I28" s="7">
        <f t="shared" si="3"/>
        <v>0</v>
      </c>
      <c r="J28" s="7">
        <f t="shared" si="3"/>
        <v>0</v>
      </c>
    </row>
    <row r="29" spans="1:10" s="81" customFormat="1" ht="31.5">
      <c r="A29" s="31" t="s">
        <v>13</v>
      </c>
      <c r="B29" s="17">
        <f aca="true" t="shared" si="5" ref="B29:G29">SUM(B20:B28)</f>
        <v>600</v>
      </c>
      <c r="C29" s="17">
        <f t="shared" si="5"/>
        <v>600</v>
      </c>
      <c r="D29" s="17">
        <f t="shared" si="5"/>
        <v>0</v>
      </c>
      <c r="E29" s="17">
        <f t="shared" si="5"/>
        <v>0</v>
      </c>
      <c r="F29" s="17">
        <f t="shared" si="5"/>
        <v>0</v>
      </c>
      <c r="G29" s="17">
        <f t="shared" si="5"/>
        <v>0</v>
      </c>
      <c r="H29" s="17">
        <f t="shared" si="4"/>
        <v>600</v>
      </c>
      <c r="I29" s="17">
        <f t="shared" si="3"/>
        <v>600</v>
      </c>
      <c r="J29" s="17">
        <f t="shared" si="3"/>
        <v>0</v>
      </c>
    </row>
  </sheetData>
  <mergeCells count="2">
    <mergeCell ref="A2:H2"/>
    <mergeCell ref="A1:H1"/>
  </mergeCell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&amp;C6. melléklet a 2/2013. (III.4.)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D33" sqref="A1:D33"/>
    </sheetView>
  </sheetViews>
  <sheetFormatPr defaultColWidth="9.140625" defaultRowHeight="12.75"/>
  <cols>
    <col min="1" max="1" width="46.28125" style="3" customWidth="1"/>
    <col min="2" max="2" width="18.421875" style="4" customWidth="1"/>
    <col min="3" max="3" width="16.140625" style="4" customWidth="1"/>
    <col min="4" max="4" width="18.8515625" style="4" customWidth="1"/>
    <col min="5" max="16384" width="9.140625" style="3" customWidth="1"/>
  </cols>
  <sheetData>
    <row r="1" spans="1:4" ht="15.75">
      <c r="A1" s="223" t="s">
        <v>228</v>
      </c>
      <c r="B1" s="224"/>
      <c r="C1" s="224"/>
      <c r="D1" s="224"/>
    </row>
    <row r="2" spans="1:4" ht="15.75">
      <c r="A2" s="223" t="s">
        <v>221</v>
      </c>
      <c r="B2" s="224"/>
      <c r="C2" s="224"/>
      <c r="D2" s="224"/>
    </row>
    <row r="3" spans="1:4" ht="15.75">
      <c r="A3" s="203"/>
      <c r="B3" s="202"/>
      <c r="C3" s="202"/>
      <c r="D3" s="202"/>
    </row>
    <row r="5" spans="1:4" ht="47.25">
      <c r="A5" s="5" t="s">
        <v>50</v>
      </c>
      <c r="B5" s="18" t="s">
        <v>196</v>
      </c>
      <c r="C5" s="18" t="s">
        <v>49</v>
      </c>
      <c r="D5" s="113" t="s">
        <v>197</v>
      </c>
    </row>
    <row r="6" spans="1:4" ht="15.75">
      <c r="A6" s="59" t="s">
        <v>116</v>
      </c>
      <c r="B6" s="7"/>
      <c r="C6" s="7"/>
      <c r="D6" s="7">
        <f>B6+C6</f>
        <v>0</v>
      </c>
    </row>
    <row r="7" spans="1:4" ht="15.75">
      <c r="A7" s="59" t="s">
        <v>117</v>
      </c>
      <c r="B7" s="7"/>
      <c r="C7" s="7"/>
      <c r="D7" s="7">
        <f aca="true" t="shared" si="0" ref="D7:D16">B7+C7</f>
        <v>0</v>
      </c>
    </row>
    <row r="8" spans="1:4" ht="15.75">
      <c r="A8" s="59" t="s">
        <v>118</v>
      </c>
      <c r="B8" s="7"/>
      <c r="C8" s="7"/>
      <c r="D8" s="7">
        <f t="shared" si="0"/>
        <v>0</v>
      </c>
    </row>
    <row r="9" spans="1:4" ht="15.75">
      <c r="A9" s="59" t="s">
        <v>119</v>
      </c>
      <c r="B9" s="7">
        <v>1565</v>
      </c>
      <c r="C9" s="7"/>
      <c r="D9" s="7">
        <f t="shared" si="0"/>
        <v>1565</v>
      </c>
    </row>
    <row r="10" spans="1:4" ht="15.75">
      <c r="A10" s="59" t="s">
        <v>120</v>
      </c>
      <c r="B10" s="7"/>
      <c r="C10" s="7"/>
      <c r="D10" s="7">
        <f t="shared" si="0"/>
        <v>0</v>
      </c>
    </row>
    <row r="11" spans="1:4" ht="15.75">
      <c r="A11" s="59" t="s">
        <v>121</v>
      </c>
      <c r="B11" s="7"/>
      <c r="C11" s="7"/>
      <c r="D11" s="7">
        <f t="shared" si="0"/>
        <v>0</v>
      </c>
    </row>
    <row r="12" spans="1:4" ht="31.5">
      <c r="A12" s="59" t="s">
        <v>122</v>
      </c>
      <c r="B12" s="7">
        <v>7000</v>
      </c>
      <c r="C12" s="7"/>
      <c r="D12" s="7">
        <f t="shared" si="0"/>
        <v>7000</v>
      </c>
    </row>
    <row r="13" spans="1:4" ht="31.5">
      <c r="A13" s="59" t="s">
        <v>335</v>
      </c>
      <c r="B13" s="7"/>
      <c r="C13" s="7"/>
      <c r="D13" s="7">
        <f t="shared" si="0"/>
        <v>0</v>
      </c>
    </row>
    <row r="14" spans="1:4" ht="15.75">
      <c r="A14" s="59" t="s">
        <v>336</v>
      </c>
      <c r="B14" s="7"/>
      <c r="C14" s="7"/>
      <c r="D14" s="7">
        <f t="shared" si="0"/>
        <v>0</v>
      </c>
    </row>
    <row r="15" spans="1:4" ht="15.75">
      <c r="A15" s="59" t="s">
        <v>337</v>
      </c>
      <c r="B15" s="7">
        <v>400</v>
      </c>
      <c r="C15" s="7"/>
      <c r="D15" s="7">
        <f t="shared" si="0"/>
        <v>400</v>
      </c>
    </row>
    <row r="16" spans="1:4" s="81" customFormat="1" ht="15.75">
      <c r="A16" s="31" t="s">
        <v>339</v>
      </c>
      <c r="B16" s="17">
        <f>SUM(B6:B15)</f>
        <v>8965</v>
      </c>
      <c r="C16" s="17">
        <f>SUM(C6:C15)</f>
        <v>0</v>
      </c>
      <c r="D16" s="17">
        <f t="shared" si="0"/>
        <v>8965</v>
      </c>
    </row>
    <row r="18" spans="1:4" ht="47.25">
      <c r="A18" s="5" t="s">
        <v>50</v>
      </c>
      <c r="B18" s="18" t="s">
        <v>196</v>
      </c>
      <c r="C18" s="18" t="s">
        <v>49</v>
      </c>
      <c r="D18" s="113" t="s">
        <v>197</v>
      </c>
    </row>
    <row r="19" spans="1:4" ht="15.75">
      <c r="A19" s="60" t="s">
        <v>347</v>
      </c>
      <c r="B19" s="7">
        <v>4272</v>
      </c>
      <c r="C19" s="7"/>
      <c r="D19" s="7">
        <f aca="true" t="shared" si="1" ref="D19:D24">B19+C19</f>
        <v>4272</v>
      </c>
    </row>
    <row r="20" spans="1:4" ht="15.75">
      <c r="A20" s="60" t="s">
        <v>348</v>
      </c>
      <c r="B20" s="7">
        <v>-2563</v>
      </c>
      <c r="C20" s="7"/>
      <c r="D20" s="7">
        <f t="shared" si="1"/>
        <v>-2563</v>
      </c>
    </row>
    <row r="21" spans="1:4" ht="15.75">
      <c r="A21" s="60" t="s">
        <v>123</v>
      </c>
      <c r="B21" s="7">
        <f>B19+B20</f>
        <v>1709</v>
      </c>
      <c r="C21" s="7"/>
      <c r="D21" s="7">
        <f t="shared" si="1"/>
        <v>1709</v>
      </c>
    </row>
    <row r="22" spans="1:4" ht="15.75">
      <c r="A22" s="60" t="s">
        <v>124</v>
      </c>
      <c r="B22" s="7"/>
      <c r="C22" s="7"/>
      <c r="D22" s="7">
        <f t="shared" si="1"/>
        <v>0</v>
      </c>
    </row>
    <row r="23" spans="1:4" ht="31.5">
      <c r="A23" s="60" t="s">
        <v>338</v>
      </c>
      <c r="B23" s="7"/>
      <c r="C23" s="7"/>
      <c r="D23" s="7">
        <f t="shared" si="1"/>
        <v>0</v>
      </c>
    </row>
    <row r="24" spans="1:4" s="81" customFormat="1" ht="15.75">
      <c r="A24" s="58" t="s">
        <v>340</v>
      </c>
      <c r="B24" s="17">
        <f>SUM(B21:B23)</f>
        <v>1709</v>
      </c>
      <c r="C24" s="17">
        <f>SUM(C19:C23)</f>
        <v>0</v>
      </c>
      <c r="D24" s="17">
        <f t="shared" si="1"/>
        <v>1709</v>
      </c>
    </row>
    <row r="26" spans="1:4" ht="47.25">
      <c r="A26" s="5" t="s">
        <v>50</v>
      </c>
      <c r="B26" s="18" t="s">
        <v>196</v>
      </c>
      <c r="C26" s="18" t="s">
        <v>49</v>
      </c>
      <c r="D26" s="113" t="s">
        <v>197</v>
      </c>
    </row>
    <row r="27" spans="1:4" ht="15.75">
      <c r="A27" s="10" t="s">
        <v>344</v>
      </c>
      <c r="B27" s="150"/>
      <c r="C27" s="150"/>
      <c r="D27" s="151">
        <f>B27+C27</f>
        <v>0</v>
      </c>
    </row>
    <row r="28" spans="1:4" ht="15.75">
      <c r="A28" s="10" t="s">
        <v>345</v>
      </c>
      <c r="B28" s="150"/>
      <c r="C28" s="150"/>
      <c r="D28" s="151">
        <f>B28+C28</f>
        <v>0</v>
      </c>
    </row>
    <row r="29" spans="1:4" ht="15.75">
      <c r="A29" s="60" t="s">
        <v>341</v>
      </c>
      <c r="B29" s="7"/>
      <c r="C29" s="7"/>
      <c r="D29" s="7">
        <f>B29+C29</f>
        <v>0</v>
      </c>
    </row>
    <row r="30" spans="1:4" ht="15.75">
      <c r="A30" s="60" t="s">
        <v>342</v>
      </c>
      <c r="B30" s="7"/>
      <c r="C30" s="7"/>
      <c r="D30" s="7">
        <f>B30+C30</f>
        <v>0</v>
      </c>
    </row>
    <row r="31" spans="1:4" ht="15.75">
      <c r="A31" s="60" t="s">
        <v>343</v>
      </c>
      <c r="B31" s="7"/>
      <c r="C31" s="7"/>
      <c r="D31" s="7">
        <f>B31+C31</f>
        <v>0</v>
      </c>
    </row>
    <row r="33" spans="1:4" s="1" customFormat="1" ht="15.75">
      <c r="A33" s="1" t="s">
        <v>346</v>
      </c>
      <c r="B33" s="2">
        <f>B16+B24+B27+B28+B29+B30+B31</f>
        <v>10674</v>
      </c>
      <c r="C33" s="2">
        <f>C16+C24+C27+C28+C29+C30+C31</f>
        <v>0</v>
      </c>
      <c r="D33" s="2">
        <f>D16+D24+D27+D28+D29+D30+D31</f>
        <v>10674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Header>&amp;C7. melléklet a 2/2013. (III. 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H14" sqref="A1:H14"/>
    </sheetView>
  </sheetViews>
  <sheetFormatPr defaultColWidth="9.140625" defaultRowHeight="12.75"/>
  <cols>
    <col min="1" max="1" width="66.57421875" style="3" customWidth="1"/>
    <col min="2" max="2" width="19.8515625" style="4" customWidth="1"/>
    <col min="3" max="4" width="19.8515625" style="4" hidden="1" customWidth="1"/>
    <col min="5" max="5" width="17.140625" style="4" customWidth="1"/>
    <col min="6" max="7" width="17.140625" style="4" hidden="1" customWidth="1"/>
    <col min="8" max="8" width="18.8515625" style="4" customWidth="1"/>
    <col min="9" max="10" width="18.8515625" style="4" hidden="1" customWidth="1"/>
    <col min="11" max="16384" width="9.140625" style="3" customWidth="1"/>
  </cols>
  <sheetData>
    <row r="1" spans="1:10" ht="15.75">
      <c r="A1" s="223" t="s">
        <v>229</v>
      </c>
      <c r="B1" s="224"/>
      <c r="C1" s="224"/>
      <c r="D1" s="224"/>
      <c r="E1" s="224"/>
      <c r="F1" s="224"/>
      <c r="G1" s="224"/>
      <c r="H1" s="224"/>
      <c r="I1" s="3"/>
      <c r="J1" s="3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3"/>
      <c r="J2" s="3"/>
    </row>
    <row r="3" spans="1:10" ht="15.75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5" spans="1:10" ht="47.25">
      <c r="A5" s="5" t="s">
        <v>50</v>
      </c>
      <c r="B5" s="18" t="s">
        <v>196</v>
      </c>
      <c r="C5" s="18" t="s">
        <v>417</v>
      </c>
      <c r="D5" s="18" t="s">
        <v>418</v>
      </c>
      <c r="E5" s="18" t="s">
        <v>49</v>
      </c>
      <c r="F5" s="18" t="s">
        <v>423</v>
      </c>
      <c r="G5" s="18" t="s">
        <v>424</v>
      </c>
      <c r="H5" s="113" t="s">
        <v>197</v>
      </c>
      <c r="I5" s="113" t="s">
        <v>425</v>
      </c>
      <c r="J5" s="113" t="s">
        <v>426</v>
      </c>
    </row>
    <row r="6" spans="1:10" ht="15.75">
      <c r="A6" s="8" t="s">
        <v>349</v>
      </c>
      <c r="B6" s="7">
        <v>1000</v>
      </c>
      <c r="C6" s="7">
        <v>1000</v>
      </c>
      <c r="D6" s="7">
        <v>5276</v>
      </c>
      <c r="E6" s="7"/>
      <c r="F6" s="7"/>
      <c r="G6" s="7"/>
      <c r="H6" s="7">
        <f aca="true" t="shared" si="0" ref="H6:J10">B6+E6</f>
        <v>1000</v>
      </c>
      <c r="I6" s="7">
        <f t="shared" si="0"/>
        <v>1000</v>
      </c>
      <c r="J6" s="7">
        <f t="shared" si="0"/>
        <v>5276</v>
      </c>
    </row>
    <row r="7" spans="1:10" ht="15.75">
      <c r="A7" s="8" t="s">
        <v>127</v>
      </c>
      <c r="B7" s="7"/>
      <c r="C7" s="7"/>
      <c r="D7" s="7"/>
      <c r="E7" s="7"/>
      <c r="F7" s="7"/>
      <c r="G7" s="7"/>
      <c r="H7" s="7">
        <f t="shared" si="0"/>
        <v>0</v>
      </c>
      <c r="I7" s="7">
        <f t="shared" si="0"/>
        <v>0</v>
      </c>
      <c r="J7" s="7">
        <f t="shared" si="0"/>
        <v>0</v>
      </c>
    </row>
    <row r="8" spans="1:10" ht="15.75">
      <c r="A8" s="8" t="s">
        <v>125</v>
      </c>
      <c r="B8" s="7">
        <v>500</v>
      </c>
      <c r="C8" s="7">
        <v>500</v>
      </c>
      <c r="D8" s="7">
        <v>207</v>
      </c>
      <c r="E8" s="7"/>
      <c r="F8" s="7"/>
      <c r="G8" s="7"/>
      <c r="H8" s="7">
        <f t="shared" si="0"/>
        <v>500</v>
      </c>
      <c r="I8" s="7">
        <f t="shared" si="0"/>
        <v>500</v>
      </c>
      <c r="J8" s="7">
        <f t="shared" si="0"/>
        <v>207</v>
      </c>
    </row>
    <row r="9" spans="1:10" ht="15.75">
      <c r="A9" s="8" t="s">
        <v>350</v>
      </c>
      <c r="B9" s="7">
        <v>20317</v>
      </c>
      <c r="C9" s="7">
        <v>20317</v>
      </c>
      <c r="D9" s="7">
        <v>6341</v>
      </c>
      <c r="E9" s="7"/>
      <c r="F9" s="7"/>
      <c r="G9" s="7"/>
      <c r="H9" s="7">
        <f t="shared" si="0"/>
        <v>20317</v>
      </c>
      <c r="I9" s="7">
        <f t="shared" si="0"/>
        <v>20317</v>
      </c>
      <c r="J9" s="7">
        <f t="shared" si="0"/>
        <v>6341</v>
      </c>
    </row>
    <row r="10" spans="1:10" s="1" customFormat="1" ht="15.75">
      <c r="A10" s="61" t="s">
        <v>129</v>
      </c>
      <c r="B10" s="11">
        <f aca="true" t="shared" si="1" ref="B10:G10">SUM(B6:B9)</f>
        <v>21817</v>
      </c>
      <c r="C10" s="11">
        <f t="shared" si="1"/>
        <v>21817</v>
      </c>
      <c r="D10" s="11">
        <f t="shared" si="1"/>
        <v>11824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0"/>
        <v>21817</v>
      </c>
      <c r="I10" s="11">
        <f t="shared" si="0"/>
        <v>21817</v>
      </c>
      <c r="J10" s="11">
        <f t="shared" si="0"/>
        <v>11824</v>
      </c>
    </row>
    <row r="11" ht="15.75">
      <c r="A11" s="62"/>
    </row>
    <row r="12" ht="15.75">
      <c r="A12" s="62"/>
    </row>
    <row r="13" spans="1:10" ht="47.25">
      <c r="A13" s="5" t="s">
        <v>50</v>
      </c>
      <c r="B13" s="18" t="s">
        <v>196</v>
      </c>
      <c r="C13" s="18" t="s">
        <v>196</v>
      </c>
      <c r="D13" s="18" t="s">
        <v>196</v>
      </c>
      <c r="E13" s="18" t="s">
        <v>49</v>
      </c>
      <c r="F13" s="18" t="s">
        <v>49</v>
      </c>
      <c r="G13" s="18" t="s">
        <v>49</v>
      </c>
      <c r="H13" s="113" t="s">
        <v>197</v>
      </c>
      <c r="I13" s="113" t="s">
        <v>197</v>
      </c>
      <c r="J13" s="113" t="s">
        <v>197</v>
      </c>
    </row>
    <row r="14" spans="1:10" ht="15.75">
      <c r="A14" s="19" t="s">
        <v>128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>C14+F14</f>
        <v>0</v>
      </c>
      <c r="J14" s="7">
        <v>0</v>
      </c>
    </row>
  </sheetData>
  <mergeCells count="2">
    <mergeCell ref="A2:H2"/>
    <mergeCell ref="A1:H1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Header>&amp;C8. melléklet a 2/2013. (III. 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I22" sqref="A1:I22"/>
    </sheetView>
  </sheetViews>
  <sheetFormatPr defaultColWidth="9.140625" defaultRowHeight="12.75"/>
  <cols>
    <col min="1" max="1" width="68.57421875" style="3" customWidth="1"/>
    <col min="2" max="2" width="20.140625" style="4" hidden="1" customWidth="1"/>
    <col min="3" max="3" width="20.140625" style="4" customWidth="1"/>
    <col min="4" max="4" width="20.140625" style="4" hidden="1" customWidth="1"/>
    <col min="5" max="5" width="16.28125" style="4" hidden="1" customWidth="1"/>
    <col min="6" max="6" width="16.28125" style="4" customWidth="1"/>
    <col min="7" max="8" width="16.28125" style="4" hidden="1" customWidth="1"/>
    <col min="9" max="9" width="16.28125" style="4" customWidth="1"/>
    <col min="10" max="10" width="16.28125" style="4" hidden="1" customWidth="1"/>
    <col min="11" max="16384" width="9.140625" style="3" customWidth="1"/>
  </cols>
  <sheetData>
    <row r="1" spans="1:9" s="1" customFormat="1" ht="33" customHeight="1">
      <c r="A1" s="223" t="s">
        <v>231</v>
      </c>
      <c r="B1" s="224"/>
      <c r="C1" s="224"/>
      <c r="D1" s="224"/>
      <c r="E1" s="224"/>
      <c r="F1" s="224"/>
      <c r="G1" s="224"/>
      <c r="H1" s="224"/>
      <c r="I1" s="225"/>
    </row>
    <row r="2" spans="1:10" ht="15.75">
      <c r="A2" s="223" t="s">
        <v>221</v>
      </c>
      <c r="B2" s="224"/>
      <c r="C2" s="224"/>
      <c r="D2" s="224"/>
      <c r="E2" s="224"/>
      <c r="F2" s="224"/>
      <c r="G2" s="224"/>
      <c r="H2" s="224"/>
      <c r="I2" s="225"/>
      <c r="J2" s="3"/>
    </row>
    <row r="3" spans="1:10" ht="15.75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5" spans="1:10" ht="55.5" customHeight="1">
      <c r="A5" s="5" t="s">
        <v>50</v>
      </c>
      <c r="B5" s="18" t="s">
        <v>196</v>
      </c>
      <c r="C5" s="18" t="s">
        <v>196</v>
      </c>
      <c r="D5" s="18" t="s">
        <v>429</v>
      </c>
      <c r="E5" s="18" t="s">
        <v>49</v>
      </c>
      <c r="F5" s="18" t="s">
        <v>49</v>
      </c>
      <c r="G5" s="18" t="s">
        <v>424</v>
      </c>
      <c r="H5" s="113" t="s">
        <v>197</v>
      </c>
      <c r="I5" s="113" t="s">
        <v>197</v>
      </c>
      <c r="J5" s="113" t="s">
        <v>426</v>
      </c>
    </row>
    <row r="6" spans="1:10" ht="15.75">
      <c r="A6" s="152" t="s">
        <v>359</v>
      </c>
      <c r="B6" s="154">
        <v>12378</v>
      </c>
      <c r="C6" s="154">
        <f>12378+754</f>
        <v>13132</v>
      </c>
      <c r="D6" s="154">
        <v>6378</v>
      </c>
      <c r="E6" s="7"/>
      <c r="F6" s="7"/>
      <c r="G6" s="7"/>
      <c r="H6" s="7">
        <f>B6+E6</f>
        <v>12378</v>
      </c>
      <c r="I6" s="7">
        <f>C6+F6</f>
        <v>13132</v>
      </c>
      <c r="J6" s="7">
        <f>D6+G6</f>
        <v>6378</v>
      </c>
    </row>
    <row r="7" spans="1:10" ht="15.75">
      <c r="A7" s="152" t="s">
        <v>358</v>
      </c>
      <c r="B7" s="154">
        <v>2464</v>
      </c>
      <c r="C7" s="154">
        <v>2464</v>
      </c>
      <c r="D7" s="154">
        <v>1232</v>
      </c>
      <c r="E7" s="7"/>
      <c r="F7" s="7"/>
      <c r="G7" s="7"/>
      <c r="H7" s="7">
        <f aca="true" t="shared" si="0" ref="H7:J22">B7+E7</f>
        <v>2464</v>
      </c>
      <c r="I7" s="7">
        <f t="shared" si="0"/>
        <v>2464</v>
      </c>
      <c r="J7" s="7">
        <f t="shared" si="0"/>
        <v>1232</v>
      </c>
    </row>
    <row r="8" spans="1:10" ht="15.75">
      <c r="A8" s="152" t="s">
        <v>357</v>
      </c>
      <c r="B8" s="154">
        <v>1843</v>
      </c>
      <c r="C8" s="154">
        <v>1843</v>
      </c>
      <c r="D8" s="154">
        <v>922</v>
      </c>
      <c r="E8" s="7"/>
      <c r="F8" s="7"/>
      <c r="G8" s="7"/>
      <c r="H8" s="7">
        <f t="shared" si="0"/>
        <v>1843</v>
      </c>
      <c r="I8" s="7">
        <f t="shared" si="0"/>
        <v>1843</v>
      </c>
      <c r="J8" s="7">
        <f t="shared" si="0"/>
        <v>922</v>
      </c>
    </row>
    <row r="9" spans="1:10" ht="15.75">
      <c r="A9" s="152" t="s">
        <v>356</v>
      </c>
      <c r="B9" s="154">
        <v>159</v>
      </c>
      <c r="C9" s="154">
        <v>159</v>
      </c>
      <c r="D9" s="154">
        <v>79</v>
      </c>
      <c r="E9" s="7"/>
      <c r="F9" s="7"/>
      <c r="G9" s="7"/>
      <c r="H9" s="7">
        <f t="shared" si="0"/>
        <v>159</v>
      </c>
      <c r="I9" s="7">
        <f t="shared" si="0"/>
        <v>159</v>
      </c>
      <c r="J9" s="7">
        <f t="shared" si="0"/>
        <v>79</v>
      </c>
    </row>
    <row r="10" spans="1:10" ht="15.75">
      <c r="A10" s="152" t="s">
        <v>351</v>
      </c>
      <c r="B10" s="154">
        <v>156</v>
      </c>
      <c r="C10" s="154">
        <v>156</v>
      </c>
      <c r="D10" s="154">
        <v>78</v>
      </c>
      <c r="E10" s="7"/>
      <c r="F10" s="7"/>
      <c r="G10" s="7"/>
      <c r="H10" s="7">
        <f t="shared" si="0"/>
        <v>156</v>
      </c>
      <c r="I10" s="7">
        <f t="shared" si="0"/>
        <v>156</v>
      </c>
      <c r="J10" s="7">
        <f t="shared" si="0"/>
        <v>78</v>
      </c>
    </row>
    <row r="11" spans="1:10" ht="15.75">
      <c r="A11" s="152" t="s">
        <v>352</v>
      </c>
      <c r="B11" s="154">
        <v>-1899</v>
      </c>
      <c r="C11" s="154">
        <v>-1899</v>
      </c>
      <c r="D11" s="154">
        <v>-950</v>
      </c>
      <c r="E11" s="7"/>
      <c r="F11" s="7"/>
      <c r="G11" s="7"/>
      <c r="H11" s="7">
        <f t="shared" si="0"/>
        <v>-1899</v>
      </c>
      <c r="I11" s="7">
        <f t="shared" si="0"/>
        <v>-1899</v>
      </c>
      <c r="J11" s="7">
        <f t="shared" si="0"/>
        <v>-950</v>
      </c>
    </row>
    <row r="12" spans="1:10" ht="15.75">
      <c r="A12" s="152" t="s">
        <v>355</v>
      </c>
      <c r="B12" s="154">
        <v>3000</v>
      </c>
      <c r="C12" s="154">
        <v>3000</v>
      </c>
      <c r="D12" s="154">
        <v>1500</v>
      </c>
      <c r="E12" s="7"/>
      <c r="F12" s="7"/>
      <c r="G12" s="7"/>
      <c r="H12" s="7">
        <f t="shared" si="0"/>
        <v>3000</v>
      </c>
      <c r="I12" s="7">
        <f t="shared" si="0"/>
        <v>3000</v>
      </c>
      <c r="J12" s="7">
        <f t="shared" si="0"/>
        <v>1500</v>
      </c>
    </row>
    <row r="13" spans="1:10" s="81" customFormat="1" ht="15.75">
      <c r="A13" s="210" t="s">
        <v>430</v>
      </c>
      <c r="B13" s="211">
        <f>SUM(B6:B12)</f>
        <v>18101</v>
      </c>
      <c r="C13" s="211">
        <f aca="true" t="shared" si="1" ref="C13:J13">SUM(C6:C12)</f>
        <v>18855</v>
      </c>
      <c r="D13" s="211">
        <f t="shared" si="1"/>
        <v>9239</v>
      </c>
      <c r="E13" s="211">
        <f t="shared" si="1"/>
        <v>0</v>
      </c>
      <c r="F13" s="211">
        <f t="shared" si="1"/>
        <v>0</v>
      </c>
      <c r="G13" s="211">
        <f t="shared" si="1"/>
        <v>0</v>
      </c>
      <c r="H13" s="211">
        <f t="shared" si="1"/>
        <v>18101</v>
      </c>
      <c r="I13" s="211">
        <f t="shared" si="1"/>
        <v>18855</v>
      </c>
      <c r="J13" s="211">
        <f t="shared" si="1"/>
        <v>9239</v>
      </c>
    </row>
    <row r="14" spans="1:10" ht="15.75">
      <c r="A14" s="152" t="s">
        <v>353</v>
      </c>
      <c r="B14" s="154">
        <v>2037</v>
      </c>
      <c r="C14" s="154">
        <v>2037</v>
      </c>
      <c r="D14" s="154">
        <v>1019</v>
      </c>
      <c r="E14" s="7"/>
      <c r="F14" s="7"/>
      <c r="G14" s="7"/>
      <c r="H14" s="7">
        <f t="shared" si="0"/>
        <v>2037</v>
      </c>
      <c r="I14" s="7">
        <f t="shared" si="0"/>
        <v>2037</v>
      </c>
      <c r="J14" s="7">
        <f t="shared" si="0"/>
        <v>1019</v>
      </c>
    </row>
    <row r="15" spans="1:10" ht="31.5">
      <c r="A15" s="153" t="s">
        <v>354</v>
      </c>
      <c r="B15" s="154">
        <v>1032</v>
      </c>
      <c r="C15" s="154">
        <v>1032</v>
      </c>
      <c r="D15" s="154">
        <v>516</v>
      </c>
      <c r="E15" s="7"/>
      <c r="F15" s="7"/>
      <c r="G15" s="7"/>
      <c r="H15" s="7">
        <f t="shared" si="0"/>
        <v>1032</v>
      </c>
      <c r="I15" s="7">
        <f t="shared" si="0"/>
        <v>1032</v>
      </c>
      <c r="J15" s="7">
        <f t="shared" si="0"/>
        <v>516</v>
      </c>
    </row>
    <row r="16" spans="1:10" ht="15.75">
      <c r="A16" s="60" t="s">
        <v>360</v>
      </c>
      <c r="B16" s="7">
        <v>4899</v>
      </c>
      <c r="C16" s="7">
        <v>5039</v>
      </c>
      <c r="D16" s="7">
        <v>3488</v>
      </c>
      <c r="E16" s="7"/>
      <c r="F16" s="7"/>
      <c r="G16" s="7"/>
      <c r="H16" s="7">
        <f t="shared" si="0"/>
        <v>4899</v>
      </c>
      <c r="I16" s="7">
        <f t="shared" si="0"/>
        <v>5039</v>
      </c>
      <c r="J16" s="7">
        <f t="shared" si="0"/>
        <v>3488</v>
      </c>
    </row>
    <row r="17" spans="1:10" ht="15.75">
      <c r="A17" s="60" t="s">
        <v>390</v>
      </c>
      <c r="B17" s="7">
        <v>7357</v>
      </c>
      <c r="C17" s="7">
        <v>7357</v>
      </c>
      <c r="D17" s="7">
        <v>0</v>
      </c>
      <c r="E17" s="7"/>
      <c r="F17" s="7"/>
      <c r="G17" s="7"/>
      <c r="H17" s="7">
        <f t="shared" si="0"/>
        <v>7357</v>
      </c>
      <c r="I17" s="7">
        <f t="shared" si="0"/>
        <v>7357</v>
      </c>
      <c r="J17" s="7">
        <f t="shared" si="0"/>
        <v>0</v>
      </c>
    </row>
    <row r="18" spans="1:10" ht="15.75">
      <c r="A18" s="60" t="s">
        <v>431</v>
      </c>
      <c r="B18" s="7">
        <v>0</v>
      </c>
      <c r="C18" s="7">
        <v>712</v>
      </c>
      <c r="D18" s="7">
        <v>712</v>
      </c>
      <c r="E18" s="7"/>
      <c r="F18" s="7"/>
      <c r="G18" s="7"/>
      <c r="H18" s="7">
        <f t="shared" si="0"/>
        <v>0</v>
      </c>
      <c r="I18" s="7">
        <f t="shared" si="0"/>
        <v>712</v>
      </c>
      <c r="J18" s="7">
        <f t="shared" si="0"/>
        <v>712</v>
      </c>
    </row>
    <row r="19" spans="1:10" ht="15.75">
      <c r="A19" s="60" t="s">
        <v>432</v>
      </c>
      <c r="B19" s="7">
        <v>0</v>
      </c>
      <c r="C19" s="7">
        <v>552</v>
      </c>
      <c r="D19" s="7">
        <v>552</v>
      </c>
      <c r="E19" s="7"/>
      <c r="F19" s="7"/>
      <c r="G19" s="7"/>
      <c r="H19" s="7">
        <f t="shared" si="0"/>
        <v>0</v>
      </c>
      <c r="I19" s="7">
        <f t="shared" si="0"/>
        <v>552</v>
      </c>
      <c r="J19" s="7">
        <f t="shared" si="0"/>
        <v>552</v>
      </c>
    </row>
    <row r="20" spans="1:10" s="81" customFormat="1" ht="47.25">
      <c r="A20" s="63" t="s">
        <v>130</v>
      </c>
      <c r="B20" s="17">
        <f>SUM(B13:B19)</f>
        <v>33426</v>
      </c>
      <c r="C20" s="17">
        <f aca="true" t="shared" si="2" ref="C20:J20">SUM(C13:C19)</f>
        <v>35584</v>
      </c>
      <c r="D20" s="17">
        <f t="shared" si="2"/>
        <v>15526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33426</v>
      </c>
      <c r="I20" s="17">
        <f t="shared" si="2"/>
        <v>35584</v>
      </c>
      <c r="J20" s="17">
        <f t="shared" si="2"/>
        <v>15526</v>
      </c>
    </row>
    <row r="21" spans="1:10" ht="15.75">
      <c r="A21" s="10"/>
      <c r="B21" s="7"/>
      <c r="C21" s="7"/>
      <c r="D21" s="7"/>
      <c r="E21" s="7"/>
      <c r="F21" s="7"/>
      <c r="G21" s="7"/>
      <c r="H21" s="7">
        <f t="shared" si="0"/>
        <v>0</v>
      </c>
      <c r="I21" s="7">
        <f t="shared" si="0"/>
        <v>0</v>
      </c>
      <c r="J21" s="7">
        <f t="shared" si="0"/>
        <v>0</v>
      </c>
    </row>
    <row r="22" spans="1:10" s="81" customFormat="1" ht="31.5">
      <c r="A22" s="63" t="s">
        <v>230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Header>&amp;C9. melléklet a 2/2013. (III. 4.) önkormányzati rendelethez&amp;X 1&amp;RHatály: 2013.09.24 -</oddHeader>
    <oddFooter>&amp;L&amp;X1 &amp;XMódosította a 10/2013. (IX. 23.) önkormányzati rendelet 5. melléklete. Hatályos: 2013.09.24.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PH</cp:lastModifiedBy>
  <cp:lastPrinted>2013-10-08T09:52:05Z</cp:lastPrinted>
  <dcterms:created xsi:type="dcterms:W3CDTF">2013-01-22T19:33:25Z</dcterms:created>
  <dcterms:modified xsi:type="dcterms:W3CDTF">2013-10-30T14:16:33Z</dcterms:modified>
  <cp:category/>
  <cp:version/>
  <cp:contentType/>
  <cp:contentStatus/>
</cp:coreProperties>
</file>