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ród\Testületi\rendeletek\"/>
    </mc:Choice>
  </mc:AlternateContent>
  <bookViews>
    <workbookView xWindow="0" yWindow="0" windowWidth="20490" windowHeight="7530" tabRatio="811"/>
  </bookViews>
  <sheets>
    <sheet name="Összesítő" sheetId="1" r:id="rId1"/>
    <sheet name="KIADÁS" sheetId="2" r:id="rId2"/>
    <sheet name="BEVÉTEL" sheetId="3" r:id="rId3"/>
    <sheet name="Pénzeszk. átadás" sheetId="4" r:id="rId4"/>
    <sheet name="Felhalmozási kiadások" sheetId="5" r:id="rId5"/>
    <sheet name="Működés és felhalmozás" sheetId="6" r:id="rId6"/>
  </sheets>
  <externalReferences>
    <externalReference r:id="rId7"/>
    <externalReference r:id="rId8"/>
  </externalReferences>
  <definedNames>
    <definedName name="_xlnm.Print_Area" localSheetId="2">BEVÉTEL!$A$1:$Q$42</definedName>
    <definedName name="_xlnm.Print_Area" localSheetId="4">'Felhalmozási kiadások'!$A$1:$H$33</definedName>
    <definedName name="_xlnm.Print_Area" localSheetId="1">KIADÁS!$A$1:$Q$46</definedName>
    <definedName name="_xlnm.Print_Area" localSheetId="5">'Működés és felhalmozás'!$A$2:$J$37</definedName>
    <definedName name="_xlnm.Print_Area" localSheetId="0">Összesítő!$A$1:$N$122</definedName>
    <definedName name="_xlnm.Print_Area" localSheetId="3">'Pénzeszk. átadás'!$A$1:$C$32</definedName>
    <definedName name="Print_Area_0" localSheetId="1">KIADÁS!$A$1:$I$46</definedName>
    <definedName name="Print_Area_0" localSheetId="0">Összesítő!$A$1:$N$122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6" l="1"/>
  <c r="E33" i="6"/>
  <c r="C33" i="6"/>
  <c r="B23" i="6"/>
  <c r="B33" i="6" s="1"/>
  <c r="C18" i="6"/>
  <c r="B18" i="6"/>
  <c r="D29" i="5"/>
  <c r="C29" i="5"/>
  <c r="D23" i="5"/>
  <c r="C23" i="5"/>
  <c r="D14" i="5"/>
  <c r="D33" i="5" s="1"/>
  <c r="C14" i="5"/>
  <c r="C33" i="5" s="1"/>
  <c r="C29" i="4"/>
  <c r="B29" i="4"/>
  <c r="C10" i="4"/>
  <c r="B10" i="4"/>
  <c r="C4" i="4"/>
  <c r="C28" i="4" s="1"/>
  <c r="C32" i="4" s="1"/>
  <c r="B4" i="4"/>
  <c r="B32" i="4" s="1"/>
  <c r="O41" i="3"/>
  <c r="N41" i="3"/>
  <c r="M40" i="3"/>
  <c r="L40" i="3"/>
  <c r="I40" i="3"/>
  <c r="H40" i="3"/>
  <c r="M37" i="3"/>
  <c r="O37" i="3" s="1"/>
  <c r="L37" i="3"/>
  <c r="N37" i="3" s="1"/>
  <c r="O36" i="3"/>
  <c r="N36" i="3"/>
  <c r="O35" i="3"/>
  <c r="N35" i="3"/>
  <c r="O34" i="3"/>
  <c r="N34" i="3"/>
  <c r="M33" i="3"/>
  <c r="L33" i="3"/>
  <c r="G33" i="3"/>
  <c r="F33" i="3"/>
  <c r="E33" i="3"/>
  <c r="D33" i="3"/>
  <c r="O32" i="3"/>
  <c r="N32" i="3"/>
  <c r="G30" i="3"/>
  <c r="O30" i="3" s="1"/>
  <c r="F30" i="3"/>
  <c r="N30" i="3" s="1"/>
  <c r="O29" i="3"/>
  <c r="N29" i="3"/>
  <c r="O28" i="3"/>
  <c r="N28" i="3"/>
  <c r="O27" i="3"/>
  <c r="N27" i="3"/>
  <c r="O26" i="3"/>
  <c r="N26" i="3"/>
  <c r="M24" i="3"/>
  <c r="L24" i="3"/>
  <c r="K24" i="3"/>
  <c r="J24" i="3"/>
  <c r="G24" i="3"/>
  <c r="F24" i="3"/>
  <c r="E24" i="3"/>
  <c r="D24" i="3"/>
  <c r="O23" i="3"/>
  <c r="N23" i="3"/>
  <c r="O22" i="3"/>
  <c r="N22" i="3"/>
  <c r="G21" i="3"/>
  <c r="O21" i="3" s="1"/>
  <c r="F21" i="3"/>
  <c r="N21" i="3" s="1"/>
  <c r="O20" i="3"/>
  <c r="N20" i="3"/>
  <c r="O19" i="3"/>
  <c r="N19" i="3"/>
  <c r="O18" i="3"/>
  <c r="N18" i="3"/>
  <c r="O17" i="3"/>
  <c r="N17" i="3"/>
  <c r="M16" i="3"/>
  <c r="L16" i="3"/>
  <c r="K16" i="3"/>
  <c r="K42" i="3" s="1"/>
  <c r="J16" i="3"/>
  <c r="G16" i="3"/>
  <c r="F16" i="3"/>
  <c r="E16" i="3"/>
  <c r="O16" i="3" s="1"/>
  <c r="D16" i="3"/>
  <c r="O15" i="3"/>
  <c r="N15" i="3"/>
  <c r="M14" i="3"/>
  <c r="O14" i="3" s="1"/>
  <c r="L14" i="3"/>
  <c r="N14" i="3" s="1"/>
  <c r="O13" i="3"/>
  <c r="N13" i="3"/>
  <c r="O12" i="3"/>
  <c r="N12" i="3"/>
  <c r="G11" i="3"/>
  <c r="O11" i="3" s="1"/>
  <c r="F11" i="3"/>
  <c r="N11" i="3" s="1"/>
  <c r="O10" i="3"/>
  <c r="N10" i="3"/>
  <c r="O9" i="3"/>
  <c r="N9" i="3"/>
  <c r="O8" i="3"/>
  <c r="N8" i="3"/>
  <c r="O7" i="3"/>
  <c r="N7" i="3"/>
  <c r="M5" i="3"/>
  <c r="L5" i="3"/>
  <c r="I5" i="3"/>
  <c r="H5" i="3"/>
  <c r="H42" i="3" s="1"/>
  <c r="G5" i="3"/>
  <c r="F5" i="3"/>
  <c r="E5" i="3"/>
  <c r="D5" i="3"/>
  <c r="O42" i="2"/>
  <c r="N42" i="2"/>
  <c r="O41" i="2"/>
  <c r="N41" i="2"/>
  <c r="K40" i="2"/>
  <c r="J40" i="2"/>
  <c r="I40" i="2"/>
  <c r="H40" i="2"/>
  <c r="O39" i="2"/>
  <c r="N39" i="2"/>
  <c r="O38" i="2"/>
  <c r="N38" i="2"/>
  <c r="O36" i="2"/>
  <c r="N36" i="2"/>
  <c r="O35" i="2"/>
  <c r="N35" i="2"/>
  <c r="K33" i="2"/>
  <c r="J33" i="2"/>
  <c r="I33" i="2"/>
  <c r="H33" i="2"/>
  <c r="G33" i="2"/>
  <c r="F33" i="2"/>
  <c r="E33" i="2"/>
  <c r="O33" i="2" s="1"/>
  <c r="D33" i="2"/>
  <c r="O31" i="2"/>
  <c r="N31" i="2"/>
  <c r="O30" i="2"/>
  <c r="N30" i="2"/>
  <c r="K29" i="2"/>
  <c r="J29" i="2"/>
  <c r="I29" i="2"/>
  <c r="H29" i="2"/>
  <c r="N29" i="2" s="1"/>
  <c r="O28" i="2"/>
  <c r="N28" i="2"/>
  <c r="O27" i="2"/>
  <c r="N27" i="2"/>
  <c r="O26" i="2"/>
  <c r="N26" i="2"/>
  <c r="O25" i="2"/>
  <c r="N25" i="2"/>
  <c r="O24" i="2"/>
  <c r="N24" i="2"/>
  <c r="M23" i="2"/>
  <c r="L23" i="2"/>
  <c r="K23" i="2"/>
  <c r="J23" i="2"/>
  <c r="I23" i="2"/>
  <c r="H23" i="2"/>
  <c r="G23" i="2"/>
  <c r="F23" i="2"/>
  <c r="E23" i="2"/>
  <c r="D23" i="2"/>
  <c r="O22" i="2"/>
  <c r="N22" i="2"/>
  <c r="O21" i="2"/>
  <c r="N21" i="2"/>
  <c r="O20" i="2"/>
  <c r="N20" i="2"/>
  <c r="K19" i="2"/>
  <c r="J19" i="2"/>
  <c r="I19" i="2"/>
  <c r="O19" i="2" s="1"/>
  <c r="H19" i="2"/>
  <c r="O18" i="2"/>
  <c r="O17" i="2"/>
  <c r="N17" i="2"/>
  <c r="O16" i="2"/>
  <c r="N16" i="2"/>
  <c r="M15" i="2"/>
  <c r="L15" i="2"/>
  <c r="K15" i="2"/>
  <c r="J15" i="2"/>
  <c r="I15" i="2"/>
  <c r="H15" i="2"/>
  <c r="G15" i="2"/>
  <c r="F15" i="2"/>
  <c r="E15" i="2"/>
  <c r="D15" i="2"/>
  <c r="O14" i="2"/>
  <c r="N14" i="2"/>
  <c r="M13" i="2"/>
  <c r="L13" i="2"/>
  <c r="I13" i="2"/>
  <c r="O13" i="2" s="1"/>
  <c r="H13" i="2"/>
  <c r="O11" i="2"/>
  <c r="I10" i="2"/>
  <c r="H10" i="2"/>
  <c r="G10" i="2"/>
  <c r="F10" i="2"/>
  <c r="E10" i="2"/>
  <c r="D10" i="2"/>
  <c r="N10" i="2" s="1"/>
  <c r="O9" i="2"/>
  <c r="N9" i="2"/>
  <c r="O8" i="2"/>
  <c r="N8" i="2"/>
  <c r="O7" i="2"/>
  <c r="N7" i="2"/>
  <c r="O6" i="2"/>
  <c r="N6" i="2"/>
  <c r="M5" i="2"/>
  <c r="L5" i="2"/>
  <c r="K5" i="2"/>
  <c r="J5" i="2"/>
  <c r="I5" i="2"/>
  <c r="H5" i="2"/>
  <c r="G5" i="2"/>
  <c r="F5" i="2"/>
  <c r="E5" i="2"/>
  <c r="D5" i="2"/>
  <c r="K115" i="1"/>
  <c r="L90" i="1"/>
  <c r="K90" i="1"/>
  <c r="L83" i="1"/>
  <c r="K83" i="1"/>
  <c r="L80" i="1"/>
  <c r="K76" i="1"/>
  <c r="L75" i="1"/>
  <c r="K75" i="1"/>
  <c r="L74" i="1"/>
  <c r="K74" i="1"/>
  <c r="L68" i="1"/>
  <c r="K68" i="1"/>
  <c r="K66" i="1"/>
  <c r="K52" i="1" s="1"/>
  <c r="K64" i="1"/>
  <c r="L54" i="1"/>
  <c r="K54" i="1"/>
  <c r="L53" i="1"/>
  <c r="K53" i="1"/>
  <c r="L52" i="1"/>
  <c r="K49" i="1"/>
  <c r="L42" i="1"/>
  <c r="L40" i="1" s="1"/>
  <c r="K42" i="1"/>
  <c r="L36" i="1"/>
  <c r="L94" i="1" s="1"/>
  <c r="L119" i="1" s="1"/>
  <c r="K40" i="1"/>
  <c r="K39" i="1"/>
  <c r="K38" i="1"/>
  <c r="K37" i="1"/>
  <c r="K28" i="1"/>
  <c r="K17" i="1"/>
  <c r="K15" i="1" s="1"/>
  <c r="K16" i="1"/>
  <c r="L15" i="1"/>
  <c r="K11" i="1"/>
  <c r="K10" i="1"/>
  <c r="K9" i="1"/>
  <c r="K7" i="1" s="1"/>
  <c r="K3" i="1" s="1"/>
  <c r="K8" i="1"/>
  <c r="L7" i="1"/>
  <c r="K6" i="1"/>
  <c r="L4" i="1"/>
  <c r="K4" i="1"/>
  <c r="L3" i="1"/>
  <c r="L32" i="1" s="1"/>
  <c r="L117" i="1" s="1"/>
  <c r="K32" i="1" l="1"/>
  <c r="K117" i="1" s="1"/>
  <c r="C35" i="6"/>
  <c r="F18" i="6"/>
  <c r="F35" i="6" s="1"/>
  <c r="E18" i="6"/>
  <c r="B35" i="6"/>
  <c r="E35" i="6"/>
  <c r="B28" i="4"/>
  <c r="M42" i="3"/>
  <c r="N33" i="3"/>
  <c r="O5" i="3"/>
  <c r="G42" i="3"/>
  <c r="N24" i="3"/>
  <c r="D42" i="3"/>
  <c r="F42" i="3"/>
  <c r="I42" i="3"/>
  <c r="L42" i="3"/>
  <c r="N16" i="3"/>
  <c r="J42" i="3"/>
  <c r="O24" i="3"/>
  <c r="O33" i="3"/>
  <c r="N40" i="3"/>
  <c r="O40" i="3"/>
  <c r="N5" i="3"/>
  <c r="E42" i="3"/>
  <c r="E43" i="2"/>
  <c r="N15" i="2"/>
  <c r="N23" i="2"/>
  <c r="O29" i="2"/>
  <c r="F43" i="2"/>
  <c r="I43" i="2"/>
  <c r="J43" i="2"/>
  <c r="M43" i="2"/>
  <c r="O10" i="2"/>
  <c r="N11" i="2"/>
  <c r="N13" i="2"/>
  <c r="O15" i="2"/>
  <c r="N18" i="2"/>
  <c r="N19" i="2"/>
  <c r="O23" i="2"/>
  <c r="N33" i="2"/>
  <c r="O40" i="2"/>
  <c r="N40" i="2"/>
  <c r="N5" i="2"/>
  <c r="D43" i="2"/>
  <c r="G43" i="2"/>
  <c r="H43" i="2"/>
  <c r="K43" i="2"/>
  <c r="L43" i="2"/>
  <c r="O5" i="2"/>
  <c r="K36" i="1"/>
  <c r="K94" i="1" s="1"/>
  <c r="K119" i="1" s="1"/>
  <c r="O42" i="3" l="1"/>
  <c r="N42" i="3"/>
  <c r="N43" i="2"/>
  <c r="O43" i="2"/>
  <c r="K122" i="1" l="1"/>
  <c r="L120" i="1"/>
  <c r="L122" i="1"/>
  <c r="K120" i="1" l="1"/>
</calcChain>
</file>

<file path=xl/comments1.xml><?xml version="1.0" encoding="utf-8"?>
<comments xmlns="http://schemas.openxmlformats.org/spreadsheetml/2006/main">
  <authors>
    <author/>
    <author>Sony</author>
    <author>Bianka</author>
  </authors>
  <commentList>
    <comment ref="K16" authorId="0" shapeId="0">
      <text>
        <r>
          <rPr>
            <sz val="8"/>
            <color rgb="FF000000"/>
            <rFont val="Tahoma"/>
            <family val="2"/>
            <charset val="238"/>
          </rPr>
          <t>beruházások - víziközmű nettója</t>
        </r>
      </text>
    </comment>
    <comment ref="K17" authorId="0" shapeId="0">
      <text>
        <r>
          <rPr>
            <sz val="8"/>
            <color rgb="FF000000"/>
            <rFont val="Tahoma"/>
            <family val="2"/>
            <charset val="238"/>
          </rPr>
          <t>felújítások - víziközmű nettója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  <charset val="238"/>
          </rPr>
          <t>16000 víziközmű beruházás
3000 víziközmű felújítás</t>
        </r>
      </text>
    </comment>
    <comment ref="K43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1700</t>
        </r>
      </text>
    </comment>
    <comment ref="K44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2200</t>
        </r>
      </text>
    </comment>
    <comment ref="K45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1400</t>
        </r>
      </text>
    </comment>
    <comment ref="K46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700</t>
        </r>
      </text>
    </comment>
    <comment ref="K47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14000</t>
        </r>
      </text>
    </comment>
    <comment ref="K48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150</t>
        </r>
      </text>
    </comment>
    <comment ref="K51" authorId="2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500</t>
        </r>
      </text>
    </comment>
    <comment ref="K69" authorId="0" shapeId="0">
      <text>
        <r>
          <rPr>
            <sz val="11"/>
            <color rgb="FF000000"/>
            <rFont val="Calibri"/>
            <family val="2"/>
            <charset val="238"/>
          </rPr>
          <t>4290 közcélú bevétel
150 gyermekvédelmi tám.
175 kollégiumi normatíva fertődnek
1000 iskolabusz</t>
        </r>
      </text>
    </comment>
    <comment ref="K70" authorId="0" shapeId="0">
      <text>
        <r>
          <rPr>
            <sz val="8"/>
            <color rgb="FF000000"/>
            <rFont val="Tahoma"/>
            <family val="2"/>
            <charset val="238"/>
          </rPr>
          <t>4300 fogorvosi ellátás
166 háziorvosi ellátás</t>
        </r>
      </text>
    </comment>
    <comment ref="K76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1200 traktor értékesítés
</t>
        </r>
      </text>
    </comment>
    <comment ref="K77" authorId="1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321.163 víziközművagyon áfája</t>
        </r>
      </text>
    </comment>
    <comment ref="K88" authorId="0" shapeId="0">
      <text>
        <r>
          <rPr>
            <sz val="11"/>
            <color rgb="FF000000"/>
            <rFont val="Calibri"/>
            <family val="2"/>
            <charset val="238"/>
          </rPr>
          <t>180 K.Kati
441 sopron térségi hull.gazd.</t>
        </r>
      </text>
    </comment>
    <comment ref="K92" authorId="1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1.189.493 víziközművagyon nettója</t>
        </r>
      </text>
    </comment>
  </commentList>
</comments>
</file>

<file path=xl/comments2.xml><?xml version="1.0" encoding="utf-8"?>
<comments xmlns="http://schemas.openxmlformats.org/spreadsheetml/2006/main">
  <authors>
    <author/>
    <author>Bianka</author>
    <author>Sony</author>
  </authors>
  <commentList>
    <comment ref="H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L7" authorId="0" shapeId="0">
      <text>
        <r>
          <rPr>
            <sz val="8"/>
            <color rgb="FF000000"/>
            <rFont val="Tahoma"/>
            <family val="2"/>
            <charset val="238"/>
          </rPr>
          <t>Felhasnyárligeti urnafal építése 1000</t>
        </r>
      </text>
    </comment>
    <comment ref="H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J9" authorId="1" shapeId="0">
      <text>
        <r>
          <rPr>
            <b/>
            <sz val="9"/>
            <color indexed="81"/>
            <rFont val="Tahoma"/>
            <family val="2"/>
            <charset val="238"/>
          </rPr>
          <t>2016. évi nettó első ütem</t>
        </r>
      </text>
    </comment>
    <comment ref="H1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H12" authorId="2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860 TOP pályázat</t>
        </r>
      </text>
    </comment>
    <comment ref="L14" authorId="0" shapeId="0">
      <text>
        <r>
          <rPr>
            <sz val="8"/>
            <color rgb="FF000000"/>
            <rFont val="Tahoma"/>
            <family val="2"/>
            <charset val="238"/>
          </rPr>
          <t xml:space="preserve">25.177 víziközműberuházás/felújítás 
13.000 nyárligeti csatorna 1. ütem
</t>
        </r>
      </text>
    </comment>
    <comment ref="H16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H1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H18" authorId="0" shapeId="0">
      <text>
        <r>
          <rPr>
            <sz val="8"/>
            <color rgb="FF000000"/>
            <rFont val="Tahoma"/>
            <family val="2"/>
            <charset val="238"/>
          </rPr>
          <t>2.722 - 860 pályázatok
4.500 falunapok
áram, víz, telefon, internet, egyéb szolg.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38"/>
          </rPr>
          <t>200 Jegyzői hatáskörű segélyek pü átadása közös hivatalnak
100 közös hivatal
2300 + áfa rendezési terv</t>
        </r>
      </text>
    </comment>
    <comment ref="H2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H25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L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H26" authorId="0" shapeId="0">
      <text>
        <r>
          <rPr>
            <sz val="8"/>
            <color rgb="FF000000"/>
            <rFont val="Tahoma"/>
            <family val="2"/>
            <charset val="238"/>
          </rPr>
          <t>400 arányosítva
300 marketing</t>
        </r>
      </text>
    </comment>
    <comment ref="H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J28" authorId="0" shapeId="0">
      <text>
        <r>
          <rPr>
            <sz val="11"/>
            <color rgb="FF000000"/>
            <rFont val="Calibri"/>
            <family val="2"/>
            <charset val="238"/>
          </rPr>
          <t>6671-166-4300 = ÁH-n kívül</t>
        </r>
      </text>
    </comment>
    <comment ref="J3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J3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J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J34" authorId="0" shapeId="0">
      <text>
        <r>
          <rPr>
            <sz val="8"/>
            <color rgb="FF000000"/>
            <rFont val="Tahoma"/>
            <family val="2"/>
            <charset val="238"/>
          </rPr>
          <t>nincs ápolási díj</t>
        </r>
      </text>
    </comment>
    <comment ref="C3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J3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1355 + 1200 + 1870 - 100 - 60</t>
        </r>
      </text>
    </comment>
    <comment ref="A4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3.xml><?xml version="1.0" encoding="utf-8"?>
<comments xmlns="http://schemas.openxmlformats.org/spreadsheetml/2006/main">
  <authors>
    <author/>
    <author>Bianka</author>
    <author>Sony</author>
  </authors>
  <commentList>
    <comment ref="D8" authorId="0" shapeId="0">
      <text>
        <r>
          <rPr>
            <sz val="11"/>
            <color rgb="FF000000"/>
            <rFont val="Calibri"/>
            <family val="2"/>
            <charset val="238"/>
          </rPr>
          <t>3 400 lakbérek
250 posta 
175 Turi Attila földbérleti díj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megállapítottból 6013</t>
        </r>
      </text>
    </comment>
    <comment ref="H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adók</t>
        </r>
      </text>
    </comment>
    <comment ref="F12" authorId="0" shapeId="0">
      <text>
        <r>
          <rPr>
            <sz val="8"/>
            <color rgb="FF000000"/>
            <rFont val="Tahoma"/>
            <family val="2"/>
            <charset val="238"/>
          </rPr>
          <t xml:space="preserve">
89 841 Ft x 5 fő x 12 hó = 5 390 460</t>
        </r>
      </text>
    </comment>
    <comment ref="L17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K.Kati kölcsön</t>
        </r>
      </text>
    </comment>
    <comment ref="D20" authorId="2" shapeId="0">
      <text>
        <r>
          <rPr>
            <b/>
            <sz val="9"/>
            <color indexed="81"/>
            <rFont val="Tahoma"/>
            <family val="2"/>
            <charset val="238"/>
          </rPr>
          <t>Sony:</t>
        </r>
        <r>
          <rPr>
            <sz val="9"/>
            <color indexed="81"/>
            <rFont val="Tahoma"/>
            <family val="2"/>
            <charset val="238"/>
          </rPr>
          <t xml:space="preserve">
áfa visszaigénylés
</t>
        </r>
      </text>
    </comment>
    <comment ref="F2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300.000    szoc. tűzifa támogatás</t>
        </r>
      </text>
    </comment>
    <comment ref="G20" authorId="1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394 + 2546 ÁFA visszatérítés</t>
        </r>
      </text>
    </comment>
    <comment ref="L20" authorId="0" shapeId="0">
      <text>
        <r>
          <rPr>
            <sz val="11"/>
            <color rgb="FF000000"/>
            <rFont val="Calibri"/>
            <family val="2"/>
            <charset val="238"/>
          </rPr>
          <t>Napelemes pály. 17.386.640</t>
        </r>
      </text>
    </comment>
    <comment ref="D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tájház kézművesfoglalkozás, belépők</t>
        </r>
      </text>
    </comment>
    <comment ref="F2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Itthon vagy Magyarország</t>
        </r>
      </text>
    </comment>
    <comment ref="D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tájház kézművesfoglalkozás, belépők</t>
        </r>
      </text>
    </comment>
    <comment ref="L2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civilek kölcsön visszafizetés 682
hulladékgazd. Társulás kölcsön visszafiz.</t>
        </r>
      </text>
    </comment>
    <comment ref="F29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F31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óvoda támogatás</t>
        </r>
      </text>
    </comment>
    <comment ref="F32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F34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F35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2500 az állami
1050 iskolabusz szülők + fszéplak</t>
        </r>
      </text>
    </comment>
    <comment ref="C36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7" authorId="0" shapeId="0">
      <text>
        <r>
          <rPr>
            <sz val="8"/>
            <color rgb="FF000000"/>
            <rFont val="Tahoma"/>
            <family val="2"/>
            <charset val="238"/>
          </rPr>
          <t>2015-ből kiindulva</t>
        </r>
      </text>
    </comment>
    <comment ref="B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tavaly ennyi</t>
        </r>
      </text>
    </comment>
    <comment ref="B9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szoc. Segélyek 193.000</t>
        </r>
      </text>
    </comment>
    <comment ref="B1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2014:  184 ezer</t>
        </r>
      </text>
    </comment>
    <comment ref="B12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410 e / hó</t>
        </r>
      </text>
    </comment>
    <comment ref="B13" authorId="0" shapeId="0">
      <text>
        <r>
          <rPr>
            <sz val="11"/>
            <color rgb="FF000000"/>
            <rFont val="Calibri"/>
            <family val="2"/>
            <charset val="238"/>
          </rPr>
          <t>2014: 76e</t>
        </r>
      </text>
    </comment>
    <comment ref="B14" authorId="0" shapeId="0">
      <text>
        <r>
          <rPr>
            <sz val="8"/>
            <color rgb="FF000000"/>
            <rFont val="Tahoma"/>
            <family val="2"/>
            <charset val="238"/>
          </rPr>
          <t>Bea</t>
        </r>
      </text>
    </comment>
    <comment ref="B15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   170 e</t>
        </r>
      </text>
    </comment>
    <comment ref="B18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280 e volt 2 részletben</t>
        </r>
      </text>
    </comment>
    <comment ref="B19" authorId="0" shapeId="0">
      <text>
        <r>
          <rPr>
            <sz val="8"/>
            <color rgb="FF000000"/>
            <rFont val="Tahoma"/>
            <family val="2"/>
            <charset val="238"/>
          </rPr>
          <t>Bea</t>
        </r>
      </text>
    </comment>
    <comment ref="B20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
03.27. 11.385
09.18. 63.284
11.26. 11.834</t>
        </r>
      </text>
    </comment>
    <comment ref="B21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2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3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4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5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3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C30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8"/>
            <color rgb="FF000000"/>
            <rFont val="Tahoma"/>
            <family val="2"/>
            <charset val="238"/>
          </rPr>
          <t>15860 + 4 280 áfa = 20140</t>
        </r>
      </text>
    </comment>
    <comment ref="C18" authorId="0" shape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  <comment ref="D19" authorId="0" shapeId="0">
      <text>
        <r>
          <rPr>
            <sz val="11"/>
            <color rgb="FF000000"/>
            <rFont val="Calibri"/>
            <family val="2"/>
            <charset val="238"/>
          </rPr>
          <t>+650 (11.23.)</t>
        </r>
      </text>
    </comment>
    <comment ref="C27" authorId="0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</commentList>
</comments>
</file>

<file path=xl/comments6.xml><?xml version="1.0" encoding="utf-8"?>
<comments xmlns="http://schemas.openxmlformats.org/spreadsheetml/2006/main">
  <authors>
    <author>Bianka</author>
    <author/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385 nyitó pénzállományból + 6094 - rendezési terv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385 nyitó pénzállományból + 6094 - rendezési terv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víziközművagyon nettója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víziközművagyon nettója</t>
        </r>
      </text>
    </comment>
    <comment ref="E22" authorId="1" shapeId="0">
      <text/>
    </comment>
    <comment ref="B23" authorId="1" shapeId="0">
      <text>
        <r>
          <rPr>
            <sz val="8"/>
            <color rgb="FF000000"/>
            <rFont val="Tahoma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810 víziközművagyon áfája</t>
        </r>
      </text>
    </comment>
    <comment ref="E24" authorId="1" shapeId="0">
      <text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4320 víziközművagyon áfája</t>
        </r>
      </text>
    </comment>
  </commentList>
</comments>
</file>

<file path=xl/sharedStrings.xml><?xml version="1.0" encoding="utf-8"?>
<sst xmlns="http://schemas.openxmlformats.org/spreadsheetml/2006/main" count="543" uniqueCount="352">
  <si>
    <t>A</t>
  </si>
  <si>
    <t>Költségvetési kiadások</t>
  </si>
  <si>
    <t>Módosított előirányzat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</si>
  <si>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</si>
  <si>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</si>
  <si>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</si>
  <si>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</si>
  <si>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</si>
  <si>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</si>
  <si>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</si>
  <si>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</si>
  <si>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</si>
  <si>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</si>
  <si>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4.1.</t>
  </si>
  <si>
    <t>Támogatásértékű működési kiadások államháztartáson belülre</t>
  </si>
  <si>
    <t>4.2.</t>
  </si>
  <si>
    <t>Működési célú pénzeszközátadás államháztartáson kívülre</t>
  </si>
  <si>
    <t>4.3.</t>
  </si>
  <si>
    <t>Társadalom-, és szociálpolitikai és egyéb juttatás, támogatás</t>
  </si>
  <si>
    <t>5.</t>
  </si>
  <si>
    <t>Működési célú tartalék</t>
  </si>
  <si>
    <t>II</t>
  </si>
  <si>
    <t>Felhalmozási kiadások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</si>
  <si>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</si>
  <si>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</si>
  <si>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</si>
  <si>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</si>
  <si>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</si>
  <si>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</si>
  <si>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</si>
  <si>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</si>
  <si>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</si>
  <si>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</si>
  <si>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</si>
  <si>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</si>
  <si>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</si>
  <si>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</si>
  <si>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</si>
  <si>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</si>
  <si>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KÖLTSÉGVETÉSI KIADÁSOK ÖSSZESEN:</t>
  </si>
  <si>
    <t>B</t>
  </si>
  <si>
    <t>Működési bevételek</t>
  </si>
  <si>
    <t>1.1.</t>
  </si>
  <si>
    <t>Szolgáltatások ellenértéke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</si>
  <si>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</si>
  <si>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</si>
  <si>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</si>
  <si>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</si>
  <si>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</si>
  <si>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</si>
  <si>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</si>
  <si>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</si>
  <si>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</si>
  <si>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</si>
  <si>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- talajterhelési díj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</si>
  <si>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</si>
  <si>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</si>
  <si>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</si>
  <si>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</si>
  <si>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</si>
  <si>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</si>
  <si>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</si>
  <si>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</si>
  <si>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</si>
  <si>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</si>
  <si>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</si>
  <si>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</si>
  <si>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</si>
  <si>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</si>
  <si>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</si>
  <si>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</si>
  <si>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</si>
  <si>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</si>
  <si>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</si>
  <si>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</si>
  <si>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</si>
  <si>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</si>
  <si>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</si>
  <si>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3.1.5.</t>
  </si>
  <si>
    <t>A helyi önkormányzatok működésének általános támogatásához kapcsolódó kiegészítés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</si>
  <si>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</si>
  <si>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</si>
  <si>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</si>
  <si>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</si>
  <si>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</si>
  <si>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3.5.</t>
  </si>
  <si>
    <t>Könyvtári, közművelődési és múzeumi feladatok támogatása</t>
  </si>
  <si>
    <t>3.5.1.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</si>
  <si>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</si>
  <si>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</si>
  <si>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</si>
  <si>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</si>
  <si>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</si>
  <si>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</si>
  <si>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</si>
  <si>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</si>
  <si>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</si>
  <si>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4.5</t>
  </si>
  <si>
    <t>Egyéb saját működési bevétel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</si>
  <si>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</si>
  <si>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</si>
  <si>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</si>
  <si>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</si>
  <si>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</si>
  <si>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</si>
  <si>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Önkormányzatok sajátos felhalmozási és tőke bevételei (víziközművagyon)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</si>
  <si>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</si>
  <si>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</si>
  <si>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</si>
  <si>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</si>
  <si>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</si>
  <si>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</si>
  <si>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</si>
  <si>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</si>
  <si>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</si>
  <si>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</si>
  <si>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</si>
  <si>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</si>
  <si>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</si>
  <si>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</si>
  <si>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</si>
  <si>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</si>
  <si>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</si>
  <si>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</si>
  <si>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Alap- és vállalkozási tevékenység közötti elszámolások (viziközmű)</t>
  </si>
  <si>
    <t>Egyéb pénzforgalom nélküli bevételek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</si>
  <si>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</si>
  <si>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</si>
  <si>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</si>
  <si>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</si>
  <si>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</si>
  <si>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</si>
  <si>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</si>
  <si>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</si>
  <si>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</si>
  <si>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</si>
  <si>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</si>
  <si>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</si>
  <si>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</si>
  <si>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</si>
  <si>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</si>
  <si>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</si>
  <si>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</si>
  <si>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 (A+E):</t>
  </si>
  <si>
    <t>TÁRGYÉVI BEVÉTELEK (B+C+D):</t>
  </si>
  <si>
    <t>Munkaadókat terh. járulékok</t>
  </si>
  <si>
    <t>Dologi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</si>
  <si>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</si>
  <si>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</si>
  <si>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</si>
  <si>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</si>
  <si>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</si>
  <si>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</si>
  <si>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</si>
  <si>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</si>
  <si>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</si>
  <si>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</si>
  <si>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</si>
  <si>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</si>
  <si>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</si>
  <si>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</si>
  <si>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</si>
  <si>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</si>
  <si>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</si>
  <si>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</si>
  <si>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</si>
  <si>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</si>
  <si>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</si>
  <si>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</si>
  <si>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</si>
  <si>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</si>
  <si>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</si>
  <si>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</si>
  <si>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</si>
  <si>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</si>
  <si>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</si>
  <si>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</si>
  <si>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</si>
  <si>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</si>
  <si>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</si>
  <si>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072112</t>
  </si>
  <si>
    <t>Általános orvosi szolg. finanszírozása és támogatása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</si>
  <si>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</si>
  <si>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</si>
  <si>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</si>
  <si>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</si>
  <si>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</si>
  <si>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</si>
  <si>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</si>
  <si>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</si>
  <si>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</si>
  <si>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</si>
  <si>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</si>
  <si>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</si>
  <si>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</si>
  <si>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</si>
  <si>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</si>
  <si>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</si>
  <si>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</si>
  <si>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</si>
  <si>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</si>
  <si>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</si>
  <si>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</si>
  <si>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</si>
  <si>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</si>
  <si>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</si>
  <si>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</si>
  <si>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</si>
  <si>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</si>
  <si>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</si>
  <si>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</si>
  <si>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107055</t>
  </si>
  <si>
    <t>Falugondnoki, tanyagondnoki szolgáltatás</t>
  </si>
  <si>
    <t>Települési támogatás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</si>
  <si>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</si>
  <si>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</si>
  <si>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</si>
  <si>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</si>
  <si>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</si>
  <si>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</si>
  <si>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Intézmény működési bevétel</t>
  </si>
  <si>
    <t>Támogatások átvett pénzeszközök</t>
  </si>
  <si>
    <t>Önkormányzat sajátos működési bevétel</t>
  </si>
  <si>
    <t>Önk. sajátos felhalmozás bevétel</t>
  </si>
  <si>
    <t>Közcélú foglalkoztatás (rövid, téli, hosszabb)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</si>
  <si>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</si>
  <si>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</si>
  <si>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</si>
  <si>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</si>
  <si>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</si>
  <si>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BEVÉTELEK ÖSSZESEN</t>
  </si>
  <si>
    <t>Támogatásértékű működési kiadások államháztartáson belül</t>
  </si>
  <si>
    <t>Közös Önkormányzati Hivatal</t>
  </si>
  <si>
    <t>Margaréta Óvoda, Sarródi Tagóvoda</t>
  </si>
  <si>
    <t>Werkele Sándor Alapkezelő -Bursa</t>
  </si>
  <si>
    <t>Jegyzői hatáskörű segélyek pü átadása közös hivatalnak</t>
  </si>
  <si>
    <t>Működési célú pénzeszköz átadás államháztartáson kívülre</t>
  </si>
  <si>
    <t>Iskolaorvosi ellátás Dr.Szente és Társa</t>
  </si>
  <si>
    <t>Fogorvosi ellátás Dr. Ábrahám Diána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</si>
  <si>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</si>
  <si>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</si>
  <si>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</si>
  <si>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</si>
  <si>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</si>
  <si>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</si>
  <si>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</si>
  <si>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Sarródi Polgárőr Egyesület</t>
  </si>
  <si>
    <t>Magyar Faluszövetség</t>
  </si>
  <si>
    <t>Magyarországi Tájházak Szövetsége</t>
  </si>
  <si>
    <t>Működési célú pénzeszköz átadás összesen:</t>
  </si>
  <si>
    <t>Önkormányzati támogatások és egyéb juttatások</t>
  </si>
  <si>
    <t>Önkorm.saját hatáskörben adott juttatás /iskolakezd.tám., nyugdíj.ut., újszülöttek köszöntése/</t>
  </si>
  <si>
    <t>Pénzeszközátadás összesen</t>
  </si>
  <si>
    <t>BERUHÁZÁSI kiadások</t>
  </si>
  <si>
    <t>Víziközművagyon</t>
  </si>
  <si>
    <t>Beruházási kiadások összesen:</t>
  </si>
  <si>
    <t>FELÚJÍTÁSI kiadások</t>
  </si>
  <si>
    <t>Sportöltöző</t>
  </si>
  <si>
    <t>Felújítási kiadások összesen:</t>
  </si>
  <si>
    <t>Kis értékű tárgyi eszköz összesen:</t>
  </si>
  <si>
    <t>Felhalmozási kiadások összesen</t>
  </si>
  <si>
    <t>Működést szolgáló bevételek</t>
  </si>
  <si>
    <t>Működési kiadások</t>
  </si>
  <si>
    <t>Munkakadókat terhelő járulék</t>
  </si>
  <si>
    <t>Kamatbevételek</t>
  </si>
  <si>
    <t>Dologi jellegű kiadások</t>
  </si>
  <si>
    <t>Áfa bevétel</t>
  </si>
  <si>
    <t>Vásárolt termékek és szolgáltatások ÁFÁ-ja /dologi kiadás/</t>
  </si>
  <si>
    <t>Önkormányzat sajátos működési bevételei</t>
  </si>
  <si>
    <t>Kiszámlázott term.szolg. ÁFA befizetése /dologi kiadás/</t>
  </si>
  <si>
    <t>Átengedett központi adók: Gépjárműadó 40%</t>
  </si>
  <si>
    <t>Támogatás értékű működési kiadás államháztartáson kívülre</t>
  </si>
  <si>
    <t>Bírságok, pótlékok, egyéb sajátos bevételek</t>
  </si>
  <si>
    <t>Működési célú pénzeszközátadás államháztartáson belülre</t>
  </si>
  <si>
    <t>Működési állami támogatások</t>
  </si>
  <si>
    <t>Társadalom-, és szociálpolitikai és egyéb juttatás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</si>
  <si>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</si>
  <si>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</si>
  <si>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</si>
  <si>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</si>
  <si>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</si>
  <si>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</si>
  <si>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</si>
  <si>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</si>
  <si>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</si>
  <si>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</si>
  <si>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Önkormányzati vagyon bérbeadásából származó bevétel</t>
  </si>
  <si>
    <t>Felújítási kiadások előzetes ÁFÁ-ja</t>
  </si>
  <si>
    <t>Támogatási kölcsönök visszatérülése</t>
  </si>
  <si>
    <t>Beruházások előzetes ÁFÁ-ja</t>
  </si>
  <si>
    <t>Függő, átfutó, kiegyenlítő kiadások</t>
  </si>
  <si>
    <t>Felhalmozási célúkölcsön nyújtása</t>
  </si>
  <si>
    <t>Felhalmozási bevételek összesen</t>
  </si>
  <si>
    <t>BEVÉTELEK MINDÖSSZESEN</t>
  </si>
  <si>
    <t>KIADÁSOK MINDÖSSZESEN</t>
  </si>
  <si>
    <t>Munkanélküli aktív korúak ellátásai (foglalk. helyettesítő tám., foglalk. Hely.)</t>
  </si>
  <si>
    <t>018030</t>
  </si>
  <si>
    <t>Támogatási célú fin. műveletek (pénzmaradvány felhalm. célra)</t>
  </si>
  <si>
    <t>Támogatási célú fin. műveletek (pénzmaradvány működési célra)</t>
  </si>
  <si>
    <t>10.</t>
  </si>
  <si>
    <t>Önkormányzatok funkcióra nem sorolható bevételei ÁH kívülről</t>
  </si>
  <si>
    <t>900020</t>
  </si>
  <si>
    <t>6.</t>
  </si>
  <si>
    <t>2016. Eredeti előirányzat</t>
  </si>
  <si>
    <t>2016. Módosított előirányzat</t>
  </si>
  <si>
    <t>4.4.</t>
  </si>
  <si>
    <t>2016. évi nettó első ütem</t>
  </si>
  <si>
    <t>Rendezési terv</t>
  </si>
  <si>
    <t>Beruházási kiadások ÁFA-val (kivéve pénzforgalom nélküli víziközmű)</t>
  </si>
  <si>
    <t>Felújítási kiadások ÁFA-val (kivéve pénzforgalom nélküli víziközmű)</t>
  </si>
  <si>
    <t>Ingatlan beszerzés</t>
  </si>
  <si>
    <t>Felhalmozási célú tartalék</t>
  </si>
  <si>
    <t>1.2.</t>
  </si>
  <si>
    <t>Előző évi költségvetési kiegészítések, visszatérülések</t>
  </si>
  <si>
    <r>
      <rPr>
        <sz val="12"/>
        <rFont val="Times New Roman"/>
        <family val="1"/>
        <charset val="238"/>
      </rPr>
      <t>KÖLTSÉGVETÉSI BEVÉTELEK ÖSSZESEN</t>
    </r>
    <r>
      <rPr>
        <sz val="12"/>
        <rFont val="Times New Roman"/>
        <family val="1"/>
        <charset val="238"/>
      </rPr>
      <t>:</t>
    </r>
  </si>
  <si>
    <t>TÁRGYÉVI KIADÁSOK:</t>
  </si>
  <si>
    <t>A+E</t>
  </si>
  <si>
    <t>TÁRGYÉVI BEVÉTELEK:</t>
  </si>
  <si>
    <t>B+C+D</t>
  </si>
  <si>
    <t>KIADÁSOK (eFt) - 2016</t>
  </si>
  <si>
    <t>BEVÉTELEK (eFt) - 2016</t>
  </si>
  <si>
    <t>Könyvtári állomány gyarapítása, nyílvántartása</t>
  </si>
  <si>
    <t>Fertőd Polg.Hiv.,Szociális szolgáltató 2016. évi hozzájárulás</t>
  </si>
  <si>
    <t>Sopron-Fertőd Kistérség Többcélú Társulása / Sopron és Térsége Önk. Társ.</t>
  </si>
  <si>
    <t>Ferenczi J. Művésztábor + nyilvános rendezvények,előadások támogatása</t>
  </si>
  <si>
    <t>Kapuvári Mentőállomás</t>
  </si>
  <si>
    <t>Római Katolikus Lelkészség</t>
  </si>
  <si>
    <t>Három Település Alapítvány</t>
  </si>
  <si>
    <t>Fénymásológép beszerzés</t>
  </si>
  <si>
    <t>VELUX Szabadidős park</t>
  </si>
  <si>
    <t>Nyárligeti urnafal építése</t>
  </si>
  <si>
    <t>Nyárligeti csatorna 1. ütem</t>
  </si>
  <si>
    <t>Nyárliget Petőfi utca járdaépítés</t>
  </si>
  <si>
    <t>Sarródi Buszmegálló</t>
  </si>
  <si>
    <t>Közművelődés fejlesztése</t>
  </si>
  <si>
    <t>tájház tervezési munkák</t>
  </si>
  <si>
    <t>Tűzoltószertár felújítása</t>
  </si>
  <si>
    <t>Ingatlan felújítása</t>
  </si>
  <si>
    <t>Temető elékmű felújítása</t>
  </si>
  <si>
    <t>Tárgyi eszköz beszerzés / Ingatlan vásárlás</t>
  </si>
  <si>
    <t>Telek vásárlás</t>
  </si>
  <si>
    <t>Telefon</t>
  </si>
  <si>
    <t>Működési és felhalmozási célú bevételi és kiadási előirányzatok 2016. év  (e Ft)</t>
  </si>
  <si>
    <t>Felújítási kiadások (víziközművagyon áfájával)</t>
  </si>
  <si>
    <t>Víziközművagyon áfája</t>
  </si>
  <si>
    <t>Beruházási kiadások (víziközművagyon áfájával</t>
  </si>
  <si>
    <t>VELUX szabadidős park</t>
  </si>
  <si>
    <t>Ingatlan vásárlás</t>
  </si>
  <si>
    <t>Tárgyi eszközök értékesítése</t>
  </si>
  <si>
    <t>Felhalmozási célú bevételek</t>
  </si>
  <si>
    <t>Felhalmozási kiadások (e Ft) - 2016.</t>
  </si>
  <si>
    <t>Pénzeszköz-átadás kiadások (e Ft) - 2016.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</si>
</sst>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,_F_t_-;\-* #,##0.00,_F_t_-;_-* \-??\ _F_t_-;_-@_-"/>
    <numFmt numFmtId="165" formatCode="_-* #,##0,_F_t_-;\-* #,##0,_F_t_-;_-* \-??\ _F_t_-;_-@_-"/>
    <numFmt numFmtId="166" formatCode="0#"/>
    <numFmt numFmtId="167" formatCode="#,##0_ ;\-#,##0\ "/>
  </numFmts>
  <fonts count="46" x14ac:knownFonts="1"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sz val="15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8"/>
      <name val="Arial CE"/>
      <family val="2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0000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Calibri"/>
      <family val="2"/>
      <charset val="238"/>
    </font>
    <font>
      <b/>
      <sz val="22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9"/>
      <color rgb="FF00000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9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2" fillId="0" borderId="0" applyBorder="0" applyProtection="0"/>
    <xf numFmtId="0" fontId="37" fillId="0" borderId="0"/>
  </cellStyleXfs>
  <cellXfs count="446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6" fontId="4" fillId="0" borderId="2" xfId="0" applyNumberFormat="1" applyFont="1" applyBorder="1"/>
    <xf numFmtId="49" fontId="5" fillId="0" borderId="2" xfId="0" applyNumberFormat="1" applyFont="1" applyBorder="1"/>
    <xf numFmtId="0" fontId="5" fillId="0" borderId="2" xfId="0" applyFont="1" applyBorder="1"/>
    <xf numFmtId="3" fontId="5" fillId="0" borderId="3" xfId="0" applyNumberFormat="1" applyFont="1" applyBorder="1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1" xfId="0" applyFont="1" applyBorder="1"/>
    <xf numFmtId="0" fontId="7" fillId="0" borderId="1" xfId="0" applyFont="1" applyBorder="1"/>
    <xf numFmtId="0" fontId="7" fillId="0" borderId="2" xfId="0" applyFont="1" applyBorder="1"/>
    <xf numFmtId="3" fontId="7" fillId="0" borderId="3" xfId="0" applyNumberFormat="1" applyFont="1" applyBorder="1"/>
    <xf numFmtId="49" fontId="4" fillId="0" borderId="2" xfId="0" applyNumberFormat="1" applyFont="1" applyBorder="1"/>
    <xf numFmtId="49" fontId="5" fillId="0" borderId="0" xfId="0" applyNumberFormat="1" applyFont="1" applyBorder="1"/>
    <xf numFmtId="0" fontId="5" fillId="3" borderId="0" xfId="0" applyFont="1" applyFill="1"/>
    <xf numFmtId="0" fontId="3" fillId="0" borderId="1" xfId="0" applyFont="1" applyBorder="1"/>
    <xf numFmtId="0" fontId="3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8" fillId="0" borderId="0" xfId="0" applyFont="1"/>
    <xf numFmtId="0" fontId="5" fillId="0" borderId="6" xfId="0" applyFont="1" applyBorder="1"/>
    <xf numFmtId="0" fontId="1" fillId="3" borderId="0" xfId="0" applyFont="1" applyFill="1" applyBorder="1"/>
    <xf numFmtId="0" fontId="1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3" fontId="2" fillId="4" borderId="3" xfId="0" applyNumberFormat="1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4" xfId="0" applyFont="1" applyFill="1" applyBorder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8" xfId="0" applyBorder="1"/>
    <xf numFmtId="0" fontId="12" fillId="0" borderId="8" xfId="0" applyFont="1" applyBorder="1" applyAlignment="1">
      <alignment horizontal="center" vertical="center" wrapText="1"/>
    </xf>
    <xf numFmtId="0" fontId="0" fillId="0" borderId="9" xfId="0" applyBorder="1"/>
    <xf numFmtId="0" fontId="15" fillId="0" borderId="0" xfId="0" applyFont="1" applyAlignment="1">
      <alignment vertical="center"/>
    </xf>
    <xf numFmtId="49" fontId="18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8" fillId="3" borderId="19" xfId="0" applyFont="1" applyFill="1" applyBorder="1" applyAlignment="1">
      <alignment horizontal="left"/>
    </xf>
    <xf numFmtId="0" fontId="18" fillId="3" borderId="19" xfId="0" applyFont="1" applyFill="1" applyBorder="1"/>
    <xf numFmtId="49" fontId="18" fillId="3" borderId="33" xfId="0" applyNumberFormat="1" applyFont="1" applyFill="1" applyBorder="1" applyAlignment="1">
      <alignment horizontal="center"/>
    </xf>
    <xf numFmtId="0" fontId="18" fillId="3" borderId="34" xfId="0" applyFont="1" applyFill="1" applyBorder="1" applyAlignment="1">
      <alignment horizontal="left"/>
    </xf>
    <xf numFmtId="0" fontId="0" fillId="0" borderId="0" xfId="0" applyAlignment="1">
      <alignment wrapText="1"/>
    </xf>
    <xf numFmtId="49" fontId="23" fillId="3" borderId="17" xfId="0" applyNumberFormat="1" applyFont="1" applyFill="1" applyBorder="1" applyAlignment="1">
      <alignment horizontal="center"/>
    </xf>
    <xf numFmtId="166" fontId="24" fillId="3" borderId="18" xfId="0" applyNumberFormat="1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/>
    </xf>
    <xf numFmtId="49" fontId="23" fillId="0" borderId="46" xfId="0" applyNumberFormat="1" applyFont="1" applyBorder="1" applyAlignment="1">
      <alignment horizontal="center"/>
    </xf>
    <xf numFmtId="49" fontId="23" fillId="0" borderId="47" xfId="0" applyNumberFormat="1" applyFont="1" applyBorder="1" applyAlignment="1">
      <alignment horizontal="left"/>
    </xf>
    <xf numFmtId="0" fontId="23" fillId="3" borderId="19" xfId="0" applyFont="1" applyFill="1" applyBorder="1"/>
    <xf numFmtId="49" fontId="23" fillId="3" borderId="33" xfId="0" applyNumberFormat="1" applyFont="1" applyFill="1" applyBorder="1" applyAlignment="1">
      <alignment horizontal="center"/>
    </xf>
    <xf numFmtId="0" fontId="23" fillId="3" borderId="3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7" fillId="2" borderId="49" xfId="0" applyFont="1" applyFill="1" applyBorder="1"/>
    <xf numFmtId="3" fontId="27" fillId="2" borderId="50" xfId="0" applyNumberFormat="1" applyFont="1" applyFill="1" applyBorder="1"/>
    <xf numFmtId="3" fontId="28" fillId="3" borderId="3" xfId="0" applyNumberFormat="1" applyFont="1" applyFill="1" applyBorder="1"/>
    <xf numFmtId="3" fontId="28" fillId="0" borderId="3" xfId="0" applyNumberFormat="1" applyFont="1" applyBorder="1"/>
    <xf numFmtId="0" fontId="5" fillId="0" borderId="3" xfId="0" applyFont="1" applyBorder="1"/>
    <xf numFmtId="0" fontId="1" fillId="2" borderId="49" xfId="0" applyFont="1" applyFill="1" applyBorder="1"/>
    <xf numFmtId="3" fontId="1" fillId="2" borderId="50" xfId="0" applyNumberFormat="1" applyFont="1" applyFill="1" applyBorder="1"/>
    <xf numFmtId="0" fontId="5" fillId="0" borderId="51" xfId="0" applyFont="1" applyBorder="1"/>
    <xf numFmtId="0" fontId="27" fillId="6" borderId="55" xfId="0" applyFont="1" applyFill="1" applyBorder="1"/>
    <xf numFmtId="3" fontId="27" fillId="6" borderId="56" xfId="0" applyNumberFormat="1" applyFont="1" applyFill="1" applyBorder="1"/>
    <xf numFmtId="0" fontId="27" fillId="6" borderId="51" xfId="0" applyFont="1" applyFill="1" applyBorder="1"/>
    <xf numFmtId="3" fontId="27" fillId="6" borderId="3" xfId="0" applyNumberFormat="1" applyFont="1" applyFill="1" applyBorder="1"/>
    <xf numFmtId="0" fontId="1" fillId="4" borderId="53" xfId="0" applyFont="1" applyFill="1" applyBorder="1"/>
    <xf numFmtId="3" fontId="1" fillId="4" borderId="54" xfId="0" applyNumberFormat="1" applyFont="1" applyFill="1" applyBorder="1"/>
    <xf numFmtId="164" fontId="32" fillId="0" borderId="0" xfId="1"/>
    <xf numFmtId="0" fontId="0" fillId="0" borderId="0" xfId="0" applyBorder="1"/>
    <xf numFmtId="3" fontId="6" fillId="0" borderId="0" xfId="0" applyNumberFormat="1" applyFont="1" applyBorder="1" applyAlignment="1">
      <alignment horizontal="center"/>
    </xf>
    <xf numFmtId="165" fontId="6" fillId="0" borderId="0" xfId="1" applyNumberFormat="1" applyFont="1" applyBorder="1" applyAlignment="1" applyProtection="1">
      <alignment horizont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/>
    <xf numFmtId="0" fontId="7" fillId="0" borderId="51" xfId="0" applyFont="1" applyBorder="1" applyAlignment="1">
      <alignment horizontal="center" vertical="center"/>
    </xf>
    <xf numFmtId="0" fontId="7" fillId="0" borderId="3" xfId="0" applyFont="1" applyBorder="1"/>
    <xf numFmtId="3" fontId="7" fillId="0" borderId="1" xfId="1" applyNumberFormat="1" applyFont="1" applyBorder="1" applyAlignment="1" applyProtection="1"/>
    <xf numFmtId="3" fontId="7" fillId="0" borderId="3" xfId="1" applyNumberFormat="1" applyFont="1" applyBorder="1" applyAlignment="1" applyProtection="1"/>
    <xf numFmtId="3" fontId="26" fillId="6" borderId="57" xfId="1" applyNumberFormat="1" applyFont="1" applyFill="1" applyBorder="1" applyAlignment="1" applyProtection="1"/>
    <xf numFmtId="0" fontId="7" fillId="0" borderId="0" xfId="0" applyFont="1"/>
    <xf numFmtId="165" fontId="7" fillId="0" borderId="0" xfId="1" applyNumberFormat="1" applyFont="1" applyBorder="1" applyAlignment="1" applyProtection="1"/>
    <xf numFmtId="0" fontId="7" fillId="0" borderId="55" xfId="0" applyFont="1" applyBorder="1" applyAlignment="1">
      <alignment horizontal="center"/>
    </xf>
    <xf numFmtId="3" fontId="7" fillId="0" borderId="56" xfId="1" applyNumberFormat="1" applyFont="1" applyBorder="1" applyAlignment="1" applyProtection="1"/>
    <xf numFmtId="0" fontId="7" fillId="0" borderId="51" xfId="0" applyFont="1" applyBorder="1" applyAlignment="1">
      <alignment horizontal="center"/>
    </xf>
    <xf numFmtId="3" fontId="7" fillId="0" borderId="60" xfId="1" applyNumberFormat="1" applyFont="1" applyBorder="1" applyAlignment="1" applyProtection="1"/>
    <xf numFmtId="3" fontId="26" fillId="6" borderId="54" xfId="1" applyNumberFormat="1" applyFont="1" applyFill="1" applyBorder="1" applyAlignment="1" applyProtection="1"/>
    <xf numFmtId="0" fontId="26" fillId="0" borderId="0" xfId="0" applyFont="1" applyBorder="1" applyAlignment="1">
      <alignment horizontal="left"/>
    </xf>
    <xf numFmtId="165" fontId="26" fillId="0" borderId="0" xfId="1" applyNumberFormat="1" applyFont="1" applyBorder="1" applyAlignment="1" applyProtection="1"/>
    <xf numFmtId="0" fontId="29" fillId="0" borderId="0" xfId="0" applyFont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7" fillId="0" borderId="55" xfId="0" applyFont="1" applyBorder="1"/>
    <xf numFmtId="3" fontId="7" fillId="0" borderId="56" xfId="0" applyNumberFormat="1" applyFont="1" applyBorder="1"/>
    <xf numFmtId="0" fontId="30" fillId="0" borderId="51" xfId="0" applyFont="1" applyBorder="1"/>
    <xf numFmtId="3" fontId="30" fillId="0" borderId="3" xfId="0" applyNumberFormat="1" applyFont="1" applyBorder="1"/>
    <xf numFmtId="0" fontId="7" fillId="0" borderId="4" xfId="0" applyFont="1" applyBorder="1"/>
    <xf numFmtId="0" fontId="7" fillId="0" borderId="51" xfId="0" applyFont="1" applyBorder="1"/>
    <xf numFmtId="0" fontId="30" fillId="0" borderId="51" xfId="0" applyFont="1" applyBorder="1" applyAlignment="1">
      <alignment horizontal="left"/>
    </xf>
    <xf numFmtId="0" fontId="26" fillId="6" borderId="53" xfId="0" applyFont="1" applyFill="1" applyBorder="1"/>
    <xf numFmtId="3" fontId="26" fillId="6" borderId="54" xfId="0" applyNumberFormat="1" applyFont="1" applyFill="1" applyBorder="1"/>
    <xf numFmtId="0" fontId="26" fillId="6" borderId="62" xfId="0" applyFont="1" applyFill="1" applyBorder="1"/>
    <xf numFmtId="0" fontId="26" fillId="0" borderId="0" xfId="0" applyFont="1" applyBorder="1"/>
    <xf numFmtId="3" fontId="26" fillId="0" borderId="0" xfId="0" applyNumberFormat="1" applyFont="1" applyBorder="1"/>
    <xf numFmtId="3" fontId="7" fillId="0" borderId="61" xfId="0" applyNumberFormat="1" applyFont="1" applyBorder="1"/>
    <xf numFmtId="0" fontId="7" fillId="0" borderId="51" xfId="0" applyFont="1" applyBorder="1" applyAlignment="1">
      <alignment horizontal="left"/>
    </xf>
    <xf numFmtId="3" fontId="30" fillId="0" borderId="4" xfId="0" applyNumberFormat="1" applyFont="1" applyBorder="1"/>
    <xf numFmtId="3" fontId="7" fillId="0" borderId="4" xfId="0" applyNumberFormat="1" applyFont="1" applyBorder="1"/>
    <xf numFmtId="3" fontId="31" fillId="0" borderId="3" xfId="0" applyNumberFormat="1" applyFont="1" applyBorder="1"/>
    <xf numFmtId="0" fontId="26" fillId="4" borderId="44" xfId="0" applyFont="1" applyFill="1" applyBorder="1"/>
    <xf numFmtId="3" fontId="26" fillId="4" borderId="41" xfId="0" applyNumberFormat="1" applyFont="1" applyFill="1" applyBorder="1"/>
    <xf numFmtId="0" fontId="26" fillId="4" borderId="63" xfId="0" applyFont="1" applyFill="1" applyBorder="1"/>
    <xf numFmtId="167" fontId="20" fillId="0" borderId="20" xfId="1" applyNumberFormat="1" applyFont="1" applyBorder="1" applyAlignment="1" applyProtection="1">
      <alignment horizontal="right" wrapText="1"/>
    </xf>
    <xf numFmtId="167" fontId="20" fillId="0" borderId="21" xfId="1" applyNumberFormat="1" applyFont="1" applyBorder="1" applyAlignment="1" applyProtection="1">
      <alignment horizontal="right" wrapText="1"/>
    </xf>
    <xf numFmtId="167" fontId="20" fillId="3" borderId="20" xfId="1" applyNumberFormat="1" applyFont="1" applyFill="1" applyBorder="1" applyAlignment="1" applyProtection="1">
      <alignment horizontal="right" wrapText="1"/>
    </xf>
    <xf numFmtId="167" fontId="20" fillId="3" borderId="30" xfId="1" applyNumberFormat="1" applyFont="1" applyFill="1" applyBorder="1" applyAlignment="1" applyProtection="1">
      <alignment horizontal="right" wrapText="1"/>
    </xf>
    <xf numFmtId="167" fontId="20" fillId="3" borderId="27" xfId="1" applyNumberFormat="1" applyFont="1" applyFill="1" applyBorder="1" applyAlignment="1" applyProtection="1">
      <alignment horizontal="right" wrapText="1"/>
    </xf>
    <xf numFmtId="167" fontId="20" fillId="0" borderId="30" xfId="1" applyNumberFormat="1" applyFont="1" applyBorder="1" applyAlignment="1" applyProtection="1">
      <alignment horizontal="right" wrapText="1"/>
    </xf>
    <xf numFmtId="167" fontId="20" fillId="0" borderId="27" xfId="1" applyNumberFormat="1" applyFont="1" applyBorder="1" applyAlignment="1" applyProtection="1">
      <alignment horizontal="right" wrapText="1"/>
    </xf>
    <xf numFmtId="167" fontId="20" fillId="0" borderId="15" xfId="1" applyNumberFormat="1" applyFont="1" applyBorder="1" applyAlignment="1" applyProtection="1">
      <alignment horizontal="right" wrapText="1"/>
    </xf>
    <xf numFmtId="167" fontId="20" fillId="0" borderId="16" xfId="1" applyNumberFormat="1" applyFont="1" applyBorder="1" applyAlignment="1" applyProtection="1">
      <alignment horizontal="right" wrapText="1"/>
    </xf>
    <xf numFmtId="167" fontId="10" fillId="5" borderId="39" xfId="0" applyNumberFormat="1" applyFont="1" applyFill="1" applyBorder="1" applyAlignment="1">
      <alignment horizontal="right" wrapText="1"/>
    </xf>
    <xf numFmtId="167" fontId="10" fillId="5" borderId="40" xfId="0" applyNumberFormat="1" applyFont="1" applyFill="1" applyBorder="1" applyAlignment="1">
      <alignment horizontal="right" wrapText="1"/>
    </xf>
    <xf numFmtId="167" fontId="10" fillId="5" borderId="41" xfId="0" applyNumberFormat="1" applyFont="1" applyFill="1" applyBorder="1" applyAlignment="1">
      <alignment horizontal="right" wrapText="1"/>
    </xf>
    <xf numFmtId="167" fontId="0" fillId="0" borderId="20" xfId="1" applyNumberFormat="1" applyFont="1" applyBorder="1" applyAlignment="1" applyProtection="1">
      <alignment horizontal="right" wrapText="1"/>
    </xf>
    <xf numFmtId="167" fontId="0" fillId="0" borderId="22" xfId="1" applyNumberFormat="1" applyFont="1" applyBorder="1" applyAlignment="1" applyProtection="1">
      <alignment horizontal="right" wrapText="1"/>
    </xf>
    <xf numFmtId="167" fontId="0" fillId="0" borderId="30" xfId="1" applyNumberFormat="1" applyFont="1" applyBorder="1" applyAlignment="1" applyProtection="1">
      <alignment horizontal="right" wrapText="1"/>
    </xf>
    <xf numFmtId="167" fontId="0" fillId="0" borderId="26" xfId="1" applyNumberFormat="1" applyFont="1" applyBorder="1" applyAlignment="1" applyProtection="1">
      <alignment horizontal="right" wrapText="1"/>
    </xf>
    <xf numFmtId="167" fontId="0" fillId="0" borderId="15" xfId="1" applyNumberFormat="1" applyFont="1" applyBorder="1" applyAlignment="1" applyProtection="1">
      <alignment horizontal="right" wrapText="1"/>
    </xf>
    <xf numFmtId="167" fontId="0" fillId="0" borderId="37" xfId="1" applyNumberFormat="1" applyFont="1" applyBorder="1" applyAlignment="1" applyProtection="1">
      <alignment horizontal="right" wrapText="1"/>
    </xf>
    <xf numFmtId="167" fontId="0" fillId="0" borderId="38" xfId="1" applyNumberFormat="1" applyFont="1" applyBorder="1" applyAlignment="1" applyProtection="1">
      <alignment horizontal="right" wrapText="1"/>
    </xf>
    <xf numFmtId="167" fontId="0" fillId="0" borderId="32" xfId="1" applyNumberFormat="1" applyFont="1" applyBorder="1" applyAlignment="1" applyProtection="1">
      <alignment horizontal="right" wrapText="1"/>
    </xf>
    <xf numFmtId="167" fontId="17" fillId="0" borderId="29" xfId="1" applyNumberFormat="1" applyFont="1" applyBorder="1" applyAlignment="1" applyProtection="1">
      <alignment horizontal="right" wrapText="1"/>
    </xf>
    <xf numFmtId="167" fontId="17" fillId="0" borderId="28" xfId="1" applyNumberFormat="1" applyFont="1" applyBorder="1" applyAlignment="1" applyProtection="1">
      <alignment horizontal="right" wrapText="1"/>
    </xf>
    <xf numFmtId="167" fontId="10" fillId="5" borderId="44" xfId="0" applyNumberFormat="1" applyFont="1" applyFill="1" applyBorder="1" applyAlignment="1">
      <alignment horizontal="right" wrapText="1"/>
    </xf>
    <xf numFmtId="167" fontId="10" fillId="0" borderId="29" xfId="1" applyNumberFormat="1" applyFont="1" applyBorder="1" applyAlignment="1" applyProtection="1">
      <alignment horizontal="right" wrapText="1"/>
    </xf>
    <xf numFmtId="167" fontId="10" fillId="0" borderId="32" xfId="1" applyNumberFormat="1" applyFont="1" applyBorder="1" applyAlignment="1" applyProtection="1">
      <alignment horizontal="right" wrapText="1"/>
    </xf>
    <xf numFmtId="167" fontId="0" fillId="0" borderId="29" xfId="1" applyNumberFormat="1" applyFont="1" applyBorder="1" applyAlignment="1" applyProtection="1">
      <alignment horizontal="right" wrapText="1"/>
    </xf>
    <xf numFmtId="167" fontId="20" fillId="0" borderId="26" xfId="1" applyNumberFormat="1" applyFont="1" applyBorder="1" applyAlignment="1" applyProtection="1">
      <alignment horizontal="right" wrapText="1"/>
    </xf>
    <xf numFmtId="3" fontId="5" fillId="0" borderId="60" xfId="0" applyNumberFormat="1" applyFont="1" applyBorder="1"/>
    <xf numFmtId="3" fontId="0" fillId="0" borderId="0" xfId="0" applyNumberFormat="1"/>
    <xf numFmtId="167" fontId="0" fillId="0" borderId="26" xfId="1" applyNumberFormat="1" applyFont="1" applyFill="1" applyBorder="1" applyAlignment="1" applyProtection="1">
      <alignment horizontal="right" wrapText="1"/>
    </xf>
    <xf numFmtId="0" fontId="7" fillId="0" borderId="65" xfId="0" applyFont="1" applyBorder="1"/>
    <xf numFmtId="3" fontId="7" fillId="0" borderId="59" xfId="1" applyNumberFormat="1" applyFont="1" applyBorder="1" applyAlignment="1" applyProtection="1"/>
    <xf numFmtId="0" fontId="0" fillId="7" borderId="0" xfId="0" applyFill="1"/>
    <xf numFmtId="0" fontId="7" fillId="0" borderId="5" xfId="0" applyFont="1" applyBorder="1"/>
    <xf numFmtId="166" fontId="24" fillId="3" borderId="66" xfId="0" applyNumberFormat="1" applyFont="1" applyFill="1" applyBorder="1" applyAlignment="1">
      <alignment horizontal="center" vertical="center" wrapText="1"/>
    </xf>
    <xf numFmtId="0" fontId="23" fillId="3" borderId="34" xfId="0" applyFont="1" applyFill="1" applyBorder="1" applyAlignment="1"/>
    <xf numFmtId="49" fontId="23" fillId="3" borderId="67" xfId="0" applyNumberFormat="1" applyFont="1" applyFill="1" applyBorder="1" applyAlignment="1">
      <alignment horizontal="center"/>
    </xf>
    <xf numFmtId="49" fontId="23" fillId="3" borderId="68" xfId="0" applyNumberFormat="1" applyFont="1" applyFill="1" applyBorder="1" applyAlignment="1">
      <alignment horizontal="center"/>
    </xf>
    <xf numFmtId="3" fontId="7" fillId="0" borderId="3" xfId="0" applyNumberFormat="1" applyFont="1" applyFill="1" applyBorder="1"/>
    <xf numFmtId="0" fontId="0" fillId="0" borderId="0" xfId="0" applyFill="1"/>
    <xf numFmtId="3" fontId="5" fillId="0" borderId="3" xfId="0" applyNumberFormat="1" applyFont="1" applyFill="1" applyBorder="1"/>
    <xf numFmtId="0" fontId="4" fillId="0" borderId="0" xfId="0" applyFont="1" applyFill="1"/>
    <xf numFmtId="3" fontId="4" fillId="0" borderId="3" xfId="0" applyNumberFormat="1" applyFont="1" applyFill="1" applyBorder="1"/>
    <xf numFmtId="0" fontId="3" fillId="0" borderId="0" xfId="0" applyFont="1" applyFill="1"/>
    <xf numFmtId="0" fontId="0" fillId="7" borderId="0" xfId="0" applyFont="1" applyFill="1"/>
    <xf numFmtId="0" fontId="35" fillId="2" borderId="41" xfId="0" applyFont="1" applyFill="1" applyBorder="1" applyAlignment="1">
      <alignment horizontal="center" vertical="center" wrapText="1"/>
    </xf>
    <xf numFmtId="0" fontId="36" fillId="2" borderId="42" xfId="0" applyFont="1" applyFill="1" applyBorder="1" applyAlignment="1">
      <alignment horizontal="center" vertical="center" wrapText="1"/>
    </xf>
    <xf numFmtId="167" fontId="10" fillId="5" borderId="44" xfId="0" applyNumberFormat="1" applyFont="1" applyFill="1" applyBorder="1" applyAlignment="1">
      <alignment horizontal="center" vertical="center" wrapText="1"/>
    </xf>
    <xf numFmtId="167" fontId="10" fillId="5" borderId="11" xfId="0" applyNumberFormat="1" applyFont="1" applyFill="1" applyBorder="1" applyAlignment="1">
      <alignment horizontal="center" vertical="center" wrapText="1"/>
    </xf>
    <xf numFmtId="3" fontId="7" fillId="0" borderId="52" xfId="0" applyNumberFormat="1" applyFont="1" applyBorder="1"/>
    <xf numFmtId="3" fontId="25" fillId="0" borderId="0" xfId="0" applyNumberFormat="1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26" fillId="6" borderId="5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3" fontId="3" fillId="0" borderId="3" xfId="0" applyNumberFormat="1" applyFont="1" applyBorder="1"/>
    <xf numFmtId="3" fontId="4" fillId="0" borderId="3" xfId="0" applyNumberFormat="1" applyFont="1" applyBorder="1"/>
    <xf numFmtId="3" fontId="5" fillId="0" borderId="0" xfId="0" applyNumberFormat="1" applyFont="1" applyBorder="1"/>
    <xf numFmtId="3" fontId="5" fillId="0" borderId="2" xfId="0" applyNumberFormat="1" applyFont="1" applyBorder="1"/>
    <xf numFmtId="3" fontId="5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3" fontId="1" fillId="2" borderId="3" xfId="0" applyNumberFormat="1" applyFont="1" applyFill="1" applyBorder="1"/>
    <xf numFmtId="3" fontId="1" fillId="0" borderId="0" xfId="0" applyNumberFormat="1" applyFont="1"/>
    <xf numFmtId="0" fontId="4" fillId="0" borderId="5" xfId="0" applyFont="1" applyBorder="1"/>
    <xf numFmtId="0" fontId="4" fillId="0" borderId="0" xfId="0" applyFont="1" applyBorder="1"/>
    <xf numFmtId="3" fontId="4" fillId="7" borderId="3" xfId="0" applyNumberFormat="1" applyFont="1" applyFill="1" applyBorder="1"/>
    <xf numFmtId="49" fontId="3" fillId="0" borderId="2" xfId="0" applyNumberFormat="1" applyFont="1" applyBorder="1"/>
    <xf numFmtId="3" fontId="3" fillId="0" borderId="3" xfId="0" applyNumberFormat="1" applyFont="1" applyFill="1" applyBorder="1"/>
    <xf numFmtId="0" fontId="5" fillId="2" borderId="2" xfId="0" applyFont="1" applyFill="1" applyBorder="1"/>
    <xf numFmtId="0" fontId="1" fillId="2" borderId="1" xfId="0" applyFont="1" applyFill="1" applyBorder="1" applyAlignment="1">
      <alignment vertical="center"/>
    </xf>
    <xf numFmtId="0" fontId="3" fillId="0" borderId="3" xfId="0" applyFont="1" applyBorder="1"/>
    <xf numFmtId="3" fontId="5" fillId="0" borderId="7" xfId="0" applyNumberFormat="1" applyFont="1" applyBorder="1"/>
    <xf numFmtId="3" fontId="1" fillId="3" borderId="2" xfId="0" applyNumberFormat="1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3" fontId="1" fillId="4" borderId="3" xfId="0" applyNumberFormat="1" applyFont="1" applyFill="1" applyBorder="1"/>
    <xf numFmtId="0" fontId="1" fillId="4" borderId="6" xfId="0" applyFont="1" applyFill="1" applyBorder="1"/>
    <xf numFmtId="0" fontId="1" fillId="4" borderId="0" xfId="0" applyFont="1" applyFill="1" applyBorder="1"/>
    <xf numFmtId="0" fontId="1" fillId="4" borderId="7" xfId="0" applyFont="1" applyFill="1" applyBorder="1"/>
    <xf numFmtId="0" fontId="0" fillId="8" borderId="3" xfId="0" applyFont="1" applyFill="1" applyBorder="1"/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7" fontId="17" fillId="2" borderId="71" xfId="1" applyNumberFormat="1" applyFont="1" applyFill="1" applyBorder="1" applyAlignment="1" applyProtection="1">
      <alignment horizontal="right" wrapText="1"/>
    </xf>
    <xf numFmtId="167" fontId="17" fillId="2" borderId="72" xfId="1" applyNumberFormat="1" applyFont="1" applyFill="1" applyBorder="1" applyAlignment="1" applyProtection="1">
      <alignment horizontal="right" wrapText="1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49" fontId="18" fillId="3" borderId="46" xfId="0" applyNumberFormat="1" applyFont="1" applyFill="1" applyBorder="1" applyAlignment="1">
      <alignment horizontal="center"/>
    </xf>
    <xf numFmtId="166" fontId="19" fillId="3" borderId="75" xfId="0" applyNumberFormat="1" applyFont="1" applyFill="1" applyBorder="1" applyAlignment="1">
      <alignment horizontal="center" vertical="center" wrapText="1"/>
    </xf>
    <xf numFmtId="0" fontId="18" fillId="3" borderId="47" xfId="0" applyFont="1" applyFill="1" applyBorder="1" applyAlignment="1"/>
    <xf numFmtId="167" fontId="41" fillId="7" borderId="46" xfId="1" applyNumberFormat="1" applyFont="1" applyFill="1" applyBorder="1" applyAlignment="1" applyProtection="1">
      <alignment horizontal="right"/>
    </xf>
    <xf numFmtId="167" fontId="20" fillId="7" borderId="75" xfId="1" applyNumberFormat="1" applyFont="1" applyFill="1" applyBorder="1" applyAlignment="1" applyProtection="1">
      <alignment horizontal="right" wrapText="1"/>
    </xf>
    <xf numFmtId="167" fontId="0" fillId="7" borderId="75" xfId="1" applyNumberFormat="1" applyFont="1" applyFill="1" applyBorder="1" applyAlignment="1" applyProtection="1">
      <alignment horizontal="right" wrapText="1"/>
    </xf>
    <xf numFmtId="0" fontId="21" fillId="0" borderId="77" xfId="0" applyFont="1" applyBorder="1"/>
    <xf numFmtId="0" fontId="21" fillId="0" borderId="18" xfId="0" applyFont="1" applyBorder="1"/>
    <xf numFmtId="0" fontId="21" fillId="0" borderId="78" xfId="0" applyFont="1" applyBorder="1"/>
    <xf numFmtId="167" fontId="20" fillId="7" borderId="17" xfId="1" applyNumberFormat="1" applyFont="1" applyFill="1" applyBorder="1" applyAlignment="1" applyProtection="1">
      <alignment horizontal="right" wrapText="1"/>
    </xf>
    <xf numFmtId="167" fontId="20" fillId="7" borderId="18" xfId="1" applyNumberFormat="1" applyFont="1" applyFill="1" applyBorder="1" applyAlignment="1" applyProtection="1">
      <alignment horizontal="right" wrapText="1"/>
    </xf>
    <xf numFmtId="167" fontId="0" fillId="7" borderId="17" xfId="1" applyNumberFormat="1" applyFont="1" applyFill="1" applyBorder="1" applyAlignment="1" applyProtection="1">
      <alignment horizontal="right" wrapText="1"/>
    </xf>
    <xf numFmtId="167" fontId="0" fillId="7" borderId="18" xfId="1" applyNumberFormat="1" applyFont="1" applyFill="1" applyBorder="1" applyAlignment="1" applyProtection="1">
      <alignment horizontal="right" wrapText="1"/>
    </xf>
    <xf numFmtId="167" fontId="41" fillId="7" borderId="17" xfId="1" applyNumberFormat="1" applyFont="1" applyFill="1" applyBorder="1" applyAlignment="1" applyProtection="1">
      <alignment horizontal="right"/>
    </xf>
    <xf numFmtId="0" fontId="0" fillId="0" borderId="77" xfId="0" applyBorder="1"/>
    <xf numFmtId="0" fontId="0" fillId="0" borderId="18" xfId="0" applyBorder="1"/>
    <xf numFmtId="0" fontId="0" fillId="0" borderId="78" xfId="0" applyBorder="1"/>
    <xf numFmtId="167" fontId="20" fillId="0" borderId="17" xfId="1" applyNumberFormat="1" applyFont="1" applyBorder="1" applyAlignment="1" applyProtection="1">
      <alignment horizontal="right" wrapText="1"/>
    </xf>
    <xf numFmtId="167" fontId="20" fillId="0" borderId="18" xfId="1" applyNumberFormat="1" applyFont="1" applyBorder="1" applyAlignment="1" applyProtection="1">
      <alignment horizontal="right" wrapText="1"/>
    </xf>
    <xf numFmtId="166" fontId="19" fillId="3" borderId="66" xfId="0" applyNumberFormat="1" applyFont="1" applyFill="1" applyBorder="1" applyAlignment="1">
      <alignment horizontal="center" vertical="center" wrapText="1"/>
    </xf>
    <xf numFmtId="0" fontId="18" fillId="3" borderId="34" xfId="0" applyFont="1" applyFill="1" applyBorder="1" applyAlignment="1"/>
    <xf numFmtId="167" fontId="20" fillId="3" borderId="33" xfId="1" applyNumberFormat="1" applyFont="1" applyFill="1" applyBorder="1" applyAlignment="1" applyProtection="1">
      <alignment horizontal="right" wrapText="1"/>
    </xf>
    <xf numFmtId="167" fontId="20" fillId="3" borderId="66" xfId="1" applyNumberFormat="1" applyFont="1" applyFill="1" applyBorder="1" applyAlignment="1" applyProtection="1">
      <alignment horizontal="right" wrapText="1"/>
    </xf>
    <xf numFmtId="167" fontId="0" fillId="7" borderId="33" xfId="1" applyNumberFormat="1" applyFont="1" applyFill="1" applyBorder="1" applyAlignment="1" applyProtection="1">
      <alignment horizontal="right" wrapText="1"/>
    </xf>
    <xf numFmtId="167" fontId="0" fillId="7" borderId="66" xfId="1" applyNumberFormat="1" applyFont="1" applyFill="1" applyBorder="1" applyAlignment="1" applyProtection="1">
      <alignment horizontal="right" wrapText="1"/>
    </xf>
    <xf numFmtId="167" fontId="41" fillId="7" borderId="33" xfId="1" applyNumberFormat="1" applyFont="1" applyFill="1" applyBorder="1" applyAlignment="1" applyProtection="1">
      <alignment horizontal="right"/>
    </xf>
    <xf numFmtId="167" fontId="17" fillId="2" borderId="80" xfId="1" applyNumberFormat="1" applyFont="1" applyFill="1" applyBorder="1" applyAlignment="1" applyProtection="1">
      <alignment horizontal="right" wrapText="1"/>
    </xf>
    <xf numFmtId="167" fontId="17" fillId="2" borderId="81" xfId="1" applyNumberFormat="1" applyFont="1" applyFill="1" applyBorder="1" applyAlignment="1" applyProtection="1">
      <alignment horizontal="right" wrapText="1"/>
    </xf>
    <xf numFmtId="167" fontId="10" fillId="2" borderId="81" xfId="1" applyNumberFormat="1" applyFont="1" applyFill="1" applyBorder="1" applyAlignment="1" applyProtection="1">
      <alignment horizontal="right" wrapText="1"/>
    </xf>
    <xf numFmtId="0" fontId="18" fillId="3" borderId="47" xfId="0" applyFont="1" applyFill="1" applyBorder="1" applyAlignment="1">
      <alignment horizontal="left"/>
    </xf>
    <xf numFmtId="167" fontId="0" fillId="7" borderId="46" xfId="1" applyNumberFormat="1" applyFont="1" applyFill="1" applyBorder="1" applyAlignment="1" applyProtection="1">
      <alignment horizontal="right" wrapText="1"/>
    </xf>
    <xf numFmtId="167" fontId="20" fillId="7" borderId="33" xfId="1" applyNumberFormat="1" applyFont="1" applyFill="1" applyBorder="1" applyAlignment="1" applyProtection="1">
      <alignment horizontal="right" wrapText="1"/>
    </xf>
    <xf numFmtId="167" fontId="20" fillId="7" borderId="66" xfId="1" applyNumberFormat="1" applyFont="1" applyFill="1" applyBorder="1" applyAlignment="1" applyProtection="1">
      <alignment horizontal="right" wrapText="1"/>
    </xf>
    <xf numFmtId="167" fontId="10" fillId="2" borderId="80" xfId="1" applyNumberFormat="1" applyFont="1" applyFill="1" applyBorder="1" applyAlignment="1" applyProtection="1">
      <alignment horizontal="right" wrapText="1"/>
    </xf>
    <xf numFmtId="49" fontId="18" fillId="3" borderId="83" xfId="0" applyNumberFormat="1" applyFont="1" applyFill="1" applyBorder="1" applyAlignment="1">
      <alignment horizontal="center"/>
    </xf>
    <xf numFmtId="166" fontId="19" fillId="3" borderId="84" xfId="0" applyNumberFormat="1" applyFont="1" applyFill="1" applyBorder="1" applyAlignment="1">
      <alignment horizontal="center" vertical="center" wrapText="1"/>
    </xf>
    <xf numFmtId="0" fontId="18" fillId="3" borderId="85" xfId="0" applyFont="1" applyFill="1" applyBorder="1" applyAlignment="1">
      <alignment horizontal="left"/>
    </xf>
    <xf numFmtId="167" fontId="20" fillId="3" borderId="83" xfId="1" applyNumberFormat="1" applyFont="1" applyFill="1" applyBorder="1" applyAlignment="1" applyProtection="1">
      <alignment horizontal="right" wrapText="1"/>
    </xf>
    <xf numFmtId="167" fontId="20" fillId="3" borderId="84" xfId="1" applyNumberFormat="1" applyFont="1" applyFill="1" applyBorder="1" applyAlignment="1" applyProtection="1">
      <alignment horizontal="right" wrapText="1"/>
    </xf>
    <xf numFmtId="167" fontId="0" fillId="0" borderId="83" xfId="1" applyNumberFormat="1" applyFont="1" applyBorder="1" applyAlignment="1" applyProtection="1">
      <alignment horizontal="right" wrapText="1"/>
    </xf>
    <xf numFmtId="167" fontId="0" fillId="0" borderId="84" xfId="1" applyNumberFormat="1" applyFont="1" applyBorder="1" applyAlignment="1" applyProtection="1">
      <alignment horizontal="right" wrapText="1"/>
    </xf>
    <xf numFmtId="167" fontId="0" fillId="7" borderId="83" xfId="1" applyNumberFormat="1" applyFont="1" applyFill="1" applyBorder="1" applyAlignment="1" applyProtection="1">
      <alignment horizontal="right" wrapText="1"/>
    </xf>
    <xf numFmtId="167" fontId="0" fillId="7" borderId="84" xfId="1" applyNumberFormat="1" applyFont="1" applyFill="1" applyBorder="1" applyAlignment="1" applyProtection="1">
      <alignment horizontal="right" wrapText="1"/>
    </xf>
    <xf numFmtId="167" fontId="41" fillId="7" borderId="83" xfId="1" applyNumberFormat="1" applyFont="1" applyFill="1" applyBorder="1" applyAlignment="1" applyProtection="1">
      <alignment horizontal="right"/>
    </xf>
    <xf numFmtId="0" fontId="0" fillId="7" borderId="77" xfId="0" applyFill="1" applyBorder="1"/>
    <xf numFmtId="0" fontId="0" fillId="7" borderId="18" xfId="0" applyFill="1" applyBorder="1"/>
    <xf numFmtId="0" fontId="0" fillId="7" borderId="78" xfId="0" applyFill="1" applyBorder="1"/>
    <xf numFmtId="167" fontId="20" fillId="0" borderId="46" xfId="1" applyNumberFormat="1" applyFont="1" applyBorder="1" applyAlignment="1" applyProtection="1">
      <alignment horizontal="right" wrapText="1"/>
    </xf>
    <xf numFmtId="167" fontId="20" fillId="0" borderId="75" xfId="1" applyNumberFormat="1" applyFont="1" applyBorder="1" applyAlignment="1" applyProtection="1">
      <alignment horizontal="right" wrapText="1"/>
    </xf>
    <xf numFmtId="167" fontId="20" fillId="3" borderId="17" xfId="1" applyNumberFormat="1" applyFont="1" applyFill="1" applyBorder="1" applyAlignment="1" applyProtection="1">
      <alignment horizontal="right" wrapText="1"/>
    </xf>
    <xf numFmtId="167" fontId="20" fillId="3" borderId="18" xfId="1" applyNumberFormat="1" applyFont="1" applyFill="1" applyBorder="1" applyAlignment="1" applyProtection="1">
      <alignment horizontal="right" wrapText="1"/>
    </xf>
    <xf numFmtId="167" fontId="20" fillId="0" borderId="33" xfId="1" applyNumberFormat="1" applyFont="1" applyBorder="1" applyAlignment="1" applyProtection="1">
      <alignment horizontal="right" wrapText="1"/>
    </xf>
    <xf numFmtId="167" fontId="20" fillId="9" borderId="46" xfId="1" applyNumberFormat="1" applyFont="1" applyFill="1" applyBorder="1" applyAlignment="1" applyProtection="1">
      <alignment horizontal="right" wrapText="1"/>
    </xf>
    <xf numFmtId="167" fontId="20" fillId="9" borderId="75" xfId="1" applyNumberFormat="1" applyFont="1" applyFill="1" applyBorder="1" applyAlignment="1" applyProtection="1">
      <alignment horizontal="right" wrapText="1"/>
    </xf>
    <xf numFmtId="167" fontId="20" fillId="9" borderId="17" xfId="1" applyNumberFormat="1" applyFont="1" applyFill="1" applyBorder="1" applyAlignment="1" applyProtection="1">
      <alignment horizontal="right" wrapText="1"/>
    </xf>
    <xf numFmtId="167" fontId="20" fillId="9" borderId="18" xfId="1" applyNumberFormat="1" applyFont="1" applyFill="1" applyBorder="1" applyAlignment="1" applyProtection="1">
      <alignment horizontal="right" wrapText="1"/>
    </xf>
    <xf numFmtId="167" fontId="20" fillId="9" borderId="33" xfId="1" applyNumberFormat="1" applyFont="1" applyFill="1" applyBorder="1" applyAlignment="1" applyProtection="1">
      <alignment horizontal="right" wrapText="1"/>
    </xf>
    <xf numFmtId="167" fontId="20" fillId="9" borderId="66" xfId="1" applyNumberFormat="1" applyFont="1" applyFill="1" applyBorder="1" applyAlignment="1" applyProtection="1">
      <alignment horizontal="right" wrapText="1"/>
    </xf>
    <xf numFmtId="167" fontId="20" fillId="7" borderId="46" xfId="1" applyNumberFormat="1" applyFont="1" applyFill="1" applyBorder="1" applyAlignment="1" applyProtection="1">
      <alignment horizontal="right" wrapText="1"/>
    </xf>
    <xf numFmtId="0" fontId="18" fillId="3" borderId="34" xfId="0" applyFont="1" applyFill="1" applyBorder="1"/>
    <xf numFmtId="49" fontId="16" fillId="2" borderId="80" xfId="0" applyNumberFormat="1" applyFont="1" applyFill="1" applyBorder="1" applyAlignment="1"/>
    <xf numFmtId="49" fontId="16" fillId="2" borderId="81" xfId="0" applyNumberFormat="1" applyFont="1" applyFill="1" applyBorder="1" applyAlignment="1"/>
    <xf numFmtId="49" fontId="16" fillId="2" borderId="82" xfId="0" applyNumberFormat="1" applyFont="1" applyFill="1" applyBorder="1" applyAlignment="1"/>
    <xf numFmtId="167" fontId="0" fillId="0" borderId="46" xfId="1" applyNumberFormat="1" applyFont="1" applyBorder="1" applyAlignment="1" applyProtection="1">
      <alignment horizontal="right" wrapText="1"/>
    </xf>
    <xf numFmtId="167" fontId="0" fillId="0" borderId="75" xfId="1" applyNumberFormat="1" applyFont="1" applyBorder="1" applyAlignment="1" applyProtection="1">
      <alignment horizontal="right" wrapText="1"/>
    </xf>
    <xf numFmtId="167" fontId="20" fillId="0" borderId="23" xfId="1" applyNumberFormat="1" applyFont="1" applyBorder="1" applyAlignment="1" applyProtection="1">
      <alignment horizontal="right" wrapText="1"/>
    </xf>
    <xf numFmtId="167" fontId="20" fillId="0" borderId="24" xfId="1" applyNumberFormat="1" applyFont="1" applyBorder="1" applyAlignment="1" applyProtection="1">
      <alignment horizontal="right" wrapText="1"/>
    </xf>
    <xf numFmtId="167" fontId="0" fillId="0" borderId="23" xfId="1" applyNumberFormat="1" applyFont="1" applyBorder="1" applyAlignment="1" applyProtection="1">
      <alignment horizontal="right" wrapText="1"/>
    </xf>
    <xf numFmtId="167" fontId="0" fillId="0" borderId="24" xfId="1" applyNumberFormat="1" applyFont="1" applyBorder="1" applyAlignment="1" applyProtection="1">
      <alignment horizontal="right" wrapText="1"/>
    </xf>
    <xf numFmtId="167" fontId="0" fillId="7" borderId="23" xfId="1" applyNumberFormat="1" applyFont="1" applyFill="1" applyBorder="1" applyAlignment="1" applyProtection="1">
      <alignment horizontal="right" wrapText="1"/>
    </xf>
    <xf numFmtId="167" fontId="0" fillId="7" borderId="24" xfId="1" applyNumberFormat="1" applyFont="1" applyFill="1" applyBorder="1" applyAlignment="1" applyProtection="1">
      <alignment horizontal="right" wrapText="1"/>
    </xf>
    <xf numFmtId="0" fontId="0" fillId="0" borderId="79" xfId="0" applyBorder="1"/>
    <xf numFmtId="0" fontId="0" fillId="0" borderId="66" xfId="0" applyBorder="1"/>
    <xf numFmtId="0" fontId="0" fillId="0" borderId="86" xfId="0" applyBorder="1"/>
    <xf numFmtId="167" fontId="10" fillId="5" borderId="87" xfId="0" applyNumberFormat="1" applyFont="1" applyFill="1" applyBorder="1" applyAlignment="1">
      <alignment horizontal="right" wrapText="1"/>
    </xf>
    <xf numFmtId="0" fontId="42" fillId="0" borderId="0" xfId="0" applyFont="1" applyFill="1"/>
    <xf numFmtId="0" fontId="14" fillId="0" borderId="8" xfId="0" applyFont="1" applyBorder="1" applyAlignment="1">
      <alignment horizontal="center" vertical="center" wrapText="1"/>
    </xf>
    <xf numFmtId="167" fontId="17" fillId="2" borderId="88" xfId="1" applyNumberFormat="1" applyFont="1" applyFill="1" applyBorder="1" applyAlignment="1" applyProtection="1">
      <alignment horizontal="right" wrapText="1"/>
    </xf>
    <xf numFmtId="167" fontId="0" fillId="7" borderId="76" xfId="1" applyNumberFormat="1" applyFont="1" applyFill="1" applyBorder="1" applyAlignment="1" applyProtection="1">
      <alignment horizontal="right" wrapText="1"/>
    </xf>
    <xf numFmtId="167" fontId="0" fillId="7" borderId="78" xfId="1" applyNumberFormat="1" applyFont="1" applyFill="1" applyBorder="1" applyAlignment="1" applyProtection="1">
      <alignment horizontal="right" wrapText="1"/>
    </xf>
    <xf numFmtId="167" fontId="0" fillId="7" borderId="86" xfId="1" applyNumberFormat="1" applyFont="1" applyFill="1" applyBorder="1" applyAlignment="1" applyProtection="1">
      <alignment horizontal="right" wrapText="1"/>
    </xf>
    <xf numFmtId="167" fontId="17" fillId="2" borderId="89" xfId="1" applyNumberFormat="1" applyFont="1" applyFill="1" applyBorder="1" applyAlignment="1" applyProtection="1">
      <alignment horizontal="right" wrapText="1"/>
    </xf>
    <xf numFmtId="167" fontId="10" fillId="2" borderId="89" xfId="1" applyNumberFormat="1" applyFont="1" applyFill="1" applyBorder="1" applyAlignment="1" applyProtection="1">
      <alignment horizontal="right" wrapText="1"/>
    </xf>
    <xf numFmtId="167" fontId="0" fillId="7" borderId="90" xfId="1" applyNumberFormat="1" applyFont="1" applyFill="1" applyBorder="1" applyAlignment="1" applyProtection="1">
      <alignment horizontal="right" wrapText="1"/>
    </xf>
    <xf numFmtId="167" fontId="0" fillId="7" borderId="91" xfId="1" applyNumberFormat="1" applyFont="1" applyFill="1" applyBorder="1" applyAlignment="1" applyProtection="1">
      <alignment horizontal="right" wrapText="1"/>
    </xf>
    <xf numFmtId="0" fontId="14" fillId="0" borderId="4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7" fontId="10" fillId="2" borderId="73" xfId="1" applyNumberFormat="1" applyFont="1" applyFill="1" applyBorder="1" applyAlignment="1" applyProtection="1">
      <alignment horizontal="right" wrapText="1"/>
    </xf>
    <xf numFmtId="167" fontId="10" fillId="7" borderId="46" xfId="1" applyNumberFormat="1" applyFont="1" applyFill="1" applyBorder="1" applyAlignment="1" applyProtection="1">
      <alignment horizontal="right" wrapText="1"/>
    </xf>
    <xf numFmtId="167" fontId="10" fillId="7" borderId="47" xfId="1" applyNumberFormat="1" applyFont="1" applyFill="1" applyBorder="1" applyAlignment="1" applyProtection="1">
      <alignment horizontal="right" wrapText="1"/>
    </xf>
    <xf numFmtId="167" fontId="10" fillId="7" borderId="17" xfId="1" applyNumberFormat="1" applyFont="1" applyFill="1" applyBorder="1" applyAlignment="1" applyProtection="1">
      <alignment horizontal="right" wrapText="1"/>
    </xf>
    <xf numFmtId="167" fontId="10" fillId="7" borderId="19" xfId="1" applyNumberFormat="1" applyFont="1" applyFill="1" applyBorder="1" applyAlignment="1" applyProtection="1">
      <alignment horizontal="right" wrapText="1"/>
    </xf>
    <xf numFmtId="167" fontId="10" fillId="7" borderId="33" xfId="1" applyNumberFormat="1" applyFont="1" applyFill="1" applyBorder="1" applyAlignment="1" applyProtection="1">
      <alignment horizontal="right" wrapText="1"/>
    </xf>
    <xf numFmtId="167" fontId="10" fillId="7" borderId="34" xfId="1" applyNumberFormat="1" applyFont="1" applyFill="1" applyBorder="1" applyAlignment="1" applyProtection="1">
      <alignment horizontal="right" wrapText="1"/>
    </xf>
    <xf numFmtId="167" fontId="10" fillId="2" borderId="82" xfId="1" applyNumberFormat="1" applyFont="1" applyFill="1" applyBorder="1" applyAlignment="1" applyProtection="1">
      <alignment horizontal="right" wrapText="1"/>
    </xf>
    <xf numFmtId="167" fontId="10" fillId="7" borderId="83" xfId="1" applyNumberFormat="1" applyFont="1" applyFill="1" applyBorder="1" applyAlignment="1" applyProtection="1">
      <alignment horizontal="right" wrapText="1"/>
    </xf>
    <xf numFmtId="167" fontId="10" fillId="7" borderId="85" xfId="1" applyNumberFormat="1" applyFont="1" applyFill="1" applyBorder="1" applyAlignment="1" applyProtection="1">
      <alignment horizontal="right" wrapText="1"/>
    </xf>
    <xf numFmtId="167" fontId="17" fillId="2" borderId="82" xfId="1" applyNumberFormat="1" applyFont="1" applyFill="1" applyBorder="1" applyAlignment="1" applyProtection="1">
      <alignment horizontal="right" wrapText="1"/>
    </xf>
    <xf numFmtId="167" fontId="10" fillId="7" borderId="23" xfId="1" applyNumberFormat="1" applyFont="1" applyFill="1" applyBorder="1" applyAlignment="1" applyProtection="1">
      <alignment horizontal="right" wrapText="1"/>
    </xf>
    <xf numFmtId="167" fontId="10" fillId="7" borderId="25" xfId="1" applyNumberFormat="1" applyFont="1" applyFill="1" applyBorder="1" applyAlignment="1" applyProtection="1">
      <alignment horizontal="right" wrapText="1"/>
    </xf>
    <xf numFmtId="0" fontId="0" fillId="0" borderId="39" xfId="0" applyBorder="1"/>
    <xf numFmtId="0" fontId="12" fillId="0" borderId="87" xfId="0" applyFont="1" applyBorder="1" applyAlignment="1">
      <alignment horizontal="center" vertical="center" wrapText="1"/>
    </xf>
    <xf numFmtId="0" fontId="0" fillId="0" borderId="11" xfId="0" applyBorder="1"/>
    <xf numFmtId="0" fontId="14" fillId="0" borderId="92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94" xfId="0" applyFont="1" applyBorder="1" applyAlignment="1">
      <alignment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167" fontId="17" fillId="2" borderId="51" xfId="1" applyNumberFormat="1" applyFont="1" applyFill="1" applyBorder="1" applyAlignment="1" applyProtection="1">
      <alignment horizontal="right" wrapText="1"/>
    </xf>
    <xf numFmtId="167" fontId="17" fillId="2" borderId="3" xfId="1" applyNumberFormat="1" applyFont="1" applyFill="1" applyBorder="1" applyAlignment="1" applyProtection="1">
      <alignment horizontal="right" wrapText="1"/>
    </xf>
    <xf numFmtId="49" fontId="23" fillId="3" borderId="46" xfId="0" applyNumberFormat="1" applyFont="1" applyFill="1" applyBorder="1" applyAlignment="1">
      <alignment horizontal="center"/>
    </xf>
    <xf numFmtId="166" fontId="24" fillId="3" borderId="75" xfId="0" applyNumberFormat="1" applyFont="1" applyFill="1" applyBorder="1" applyAlignment="1">
      <alignment horizontal="center" vertical="center" wrapText="1"/>
    </xf>
    <xf numFmtId="0" fontId="23" fillId="3" borderId="47" xfId="0" applyFont="1" applyFill="1" applyBorder="1" applyAlignment="1"/>
    <xf numFmtId="167" fontId="20" fillId="0" borderId="29" xfId="1" applyNumberFormat="1" applyFont="1" applyBorder="1" applyAlignment="1" applyProtection="1">
      <alignment horizontal="right" wrapText="1"/>
    </xf>
    <xf numFmtId="167" fontId="20" fillId="7" borderId="28" xfId="1" applyNumberFormat="1" applyFont="1" applyFill="1" applyBorder="1" applyAlignment="1" applyProtection="1">
      <alignment horizontal="right" wrapText="1"/>
    </xf>
    <xf numFmtId="167" fontId="41" fillId="7" borderId="29" xfId="1" applyNumberFormat="1" applyFont="1" applyFill="1" applyBorder="1" applyAlignment="1" applyProtection="1">
      <alignment horizontal="right"/>
    </xf>
    <xf numFmtId="167" fontId="0" fillId="7" borderId="32" xfId="1" applyNumberFormat="1" applyFont="1" applyFill="1" applyBorder="1" applyAlignment="1" applyProtection="1">
      <alignment horizontal="right" wrapText="1"/>
    </xf>
    <xf numFmtId="167" fontId="17" fillId="10" borderId="46" xfId="1" applyNumberFormat="1" applyFont="1" applyFill="1" applyBorder="1" applyAlignment="1" applyProtection="1">
      <alignment horizontal="right" wrapText="1"/>
    </xf>
    <xf numFmtId="0" fontId="0" fillId="0" borderId="20" xfId="0" applyBorder="1" applyAlignment="1">
      <alignment wrapText="1"/>
    </xf>
    <xf numFmtId="167" fontId="20" fillId="7" borderId="21" xfId="1" applyNumberFormat="1" applyFont="1" applyFill="1" applyBorder="1" applyAlignment="1" applyProtection="1">
      <alignment horizontal="right" wrapText="1"/>
    </xf>
    <xf numFmtId="167" fontId="41" fillId="7" borderId="20" xfId="1" applyNumberFormat="1" applyFont="1" applyFill="1" applyBorder="1" applyAlignment="1" applyProtection="1">
      <alignment horizontal="right"/>
    </xf>
    <xf numFmtId="167" fontId="0" fillId="7" borderId="22" xfId="1" applyNumberFormat="1" applyFont="1" applyFill="1" applyBorder="1" applyAlignment="1" applyProtection="1">
      <alignment horizontal="right" wrapText="1"/>
    </xf>
    <xf numFmtId="167" fontId="0" fillId="7" borderId="20" xfId="1" applyNumberFormat="1" applyFont="1" applyFill="1" applyBorder="1" applyAlignment="1" applyProtection="1">
      <alignment horizontal="right" wrapText="1"/>
    </xf>
    <xf numFmtId="167" fontId="17" fillId="10" borderId="17" xfId="1" applyNumberFormat="1" applyFont="1" applyFill="1" applyBorder="1" applyAlignment="1" applyProtection="1">
      <alignment horizontal="right" wrapText="1"/>
    </xf>
    <xf numFmtId="167" fontId="20" fillId="7" borderId="27" xfId="1" applyNumberFormat="1" applyFont="1" applyFill="1" applyBorder="1" applyAlignment="1" applyProtection="1">
      <alignment horizontal="right" wrapText="1"/>
    </xf>
    <xf numFmtId="167" fontId="0" fillId="7" borderId="26" xfId="1" applyNumberFormat="1" applyFont="1" applyFill="1" applyBorder="1" applyAlignment="1" applyProtection="1">
      <alignment horizontal="right" wrapText="1"/>
    </xf>
    <xf numFmtId="0" fontId="0" fillId="7" borderId="68" xfId="0" applyFill="1" applyBorder="1" applyAlignment="1">
      <alignment wrapText="1"/>
    </xf>
    <xf numFmtId="167" fontId="41" fillId="7" borderId="30" xfId="1" applyNumberFormat="1" applyFont="1" applyFill="1" applyBorder="1" applyAlignment="1" applyProtection="1">
      <alignment horizontal="right"/>
    </xf>
    <xf numFmtId="167" fontId="0" fillId="7" borderId="30" xfId="1" applyNumberFormat="1" applyFont="1" applyFill="1" applyBorder="1" applyAlignment="1" applyProtection="1">
      <alignment horizontal="right" wrapText="1"/>
    </xf>
    <xf numFmtId="167" fontId="17" fillId="10" borderId="33" xfId="1" applyNumberFormat="1" applyFont="1" applyFill="1" applyBorder="1" applyAlignment="1" applyProtection="1">
      <alignment horizontal="right" wrapText="1"/>
    </xf>
    <xf numFmtId="0" fontId="23" fillId="3" borderId="47" xfId="0" applyFont="1" applyFill="1" applyBorder="1" applyAlignment="1">
      <alignment horizontal="left"/>
    </xf>
    <xf numFmtId="167" fontId="20" fillId="0" borderId="28" xfId="1" applyNumberFormat="1" applyFont="1" applyBorder="1" applyAlignment="1" applyProtection="1">
      <alignment horizontal="right" wrapText="1"/>
    </xf>
    <xf numFmtId="49" fontId="23" fillId="3" borderId="83" xfId="0" applyNumberFormat="1" applyFont="1" applyFill="1" applyBorder="1" applyAlignment="1">
      <alignment horizontal="center"/>
    </xf>
    <xf numFmtId="166" fontId="24" fillId="3" borderId="84" xfId="0" applyNumberFormat="1" applyFont="1" applyFill="1" applyBorder="1" applyAlignment="1">
      <alignment horizontal="center" vertical="center" wrapText="1"/>
    </xf>
    <xf numFmtId="0" fontId="23" fillId="3" borderId="85" xfId="0" applyFont="1" applyFill="1" applyBorder="1" applyAlignment="1">
      <alignment horizontal="left"/>
    </xf>
    <xf numFmtId="167" fontId="20" fillId="3" borderId="69" xfId="1" applyNumberFormat="1" applyFont="1" applyFill="1" applyBorder="1" applyAlignment="1" applyProtection="1">
      <alignment horizontal="right" wrapText="1"/>
    </xf>
    <xf numFmtId="167" fontId="20" fillId="3" borderId="7" xfId="1" applyNumberFormat="1" applyFont="1" applyFill="1" applyBorder="1" applyAlignment="1" applyProtection="1">
      <alignment horizontal="right" wrapText="1"/>
    </xf>
    <xf numFmtId="167" fontId="0" fillId="7" borderId="69" xfId="1" applyNumberFormat="1" applyFont="1" applyFill="1" applyBorder="1" applyAlignment="1" applyProtection="1">
      <alignment horizontal="right" wrapText="1"/>
    </xf>
    <xf numFmtId="167" fontId="0" fillId="0" borderId="69" xfId="1" applyNumberFormat="1" applyFont="1" applyBorder="1" applyAlignment="1" applyProtection="1">
      <alignment horizontal="right" wrapText="1"/>
    </xf>
    <xf numFmtId="167" fontId="20" fillId="0" borderId="69" xfId="1" applyNumberFormat="1" applyFont="1" applyBorder="1" applyAlignment="1" applyProtection="1">
      <alignment horizontal="right" wrapText="1"/>
    </xf>
    <xf numFmtId="167" fontId="20" fillId="0" borderId="38" xfId="1" applyNumberFormat="1" applyFont="1" applyBorder="1" applyAlignment="1" applyProtection="1">
      <alignment horizontal="right" wrapText="1"/>
    </xf>
    <xf numFmtId="167" fontId="17" fillId="10" borderId="83" xfId="1" applyNumberFormat="1" applyFont="1" applyFill="1" applyBorder="1" applyAlignment="1" applyProtection="1">
      <alignment horizontal="right" wrapText="1"/>
    </xf>
    <xf numFmtId="167" fontId="10" fillId="2" borderId="51" xfId="1" applyNumberFormat="1" applyFont="1" applyFill="1" applyBorder="1" applyAlignment="1" applyProtection="1">
      <alignment horizontal="right" wrapText="1"/>
    </xf>
    <xf numFmtId="167" fontId="10" fillId="2" borderId="3" xfId="1" applyNumberFormat="1" applyFont="1" applyFill="1" applyBorder="1" applyAlignment="1" applyProtection="1">
      <alignment horizontal="right" wrapText="1"/>
    </xf>
    <xf numFmtId="167" fontId="20" fillId="9" borderId="21" xfId="1" applyNumberFormat="1" applyFont="1" applyFill="1" applyBorder="1" applyAlignment="1" applyProtection="1">
      <alignment horizontal="right" wrapText="1"/>
    </xf>
    <xf numFmtId="167" fontId="41" fillId="3" borderId="30" xfId="1" applyNumberFormat="1" applyFont="1" applyFill="1" applyBorder="1" applyAlignment="1" applyProtection="1">
      <alignment horizontal="right"/>
    </xf>
    <xf numFmtId="167" fontId="20" fillId="9" borderId="27" xfId="1" applyNumberFormat="1" applyFont="1" applyFill="1" applyBorder="1" applyAlignment="1" applyProtection="1">
      <alignment horizontal="right" wrapText="1"/>
    </xf>
    <xf numFmtId="167" fontId="20" fillId="3" borderId="29" xfId="1" applyNumberFormat="1" applyFont="1" applyFill="1" applyBorder="1" applyAlignment="1" applyProtection="1">
      <alignment horizontal="right" wrapText="1"/>
    </xf>
    <xf numFmtId="167" fontId="20" fillId="3" borderId="28" xfId="1" applyNumberFormat="1" applyFont="1" applyFill="1" applyBorder="1" applyAlignment="1" applyProtection="1">
      <alignment horizontal="right" wrapText="1"/>
    </xf>
    <xf numFmtId="0" fontId="23" fillId="3" borderId="47" xfId="0" applyFont="1" applyFill="1" applyBorder="1"/>
    <xf numFmtId="167" fontId="0" fillId="7" borderId="29" xfId="1" applyNumberFormat="1" applyFont="1" applyFill="1" applyBorder="1" applyAlignment="1" applyProtection="1">
      <alignment horizontal="right" wrapText="1"/>
    </xf>
    <xf numFmtId="167" fontId="20" fillId="0" borderId="7" xfId="1" applyNumberFormat="1" applyFont="1" applyBorder="1" applyAlignment="1" applyProtection="1">
      <alignment horizontal="right" wrapText="1"/>
    </xf>
    <xf numFmtId="167" fontId="0" fillId="7" borderId="38" xfId="1" applyNumberFormat="1" applyFont="1" applyFill="1" applyBorder="1" applyAlignment="1" applyProtection="1">
      <alignment horizontal="right" wrapText="1"/>
    </xf>
    <xf numFmtId="0" fontId="23" fillId="3" borderId="34" xfId="0" applyFont="1" applyFill="1" applyBorder="1"/>
    <xf numFmtId="0" fontId="7" fillId="0" borderId="45" xfId="0" applyFont="1" applyBorder="1" applyAlignment="1"/>
    <xf numFmtId="0" fontId="7" fillId="0" borderId="31" xfId="0" applyFont="1" applyBorder="1" applyAlignment="1"/>
    <xf numFmtId="0" fontId="7" fillId="0" borderId="95" xfId="0" applyFont="1" applyBorder="1" applyAlignment="1"/>
    <xf numFmtId="167" fontId="17" fillId="10" borderId="35" xfId="1" applyNumberFormat="1" applyFont="1" applyFill="1" applyBorder="1" applyAlignment="1" applyProtection="1">
      <alignment horizontal="right" wrapText="1"/>
    </xf>
    <xf numFmtId="167" fontId="17" fillId="2" borderId="52" xfId="1" applyNumberFormat="1" applyFont="1" applyFill="1" applyBorder="1" applyAlignment="1" applyProtection="1">
      <alignment horizontal="right" wrapText="1"/>
    </xf>
    <xf numFmtId="167" fontId="17" fillId="10" borderId="47" xfId="1" applyNumberFormat="1" applyFont="1" applyFill="1" applyBorder="1" applyAlignment="1" applyProtection="1">
      <alignment horizontal="right" wrapText="1"/>
    </xf>
    <xf numFmtId="167" fontId="17" fillId="10" borderId="19" xfId="1" applyNumberFormat="1" applyFont="1" applyFill="1" applyBorder="1" applyAlignment="1" applyProtection="1">
      <alignment horizontal="right" wrapText="1"/>
    </xf>
    <xf numFmtId="167" fontId="17" fillId="10" borderId="34" xfId="1" applyNumberFormat="1" applyFont="1" applyFill="1" applyBorder="1" applyAlignment="1" applyProtection="1">
      <alignment horizontal="right" wrapText="1"/>
    </xf>
    <xf numFmtId="167" fontId="17" fillId="10" borderId="85" xfId="1" applyNumberFormat="1" applyFont="1" applyFill="1" applyBorder="1" applyAlignment="1" applyProtection="1">
      <alignment horizontal="right" wrapText="1"/>
    </xf>
    <xf numFmtId="167" fontId="17" fillId="10" borderId="36" xfId="1" applyNumberFormat="1" applyFont="1" applyFill="1" applyBorder="1" applyAlignment="1" applyProtection="1">
      <alignment horizontal="right" wrapText="1"/>
    </xf>
    <xf numFmtId="167" fontId="10" fillId="5" borderId="43" xfId="0" applyNumberFormat="1" applyFont="1" applyFill="1" applyBorder="1" applyAlignment="1">
      <alignment horizontal="right" wrapText="1"/>
    </xf>
    <xf numFmtId="0" fontId="35" fillId="0" borderId="48" xfId="0" applyFont="1" applyBorder="1" applyAlignment="1">
      <alignment horizontal="center" vertical="center" wrapText="1"/>
    </xf>
    <xf numFmtId="0" fontId="36" fillId="3" borderId="96" xfId="0" applyFont="1" applyFill="1" applyBorder="1" applyAlignment="1">
      <alignment horizontal="center" vertical="center" wrapText="1"/>
    </xf>
    <xf numFmtId="0" fontId="28" fillId="3" borderId="3" xfId="0" applyFont="1" applyFill="1" applyBorder="1"/>
    <xf numFmtId="0" fontId="28" fillId="0" borderId="3" xfId="0" applyFont="1" applyBorder="1"/>
    <xf numFmtId="3" fontId="28" fillId="0" borderId="3" xfId="0" applyNumberFormat="1" applyFont="1" applyFill="1" applyBorder="1"/>
    <xf numFmtId="165" fontId="35" fillId="2" borderId="41" xfId="1" applyNumberFormat="1" applyFont="1" applyFill="1" applyBorder="1" applyAlignment="1" applyProtection="1">
      <alignment horizontal="center" vertical="center" wrapText="1"/>
    </xf>
    <xf numFmtId="167" fontId="7" fillId="0" borderId="52" xfId="1" applyNumberFormat="1" applyFont="1" applyBorder="1" applyAlignment="1" applyProtection="1"/>
    <xf numFmtId="3" fontId="7" fillId="0" borderId="50" xfId="1" applyNumberFormat="1" applyFont="1" applyBorder="1" applyAlignment="1" applyProtection="1"/>
    <xf numFmtId="167" fontId="7" fillId="0" borderId="52" xfId="1" applyNumberFormat="1" applyFont="1" applyBorder="1" applyAlignment="1" applyProtection="1">
      <alignment vertical="center"/>
    </xf>
    <xf numFmtId="3" fontId="7" fillId="0" borderId="3" xfId="1" applyNumberFormat="1" applyFont="1" applyBorder="1" applyAlignment="1" applyProtection="1">
      <alignment vertical="center"/>
    </xf>
    <xf numFmtId="167" fontId="7" fillId="0" borderId="64" xfId="1" applyNumberFormat="1" applyFont="1" applyBorder="1" applyAlignment="1" applyProtection="1"/>
    <xf numFmtId="167" fontId="7" fillId="0" borderId="59" xfId="1" applyNumberFormat="1" applyFont="1" applyBorder="1" applyAlignment="1" applyProtection="1"/>
    <xf numFmtId="0" fontId="7" fillId="0" borderId="58" xfId="0" applyFont="1" applyBorder="1" applyAlignment="1">
      <alignment horizontal="center" vertical="center"/>
    </xf>
    <xf numFmtId="3" fontId="7" fillId="0" borderId="38" xfId="1" applyNumberFormat="1" applyFont="1" applyBorder="1" applyAlignment="1" applyProtection="1"/>
    <xf numFmtId="3" fontId="26" fillId="6" borderId="37" xfId="1" applyNumberFormat="1" applyFont="1" applyFill="1" applyBorder="1" applyAlignment="1" applyProtection="1"/>
    <xf numFmtId="0" fontId="7" fillId="0" borderId="69" xfId="0" applyFont="1" applyBorder="1" applyAlignment="1">
      <alignment horizontal="center"/>
    </xf>
    <xf numFmtId="3" fontId="1" fillId="4" borderId="10" xfId="1" applyNumberFormat="1" applyFont="1" applyFill="1" applyBorder="1" applyAlignment="1" applyProtection="1"/>
    <xf numFmtId="3" fontId="7" fillId="7" borderId="56" xfId="0" applyNumberFormat="1" applyFont="1" applyFill="1" applyBorder="1"/>
    <xf numFmtId="1" fontId="7" fillId="0" borderId="52" xfId="0" applyNumberFormat="1" applyFont="1" applyBorder="1"/>
    <xf numFmtId="3" fontId="30" fillId="7" borderId="3" xfId="0" applyNumberFormat="1" applyFont="1" applyFill="1" applyBorder="1"/>
    <xf numFmtId="0" fontId="44" fillId="0" borderId="4" xfId="0" applyFont="1" applyBorder="1"/>
    <xf numFmtId="3" fontId="44" fillId="0" borderId="52" xfId="0" applyNumberFormat="1" applyFont="1" applyBorder="1"/>
    <xf numFmtId="3" fontId="7" fillId="7" borderId="3" xfId="0" applyNumberFormat="1" applyFont="1" applyFill="1" applyBorder="1"/>
    <xf numFmtId="3" fontId="44" fillId="7" borderId="52" xfId="0" applyNumberFormat="1" applyFont="1" applyFill="1" applyBorder="1"/>
    <xf numFmtId="3" fontId="7" fillId="7" borderId="98" xfId="0" applyNumberFormat="1" applyFont="1" applyFill="1" applyBorder="1"/>
    <xf numFmtId="3" fontId="7" fillId="0" borderId="97" xfId="0" applyNumberFormat="1" applyFont="1" applyBorder="1"/>
    <xf numFmtId="3" fontId="7" fillId="7" borderId="52" xfId="0" applyNumberFormat="1" applyFont="1" applyFill="1" applyBorder="1"/>
    <xf numFmtId="0" fontId="44" fillId="0" borderId="51" xfId="0" applyFont="1" applyBorder="1" applyAlignment="1">
      <alignment horizontal="left"/>
    </xf>
    <xf numFmtId="3" fontId="44" fillId="0" borderId="97" xfId="0" applyNumberFormat="1" applyFont="1" applyBorder="1"/>
    <xf numFmtId="0" fontId="8" fillId="0" borderId="0" xfId="0" applyFont="1" applyBorder="1" applyAlignment="1">
      <alignment horizontal="center"/>
    </xf>
    <xf numFmtId="0" fontId="38" fillId="0" borderId="70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3" fontId="5" fillId="2" borderId="3" xfId="0" applyNumberFormat="1" applyFont="1" applyFill="1" applyBorder="1" applyAlignment="1">
      <alignment horizontal="right" vertical="center"/>
    </xf>
    <xf numFmtId="3" fontId="1" fillId="2" borderId="60" xfId="0" applyNumberFormat="1" applyFont="1" applyFill="1" applyBorder="1" applyAlignment="1">
      <alignment horizontal="center"/>
    </xf>
    <xf numFmtId="3" fontId="1" fillId="2" borderId="56" xfId="0" applyNumberFormat="1" applyFont="1" applyFill="1" applyBorder="1" applyAlignment="1">
      <alignment horizontal="center"/>
    </xf>
    <xf numFmtId="0" fontId="18" fillId="3" borderId="46" xfId="0" applyFont="1" applyFill="1" applyBorder="1" applyAlignment="1">
      <alignment horizontal="left"/>
    </xf>
    <xf numFmtId="0" fontId="18" fillId="3" borderId="75" xfId="0" applyFont="1" applyFill="1" applyBorder="1" applyAlignment="1">
      <alignment horizontal="left"/>
    </xf>
    <xf numFmtId="0" fontId="18" fillId="3" borderId="47" xfId="0" applyFont="1" applyFill="1" applyBorder="1" applyAlignment="1">
      <alignment horizontal="left"/>
    </xf>
    <xf numFmtId="0" fontId="18" fillId="3" borderId="23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49" fontId="22" fillId="5" borderId="1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left"/>
    </xf>
    <xf numFmtId="0" fontId="16" fillId="2" borderId="72" xfId="0" applyFont="1" applyFill="1" applyBorder="1" applyAlignment="1">
      <alignment horizontal="left"/>
    </xf>
    <xf numFmtId="0" fontId="16" fillId="2" borderId="73" xfId="0" applyFont="1" applyFill="1" applyBorder="1" applyAlignment="1">
      <alignment horizontal="left"/>
    </xf>
    <xf numFmtId="49" fontId="16" fillId="2" borderId="80" xfId="0" applyNumberFormat="1" applyFont="1" applyFill="1" applyBorder="1" applyAlignment="1">
      <alignment horizontal="left"/>
    </xf>
    <xf numFmtId="49" fontId="16" fillId="2" borderId="81" xfId="0" applyNumberFormat="1" applyFont="1" applyFill="1" applyBorder="1" applyAlignment="1">
      <alignment horizontal="left"/>
    </xf>
    <xf numFmtId="49" fontId="16" fillId="2" borderId="82" xfId="0" applyNumberFormat="1" applyFont="1" applyFill="1" applyBorder="1" applyAlignment="1">
      <alignment horizontal="left"/>
    </xf>
    <xf numFmtId="0" fontId="16" fillId="2" borderId="51" xfId="0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/>
    </xf>
    <xf numFmtId="0" fontId="16" fillId="2" borderId="52" xfId="0" applyFont="1" applyFill="1" applyBorder="1" applyAlignment="1">
      <alignment horizontal="left" vertical="top"/>
    </xf>
    <xf numFmtId="49" fontId="22" fillId="5" borderId="39" xfId="0" applyNumberFormat="1" applyFont="1" applyFill="1" applyBorder="1" applyAlignment="1">
      <alignment horizontal="left" vertical="top"/>
    </xf>
    <xf numFmtId="49" fontId="22" fillId="5" borderId="87" xfId="0" applyNumberFormat="1" applyFont="1" applyFill="1" applyBorder="1" applyAlignment="1">
      <alignment horizontal="left" vertical="top"/>
    </xf>
    <xf numFmtId="49" fontId="22" fillId="5" borderId="11" xfId="0" applyNumberFormat="1" applyFont="1" applyFill="1" applyBorder="1" applyAlignment="1">
      <alignment horizontal="left" vertical="top"/>
    </xf>
    <xf numFmtId="49" fontId="16" fillId="2" borderId="51" xfId="0" applyNumberFormat="1" applyFont="1" applyFill="1" applyBorder="1" applyAlignment="1">
      <alignment horizontal="left" vertical="top"/>
    </xf>
    <xf numFmtId="49" fontId="16" fillId="2" borderId="3" xfId="0" applyNumberFormat="1" applyFont="1" applyFill="1" applyBorder="1" applyAlignment="1">
      <alignment horizontal="left" vertical="top"/>
    </xf>
    <xf numFmtId="49" fontId="16" fillId="2" borderId="52" xfId="0" applyNumberFormat="1" applyFont="1" applyFill="1" applyBorder="1" applyAlignment="1">
      <alignment horizontal="left" vertical="top"/>
    </xf>
    <xf numFmtId="0" fontId="43" fillId="0" borderId="0" xfId="0" applyFont="1" applyBorder="1" applyAlignment="1">
      <alignment horizontal="center" vertical="center"/>
    </xf>
    <xf numFmtId="3" fontId="13" fillId="3" borderId="39" xfId="0" applyNumberFormat="1" applyFont="1" applyFill="1" applyBorder="1" applyAlignment="1">
      <alignment horizontal="center" vertical="center" wrapText="1"/>
    </xf>
    <xf numFmtId="3" fontId="13" fillId="3" borderId="87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wrapText="1"/>
    </xf>
    <xf numFmtId="3" fontId="25" fillId="0" borderId="0" xfId="0" applyNumberFormat="1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 4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98" name="shapetype_202" hidden="1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96" name="shapetype_202" hidden="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94" name="shapetype_202" hidden="1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92" name="shapetype_202" hidden="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90" name="shapetype_202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542925</xdr:colOff>
      <xdr:row>39</xdr:row>
      <xdr:rowOff>47625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2" name="shapetype_202" hidden="1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0" name="shapetype_202" hidden="1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8" name="shapetype_202" hidden="1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6" name="shapetype_202" hidden="1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4" name="shapetype_202" hidden="1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2" name="shapetype_202" hidden="1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0" name="shapetype_202" hidden="1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8" name="shapetype_202" hidden="1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6" name="shapetype_202" hidden="1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4" name="shapetype_202" hidden="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2" name="shapetype_202" hidden="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0" name="shapetype_202" hidden="1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8" name="shapetype_202" hidden="1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6" name="shapetype_202" hidden="1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4" name="shapetype_202" hidden="1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2" name="shapetype_202" hidden="1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48" name="shapetype_202" hidden="1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46" name="shapetype_202" hidden="1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44" name="shapetype_202" hidden="1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42" name="shapetype_202" hidden="1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40" name="shapetype_202" hidden="1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38" name="shapetype_202" hidden="1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36" name="shapetype_202" hidden="1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34" name="shapetype_202" hidden="1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32" name="shapetype_202" hidden="1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30" name="shapetype_202" hidden="1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28" name="shapetype_202" hidden="1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26" name="shapetype_202" hidden="1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24" name="shapetype_202" hidden="1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22" name="shapetype_202" hidden="1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20" name="shapetype_202" hidden="1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18" name="shapetype_202" hidden="1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16" name="shapetype_202" hidden="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14" name="shapetype_202" hidden="1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400050</xdr:colOff>
      <xdr:row>36</xdr:row>
      <xdr:rowOff>9525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34" name="shapetype_202" hidden="1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32" name="shapetype_202" hidden="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30" name="shapetype_202" hidden="1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28" name="shapetype_202" hidden="1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3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2" name="shapetype_202" hidden="1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inika\Documents\GAZD&#193;LKOD&#193;S%20%20EV\2016.%20&#233;v\k&#246;lts&#233;gvet&#233;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rr&#243;d/Test&#252;leti/2017/20170529/2016.%20&#233;v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Összesítő"/>
      <sheetName val="2. KIADÁS"/>
      <sheetName val="3. BEVÉTEL"/>
      <sheetName val="4. Pénzeszk. átadás"/>
      <sheetName val="5. Felhalmozási kiadások"/>
      <sheetName val="6. Működés és felhalmozás"/>
      <sheetName val="7. Előirányzat"/>
      <sheetName val="8. Saját bevétel alakulása"/>
      <sheetName val="9. Több éves kihatással járó "/>
    </sheetNames>
    <sheetDataSet>
      <sheetData sheetId="0"/>
      <sheetData sheetId="1">
        <row r="10">
          <cell r="G10">
            <v>1063</v>
          </cell>
        </row>
        <row r="44">
          <cell r="D44">
            <v>16730</v>
          </cell>
          <cell r="F44">
            <v>21602</v>
          </cell>
        </row>
      </sheetData>
      <sheetData sheetId="2">
        <row r="9">
          <cell r="E9">
            <v>3825</v>
          </cell>
        </row>
        <row r="21">
          <cell r="E21">
            <v>2635</v>
          </cell>
          <cell r="I21">
            <v>2247</v>
          </cell>
        </row>
        <row r="29">
          <cell r="E29">
            <v>150</v>
          </cell>
        </row>
        <row r="46">
          <cell r="E46">
            <v>6610</v>
          </cell>
        </row>
      </sheetData>
      <sheetData sheetId="3">
        <row r="5">
          <cell r="B5">
            <v>5314</v>
          </cell>
        </row>
        <row r="15">
          <cell r="B15">
            <v>6671</v>
          </cell>
        </row>
        <row r="33">
          <cell r="B33">
            <v>3070</v>
          </cell>
        </row>
      </sheetData>
      <sheetData sheetId="4">
        <row r="14">
          <cell r="D14">
            <v>36412</v>
          </cell>
        </row>
        <row r="21">
          <cell r="D21">
            <v>5857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KIADÁS"/>
      <sheetName val="BEVÉTEL"/>
      <sheetName val="Pénzeszk. átadás"/>
      <sheetName val="Felhalmozási kiadások"/>
      <sheetName val="Működés és felhalmozás"/>
      <sheetName val="Saját bevétel alakulása"/>
      <sheetName val="Pénzforgalom"/>
      <sheetName val="Részesedések"/>
      <sheetName val="Maradványkimutatás"/>
      <sheetName val="Mérleg"/>
    </sheetNames>
    <sheetDataSet>
      <sheetData sheetId="0"/>
      <sheetData sheetId="1"/>
      <sheetData sheetId="2"/>
      <sheetData sheetId="3"/>
      <sheetData sheetId="4"/>
      <sheetData sheetId="5">
        <row r="5">
          <cell r="I5">
            <v>18280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H122"/>
  <sheetViews>
    <sheetView tabSelected="1" view="pageBreakPreview" topLeftCell="I47" zoomScale="70" zoomScaleNormal="70" zoomScaleSheetLayoutView="70" workbookViewId="0">
      <selection activeCell="O5" sqref="O5"/>
    </sheetView>
  </sheetViews>
  <sheetFormatPr defaultRowHeight="15" x14ac:dyDescent="0.25"/>
  <cols>
    <col min="1" max="1" width="3.42578125" style="1"/>
    <col min="2" max="2" width="3.5703125" style="1"/>
    <col min="3" max="3" width="4.28515625" style="1"/>
    <col min="4" max="4" width="5.28515625" style="1"/>
    <col min="5" max="5" width="9.85546875" style="1"/>
    <col min="6" max="9" width="8.7109375" style="1"/>
    <col min="10" max="10" width="43.85546875" style="1"/>
    <col min="11" max="12" width="15.42578125" style="1"/>
    <col min="13" max="251" width="8.7109375" style="1"/>
    <col min="252" max="252" width="3.42578125" style="1"/>
    <col min="253" max="253" width="3.5703125" style="1"/>
    <col min="254" max="254" width="4.28515625" style="1"/>
    <col min="255" max="255" width="5.28515625" style="1"/>
    <col min="256" max="260" width="8.7109375" style="1"/>
    <col min="261" max="261" width="21.5703125" style="1"/>
    <col min="262" max="262" width="10.7109375" style="1"/>
    <col min="263" max="263" width="13.42578125" style="1"/>
    <col min="264" max="264" width="16.28515625" style="1"/>
    <col min="265" max="265" width="13.42578125" style="1"/>
    <col min="266" max="507" width="8.7109375" style="1"/>
    <col min="508" max="508" width="3.42578125" style="1"/>
    <col min="509" max="509" width="3.5703125" style="1"/>
    <col min="510" max="510" width="4.28515625" style="1"/>
    <col min="511" max="511" width="5.28515625" style="1"/>
    <col min="512" max="516" width="8.7109375" style="1"/>
    <col min="517" max="517" width="21.5703125" style="1"/>
    <col min="518" max="518" width="10.7109375" style="1"/>
    <col min="519" max="519" width="13.42578125" style="1"/>
    <col min="520" max="520" width="16.28515625" style="1"/>
    <col min="521" max="521" width="13.42578125" style="1"/>
    <col min="522" max="763" width="8.7109375" style="1"/>
    <col min="764" max="764" width="3.42578125" style="1"/>
    <col min="765" max="765" width="3.5703125" style="1"/>
    <col min="766" max="766" width="4.28515625" style="1"/>
    <col min="767" max="767" width="5.28515625" style="1"/>
    <col min="768" max="772" width="8.7109375" style="1"/>
    <col min="773" max="773" width="21.5703125" style="1"/>
    <col min="774" max="774" width="10.7109375" style="1"/>
    <col min="775" max="775" width="13.42578125" style="1"/>
    <col min="776" max="776" width="16.28515625" style="1"/>
    <col min="777" max="777" width="13.42578125" style="1"/>
    <col min="778" max="1019" width="8.7109375" style="1"/>
    <col min="1020" max="1020" width="3.42578125" style="1"/>
    <col min="1021" max="1022" width="3.5703125" style="1"/>
  </cols>
  <sheetData>
    <row r="1" spans="1:1021" s="2" customFormat="1" ht="33" customHeight="1" x14ac:dyDescent="0.3">
      <c r="A1" s="25" t="s">
        <v>0</v>
      </c>
      <c r="B1" s="25"/>
      <c r="C1" s="25" t="s">
        <v>1</v>
      </c>
      <c r="D1" s="25"/>
      <c r="E1" s="25"/>
      <c r="F1" s="25"/>
      <c r="K1" s="404" t="s">
        <v>303</v>
      </c>
      <c r="L1" s="405" t="s">
        <v>304</v>
      </c>
    </row>
    <row r="2" spans="1:1021" ht="27" customHeight="1" x14ac:dyDescent="0.25">
      <c r="A2"/>
      <c r="B2"/>
      <c r="C2"/>
      <c r="D2"/>
      <c r="E2"/>
      <c r="F2"/>
      <c r="G2"/>
      <c r="H2"/>
      <c r="I2"/>
      <c r="J2"/>
      <c r="K2" s="404"/>
      <c r="L2" s="405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s="3" customFormat="1" ht="15.75" x14ac:dyDescent="0.25">
      <c r="A3" s="21" t="s">
        <v>3</v>
      </c>
      <c r="B3" s="22"/>
      <c r="C3" s="22" t="s">
        <v>4</v>
      </c>
      <c r="D3" s="22"/>
      <c r="E3" s="22"/>
      <c r="F3" s="22"/>
      <c r="G3" s="22"/>
      <c r="H3" s="22"/>
      <c r="I3" s="22"/>
      <c r="J3" s="22"/>
      <c r="K3" s="170">
        <f>SUM(K4+K5+K6+K7+K13)</f>
        <v>65422</v>
      </c>
      <c r="L3" s="170">
        <f t="shared" ref="L3" si="0">SUM(L4+L5+L6+L7+L13)</f>
        <v>85087</v>
      </c>
    </row>
    <row r="4" spans="1:1021" ht="15.75" x14ac:dyDescent="0.25">
      <c r="A4" s="14"/>
      <c r="B4" s="9" t="s">
        <v>5</v>
      </c>
      <c r="C4" s="9"/>
      <c r="D4" s="9" t="s">
        <v>6</v>
      </c>
      <c r="E4" s="9"/>
      <c r="F4" s="9"/>
      <c r="G4" s="9"/>
      <c r="H4" s="9"/>
      <c r="I4" s="9"/>
      <c r="J4" s="9"/>
      <c r="K4" s="10">
        <f>'[1]2. KIADÁS'!D44</f>
        <v>16730</v>
      </c>
      <c r="L4" s="10">
        <f>'[2]Működés és felhalmozás'!I5</f>
        <v>18280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15.75" x14ac:dyDescent="0.25">
      <c r="A5" s="14"/>
      <c r="B5" s="9" t="s">
        <v>7</v>
      </c>
      <c r="C5" s="9"/>
      <c r="D5" s="9" t="s">
        <v>8</v>
      </c>
      <c r="E5" s="9"/>
      <c r="F5" s="9"/>
      <c r="G5" s="9"/>
      <c r="H5" s="9"/>
      <c r="I5" s="9"/>
      <c r="J5" s="9"/>
      <c r="K5" s="10">
        <v>3915</v>
      </c>
      <c r="L5" s="10">
        <v>4657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ht="15.75" x14ac:dyDescent="0.25">
      <c r="A6" s="14"/>
      <c r="B6" s="9" t="s">
        <v>9</v>
      </c>
      <c r="C6" s="9"/>
      <c r="D6" s="9" t="s">
        <v>10</v>
      </c>
      <c r="E6" s="9"/>
      <c r="F6" s="9"/>
      <c r="G6" s="9"/>
      <c r="H6" s="9"/>
      <c r="I6" s="9"/>
      <c r="J6" s="9"/>
      <c r="K6" s="10">
        <f>'[1]2. KIADÁS'!F44</f>
        <v>21602</v>
      </c>
      <c r="L6" s="10">
        <v>36633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</row>
    <row r="7" spans="1:1021" ht="15.75" x14ac:dyDescent="0.25">
      <c r="A7" s="14"/>
      <c r="B7" s="9" t="s">
        <v>11</v>
      </c>
      <c r="C7" s="9"/>
      <c r="D7" s="9" t="s">
        <v>12</v>
      </c>
      <c r="E7" s="9"/>
      <c r="F7" s="9"/>
      <c r="G7" s="9"/>
      <c r="H7" s="9"/>
      <c r="I7" s="9"/>
      <c r="J7" s="9"/>
      <c r="K7" s="10">
        <f>SUM(K8:K12)</f>
        <v>19039</v>
      </c>
      <c r="L7" s="10">
        <f t="shared" ref="L7" si="1">SUM(L8:L12)</f>
        <v>21381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</row>
    <row r="8" spans="1:1021" s="4" customFormat="1" x14ac:dyDescent="0.25">
      <c r="A8" s="5"/>
      <c r="B8" s="6"/>
      <c r="C8" s="7"/>
      <c r="D8" s="18" t="s">
        <v>13</v>
      </c>
      <c r="E8" s="6" t="s">
        <v>14</v>
      </c>
      <c r="F8" s="6"/>
      <c r="G8" s="6"/>
      <c r="H8" s="6"/>
      <c r="I8" s="6"/>
      <c r="J8" s="6"/>
      <c r="K8" s="171">
        <f>'[1]4. Pénzeszk. átadás'!B5</f>
        <v>5314</v>
      </c>
      <c r="L8" s="171">
        <v>5068</v>
      </c>
    </row>
    <row r="9" spans="1:1021" x14ac:dyDescent="0.25">
      <c r="A9" s="5"/>
      <c r="B9" s="6"/>
      <c r="C9" s="6"/>
      <c r="D9" s="18" t="s">
        <v>15</v>
      </c>
      <c r="E9" s="6" t="s">
        <v>16</v>
      </c>
      <c r="F9" s="6"/>
      <c r="G9" s="6"/>
      <c r="H9" s="6"/>
      <c r="I9" s="6"/>
      <c r="J9" s="6"/>
      <c r="K9" s="171">
        <f>'[1]4. Pénzeszk. átadás'!B15</f>
        <v>6671</v>
      </c>
      <c r="L9" s="171">
        <v>7500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</row>
    <row r="10" spans="1:1021" x14ac:dyDescent="0.25">
      <c r="A10" s="5"/>
      <c r="B10" s="6"/>
      <c r="C10" s="6"/>
      <c r="D10" s="18" t="s">
        <v>17</v>
      </c>
      <c r="E10" s="6" t="s">
        <v>18</v>
      </c>
      <c r="F10" s="6"/>
      <c r="G10" s="6"/>
      <c r="H10" s="6"/>
      <c r="I10" s="6"/>
      <c r="J10" s="6"/>
      <c r="K10" s="171">
        <f>'[1]4. Pénzeszk. átadás'!B33</f>
        <v>3070</v>
      </c>
      <c r="L10" s="171">
        <v>4792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</row>
    <row r="11" spans="1:1021" x14ac:dyDescent="0.25">
      <c r="A11" s="5"/>
      <c r="B11" s="6"/>
      <c r="C11" s="6"/>
      <c r="D11" s="18" t="s">
        <v>305</v>
      </c>
      <c r="E11" s="6" t="s">
        <v>306</v>
      </c>
      <c r="F11" s="6"/>
      <c r="G11" s="6"/>
      <c r="H11" s="6"/>
      <c r="I11" s="6"/>
      <c r="J11" s="6"/>
      <c r="K11" s="171">
        <f>'[1]2. KIADÁS'!G10</f>
        <v>1063</v>
      </c>
      <c r="L11" s="171">
        <v>1100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</row>
    <row r="12" spans="1:1021" x14ac:dyDescent="0.25">
      <c r="A12" s="6"/>
      <c r="B12" s="6"/>
      <c r="C12" s="6"/>
      <c r="D12" s="18" t="s">
        <v>97</v>
      </c>
      <c r="E12" s="6" t="s">
        <v>307</v>
      </c>
      <c r="F12" s="6"/>
      <c r="G12" s="6"/>
      <c r="H12" s="6"/>
      <c r="I12" s="6"/>
      <c r="J12" s="6"/>
      <c r="K12" s="171">
        <v>2921</v>
      </c>
      <c r="L12" s="171">
        <v>2921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</row>
    <row r="13" spans="1:1021" ht="15.75" x14ac:dyDescent="0.25">
      <c r="A13" s="6"/>
      <c r="B13" s="6" t="s">
        <v>19</v>
      </c>
      <c r="C13" s="6"/>
      <c r="D13" s="8" t="s">
        <v>20</v>
      </c>
      <c r="E13" s="6"/>
      <c r="F13" s="6"/>
      <c r="G13" s="6"/>
      <c r="H13" s="6"/>
      <c r="I13" s="6"/>
      <c r="J13" s="6"/>
      <c r="K13" s="10">
        <v>4136</v>
      </c>
      <c r="L13" s="10">
        <v>4136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s="3" customFormat="1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11"/>
      <c r="K14" s="172"/>
      <c r="L14" s="172"/>
    </row>
    <row r="15" spans="1:1021" ht="15.75" x14ac:dyDescent="0.25">
      <c r="A15" s="21" t="s">
        <v>21</v>
      </c>
      <c r="B15" s="22"/>
      <c r="C15" s="22" t="s">
        <v>22</v>
      </c>
      <c r="D15" s="22"/>
      <c r="E15" s="22"/>
      <c r="F15" s="22"/>
      <c r="G15" s="22"/>
      <c r="H15" s="22"/>
      <c r="I15" s="22"/>
      <c r="J15" s="22"/>
      <c r="K15" s="170">
        <f>SUM(K23+K18+K17+K16+K24)</f>
        <v>22985</v>
      </c>
      <c r="L15" s="170">
        <f t="shared" ref="L15" si="2">SUM(L23+L18+L17+L16+L24)</f>
        <v>36886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15.75" x14ac:dyDescent="0.25">
      <c r="A16" s="14"/>
      <c r="B16" s="9" t="s">
        <v>5</v>
      </c>
      <c r="C16" s="9"/>
      <c r="D16" s="9" t="s">
        <v>308</v>
      </c>
      <c r="E16" s="9"/>
      <c r="F16" s="9"/>
      <c r="G16" s="9"/>
      <c r="H16" s="9"/>
      <c r="I16" s="9"/>
      <c r="J16" s="9"/>
      <c r="K16" s="10">
        <f>'[1]5. Felhalmozási kiadások'!D14-15860</f>
        <v>20552</v>
      </c>
      <c r="L16" s="10">
        <v>25308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15.75" x14ac:dyDescent="0.25">
      <c r="A17" s="14"/>
      <c r="B17" s="9" t="s">
        <v>7</v>
      </c>
      <c r="C17" s="9"/>
      <c r="D17" s="9" t="s">
        <v>309</v>
      </c>
      <c r="E17" s="9"/>
      <c r="F17" s="9"/>
      <c r="G17" s="9"/>
      <c r="H17" s="9"/>
      <c r="I17" s="9"/>
      <c r="J17" s="9"/>
      <c r="K17" s="10">
        <f>'[1]5. Felhalmozási kiadások'!D21-3824</f>
        <v>2033</v>
      </c>
      <c r="L17" s="10">
        <v>11158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8" spans="1:1021" s="4" customFormat="1" ht="15.75" x14ac:dyDescent="0.25">
      <c r="A18" s="14"/>
      <c r="B18" s="9" t="s">
        <v>9</v>
      </c>
      <c r="C18" s="9"/>
      <c r="D18" s="9" t="s">
        <v>23</v>
      </c>
      <c r="E18" s="9"/>
      <c r="F18" s="9"/>
      <c r="G18" s="9"/>
      <c r="H18" s="9"/>
      <c r="I18" s="9"/>
      <c r="J18" s="9"/>
      <c r="K18" s="10"/>
      <c r="L18" s="10"/>
    </row>
    <row r="19" spans="1:1021" s="4" customFormat="1" x14ac:dyDescent="0.25">
      <c r="A19" s="5"/>
      <c r="B19" s="6"/>
      <c r="C19" s="6"/>
      <c r="D19" s="18" t="s">
        <v>24</v>
      </c>
      <c r="E19" s="6" t="s">
        <v>25</v>
      </c>
      <c r="F19" s="6"/>
      <c r="G19" s="6"/>
      <c r="H19" s="6"/>
      <c r="I19" s="6"/>
      <c r="J19" s="6"/>
      <c r="K19" s="171"/>
      <c r="L19" s="171"/>
    </row>
    <row r="20" spans="1:1021" s="4" customFormat="1" x14ac:dyDescent="0.25">
      <c r="A20" s="5"/>
      <c r="B20" s="6"/>
      <c r="C20" s="6"/>
      <c r="D20" s="18" t="s">
        <v>26</v>
      </c>
      <c r="E20" s="6" t="s">
        <v>27</v>
      </c>
      <c r="F20" s="6"/>
      <c r="G20" s="6"/>
      <c r="H20" s="6"/>
      <c r="I20" s="6"/>
      <c r="J20" s="6"/>
      <c r="K20" s="171"/>
      <c r="L20" s="171"/>
    </row>
    <row r="21" spans="1:1021" s="4" customFormat="1" x14ac:dyDescent="0.25">
      <c r="A21" s="5"/>
      <c r="B21" s="6"/>
      <c r="C21" s="6"/>
      <c r="D21" s="18" t="s">
        <v>28</v>
      </c>
      <c r="E21" s="6" t="s">
        <v>29</v>
      </c>
      <c r="F21" s="6"/>
      <c r="G21" s="6"/>
      <c r="H21" s="6"/>
      <c r="I21" s="6"/>
      <c r="J21" s="6"/>
      <c r="K21" s="171"/>
      <c r="L21" s="171"/>
    </row>
    <row r="22" spans="1:1021" x14ac:dyDescent="0.25">
      <c r="A22" s="5"/>
      <c r="B22" s="6"/>
      <c r="C22" s="6"/>
      <c r="D22" s="18" t="s">
        <v>30</v>
      </c>
      <c r="E22" s="6" t="s">
        <v>31</v>
      </c>
      <c r="F22" s="6"/>
      <c r="G22" s="6"/>
      <c r="H22" s="6"/>
      <c r="I22" s="6"/>
      <c r="J22" s="6"/>
      <c r="K22" s="171"/>
      <c r="L22" s="17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</row>
    <row r="23" spans="1:1021" ht="15.75" x14ac:dyDescent="0.25">
      <c r="A23" s="5"/>
      <c r="B23" s="6" t="s">
        <v>11</v>
      </c>
      <c r="C23" s="6"/>
      <c r="D23" s="8" t="s">
        <v>310</v>
      </c>
      <c r="E23" s="6"/>
      <c r="F23" s="6"/>
      <c r="G23" s="6"/>
      <c r="H23" s="6"/>
      <c r="I23" s="6"/>
      <c r="J23" s="6"/>
      <c r="K23" s="10">
        <v>400</v>
      </c>
      <c r="L23" s="10">
        <v>420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</row>
    <row r="24" spans="1:1021" ht="15.75" x14ac:dyDescent="0.25">
      <c r="A24" s="6"/>
      <c r="B24" s="6" t="s">
        <v>302</v>
      </c>
      <c r="C24" s="6"/>
      <c r="D24" s="8" t="s">
        <v>311</v>
      </c>
      <c r="E24" s="6"/>
      <c r="F24" s="6"/>
      <c r="G24" s="6"/>
      <c r="H24" s="6"/>
      <c r="I24" s="6"/>
      <c r="J24" s="6"/>
      <c r="K24" s="10"/>
      <c r="L24" s="1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</row>
    <row r="25" spans="1:1021" s="3" customFormat="1" ht="15.75" x14ac:dyDescent="0.25">
      <c r="A25" s="9"/>
      <c r="B25" s="9"/>
      <c r="C25" s="9"/>
      <c r="D25" s="8"/>
      <c r="E25" s="9"/>
      <c r="F25" s="9"/>
      <c r="G25" s="9"/>
      <c r="H25" s="9"/>
      <c r="I25" s="9"/>
      <c r="J25" s="9"/>
      <c r="K25" s="173"/>
      <c r="L25" s="173"/>
    </row>
    <row r="26" spans="1:1021" ht="15.75" x14ac:dyDescent="0.25">
      <c r="A26" s="21" t="s">
        <v>33</v>
      </c>
      <c r="B26" s="22"/>
      <c r="C26" s="22" t="s">
        <v>34</v>
      </c>
      <c r="D26" s="22"/>
      <c r="E26" s="22"/>
      <c r="F26" s="22"/>
      <c r="G26" s="22"/>
      <c r="H26" s="22"/>
      <c r="I26" s="22"/>
      <c r="J26" s="22"/>
      <c r="K26" s="170"/>
      <c r="L26" s="170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</row>
    <row r="27" spans="1:1021" s="3" customFormat="1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173"/>
      <c r="L27" s="173"/>
    </row>
    <row r="28" spans="1:1021" ht="15.75" x14ac:dyDescent="0.25">
      <c r="A28" s="21" t="s">
        <v>35</v>
      </c>
      <c r="B28" s="22"/>
      <c r="C28" s="22" t="s">
        <v>36</v>
      </c>
      <c r="D28" s="22"/>
      <c r="E28" s="22"/>
      <c r="F28" s="22"/>
      <c r="G28" s="22"/>
      <c r="H28" s="22"/>
      <c r="I28" s="22"/>
      <c r="J28" s="22"/>
      <c r="K28" s="170">
        <f>SUM(K29:K30)</f>
        <v>19684</v>
      </c>
      <c r="L28" s="170">
        <v>25114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</row>
    <row r="29" spans="1:1021" ht="15.75" x14ac:dyDescent="0.25">
      <c r="A29" s="14"/>
      <c r="B29" s="9" t="s">
        <v>5</v>
      </c>
      <c r="C29" s="9"/>
      <c r="D29" s="9" t="s">
        <v>37</v>
      </c>
      <c r="E29" s="9"/>
      <c r="F29" s="9"/>
      <c r="G29" s="9"/>
      <c r="H29" s="9"/>
      <c r="I29" s="9"/>
      <c r="J29" s="9"/>
      <c r="K29" s="10"/>
      <c r="L29" s="10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</row>
    <row r="30" spans="1:1021" ht="15.75" x14ac:dyDescent="0.25">
      <c r="A30" s="14"/>
      <c r="B30" s="9" t="s">
        <v>7</v>
      </c>
      <c r="C30" s="9"/>
      <c r="D30" s="9" t="s">
        <v>38</v>
      </c>
      <c r="E30" s="9"/>
      <c r="F30" s="9"/>
      <c r="G30" s="9"/>
      <c r="H30" s="9"/>
      <c r="I30" s="9"/>
      <c r="J30" s="9"/>
      <c r="K30" s="10">
        <v>19684</v>
      </c>
      <c r="L30" s="10">
        <v>25114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</row>
    <row r="31" spans="1:1021" s="12" customFormat="1" ht="19.5" x14ac:dyDescent="0.3">
      <c r="A31"/>
      <c r="B31"/>
      <c r="C31"/>
      <c r="D31"/>
      <c r="E31"/>
      <c r="F31"/>
      <c r="G31"/>
      <c r="H31"/>
      <c r="I31"/>
      <c r="J31"/>
      <c r="K31" s="174"/>
      <c r="L31" s="174"/>
    </row>
    <row r="32" spans="1:1021" ht="68.25" customHeight="1" x14ac:dyDescent="0.25">
      <c r="A32" s="175" t="s">
        <v>0</v>
      </c>
      <c r="B32" s="176"/>
      <c r="C32" s="176" t="s">
        <v>39</v>
      </c>
      <c r="D32" s="176"/>
      <c r="E32" s="176"/>
      <c r="F32" s="176"/>
      <c r="G32" s="176"/>
      <c r="H32" s="176"/>
      <c r="I32" s="176"/>
      <c r="J32" s="177"/>
      <c r="K32" s="178">
        <f>SUM(K3+K15+K26+K28)</f>
        <v>108091</v>
      </c>
      <c r="L32" s="178">
        <f>SUM(L3+L15+L26+L28)</f>
        <v>147087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</row>
    <row r="33" spans="1:1022" s="2" customFormat="1" ht="15.75" x14ac:dyDescent="0.25">
      <c r="A33"/>
      <c r="B33"/>
      <c r="C33"/>
      <c r="D33"/>
      <c r="E33"/>
      <c r="F33"/>
      <c r="G33"/>
      <c r="H33"/>
      <c r="I33"/>
      <c r="J33"/>
      <c r="K33" s="174"/>
      <c r="L33" s="174"/>
      <c r="N33" s="4"/>
      <c r="O33" s="4"/>
    </row>
    <row r="34" spans="1:1022" ht="20.25" x14ac:dyDescent="0.3">
      <c r="A34" s="25" t="s">
        <v>40</v>
      </c>
      <c r="B34" s="25"/>
      <c r="C34" s="25" t="s">
        <v>41</v>
      </c>
      <c r="D34" s="25"/>
      <c r="E34" s="25"/>
      <c r="F34" s="2"/>
      <c r="G34" s="2"/>
      <c r="H34" s="2"/>
      <c r="I34" s="2"/>
      <c r="J34" s="2"/>
      <c r="K34" s="179"/>
      <c r="L34" s="179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</row>
    <row r="35" spans="1:1022" s="3" customFormat="1" ht="15.75" x14ac:dyDescent="0.25">
      <c r="A35"/>
      <c r="B35"/>
      <c r="C35"/>
      <c r="D35"/>
      <c r="E35"/>
      <c r="F35"/>
      <c r="G35"/>
      <c r="H35"/>
      <c r="I35"/>
      <c r="J35"/>
      <c r="K35" s="174"/>
      <c r="L35" s="174"/>
      <c r="N35" s="13"/>
      <c r="O35" s="13"/>
    </row>
    <row r="36" spans="1:1022" s="148" customFormat="1" ht="15.75" x14ac:dyDescent="0.25">
      <c r="A36" s="21" t="s">
        <v>3</v>
      </c>
      <c r="B36" s="22"/>
      <c r="C36" s="22" t="s">
        <v>41</v>
      </c>
      <c r="D36" s="22"/>
      <c r="E36" s="22"/>
      <c r="F36" s="22"/>
      <c r="G36" s="22"/>
      <c r="H36" s="22"/>
      <c r="I36" s="22"/>
      <c r="J36" s="22"/>
      <c r="K36" s="170">
        <f>K37+K40+K52+K68</f>
        <v>65422</v>
      </c>
      <c r="L36" s="170">
        <f>L37+L40+L52+L68</f>
        <v>91118</v>
      </c>
      <c r="AMH36" s="160"/>
    </row>
    <row r="37" spans="1:1022" ht="15.75" x14ac:dyDescent="0.25">
      <c r="A37" s="14"/>
      <c r="B37" s="9" t="s">
        <v>5</v>
      </c>
      <c r="C37" s="9" t="s">
        <v>41</v>
      </c>
      <c r="D37" s="11"/>
      <c r="E37" s="9"/>
      <c r="F37" s="9"/>
      <c r="G37" s="9"/>
      <c r="H37" s="9"/>
      <c r="I37" s="9"/>
      <c r="J37" s="9"/>
      <c r="K37" s="156">
        <f>'[1]3. BEVÉTEL'!E46</f>
        <v>6610</v>
      </c>
      <c r="L37" s="156">
        <v>8606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</row>
    <row r="38" spans="1:1022" s="148" customFormat="1" ht="15.75" x14ac:dyDescent="0.25">
      <c r="A38" s="14"/>
      <c r="B38" s="9"/>
      <c r="C38" s="8" t="s">
        <v>42</v>
      </c>
      <c r="D38" s="9" t="s">
        <v>43</v>
      </c>
      <c r="E38" s="9"/>
      <c r="F38" s="9"/>
      <c r="G38" s="9"/>
      <c r="H38" s="9"/>
      <c r="I38" s="9"/>
      <c r="J38" s="9"/>
      <c r="K38" s="156">
        <f>'[1]3. BEVÉTEL'!E9+'[1]3. BEVÉTEL'!E29</f>
        <v>3975</v>
      </c>
      <c r="L38" s="156">
        <v>5082</v>
      </c>
      <c r="AMH38" s="160"/>
    </row>
    <row r="39" spans="1:1022" s="4" customFormat="1" ht="15.75" x14ac:dyDescent="0.25">
      <c r="A39" s="14"/>
      <c r="B39" s="9"/>
      <c r="C39" s="8" t="s">
        <v>312</v>
      </c>
      <c r="D39" s="9" t="s">
        <v>266</v>
      </c>
      <c r="E39" s="9"/>
      <c r="F39" s="9"/>
      <c r="G39" s="9"/>
      <c r="H39" s="9"/>
      <c r="I39" s="9"/>
      <c r="J39" s="9"/>
      <c r="K39" s="156">
        <f>'[1]3. BEVÉTEL'!E21</f>
        <v>2635</v>
      </c>
      <c r="L39" s="156">
        <v>3524</v>
      </c>
      <c r="N39" s="13"/>
      <c r="O39" s="13"/>
    </row>
    <row r="40" spans="1:1022" ht="15.75" x14ac:dyDescent="0.25">
      <c r="A40" s="14"/>
      <c r="B40" s="9" t="s">
        <v>7</v>
      </c>
      <c r="C40" s="9" t="s">
        <v>44</v>
      </c>
      <c r="D40" s="9"/>
      <c r="E40" s="9"/>
      <c r="F40" s="9"/>
      <c r="G40" s="9"/>
      <c r="H40" s="9"/>
      <c r="I40" s="9"/>
      <c r="J40" s="9"/>
      <c r="K40" s="156">
        <f>SUM(K41,K42,K49,K51)</f>
        <v>22150</v>
      </c>
      <c r="L40" s="156">
        <f>SUM(L41,L42,L49,L51)</f>
        <v>31520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</row>
    <row r="41" spans="1:1022" x14ac:dyDescent="0.25">
      <c r="A41" s="5"/>
      <c r="B41" s="6"/>
      <c r="C41" s="18" t="s">
        <v>45</v>
      </c>
      <c r="D41" s="6" t="s">
        <v>46</v>
      </c>
      <c r="E41" s="180"/>
      <c r="F41" s="6"/>
      <c r="G41" s="6"/>
      <c r="H41" s="6"/>
      <c r="I41" s="6"/>
      <c r="J41" s="6"/>
      <c r="K41" s="158"/>
      <c r="L41" s="158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</row>
    <row r="42" spans="1:1022" x14ac:dyDescent="0.25">
      <c r="A42" s="5"/>
      <c r="B42" s="6"/>
      <c r="C42" s="18" t="s">
        <v>47</v>
      </c>
      <c r="D42" s="6" t="s">
        <v>48</v>
      </c>
      <c r="E42" s="6"/>
      <c r="F42" s="6"/>
      <c r="G42" s="6"/>
      <c r="H42" s="6"/>
      <c r="I42" s="6"/>
      <c r="J42" s="6"/>
      <c r="K42" s="158">
        <f>SUM(K43:K48)</f>
        <v>19250</v>
      </c>
      <c r="L42" s="158">
        <f t="shared" ref="L42" si="3">SUM(L43:L48)</f>
        <v>26284</v>
      </c>
      <c r="M42"/>
      <c r="N42" s="4"/>
      <c r="O42" s="4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</row>
    <row r="43" spans="1:1022" ht="15.75" x14ac:dyDescent="0.25">
      <c r="A43" s="14"/>
      <c r="B43" s="9"/>
      <c r="C43" s="9"/>
      <c r="D43" s="8"/>
      <c r="E43" s="16" t="s">
        <v>49</v>
      </c>
      <c r="F43" s="16"/>
      <c r="G43" s="16"/>
      <c r="H43" s="16"/>
      <c r="I43" s="16"/>
      <c r="J43" s="16"/>
      <c r="K43" s="154">
        <v>1600</v>
      </c>
      <c r="L43" s="154">
        <v>2601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</row>
    <row r="44" spans="1:1022" ht="15.75" x14ac:dyDescent="0.25">
      <c r="A44" s="14"/>
      <c r="B44" s="9"/>
      <c r="C44" s="9"/>
      <c r="D44" s="8"/>
      <c r="E44" s="16" t="s">
        <v>50</v>
      </c>
      <c r="F44" s="16"/>
      <c r="G44" s="16"/>
      <c r="H44" s="16"/>
      <c r="I44" s="16"/>
      <c r="J44" s="16"/>
      <c r="K44" s="154">
        <v>2100</v>
      </c>
      <c r="L44" s="154">
        <v>3799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</row>
    <row r="45" spans="1:1022" ht="15.75" x14ac:dyDescent="0.25">
      <c r="A45" s="14"/>
      <c r="B45" s="9"/>
      <c r="C45" s="9"/>
      <c r="D45" s="8"/>
      <c r="E45" s="16" t="s">
        <v>51</v>
      </c>
      <c r="F45" s="16"/>
      <c r="G45" s="16"/>
      <c r="H45" s="16"/>
      <c r="I45" s="16"/>
      <c r="J45" s="16"/>
      <c r="K45" s="154">
        <v>1300</v>
      </c>
      <c r="L45" s="154">
        <v>1636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</row>
    <row r="46" spans="1:1022" ht="15.75" x14ac:dyDescent="0.25">
      <c r="A46" s="14"/>
      <c r="B46" s="9"/>
      <c r="C46" s="9"/>
      <c r="D46" s="8"/>
      <c r="E46" s="16" t="s">
        <v>52</v>
      </c>
      <c r="F46" s="16"/>
      <c r="G46" s="16"/>
      <c r="H46" s="16"/>
      <c r="I46" s="16"/>
      <c r="J46" s="16"/>
      <c r="K46" s="154">
        <v>700</v>
      </c>
      <c r="L46" s="154">
        <v>1025</v>
      </c>
      <c r="M46" s="155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</row>
    <row r="47" spans="1:1022" s="4" customFormat="1" ht="15.75" x14ac:dyDescent="0.25">
      <c r="A47" s="14"/>
      <c r="B47" s="9"/>
      <c r="C47" s="9"/>
      <c r="D47" s="8"/>
      <c r="E47" s="16" t="s">
        <v>53</v>
      </c>
      <c r="F47" s="16"/>
      <c r="G47" s="16"/>
      <c r="H47" s="16"/>
      <c r="I47" s="16"/>
      <c r="J47" s="16"/>
      <c r="K47" s="154">
        <v>13400</v>
      </c>
      <c r="L47" s="154">
        <v>17073</v>
      </c>
      <c r="M47" s="157"/>
    </row>
    <row r="48" spans="1:1022" ht="15.75" x14ac:dyDescent="0.25">
      <c r="A48" s="14"/>
      <c r="B48" s="9"/>
      <c r="C48" s="9"/>
      <c r="D48" s="8"/>
      <c r="E48" s="16" t="s">
        <v>54</v>
      </c>
      <c r="F48" s="9"/>
      <c r="G48" s="9"/>
      <c r="H48" s="9"/>
      <c r="I48" s="9"/>
      <c r="J48" s="16"/>
      <c r="K48" s="154">
        <v>150</v>
      </c>
      <c r="L48" s="154">
        <v>150</v>
      </c>
      <c r="M48" s="155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</row>
    <row r="49" spans="1:1021" s="4" customFormat="1" x14ac:dyDescent="0.25">
      <c r="A49" s="5"/>
      <c r="B49" s="6"/>
      <c r="C49" s="18" t="s">
        <v>55</v>
      </c>
      <c r="D49" s="6" t="s">
        <v>56</v>
      </c>
      <c r="E49" s="181"/>
      <c r="F49" s="6"/>
      <c r="G49" s="6"/>
      <c r="H49" s="6"/>
      <c r="I49" s="6"/>
      <c r="J49" s="6"/>
      <c r="K49" s="158">
        <f>K50</f>
        <v>2500</v>
      </c>
      <c r="L49" s="158">
        <v>3920</v>
      </c>
      <c r="M49" s="157"/>
    </row>
    <row r="50" spans="1:1021" ht="15.75" x14ac:dyDescent="0.25">
      <c r="A50" s="14"/>
      <c r="B50" s="9"/>
      <c r="C50" s="9"/>
      <c r="D50" s="8"/>
      <c r="E50" s="16" t="s">
        <v>57</v>
      </c>
      <c r="F50" s="9"/>
      <c r="G50" s="9"/>
      <c r="H50" s="9"/>
      <c r="I50" s="9"/>
      <c r="J50" s="16"/>
      <c r="K50" s="154">
        <v>2500</v>
      </c>
      <c r="L50" s="154">
        <v>3920</v>
      </c>
      <c r="M50" s="155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</row>
    <row r="51" spans="1:1021" x14ac:dyDescent="0.25">
      <c r="A51" s="5"/>
      <c r="B51" s="6"/>
      <c r="C51" s="18" t="s">
        <v>58</v>
      </c>
      <c r="D51" s="6" t="s">
        <v>59</v>
      </c>
      <c r="E51" s="181"/>
      <c r="F51" s="6"/>
      <c r="G51" s="6"/>
      <c r="H51" s="6"/>
      <c r="I51" s="6"/>
      <c r="J51" s="6"/>
      <c r="K51" s="158">
        <v>400</v>
      </c>
      <c r="L51" s="158">
        <v>1316</v>
      </c>
      <c r="M51" s="155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</row>
    <row r="52" spans="1:1021" ht="15.75" x14ac:dyDescent="0.25">
      <c r="A52" s="14"/>
      <c r="B52" s="9" t="s">
        <v>9</v>
      </c>
      <c r="C52" s="8" t="s">
        <v>60</v>
      </c>
      <c r="D52" s="11"/>
      <c r="E52" s="9"/>
      <c r="F52" s="9"/>
      <c r="G52" s="9"/>
      <c r="H52" s="9"/>
      <c r="I52" s="9"/>
      <c r="J52" s="9"/>
      <c r="K52" s="156">
        <f>K53+K63+K64+K66</f>
        <v>26581</v>
      </c>
      <c r="L52" s="156">
        <f>L53+L63+L64+L66</f>
        <v>37475</v>
      </c>
      <c r="M52" s="155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</row>
    <row r="53" spans="1:1021" ht="15.75" x14ac:dyDescent="0.25">
      <c r="A53" s="14"/>
      <c r="B53" s="9"/>
      <c r="C53" s="8" t="s">
        <v>24</v>
      </c>
      <c r="D53" s="8" t="s">
        <v>61</v>
      </c>
      <c r="E53" s="9"/>
      <c r="F53" s="9"/>
      <c r="G53" s="9"/>
      <c r="H53" s="9"/>
      <c r="I53" s="9"/>
      <c r="J53" s="9"/>
      <c r="K53" s="156">
        <f>K54+K59+K60+K61+K62</f>
        <v>16154</v>
      </c>
      <c r="L53" s="156">
        <f>L54+L59+L60+L61+L62</f>
        <v>27048</v>
      </c>
      <c r="M53" s="155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</row>
    <row r="54" spans="1:1021" ht="15.75" x14ac:dyDescent="0.25">
      <c r="A54" s="14"/>
      <c r="B54" s="9"/>
      <c r="C54" s="8"/>
      <c r="D54" s="18" t="s">
        <v>62</v>
      </c>
      <c r="E54" s="6" t="s">
        <v>63</v>
      </c>
      <c r="F54" s="6"/>
      <c r="G54" s="6"/>
      <c r="H54" s="6"/>
      <c r="I54" s="6"/>
      <c r="J54" s="6"/>
      <c r="K54" s="158">
        <f>SUM(K55:K58)</f>
        <v>10141</v>
      </c>
      <c r="L54" s="158">
        <f t="shared" ref="L54" si="4">SUM(L55:L58)</f>
        <v>10141</v>
      </c>
      <c r="M54" s="155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</row>
    <row r="55" spans="1:1021" ht="15.75" x14ac:dyDescent="0.25">
      <c r="A55" s="14"/>
      <c r="B55" s="9"/>
      <c r="C55" s="8"/>
      <c r="D55" s="8"/>
      <c r="E55" s="16" t="s">
        <v>64</v>
      </c>
      <c r="F55" s="16" t="s">
        <v>65</v>
      </c>
      <c r="G55" s="16"/>
      <c r="H55" s="16"/>
      <c r="I55" s="16"/>
      <c r="J55" s="16"/>
      <c r="K55" s="154">
        <v>3461</v>
      </c>
      <c r="L55" s="154">
        <v>3461</v>
      </c>
      <c r="M55" s="1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</row>
    <row r="56" spans="1:1021" ht="15.75" x14ac:dyDescent="0.25">
      <c r="A56" s="14"/>
      <c r="B56" s="9"/>
      <c r="C56" s="8"/>
      <c r="D56" s="8"/>
      <c r="E56" s="16" t="s">
        <v>66</v>
      </c>
      <c r="F56" s="16" t="s">
        <v>67</v>
      </c>
      <c r="G56" s="16"/>
      <c r="H56" s="16"/>
      <c r="I56" s="16"/>
      <c r="J56" s="16"/>
      <c r="K56" s="154">
        <v>3200</v>
      </c>
      <c r="L56" s="154">
        <v>3200</v>
      </c>
      <c r="M56" s="155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</row>
    <row r="57" spans="1:1021" ht="15.75" x14ac:dyDescent="0.25">
      <c r="A57" s="14"/>
      <c r="B57" s="9"/>
      <c r="C57" s="8"/>
      <c r="D57" s="8"/>
      <c r="E57" s="16" t="s">
        <v>68</v>
      </c>
      <c r="F57" s="16" t="s">
        <v>69</v>
      </c>
      <c r="G57" s="16"/>
      <c r="H57" s="16"/>
      <c r="I57" s="16"/>
      <c r="J57" s="16"/>
      <c r="K57" s="154">
        <v>652</v>
      </c>
      <c r="L57" s="154">
        <v>652</v>
      </c>
      <c r="M57" s="155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</row>
    <row r="58" spans="1:1021" ht="15.75" x14ac:dyDescent="0.25">
      <c r="A58" s="14"/>
      <c r="B58" s="9"/>
      <c r="C58" s="8"/>
      <c r="D58" s="8"/>
      <c r="E58" s="16" t="s">
        <v>70</v>
      </c>
      <c r="F58" s="16" t="s">
        <v>71</v>
      </c>
      <c r="G58" s="16"/>
      <c r="H58" s="16"/>
      <c r="I58" s="16"/>
      <c r="J58" s="16"/>
      <c r="K58" s="154">
        <v>2828</v>
      </c>
      <c r="L58" s="154">
        <v>2828</v>
      </c>
      <c r="M58" s="155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</row>
    <row r="59" spans="1:1021" ht="15.75" x14ac:dyDescent="0.25">
      <c r="A59" s="14"/>
      <c r="B59" s="9"/>
      <c r="C59" s="8"/>
      <c r="D59" s="18" t="s">
        <v>72</v>
      </c>
      <c r="E59" s="6" t="s">
        <v>73</v>
      </c>
      <c r="F59" s="6"/>
      <c r="G59" s="6"/>
      <c r="H59" s="6"/>
      <c r="I59" s="6"/>
      <c r="J59" s="6"/>
      <c r="K59" s="158">
        <v>6013</v>
      </c>
      <c r="L59" s="158">
        <v>16907</v>
      </c>
      <c r="M59" s="155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</row>
    <row r="60" spans="1:1021" ht="15.75" x14ac:dyDescent="0.25">
      <c r="A60" s="14"/>
      <c r="B60" s="9"/>
      <c r="C60" s="8"/>
      <c r="D60" s="18" t="s">
        <v>74</v>
      </c>
      <c r="E60" s="6" t="s">
        <v>75</v>
      </c>
      <c r="F60" s="6"/>
      <c r="G60" s="6"/>
      <c r="H60" s="6"/>
      <c r="I60" s="6"/>
      <c r="J60" s="6"/>
      <c r="K60" s="158"/>
      <c r="L60" s="158"/>
      <c r="M60" s="155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</row>
    <row r="61" spans="1:1021" ht="15.75" x14ac:dyDescent="0.25">
      <c r="A61" s="14"/>
      <c r="B61" s="9"/>
      <c r="C61" s="8"/>
      <c r="D61" s="18" t="s">
        <v>76</v>
      </c>
      <c r="E61" s="6" t="s">
        <v>77</v>
      </c>
      <c r="F61" s="6"/>
      <c r="G61" s="6"/>
      <c r="H61" s="6"/>
      <c r="I61" s="6"/>
      <c r="J61" s="6"/>
      <c r="K61" s="158"/>
      <c r="L61" s="158"/>
      <c r="M61" s="155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</row>
    <row r="62" spans="1:1021" ht="15.75" x14ac:dyDescent="0.25">
      <c r="A62" s="14"/>
      <c r="B62" s="9"/>
      <c r="C62" s="8"/>
      <c r="D62" s="18" t="s">
        <v>78</v>
      </c>
      <c r="E62" s="6" t="s">
        <v>79</v>
      </c>
      <c r="F62" s="6"/>
      <c r="G62" s="6"/>
      <c r="H62" s="6"/>
      <c r="I62" s="6"/>
      <c r="J62" s="6"/>
      <c r="K62" s="158"/>
      <c r="L62" s="158"/>
      <c r="M62" s="155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</row>
    <row r="63" spans="1:1021" ht="15.75" x14ac:dyDescent="0.25">
      <c r="A63" s="14"/>
      <c r="B63" s="9"/>
      <c r="C63" s="8" t="s">
        <v>80</v>
      </c>
      <c r="D63" s="8" t="s">
        <v>81</v>
      </c>
      <c r="E63" s="9"/>
      <c r="F63" s="9"/>
      <c r="G63" s="9"/>
      <c r="H63" s="9"/>
      <c r="I63" s="9"/>
      <c r="J63" s="9"/>
      <c r="K63" s="156">
        <v>6727</v>
      </c>
      <c r="L63" s="156">
        <v>6727</v>
      </c>
      <c r="M63" s="155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</row>
    <row r="64" spans="1:1021" ht="15.75" x14ac:dyDescent="0.25">
      <c r="A64" s="14"/>
      <c r="B64" s="9"/>
      <c r="C64" s="8" t="s">
        <v>28</v>
      </c>
      <c r="D64" s="8" t="s">
        <v>82</v>
      </c>
      <c r="E64" s="9"/>
      <c r="F64" s="9"/>
      <c r="G64" s="9"/>
      <c r="H64" s="9"/>
      <c r="I64" s="9"/>
      <c r="J64" s="9"/>
      <c r="K64" s="156">
        <f>SUM(K65)</f>
        <v>2500</v>
      </c>
      <c r="L64" s="156">
        <v>2500</v>
      </c>
      <c r="M64" s="155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</row>
    <row r="65" spans="1:1021" ht="15.75" x14ac:dyDescent="0.25">
      <c r="A65" s="14"/>
      <c r="B65" s="9"/>
      <c r="C65" s="8"/>
      <c r="D65" s="18" t="s">
        <v>83</v>
      </c>
      <c r="E65" s="6" t="s">
        <v>84</v>
      </c>
      <c r="F65" s="6"/>
      <c r="G65" s="6"/>
      <c r="H65" s="6"/>
      <c r="I65" s="6"/>
      <c r="J65" s="6"/>
      <c r="K65" s="158">
        <v>2500</v>
      </c>
      <c r="L65" s="158">
        <v>2500</v>
      </c>
      <c r="M65" s="15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</row>
    <row r="66" spans="1:1021" ht="15.75" x14ac:dyDescent="0.25">
      <c r="A66" s="14"/>
      <c r="B66" s="9"/>
      <c r="C66" s="8" t="s">
        <v>85</v>
      </c>
      <c r="D66" s="19" t="s">
        <v>86</v>
      </c>
      <c r="E66" s="9"/>
      <c r="F66" s="9"/>
      <c r="G66" s="9"/>
      <c r="H66" s="9"/>
      <c r="I66" s="9"/>
      <c r="J66" s="9"/>
      <c r="K66" s="156">
        <f>K67</f>
        <v>1200</v>
      </c>
      <c r="L66" s="156">
        <v>1200</v>
      </c>
      <c r="M66" s="155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</row>
    <row r="67" spans="1:1021" ht="15.75" x14ac:dyDescent="0.25">
      <c r="A67" s="14"/>
      <c r="B67" s="9"/>
      <c r="C67" s="8"/>
      <c r="D67" s="18" t="s">
        <v>87</v>
      </c>
      <c r="E67" s="6" t="s">
        <v>88</v>
      </c>
      <c r="F67" s="6"/>
      <c r="G67" s="6"/>
      <c r="H67" s="6"/>
      <c r="I67" s="6"/>
      <c r="J67" s="6"/>
      <c r="K67" s="158">
        <v>1200</v>
      </c>
      <c r="L67" s="158">
        <v>1200</v>
      </c>
      <c r="M67" s="155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</row>
    <row r="68" spans="1:1021" ht="15.75" x14ac:dyDescent="0.25">
      <c r="A68" s="14"/>
      <c r="B68" s="9" t="s">
        <v>11</v>
      </c>
      <c r="C68" s="8" t="s">
        <v>89</v>
      </c>
      <c r="D68" s="11"/>
      <c r="E68" s="9"/>
      <c r="F68" s="9"/>
      <c r="G68" s="9"/>
      <c r="H68" s="9"/>
      <c r="I68" s="9"/>
      <c r="J68" s="9"/>
      <c r="K68" s="156">
        <f>SUM(K69:K72)</f>
        <v>10081</v>
      </c>
      <c r="L68" s="156">
        <f>SUM(L69:L72)</f>
        <v>13517</v>
      </c>
      <c r="M68" s="155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</row>
    <row r="69" spans="1:1021" x14ac:dyDescent="0.25">
      <c r="A69" s="5"/>
      <c r="B69" s="6"/>
      <c r="C69" s="18" t="s">
        <v>90</v>
      </c>
      <c r="D69" s="6" t="s">
        <v>91</v>
      </c>
      <c r="E69" s="6"/>
      <c r="F69" s="6"/>
      <c r="G69" s="6"/>
      <c r="H69" s="6"/>
      <c r="I69" s="6"/>
      <c r="J69" s="6"/>
      <c r="K69" s="158">
        <v>5615</v>
      </c>
      <c r="L69" s="158">
        <v>8506</v>
      </c>
      <c r="M69" s="155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</row>
    <row r="70" spans="1:1021" x14ac:dyDescent="0.25">
      <c r="A70" s="5"/>
      <c r="B70" s="6"/>
      <c r="C70" s="18" t="s">
        <v>92</v>
      </c>
      <c r="D70" s="6" t="s">
        <v>93</v>
      </c>
      <c r="E70" s="181"/>
      <c r="F70" s="6"/>
      <c r="G70" s="6"/>
      <c r="H70" s="6"/>
      <c r="I70" s="6"/>
      <c r="J70" s="6"/>
      <c r="K70" s="158">
        <v>4466</v>
      </c>
      <c r="L70" s="158">
        <v>5011</v>
      </c>
      <c r="M70" s="155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</row>
    <row r="71" spans="1:1021" s="4" customFormat="1" x14ac:dyDescent="0.25">
      <c r="A71" s="5"/>
      <c r="B71" s="6"/>
      <c r="C71" s="18" t="s">
        <v>94</v>
      </c>
      <c r="D71" s="6" t="s">
        <v>95</v>
      </c>
      <c r="E71" s="6"/>
      <c r="F71" s="6"/>
      <c r="G71" s="6"/>
      <c r="H71" s="6"/>
      <c r="I71" s="6"/>
      <c r="J71" s="6"/>
      <c r="K71" s="182">
        <v>0</v>
      </c>
      <c r="L71" s="182">
        <v>0</v>
      </c>
      <c r="M71" s="157"/>
    </row>
    <row r="72" spans="1:1021" x14ac:dyDescent="0.25">
      <c r="A72" s="5"/>
      <c r="B72" s="6"/>
      <c r="C72" s="18" t="s">
        <v>96</v>
      </c>
      <c r="D72" s="6" t="s">
        <v>313</v>
      </c>
      <c r="E72" s="6"/>
      <c r="F72" s="6"/>
      <c r="G72" s="6"/>
      <c r="H72" s="6"/>
      <c r="I72" s="6"/>
      <c r="J72" s="6"/>
      <c r="K72" s="182">
        <v>0</v>
      </c>
      <c r="L72" s="182">
        <v>0</v>
      </c>
      <c r="M72" s="155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</row>
    <row r="73" spans="1:1021" ht="15.75" x14ac:dyDescent="0.25">
      <c r="A73" s="9"/>
      <c r="B73" s="9"/>
      <c r="C73" s="9"/>
      <c r="D73" s="8"/>
      <c r="E73" s="9"/>
      <c r="F73" s="9"/>
      <c r="G73" s="9"/>
      <c r="H73" s="9"/>
      <c r="I73" s="9"/>
      <c r="J73" s="9"/>
      <c r="K73" s="173"/>
      <c r="L73" s="173"/>
      <c r="M73" s="155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</row>
    <row r="74" spans="1:1021" ht="15.75" x14ac:dyDescent="0.25">
      <c r="A74" s="21" t="s">
        <v>99</v>
      </c>
      <c r="B74" s="22"/>
      <c r="C74" s="22" t="s">
        <v>100</v>
      </c>
      <c r="D74" s="183"/>
      <c r="E74" s="22"/>
      <c r="F74" s="22"/>
      <c r="G74" s="22"/>
      <c r="H74" s="22"/>
      <c r="I74" s="22"/>
      <c r="J74" s="22"/>
      <c r="K74" s="184">
        <f>SUM(K75,K80,K83)</f>
        <v>27774</v>
      </c>
      <c r="L74" s="184">
        <f t="shared" ref="L74" si="5">SUM(L75,L80,L83)</f>
        <v>41370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</row>
    <row r="75" spans="1:1021" ht="15.75" x14ac:dyDescent="0.25">
      <c r="A75" s="14"/>
      <c r="B75" s="9" t="s">
        <v>5</v>
      </c>
      <c r="C75" s="8" t="s">
        <v>101</v>
      </c>
      <c r="D75" s="11"/>
      <c r="E75" s="9"/>
      <c r="F75" s="9"/>
      <c r="G75" s="9"/>
      <c r="H75" s="9"/>
      <c r="I75" s="9"/>
      <c r="J75" s="9"/>
      <c r="K75" s="156">
        <f>SUM(K76:K79)</f>
        <v>6101</v>
      </c>
      <c r="L75" s="156">
        <f>SUM(L76:L79)</f>
        <v>6760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</row>
    <row r="76" spans="1:1021" x14ac:dyDescent="0.25">
      <c r="A76" s="5"/>
      <c r="B76" s="6"/>
      <c r="C76" s="6"/>
      <c r="D76" s="18" t="s">
        <v>102</v>
      </c>
      <c r="E76" s="6" t="s">
        <v>103</v>
      </c>
      <c r="F76" s="6"/>
      <c r="G76" s="6"/>
      <c r="H76" s="6"/>
      <c r="I76" s="6"/>
      <c r="J76" s="6"/>
      <c r="K76" s="158">
        <f>'[1]3. BEVÉTEL'!I21</f>
        <v>2247</v>
      </c>
      <c r="L76" s="158">
        <v>2208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</row>
    <row r="77" spans="1:1021" s="159" customFormat="1" ht="15.75" x14ac:dyDescent="0.25">
      <c r="A77" s="5"/>
      <c r="B77" s="6"/>
      <c r="C77" s="6"/>
      <c r="D77" s="18" t="s">
        <v>104</v>
      </c>
      <c r="E77" s="6" t="s">
        <v>105</v>
      </c>
      <c r="F77" s="6"/>
      <c r="G77" s="6"/>
      <c r="H77" s="6"/>
      <c r="I77" s="6"/>
      <c r="J77" s="6"/>
      <c r="K77" s="158">
        <v>3854</v>
      </c>
      <c r="L77" s="158">
        <v>4552</v>
      </c>
    </row>
    <row r="78" spans="1:1021" x14ac:dyDescent="0.25">
      <c r="A78" s="5"/>
      <c r="B78" s="6"/>
      <c r="C78" s="6"/>
      <c r="D78" s="18" t="s">
        <v>106</v>
      </c>
      <c r="E78" s="6" t="s">
        <v>107</v>
      </c>
      <c r="F78" s="6"/>
      <c r="G78" s="6"/>
      <c r="H78" s="6"/>
      <c r="I78" s="6"/>
      <c r="J78" s="6"/>
      <c r="K78" s="158"/>
      <c r="L78" s="15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</row>
    <row r="79" spans="1:1021" s="4" customFormat="1" x14ac:dyDescent="0.25">
      <c r="A79" s="5"/>
      <c r="B79" s="6"/>
      <c r="C79" s="6"/>
      <c r="D79" s="18" t="s">
        <v>108</v>
      </c>
      <c r="E79" s="6" t="s">
        <v>109</v>
      </c>
      <c r="F79" s="6"/>
      <c r="G79" s="6"/>
      <c r="H79" s="6"/>
      <c r="I79" s="6"/>
      <c r="J79" s="6"/>
      <c r="K79" s="171"/>
      <c r="L79" s="171"/>
    </row>
    <row r="80" spans="1:1021" s="4" customFormat="1" ht="15.75" x14ac:dyDescent="0.25">
      <c r="A80" s="14"/>
      <c r="B80" s="9" t="s">
        <v>7</v>
      </c>
      <c r="C80" s="8" t="s">
        <v>110</v>
      </c>
      <c r="D80" s="11"/>
      <c r="E80" s="9"/>
      <c r="F80" s="9"/>
      <c r="G80" s="9"/>
      <c r="H80" s="9"/>
      <c r="I80" s="9"/>
      <c r="J80" s="9"/>
      <c r="K80" s="10"/>
      <c r="L80" s="10">
        <f>SUM(L81:L82)</f>
        <v>12937</v>
      </c>
    </row>
    <row r="81" spans="1:1021" s="4" customFormat="1" x14ac:dyDescent="0.25">
      <c r="A81" s="5"/>
      <c r="B81" s="6"/>
      <c r="C81" s="6"/>
      <c r="D81" s="18" t="s">
        <v>111</v>
      </c>
      <c r="E81" s="6" t="s">
        <v>112</v>
      </c>
      <c r="F81" s="6"/>
      <c r="G81" s="6"/>
      <c r="H81" s="6"/>
      <c r="I81" s="6"/>
      <c r="J81" s="6"/>
      <c r="K81" s="171"/>
      <c r="L81" s="171">
        <v>12937</v>
      </c>
    </row>
    <row r="82" spans="1:1021" s="4" customFormat="1" x14ac:dyDescent="0.25">
      <c r="A82" s="5"/>
      <c r="B82" s="6"/>
      <c r="C82" s="6"/>
      <c r="D82" s="18" t="s">
        <v>113</v>
      </c>
      <c r="E82" s="6" t="s">
        <v>114</v>
      </c>
      <c r="F82" s="6"/>
      <c r="G82" s="6"/>
      <c r="H82" s="6"/>
      <c r="I82" s="6"/>
      <c r="J82" s="6"/>
      <c r="K82" s="171"/>
      <c r="L82" s="171"/>
    </row>
    <row r="83" spans="1:1021" s="13" customFormat="1" ht="15.75" x14ac:dyDescent="0.25">
      <c r="A83" s="14"/>
      <c r="B83" s="9" t="s">
        <v>9</v>
      </c>
      <c r="C83" s="8" t="s">
        <v>115</v>
      </c>
      <c r="D83" s="11"/>
      <c r="E83" s="9"/>
      <c r="F83" s="9"/>
      <c r="G83" s="9"/>
      <c r="H83" s="9"/>
      <c r="I83" s="9"/>
      <c r="J83" s="9"/>
      <c r="K83" s="10">
        <f>SUM(K84:K86)</f>
        <v>21673</v>
      </c>
      <c r="L83" s="10">
        <f t="shared" ref="L83" si="6">SUM(L84:L86)</f>
        <v>21673</v>
      </c>
    </row>
    <row r="84" spans="1:1021" s="4" customFormat="1" x14ac:dyDescent="0.25">
      <c r="A84" s="5"/>
      <c r="B84" s="6"/>
      <c r="C84" s="6"/>
      <c r="D84" s="18" t="s">
        <v>116</v>
      </c>
      <c r="E84" s="6" t="s">
        <v>117</v>
      </c>
      <c r="F84" s="6"/>
      <c r="G84" s="6"/>
      <c r="H84" s="6"/>
      <c r="I84" s="6"/>
      <c r="J84" s="6"/>
      <c r="K84" s="171"/>
      <c r="L84" s="171"/>
    </row>
    <row r="85" spans="1:1021" s="4" customFormat="1" x14ac:dyDescent="0.25">
      <c r="A85" s="5"/>
      <c r="B85" s="6"/>
      <c r="C85" s="6"/>
      <c r="D85" s="18" t="s">
        <v>26</v>
      </c>
      <c r="E85" s="6" t="s">
        <v>118</v>
      </c>
      <c r="F85" s="6"/>
      <c r="G85" s="6"/>
      <c r="H85" s="6"/>
      <c r="I85" s="6"/>
      <c r="J85" s="6"/>
      <c r="K85" s="171"/>
      <c r="L85" s="171"/>
    </row>
    <row r="86" spans="1:1021" s="13" customFormat="1" ht="15.75" x14ac:dyDescent="0.25">
      <c r="A86" s="5"/>
      <c r="B86" s="6"/>
      <c r="C86" s="6"/>
      <c r="D86" s="18" t="s">
        <v>119</v>
      </c>
      <c r="E86" s="6" t="s">
        <v>120</v>
      </c>
      <c r="F86" s="6"/>
      <c r="G86" s="6"/>
      <c r="H86" s="6"/>
      <c r="I86" s="6"/>
      <c r="J86" s="6"/>
      <c r="K86" s="171">
        <v>21673</v>
      </c>
      <c r="L86" s="171">
        <v>21673</v>
      </c>
    </row>
    <row r="87" spans="1:1021" s="4" customFormat="1" ht="15.7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173"/>
      <c r="L87" s="173"/>
    </row>
    <row r="88" spans="1:1021" s="4" customFormat="1" ht="15.75" x14ac:dyDescent="0.25">
      <c r="A88" s="21" t="s">
        <v>33</v>
      </c>
      <c r="B88" s="22"/>
      <c r="C88" s="22" t="s">
        <v>121</v>
      </c>
      <c r="D88" s="22"/>
      <c r="E88" s="22"/>
      <c r="F88" s="22"/>
      <c r="G88" s="22"/>
      <c r="H88" s="22"/>
      <c r="I88" s="22"/>
      <c r="J88" s="22"/>
      <c r="K88" s="170">
        <v>621</v>
      </c>
      <c r="L88" s="170">
        <v>441</v>
      </c>
    </row>
    <row r="89" spans="1:1021" s="4" customFormat="1" ht="15.7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173"/>
      <c r="L89" s="173"/>
    </row>
    <row r="90" spans="1:1021" ht="15.75" x14ac:dyDescent="0.25">
      <c r="A90" s="21" t="s">
        <v>122</v>
      </c>
      <c r="B90" s="22"/>
      <c r="C90" s="22" t="s">
        <v>123</v>
      </c>
      <c r="D90" s="22"/>
      <c r="E90" s="22"/>
      <c r="F90" s="22"/>
      <c r="G90" s="22"/>
      <c r="H90" s="22"/>
      <c r="I90" s="22"/>
      <c r="J90" s="22"/>
      <c r="K90" s="170">
        <f>SUM(K91:K92)</f>
        <v>14274</v>
      </c>
      <c r="L90" s="170">
        <f t="shared" ref="L90" si="7">SUM(L91:L92)</f>
        <v>14158</v>
      </c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</row>
    <row r="91" spans="1:1021" s="3" customFormat="1" ht="15.75" x14ac:dyDescent="0.25">
      <c r="A91" s="14"/>
      <c r="B91" s="9" t="s">
        <v>5</v>
      </c>
      <c r="C91" s="9"/>
      <c r="D91" s="9" t="s">
        <v>124</v>
      </c>
      <c r="E91" s="9"/>
      <c r="F91" s="9"/>
      <c r="G91" s="9"/>
      <c r="H91" s="9"/>
      <c r="I91" s="9"/>
      <c r="J91" s="9"/>
      <c r="K91" s="10">
        <v>0</v>
      </c>
      <c r="L91" s="10">
        <v>0</v>
      </c>
    </row>
    <row r="92" spans="1:1021" ht="15.75" x14ac:dyDescent="0.25">
      <c r="A92" s="14"/>
      <c r="B92" s="9" t="s">
        <v>7</v>
      </c>
      <c r="C92" s="9"/>
      <c r="D92" s="9" t="s">
        <v>125</v>
      </c>
      <c r="E92" s="9"/>
      <c r="F92" s="9"/>
      <c r="G92" s="9"/>
      <c r="H92" s="9"/>
      <c r="I92" s="9"/>
      <c r="J92" s="9"/>
      <c r="K92" s="10">
        <v>14274</v>
      </c>
      <c r="L92" s="10">
        <v>14158</v>
      </c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</row>
    <row r="93" spans="1:1021" s="3" customFormat="1" ht="15.7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173"/>
      <c r="L93" s="173"/>
    </row>
    <row r="94" spans="1:1021" s="20" customFormat="1" ht="15.75" x14ac:dyDescent="0.25">
      <c r="A94" s="175" t="s">
        <v>40</v>
      </c>
      <c r="B94" s="185"/>
      <c r="C94" s="176" t="s">
        <v>314</v>
      </c>
      <c r="D94" s="185"/>
      <c r="E94" s="185"/>
      <c r="F94" s="185"/>
      <c r="G94" s="185"/>
      <c r="H94" s="185"/>
      <c r="I94" s="185"/>
      <c r="J94" s="185"/>
      <c r="K94" s="178">
        <f>SUM(K36+K74+K88+K90)</f>
        <v>108091</v>
      </c>
      <c r="L94" s="178">
        <f t="shared" ref="L94" si="8">SUM(L36+L74+L88+L90)</f>
        <v>147087</v>
      </c>
    </row>
    <row r="95" spans="1:102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</row>
    <row r="96" spans="1:1021" ht="15.75" x14ac:dyDescent="0.25">
      <c r="A96" s="186" t="s">
        <v>126</v>
      </c>
      <c r="B96" s="185"/>
      <c r="C96" s="406" t="s">
        <v>127</v>
      </c>
      <c r="D96" s="406"/>
      <c r="E96" s="406"/>
      <c r="F96" s="406"/>
      <c r="G96" s="406"/>
      <c r="H96" s="406"/>
      <c r="I96" s="406"/>
      <c r="J96" s="406"/>
      <c r="K96" s="178"/>
      <c r="L96" s="178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</row>
    <row r="97" spans="1:1021" ht="15.75" x14ac:dyDescent="0.25">
      <c r="A97" s="2"/>
      <c r="B97"/>
      <c r="C97" s="2"/>
      <c r="D97"/>
      <c r="E97"/>
      <c r="F97"/>
      <c r="G97"/>
      <c r="H97"/>
      <c r="I97"/>
      <c r="J97"/>
      <c r="K97" s="174"/>
      <c r="L97" s="174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</row>
    <row r="98" spans="1:1021" ht="15.75" x14ac:dyDescent="0.25">
      <c r="A98" s="21" t="s">
        <v>128</v>
      </c>
      <c r="B98" s="22"/>
      <c r="C98" s="22" t="s">
        <v>129</v>
      </c>
      <c r="D98" s="22"/>
      <c r="E98" s="22"/>
      <c r="F98" s="22"/>
      <c r="G98" s="22"/>
      <c r="H98" s="22"/>
      <c r="I98" s="22"/>
      <c r="J98" s="22"/>
      <c r="K98" s="170"/>
      <c r="L98" s="170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</row>
    <row r="99" spans="1:1021" ht="36.75" customHeight="1" x14ac:dyDescent="0.25">
      <c r="A99" s="23"/>
      <c r="B99" s="9" t="s">
        <v>5</v>
      </c>
      <c r="C99" s="24"/>
      <c r="D99" s="9" t="s">
        <v>130</v>
      </c>
      <c r="E99" s="9"/>
      <c r="F99" s="9"/>
      <c r="G99" s="9"/>
      <c r="H99" s="9"/>
      <c r="I99" s="9"/>
      <c r="J99" s="9"/>
      <c r="K99" s="10"/>
      <c r="L99" s="10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</row>
    <row r="100" spans="1:1021" ht="15.75" x14ac:dyDescent="0.25">
      <c r="A100" s="23"/>
      <c r="B100" s="9" t="s">
        <v>7</v>
      </c>
      <c r="C100" s="24"/>
      <c r="D100" s="9" t="s">
        <v>131</v>
      </c>
      <c r="E100" s="9"/>
      <c r="F100" s="9"/>
      <c r="G100" s="9"/>
      <c r="H100" s="9"/>
      <c r="I100" s="9"/>
      <c r="J100" s="9"/>
      <c r="K100" s="10"/>
      <c r="L100" s="1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</row>
    <row r="101" spans="1:1021" s="3" customFormat="1" ht="15.75" x14ac:dyDescent="0.25">
      <c r="A101" s="2"/>
      <c r="B101"/>
      <c r="C101" s="2"/>
      <c r="D101"/>
      <c r="E101"/>
      <c r="F101"/>
      <c r="G101"/>
      <c r="H101"/>
      <c r="I101"/>
      <c r="J101"/>
      <c r="K101" s="174"/>
      <c r="L101"/>
    </row>
    <row r="102" spans="1:1021" ht="15.75" x14ac:dyDescent="0.25">
      <c r="A102" s="2"/>
      <c r="B102"/>
      <c r="C102" s="2"/>
      <c r="D102"/>
      <c r="E102"/>
      <c r="F102"/>
      <c r="G102"/>
      <c r="H102"/>
      <c r="I102"/>
      <c r="J102"/>
      <c r="K102" s="174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</row>
    <row r="103" spans="1:1021" ht="15.75" x14ac:dyDescent="0.25">
      <c r="A103" s="2"/>
      <c r="B103"/>
      <c r="C103" s="2"/>
      <c r="D103"/>
      <c r="E103"/>
      <c r="F103"/>
      <c r="G103"/>
      <c r="H103"/>
      <c r="I103"/>
      <c r="J103"/>
      <c r="K103" s="174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</row>
    <row r="104" spans="1:1021" x14ac:dyDescent="0.25">
      <c r="A104" s="407" t="s">
        <v>132</v>
      </c>
      <c r="B104" s="407"/>
      <c r="C104" s="408" t="s">
        <v>133</v>
      </c>
      <c r="D104" s="408"/>
      <c r="E104" s="408"/>
      <c r="F104" s="408"/>
      <c r="G104" s="408"/>
      <c r="H104" s="408"/>
      <c r="I104" s="408"/>
      <c r="J104" s="408"/>
      <c r="K104" s="409"/>
      <c r="L104" s="410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</row>
    <row r="105" spans="1:1021" x14ac:dyDescent="0.25">
      <c r="A105" s="407"/>
      <c r="B105" s="407"/>
      <c r="C105" s="408"/>
      <c r="D105" s="408"/>
      <c r="E105" s="408"/>
      <c r="F105" s="408"/>
      <c r="G105" s="408"/>
      <c r="H105" s="408"/>
      <c r="I105" s="408"/>
      <c r="J105" s="408"/>
      <c r="K105" s="409"/>
      <c r="L105" s="411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</row>
    <row r="106" spans="1:1021" ht="13.5" customHeight="1" x14ac:dyDescent="0.25">
      <c r="A106" s="2"/>
      <c r="B106"/>
      <c r="C106" s="2"/>
      <c r="D106"/>
      <c r="E106"/>
      <c r="F106"/>
      <c r="G106"/>
      <c r="H106"/>
      <c r="I106"/>
      <c r="J106"/>
      <c r="K106" s="174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</row>
    <row r="107" spans="1:1021" ht="21.75" customHeight="1" x14ac:dyDescent="0.3">
      <c r="A107" s="25" t="s">
        <v>134</v>
      </c>
      <c r="B107" s="25"/>
      <c r="C107" s="403" t="s">
        <v>135</v>
      </c>
      <c r="D107" s="403"/>
      <c r="E107" s="403"/>
      <c r="F107" s="403"/>
      <c r="G107" s="403"/>
      <c r="H107" s="403"/>
      <c r="I107" s="403"/>
      <c r="J107" s="403"/>
      <c r="K107" s="403"/>
      <c r="L107" s="25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</row>
    <row r="108" spans="1:1021" ht="1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</row>
    <row r="109" spans="1:1021" ht="15.75" x14ac:dyDescent="0.25">
      <c r="A109" s="21" t="s">
        <v>136</v>
      </c>
      <c r="B109" s="22"/>
      <c r="C109" s="22" t="s">
        <v>137</v>
      </c>
      <c r="D109" s="22"/>
      <c r="E109" s="22"/>
      <c r="F109" s="22"/>
      <c r="G109" s="22"/>
      <c r="H109" s="22"/>
      <c r="I109" s="22"/>
      <c r="J109" s="22"/>
      <c r="K109" s="187">
        <v>0</v>
      </c>
      <c r="L109" s="170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</row>
    <row r="110" spans="1:1021" s="25" customFormat="1" ht="20.25" x14ac:dyDescent="0.3">
      <c r="A110" s="26"/>
      <c r="B110" s="11"/>
      <c r="C110" s="11"/>
      <c r="D110" s="11"/>
      <c r="E110" s="11"/>
      <c r="F110" s="11"/>
      <c r="G110" s="11"/>
      <c r="H110" s="11"/>
      <c r="I110" s="11"/>
      <c r="J110" s="11"/>
      <c r="K110" s="188"/>
      <c r="L110" s="10"/>
    </row>
    <row r="111" spans="1:1021" ht="15.75" x14ac:dyDescent="0.25">
      <c r="A111" s="21" t="s">
        <v>138</v>
      </c>
      <c r="B111" s="22"/>
      <c r="C111" s="22" t="s">
        <v>139</v>
      </c>
      <c r="D111" s="22"/>
      <c r="E111" s="22"/>
      <c r="F111" s="22"/>
      <c r="G111" s="22"/>
      <c r="H111" s="22"/>
      <c r="I111" s="22"/>
      <c r="J111" s="22"/>
      <c r="K111" s="170">
        <v>0</v>
      </c>
      <c r="L111" s="170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</row>
    <row r="112" spans="1:1021" s="3" customFormat="1" ht="15.75" x14ac:dyDescent="0.25">
      <c r="A112" s="14"/>
      <c r="B112" s="9" t="s">
        <v>5</v>
      </c>
      <c r="C112" s="9"/>
      <c r="D112" s="9" t="s">
        <v>140</v>
      </c>
      <c r="E112" s="9"/>
      <c r="F112" s="9"/>
      <c r="G112" s="9"/>
      <c r="H112" s="9"/>
      <c r="I112" s="9"/>
      <c r="J112" s="9"/>
      <c r="K112" s="10">
        <v>0</v>
      </c>
      <c r="L112" s="10"/>
    </row>
    <row r="113" spans="1:1021" ht="15.75" x14ac:dyDescent="0.25">
      <c r="A113" s="14"/>
      <c r="B113" s="9" t="s">
        <v>7</v>
      </c>
      <c r="C113" s="9"/>
      <c r="D113" s="9" t="s">
        <v>141</v>
      </c>
      <c r="E113" s="9"/>
      <c r="F113" s="9"/>
      <c r="G113" s="9"/>
      <c r="H113" s="9"/>
      <c r="I113" s="9"/>
      <c r="J113" s="9"/>
      <c r="K113" s="10">
        <v>0</v>
      </c>
      <c r="L113" s="10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</row>
    <row r="114" spans="1:1021" s="3" customFormat="1" ht="15.75" x14ac:dyDescent="0.25">
      <c r="A114"/>
      <c r="B114"/>
      <c r="C114"/>
      <c r="D114"/>
      <c r="E114"/>
      <c r="F114"/>
      <c r="G114"/>
      <c r="H114"/>
      <c r="I114"/>
      <c r="J114"/>
      <c r="K114" s="174"/>
      <c r="L114"/>
    </row>
    <row r="115" spans="1:1021" ht="15.75" x14ac:dyDescent="0.25">
      <c r="A115" s="175" t="s">
        <v>134</v>
      </c>
      <c r="B115" s="176"/>
      <c r="C115" s="176" t="s">
        <v>142</v>
      </c>
      <c r="D115" s="176"/>
      <c r="E115" s="176"/>
      <c r="F115" s="176"/>
      <c r="G115" s="176"/>
      <c r="H115" s="176"/>
      <c r="I115" s="176"/>
      <c r="J115" s="176"/>
      <c r="K115" s="178">
        <f>SUM(K109+K111)</f>
        <v>0</v>
      </c>
      <c r="L115" s="178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</row>
    <row r="116" spans="1:1021" ht="15.75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189"/>
      <c r="L116" s="27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</row>
    <row r="117" spans="1:1021" ht="15.75" x14ac:dyDescent="0.25">
      <c r="A117" s="190" t="s">
        <v>315</v>
      </c>
      <c r="B117" s="191"/>
      <c r="C117" s="191"/>
      <c r="D117" s="191"/>
      <c r="E117" s="191"/>
      <c r="F117" s="191" t="s">
        <v>316</v>
      </c>
      <c r="G117" s="191"/>
      <c r="H117" s="191"/>
      <c r="I117" s="191"/>
      <c r="J117" s="192"/>
      <c r="K117" s="193">
        <f>SUM(K32+K115)</f>
        <v>108091</v>
      </c>
      <c r="L117" s="193">
        <f t="shared" ref="L117" si="9">SUM(L32+L115)</f>
        <v>147087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</row>
    <row r="118" spans="1:1021" s="2" customFormat="1" ht="15.75" x14ac:dyDescent="0.25">
      <c r="A118" s="194"/>
      <c r="B118" s="195"/>
      <c r="C118" s="195"/>
      <c r="D118" s="195"/>
      <c r="E118" s="195"/>
      <c r="F118" s="195"/>
      <c r="G118" s="195"/>
      <c r="H118" s="195"/>
      <c r="I118" s="195"/>
      <c r="J118" s="195"/>
      <c r="K118" s="196"/>
      <c r="L118" s="197"/>
    </row>
    <row r="119" spans="1:1021" s="27" customFormat="1" ht="15.75" x14ac:dyDescent="0.25">
      <c r="A119" s="190" t="s">
        <v>317</v>
      </c>
      <c r="B119" s="191"/>
      <c r="C119" s="191"/>
      <c r="D119" s="191"/>
      <c r="E119" s="191"/>
      <c r="F119" s="191" t="s">
        <v>318</v>
      </c>
      <c r="G119" s="191"/>
      <c r="H119" s="191"/>
      <c r="I119" s="191"/>
      <c r="J119" s="192"/>
      <c r="K119" s="193">
        <f>SUM(K94+K98)</f>
        <v>108091</v>
      </c>
      <c r="L119" s="193">
        <f t="shared" ref="L119" si="10">SUM(L94+L98)</f>
        <v>147087</v>
      </c>
    </row>
    <row r="120" spans="1:1021" ht="25.5" x14ac:dyDescent="0.35">
      <c r="A120" s="29" t="s">
        <v>143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1">
        <f>SUM(K31+K118)</f>
        <v>0</v>
      </c>
      <c r="L120" s="31">
        <f>SUM(L31+L118)</f>
        <v>0</v>
      </c>
    </row>
    <row r="121" spans="1:1021" ht="25.5" x14ac:dyDescent="0.3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4"/>
      <c r="L121" s="34"/>
    </row>
    <row r="122" spans="1:1021" ht="25.5" x14ac:dyDescent="0.35">
      <c r="A122" s="29" t="s">
        <v>144</v>
      </c>
      <c r="B122" s="30"/>
      <c r="C122" s="30"/>
      <c r="D122" s="30"/>
      <c r="E122" s="30"/>
      <c r="F122" s="30"/>
      <c r="G122" s="30"/>
      <c r="H122" s="30"/>
      <c r="I122" s="30"/>
      <c r="J122" s="35"/>
      <c r="K122" s="31">
        <f>SUM(K97+K101)</f>
        <v>0</v>
      </c>
      <c r="L122" s="31">
        <f>SUM(L97+L101)</f>
        <v>0</v>
      </c>
    </row>
  </sheetData>
  <mergeCells count="8">
    <mergeCell ref="C107:K107"/>
    <mergeCell ref="K1:K2"/>
    <mergeCell ref="L1:L2"/>
    <mergeCell ref="C96:J96"/>
    <mergeCell ref="A104:B105"/>
    <mergeCell ref="C104:J105"/>
    <mergeCell ref="K104:K105"/>
    <mergeCell ref="L104:L105"/>
  </mergeCells>
  <pageMargins left="0.7" right="0.7" top="0.75" bottom="0.75" header="0.3" footer="0.51180555555555496"/>
  <pageSetup paperSize="8" scale="49" firstPageNumber="0" orientation="portrait" r:id="rId1"/>
  <headerFooter>
    <oddHeader>&amp;R&amp;"Times New Roman,Normál"&amp;9 2/2017. (V. 30.) önkormányzati rendelet
1. számú melléklete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44"/>
  <sheetViews>
    <sheetView view="pageBreakPreview" topLeftCell="A19" zoomScale="70" zoomScaleNormal="70" zoomScaleSheetLayoutView="70" workbookViewId="0">
      <selection activeCell="S3" sqref="S3"/>
    </sheetView>
  </sheetViews>
  <sheetFormatPr defaultRowHeight="15" x14ac:dyDescent="0.25"/>
  <cols>
    <col min="1" max="1" width="8" customWidth="1"/>
    <col min="2" max="2" width="7.140625" style="36" customWidth="1"/>
    <col min="3" max="3" width="54.140625" bestFit="1" customWidth="1"/>
    <col min="4" max="13" width="10" customWidth="1"/>
    <col min="14" max="14" width="13.85546875" style="37" customWidth="1"/>
    <col min="15" max="15" width="10" style="37" customWidth="1"/>
    <col min="47" max="47" width="3" customWidth="1"/>
  </cols>
  <sheetData>
    <row r="1" spans="1:73" ht="37.5" x14ac:dyDescent="0.5">
      <c r="A1" s="419" t="s">
        <v>319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73" ht="32.25" customHeight="1" thickBot="1" x14ac:dyDescent="0.3">
      <c r="B2"/>
      <c r="N2"/>
      <c r="O2"/>
    </row>
    <row r="3" spans="1:73" ht="20.25" thickBot="1" x14ac:dyDescent="0.3">
      <c r="A3" s="38"/>
      <c r="B3" s="39"/>
      <c r="C3" s="40"/>
      <c r="D3" s="420" t="s">
        <v>6</v>
      </c>
      <c r="E3" s="420"/>
      <c r="F3" s="420" t="s">
        <v>145</v>
      </c>
      <c r="G3" s="420"/>
      <c r="H3" s="420" t="s">
        <v>146</v>
      </c>
      <c r="I3" s="420"/>
      <c r="J3" s="420" t="s">
        <v>12</v>
      </c>
      <c r="K3" s="420"/>
      <c r="L3" s="421" t="s">
        <v>22</v>
      </c>
      <c r="M3" s="421"/>
      <c r="N3" s="422" t="s">
        <v>147</v>
      </c>
      <c r="O3" s="422"/>
    </row>
    <row r="4" spans="1:73" s="41" customFormat="1" ht="51.75" customHeight="1" thickBot="1" x14ac:dyDescent="0.3">
      <c r="A4" s="198" t="s">
        <v>148</v>
      </c>
      <c r="B4" s="199" t="s">
        <v>149</v>
      </c>
      <c r="C4" s="200" t="s">
        <v>150</v>
      </c>
      <c r="D4" s="201" t="s">
        <v>151</v>
      </c>
      <c r="E4" s="202" t="s">
        <v>152</v>
      </c>
      <c r="F4" s="201" t="s">
        <v>151</v>
      </c>
      <c r="G4" s="202" t="s">
        <v>152</v>
      </c>
      <c r="H4" s="201" t="s">
        <v>151</v>
      </c>
      <c r="I4" s="202" t="s">
        <v>152</v>
      </c>
      <c r="J4" s="201" t="s">
        <v>151</v>
      </c>
      <c r="K4" s="202" t="s">
        <v>152</v>
      </c>
      <c r="L4" s="201" t="s">
        <v>151</v>
      </c>
      <c r="M4" s="284" t="s">
        <v>152</v>
      </c>
      <c r="N4" s="293" t="s">
        <v>151</v>
      </c>
      <c r="O4" s="294" t="s">
        <v>152</v>
      </c>
    </row>
    <row r="5" spans="1:73" x14ac:dyDescent="0.25">
      <c r="A5" s="423" t="s">
        <v>153</v>
      </c>
      <c r="B5" s="424"/>
      <c r="C5" s="425"/>
      <c r="D5" s="203">
        <f t="shared" ref="D5:M5" si="0">SUM(D6:D9)</f>
        <v>3340</v>
      </c>
      <c r="E5" s="204">
        <f t="shared" si="0"/>
        <v>3081</v>
      </c>
      <c r="F5" s="203">
        <f t="shared" si="0"/>
        <v>785</v>
      </c>
      <c r="G5" s="204">
        <f t="shared" si="0"/>
        <v>1200</v>
      </c>
      <c r="H5" s="203">
        <f t="shared" si="0"/>
        <v>450</v>
      </c>
      <c r="I5" s="204">
        <f t="shared" si="0"/>
        <v>2500</v>
      </c>
      <c r="J5" s="203">
        <f t="shared" si="0"/>
        <v>1063</v>
      </c>
      <c r="K5" s="204">
        <f t="shared" si="0"/>
        <v>4056</v>
      </c>
      <c r="L5" s="203">
        <f t="shared" si="0"/>
        <v>1000</v>
      </c>
      <c r="M5" s="285">
        <f t="shared" si="0"/>
        <v>4585</v>
      </c>
      <c r="N5" s="203">
        <f>D5+F5+H5+J5+L5</f>
        <v>6638</v>
      </c>
      <c r="O5" s="295">
        <f>E5+G5+I5+K5+M5</f>
        <v>15422</v>
      </c>
      <c r="P5" s="205"/>
      <c r="Q5" s="206"/>
      <c r="R5" s="206"/>
      <c r="S5" s="206"/>
      <c r="T5" s="206"/>
      <c r="U5" s="206"/>
      <c r="V5" s="207"/>
    </row>
    <row r="6" spans="1:73" s="44" customFormat="1" ht="22.5" x14ac:dyDescent="0.25">
      <c r="A6" s="208" t="s">
        <v>154</v>
      </c>
      <c r="B6" s="209" t="s">
        <v>155</v>
      </c>
      <c r="C6" s="210" t="s">
        <v>156</v>
      </c>
      <c r="D6" s="211">
        <v>3340</v>
      </c>
      <c r="E6" s="212">
        <v>3081</v>
      </c>
      <c r="F6" s="211">
        <v>785</v>
      </c>
      <c r="G6" s="213">
        <v>1200</v>
      </c>
      <c r="H6" s="211"/>
      <c r="I6" s="213"/>
      <c r="J6" s="211"/>
      <c r="K6" s="213">
        <v>2956</v>
      </c>
      <c r="L6" s="211"/>
      <c r="M6" s="286"/>
      <c r="N6" s="296">
        <f>SUM(D6:L6)</f>
        <v>11362</v>
      </c>
      <c r="O6" s="297">
        <f t="shared" ref="O6:O11" si="1">E6+G6+I6+K6+M6</f>
        <v>7237</v>
      </c>
      <c r="P6" s="214"/>
      <c r="Q6" s="215"/>
      <c r="R6" s="215"/>
      <c r="S6" s="215"/>
      <c r="T6" s="215"/>
      <c r="U6" s="215"/>
      <c r="V6" s="216"/>
    </row>
    <row r="7" spans="1:73" x14ac:dyDescent="0.25">
      <c r="A7" s="42" t="s">
        <v>157</v>
      </c>
      <c r="B7" s="43" t="s">
        <v>158</v>
      </c>
      <c r="C7" s="45" t="s">
        <v>159</v>
      </c>
      <c r="D7" s="217"/>
      <c r="E7" s="218"/>
      <c r="F7" s="219"/>
      <c r="G7" s="220"/>
      <c r="H7" s="221">
        <v>50</v>
      </c>
      <c r="I7" s="220">
        <v>500</v>
      </c>
      <c r="J7" s="221"/>
      <c r="K7" s="220"/>
      <c r="L7" s="221">
        <v>1000</v>
      </c>
      <c r="M7" s="287">
        <v>3985</v>
      </c>
      <c r="N7" s="298">
        <f>SUM(D7:L7)</f>
        <v>1550</v>
      </c>
      <c r="O7" s="299">
        <f t="shared" si="1"/>
        <v>4485</v>
      </c>
      <c r="P7" s="222"/>
      <c r="Q7" s="223"/>
      <c r="R7" s="223"/>
      <c r="S7" s="223"/>
      <c r="T7" s="223"/>
      <c r="U7" s="223"/>
      <c r="V7" s="224"/>
    </row>
    <row r="8" spans="1:73" x14ac:dyDescent="0.25">
      <c r="A8" s="42" t="s">
        <v>160</v>
      </c>
      <c r="B8" s="43" t="s">
        <v>158</v>
      </c>
      <c r="C8" s="45" t="s">
        <v>161</v>
      </c>
      <c r="D8" s="225"/>
      <c r="E8" s="226"/>
      <c r="F8" s="219"/>
      <c r="G8" s="220"/>
      <c r="H8" s="221">
        <v>400</v>
      </c>
      <c r="I8" s="220">
        <v>1500</v>
      </c>
      <c r="J8" s="221"/>
      <c r="K8" s="220"/>
      <c r="L8" s="221"/>
      <c r="M8" s="287">
        <v>600</v>
      </c>
      <c r="N8" s="298">
        <f>SUM(D8:L8)</f>
        <v>1900</v>
      </c>
      <c r="O8" s="299">
        <f t="shared" si="1"/>
        <v>2100</v>
      </c>
      <c r="P8" s="222"/>
      <c r="Q8" s="223"/>
      <c r="R8" s="223"/>
      <c r="S8" s="223"/>
      <c r="T8" s="223"/>
      <c r="U8" s="223"/>
      <c r="V8" s="224"/>
    </row>
    <row r="9" spans="1:73" x14ac:dyDescent="0.25">
      <c r="A9" s="47" t="s">
        <v>162</v>
      </c>
      <c r="B9" s="227" t="s">
        <v>158</v>
      </c>
      <c r="C9" s="228" t="s">
        <v>163</v>
      </c>
      <c r="D9" s="229"/>
      <c r="E9" s="230"/>
      <c r="F9" s="231"/>
      <c r="G9" s="232"/>
      <c r="H9" s="233"/>
      <c r="I9" s="232">
        <v>500</v>
      </c>
      <c r="J9" s="233">
        <v>1063</v>
      </c>
      <c r="K9" s="232">
        <v>1100</v>
      </c>
      <c r="L9" s="233"/>
      <c r="M9" s="288"/>
      <c r="N9" s="300">
        <f>SUM(D9:L9)</f>
        <v>2663</v>
      </c>
      <c r="O9" s="301">
        <f t="shared" si="1"/>
        <v>1600</v>
      </c>
      <c r="P9" s="222"/>
      <c r="Q9" s="223"/>
      <c r="R9" s="223"/>
      <c r="S9" s="223"/>
      <c r="T9" s="223"/>
      <c r="U9" s="223"/>
      <c r="V9" s="224"/>
    </row>
    <row r="10" spans="1:73" x14ac:dyDescent="0.25">
      <c r="A10" s="426" t="s">
        <v>164</v>
      </c>
      <c r="B10" s="427"/>
      <c r="C10" s="428"/>
      <c r="D10" s="234">
        <f t="shared" ref="D10:I10" si="2">SUM(D11:D12)</f>
        <v>4750</v>
      </c>
      <c r="E10" s="235">
        <f t="shared" si="2"/>
        <v>4970</v>
      </c>
      <c r="F10" s="234">
        <f t="shared" si="2"/>
        <v>640</v>
      </c>
      <c r="G10" s="235">
        <f t="shared" si="2"/>
        <v>667</v>
      </c>
      <c r="H10" s="234">
        <f t="shared" si="2"/>
        <v>960</v>
      </c>
      <c r="I10" s="235">
        <f t="shared" si="2"/>
        <v>1500</v>
      </c>
      <c r="J10" s="234"/>
      <c r="K10" s="235"/>
      <c r="L10" s="234"/>
      <c r="M10" s="289"/>
      <c r="N10" s="241">
        <f>D10+F10+H10+J10+L10</f>
        <v>6350</v>
      </c>
      <c r="O10" s="302">
        <f t="shared" si="1"/>
        <v>7137</v>
      </c>
      <c r="P10" s="222"/>
      <c r="Q10" s="223"/>
      <c r="R10" s="223"/>
      <c r="S10" s="223"/>
      <c r="T10" s="223"/>
      <c r="U10" s="223"/>
      <c r="V10" s="224"/>
    </row>
    <row r="11" spans="1:73" s="44" customFormat="1" ht="22.5" x14ac:dyDescent="0.25">
      <c r="A11" s="208" t="s">
        <v>165</v>
      </c>
      <c r="B11" s="209" t="s">
        <v>155</v>
      </c>
      <c r="C11" s="237" t="s">
        <v>166</v>
      </c>
      <c r="D11" s="211">
        <v>4750</v>
      </c>
      <c r="E11" s="212">
        <v>4970</v>
      </c>
      <c r="F11" s="211">
        <v>640</v>
      </c>
      <c r="G11" s="213">
        <v>667</v>
      </c>
      <c r="H11" s="211">
        <v>100</v>
      </c>
      <c r="I11" s="213">
        <v>500</v>
      </c>
      <c r="J11" s="238"/>
      <c r="K11" s="213"/>
      <c r="L11" s="238"/>
      <c r="M11" s="286"/>
      <c r="N11" s="296">
        <f>SUM(D11:L11)</f>
        <v>11627</v>
      </c>
      <c r="O11" s="297">
        <f t="shared" si="1"/>
        <v>6137</v>
      </c>
      <c r="P11" s="214"/>
      <c r="Q11" s="215"/>
      <c r="R11" s="215"/>
      <c r="S11" s="215"/>
      <c r="T11" s="215"/>
      <c r="U11" s="215"/>
      <c r="V11" s="216"/>
    </row>
    <row r="12" spans="1:73" x14ac:dyDescent="0.25">
      <c r="A12" s="47" t="s">
        <v>167</v>
      </c>
      <c r="B12" s="227" t="s">
        <v>158</v>
      </c>
      <c r="C12" s="48" t="s">
        <v>168</v>
      </c>
      <c r="D12" s="239"/>
      <c r="E12" s="240"/>
      <c r="F12" s="231"/>
      <c r="G12" s="232"/>
      <c r="H12" s="233">
        <v>860</v>
      </c>
      <c r="I12" s="232">
        <v>1000</v>
      </c>
      <c r="J12" s="231"/>
      <c r="K12" s="232"/>
      <c r="L12" s="231"/>
      <c r="M12" s="288"/>
      <c r="N12" s="300"/>
      <c r="O12" s="301"/>
      <c r="P12" s="222"/>
      <c r="Q12" s="223"/>
      <c r="R12" s="223"/>
      <c r="S12" s="223"/>
      <c r="T12" s="223"/>
      <c r="U12" s="223"/>
      <c r="V12" s="224"/>
    </row>
    <row r="13" spans="1:73" x14ac:dyDescent="0.25">
      <c r="A13" s="426" t="s">
        <v>169</v>
      </c>
      <c r="B13" s="427"/>
      <c r="C13" s="428"/>
      <c r="D13" s="234"/>
      <c r="E13" s="235"/>
      <c r="F13" s="241"/>
      <c r="G13" s="236"/>
      <c r="H13" s="241">
        <f>SUM(H14:H14)</f>
        <v>2000</v>
      </c>
      <c r="I13" s="236">
        <f>SUM(I14:I14)</f>
        <v>2000</v>
      </c>
      <c r="J13" s="241"/>
      <c r="K13" s="236"/>
      <c r="L13" s="241">
        <f>SUM(L14:L14)</f>
        <v>38177</v>
      </c>
      <c r="M13" s="290">
        <f>SUM(M14:M14)</f>
        <v>40000</v>
      </c>
      <c r="N13" s="241">
        <f t="shared" ref="N13:O15" si="3">D13+F13+H13+J13+L13</f>
        <v>40177</v>
      </c>
      <c r="O13" s="302">
        <f t="shared" si="3"/>
        <v>42000</v>
      </c>
      <c r="P13" s="222"/>
      <c r="Q13" s="223"/>
      <c r="R13" s="223"/>
      <c r="S13" s="223"/>
      <c r="T13" s="223"/>
      <c r="U13" s="223"/>
      <c r="V13" s="224"/>
    </row>
    <row r="14" spans="1:73" x14ac:dyDescent="0.25">
      <c r="A14" s="242" t="s">
        <v>170</v>
      </c>
      <c r="B14" s="243" t="s">
        <v>158</v>
      </c>
      <c r="C14" s="244" t="s">
        <v>171</v>
      </c>
      <c r="D14" s="245"/>
      <c r="E14" s="246"/>
      <c r="F14" s="247"/>
      <c r="G14" s="248"/>
      <c r="H14" s="249">
        <v>2000</v>
      </c>
      <c r="I14" s="250">
        <v>2000</v>
      </c>
      <c r="J14" s="249"/>
      <c r="K14" s="250"/>
      <c r="L14" s="251">
        <v>38177</v>
      </c>
      <c r="M14" s="291">
        <v>40000</v>
      </c>
      <c r="N14" s="303">
        <f t="shared" si="3"/>
        <v>40177</v>
      </c>
      <c r="O14" s="304">
        <f t="shared" si="3"/>
        <v>42000</v>
      </c>
      <c r="P14" s="252"/>
      <c r="Q14" s="253"/>
      <c r="R14" s="253"/>
      <c r="S14" s="253"/>
      <c r="T14" s="253"/>
      <c r="U14" s="253"/>
      <c r="V14" s="254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</row>
    <row r="15" spans="1:73" x14ac:dyDescent="0.25">
      <c r="A15" s="426" t="s">
        <v>172</v>
      </c>
      <c r="B15" s="427"/>
      <c r="C15" s="428"/>
      <c r="D15" s="234">
        <f t="shared" ref="D15:M15" si="4">SUM(D16:D18)</f>
        <v>4520</v>
      </c>
      <c r="E15" s="235">
        <f t="shared" si="4"/>
        <v>5550</v>
      </c>
      <c r="F15" s="241">
        <f t="shared" si="4"/>
        <v>1260</v>
      </c>
      <c r="G15" s="236">
        <f t="shared" si="4"/>
        <v>1490</v>
      </c>
      <c r="H15" s="241">
        <f t="shared" si="4"/>
        <v>14600</v>
      </c>
      <c r="I15" s="236">
        <f t="shared" si="4"/>
        <v>23051</v>
      </c>
      <c r="J15" s="241">
        <f t="shared" si="4"/>
        <v>3221</v>
      </c>
      <c r="K15" s="236">
        <f t="shared" si="4"/>
        <v>5221</v>
      </c>
      <c r="L15" s="241">
        <f t="shared" si="4"/>
        <v>3492</v>
      </c>
      <c r="M15" s="290">
        <f t="shared" si="4"/>
        <v>16400</v>
      </c>
      <c r="N15" s="241">
        <f t="shared" si="3"/>
        <v>27093</v>
      </c>
      <c r="O15" s="302">
        <f t="shared" si="3"/>
        <v>51712</v>
      </c>
      <c r="P15" s="222"/>
      <c r="Q15" s="223"/>
      <c r="R15" s="223"/>
      <c r="S15" s="223"/>
      <c r="T15" s="223"/>
      <c r="U15" s="223"/>
      <c r="V15" s="224"/>
    </row>
    <row r="16" spans="1:73" s="44" customFormat="1" x14ac:dyDescent="0.25">
      <c r="A16" s="208" t="s">
        <v>173</v>
      </c>
      <c r="B16" s="209" t="s">
        <v>158</v>
      </c>
      <c r="C16" s="237" t="s">
        <v>174</v>
      </c>
      <c r="D16" s="255"/>
      <c r="E16" s="256"/>
      <c r="F16" s="238"/>
      <c r="G16" s="213"/>
      <c r="H16" s="211">
        <v>2500</v>
      </c>
      <c r="I16" s="213">
        <v>3000</v>
      </c>
      <c r="J16" s="211"/>
      <c r="K16" s="213"/>
      <c r="L16" s="238"/>
      <c r="M16" s="286"/>
      <c r="N16" s="296">
        <f>SUM(D16:L16)</f>
        <v>5500</v>
      </c>
      <c r="O16" s="297">
        <f t="shared" ref="O16:O31" si="5">E16+G16+I16+K16+M16</f>
        <v>3000</v>
      </c>
      <c r="P16" s="214"/>
      <c r="Q16" s="215"/>
      <c r="R16" s="215"/>
      <c r="S16" s="215"/>
      <c r="T16" s="215"/>
      <c r="U16" s="215"/>
      <c r="V16" s="216"/>
    </row>
    <row r="17" spans="1:22" x14ac:dyDescent="0.25">
      <c r="A17" s="42" t="s">
        <v>175</v>
      </c>
      <c r="B17" s="43" t="s">
        <v>158</v>
      </c>
      <c r="C17" s="45" t="s">
        <v>176</v>
      </c>
      <c r="D17" s="225"/>
      <c r="E17" s="226"/>
      <c r="F17" s="219"/>
      <c r="G17" s="220"/>
      <c r="H17" s="221">
        <v>1500</v>
      </c>
      <c r="I17" s="220">
        <v>4000</v>
      </c>
      <c r="J17" s="221"/>
      <c r="K17" s="220"/>
      <c r="L17" s="219"/>
      <c r="M17" s="287">
        <v>1600</v>
      </c>
      <c r="N17" s="298">
        <f>SUM(D17:L17)</f>
        <v>5500</v>
      </c>
      <c r="O17" s="299">
        <f t="shared" si="5"/>
        <v>5600</v>
      </c>
      <c r="P17" s="222"/>
      <c r="Q17" s="223"/>
      <c r="R17" s="223"/>
      <c r="S17" s="223"/>
      <c r="T17" s="223"/>
      <c r="U17" s="223"/>
      <c r="V17" s="224"/>
    </row>
    <row r="18" spans="1:22" x14ac:dyDescent="0.25">
      <c r="A18" s="47" t="s">
        <v>177</v>
      </c>
      <c r="B18" s="227" t="s">
        <v>158</v>
      </c>
      <c r="C18" s="48" t="s">
        <v>178</v>
      </c>
      <c r="D18" s="233">
        <v>4520</v>
      </c>
      <c r="E18" s="240">
        <v>5550</v>
      </c>
      <c r="F18" s="233">
        <v>1260</v>
      </c>
      <c r="G18" s="232">
        <v>1490</v>
      </c>
      <c r="H18" s="233">
        <v>10600</v>
      </c>
      <c r="I18" s="232">
        <v>16051</v>
      </c>
      <c r="J18" s="233">
        <v>3221</v>
      </c>
      <c r="K18" s="232">
        <v>5221</v>
      </c>
      <c r="L18" s="233">
        <v>3492</v>
      </c>
      <c r="M18" s="288">
        <v>14800</v>
      </c>
      <c r="N18" s="300">
        <f>SUM(D18:L18)</f>
        <v>51405</v>
      </c>
      <c r="O18" s="301">
        <f t="shared" si="5"/>
        <v>43112</v>
      </c>
      <c r="P18" s="222"/>
      <c r="Q18" s="223"/>
      <c r="R18" s="223"/>
      <c r="S18" s="223"/>
      <c r="T18" s="223"/>
      <c r="U18" s="223"/>
      <c r="V18" s="224"/>
    </row>
    <row r="19" spans="1:22" x14ac:dyDescent="0.25">
      <c r="A19" s="426" t="s">
        <v>179</v>
      </c>
      <c r="B19" s="427"/>
      <c r="C19" s="428"/>
      <c r="D19" s="234"/>
      <c r="E19" s="235"/>
      <c r="F19" s="241"/>
      <c r="G19" s="236"/>
      <c r="H19" s="241">
        <f>SUM(H20:H22)</f>
        <v>272</v>
      </c>
      <c r="I19" s="236">
        <f>SUM(I20:I22)</f>
        <v>272</v>
      </c>
      <c r="J19" s="241">
        <f>SUM(J20:J22)</f>
        <v>4466</v>
      </c>
      <c r="K19" s="236">
        <f>SUM(K20:K22)</f>
        <v>4700</v>
      </c>
      <c r="L19" s="241"/>
      <c r="M19" s="290"/>
      <c r="N19" s="241">
        <f>D19+F19+H19+J19+L19</f>
        <v>4738</v>
      </c>
      <c r="O19" s="302">
        <f t="shared" si="5"/>
        <v>4972</v>
      </c>
      <c r="P19" s="222"/>
      <c r="Q19" s="223"/>
      <c r="R19" s="223"/>
      <c r="S19" s="223"/>
      <c r="T19" s="223"/>
      <c r="U19" s="223"/>
      <c r="V19" s="224"/>
    </row>
    <row r="20" spans="1:22" s="44" customFormat="1" x14ac:dyDescent="0.25">
      <c r="A20" s="208" t="s">
        <v>180</v>
      </c>
      <c r="B20" s="209" t="s">
        <v>158</v>
      </c>
      <c r="C20" s="237" t="s">
        <v>181</v>
      </c>
      <c r="D20" s="255"/>
      <c r="E20" s="256"/>
      <c r="F20" s="238"/>
      <c r="G20" s="213"/>
      <c r="H20" s="211">
        <v>272</v>
      </c>
      <c r="I20" s="213">
        <v>272</v>
      </c>
      <c r="J20" s="211"/>
      <c r="K20" s="213"/>
      <c r="L20" s="238"/>
      <c r="M20" s="286"/>
      <c r="N20" s="296">
        <f>D20+F20+H20+J20+L20</f>
        <v>272</v>
      </c>
      <c r="O20" s="297">
        <f t="shared" si="5"/>
        <v>272</v>
      </c>
      <c r="P20" s="214"/>
      <c r="Q20" s="215"/>
      <c r="R20" s="215"/>
      <c r="S20" s="215"/>
      <c r="T20" s="215"/>
      <c r="U20" s="215"/>
      <c r="V20" s="216"/>
    </row>
    <row r="21" spans="1:22" ht="22.5" x14ac:dyDescent="0.25">
      <c r="A21" s="42" t="s">
        <v>182</v>
      </c>
      <c r="B21" s="43" t="s">
        <v>155</v>
      </c>
      <c r="C21" s="45" t="s">
        <v>183</v>
      </c>
      <c r="D21" s="257"/>
      <c r="E21" s="258"/>
      <c r="F21" s="219"/>
      <c r="G21" s="220"/>
      <c r="H21" s="221"/>
      <c r="I21" s="220"/>
      <c r="J21" s="221">
        <v>4300</v>
      </c>
      <c r="K21" s="220">
        <v>4500</v>
      </c>
      <c r="L21" s="219"/>
      <c r="M21" s="287"/>
      <c r="N21" s="298">
        <f>D21+F21+H21+J21+L21</f>
        <v>4300</v>
      </c>
      <c r="O21" s="299">
        <f t="shared" si="5"/>
        <v>4500</v>
      </c>
      <c r="P21" s="222"/>
      <c r="Q21" s="223"/>
      <c r="R21" s="223"/>
      <c r="S21" s="223"/>
      <c r="T21" s="223"/>
      <c r="U21" s="223"/>
      <c r="V21" s="224"/>
    </row>
    <row r="22" spans="1:22" x14ac:dyDescent="0.25">
      <c r="A22" s="47" t="s">
        <v>184</v>
      </c>
      <c r="B22" s="227" t="s">
        <v>158</v>
      </c>
      <c r="C22" s="48" t="s">
        <v>185</v>
      </c>
      <c r="D22" s="229"/>
      <c r="E22" s="230"/>
      <c r="F22" s="231"/>
      <c r="G22" s="232"/>
      <c r="H22" s="233"/>
      <c r="I22" s="232"/>
      <c r="J22" s="233">
        <v>166</v>
      </c>
      <c r="K22" s="232">
        <v>200</v>
      </c>
      <c r="L22" s="231"/>
      <c r="M22" s="288"/>
      <c r="N22" s="300">
        <f>SUM(D22:L22)</f>
        <v>366</v>
      </c>
      <c r="O22" s="301">
        <f t="shared" si="5"/>
        <v>200</v>
      </c>
      <c r="P22" s="222"/>
      <c r="Q22" s="223"/>
      <c r="R22" s="223"/>
      <c r="S22" s="223"/>
      <c r="T22" s="223"/>
      <c r="U22" s="223"/>
      <c r="V22" s="224"/>
    </row>
    <row r="23" spans="1:22" x14ac:dyDescent="0.25">
      <c r="A23" s="426" t="s">
        <v>186</v>
      </c>
      <c r="B23" s="427"/>
      <c r="C23" s="428"/>
      <c r="D23" s="234">
        <f t="shared" ref="D23:M23" si="6">SUM(D24:D28)</f>
        <v>2280</v>
      </c>
      <c r="E23" s="235">
        <f t="shared" si="6"/>
        <v>2579</v>
      </c>
      <c r="F23" s="241">
        <f t="shared" si="6"/>
        <v>630</v>
      </c>
      <c r="G23" s="236">
        <f t="shared" si="6"/>
        <v>720</v>
      </c>
      <c r="H23" s="241">
        <f t="shared" si="6"/>
        <v>1120</v>
      </c>
      <c r="I23" s="236">
        <f t="shared" si="6"/>
        <v>4760</v>
      </c>
      <c r="J23" s="241">
        <f t="shared" si="6"/>
        <v>2205</v>
      </c>
      <c r="K23" s="236">
        <f t="shared" si="6"/>
        <v>2800</v>
      </c>
      <c r="L23" s="241">
        <f t="shared" si="6"/>
        <v>0</v>
      </c>
      <c r="M23" s="290">
        <f t="shared" si="6"/>
        <v>1015</v>
      </c>
      <c r="N23" s="241">
        <f t="shared" ref="N23:N31" si="7">D23+F23+H23+J23+L23</f>
        <v>6235</v>
      </c>
      <c r="O23" s="302">
        <f t="shared" si="5"/>
        <v>11874</v>
      </c>
      <c r="P23" s="222"/>
      <c r="Q23" s="223"/>
      <c r="R23" s="223"/>
      <c r="S23" s="223"/>
      <c r="T23" s="223"/>
      <c r="U23" s="223"/>
      <c r="V23" s="224"/>
    </row>
    <row r="24" spans="1:22" s="44" customFormat="1" x14ac:dyDescent="0.25">
      <c r="A24" s="208" t="s">
        <v>187</v>
      </c>
      <c r="B24" s="209" t="s">
        <v>158</v>
      </c>
      <c r="C24" s="237" t="s">
        <v>188</v>
      </c>
      <c r="D24" s="255"/>
      <c r="E24" s="212"/>
      <c r="F24" s="238"/>
      <c r="G24" s="213"/>
      <c r="H24" s="211">
        <v>60</v>
      </c>
      <c r="I24" s="213">
        <v>60</v>
      </c>
      <c r="J24" s="211"/>
      <c r="K24" s="213"/>
      <c r="L24" s="238"/>
      <c r="M24" s="286"/>
      <c r="N24" s="296">
        <f t="shared" si="7"/>
        <v>60</v>
      </c>
      <c r="O24" s="297">
        <f t="shared" si="5"/>
        <v>60</v>
      </c>
      <c r="P24" s="214"/>
      <c r="Q24" s="215"/>
      <c r="R24" s="215"/>
      <c r="S24" s="215"/>
      <c r="T24" s="215"/>
      <c r="U24" s="215"/>
      <c r="V24" s="216"/>
    </row>
    <row r="25" spans="1:22" x14ac:dyDescent="0.25">
      <c r="A25" s="42" t="s">
        <v>189</v>
      </c>
      <c r="B25" s="43" t="s">
        <v>158</v>
      </c>
      <c r="C25" s="45" t="s">
        <v>190</v>
      </c>
      <c r="D25" s="221">
        <v>2280</v>
      </c>
      <c r="E25" s="218">
        <v>2435</v>
      </c>
      <c r="F25" s="221">
        <v>630</v>
      </c>
      <c r="G25" s="220">
        <v>720</v>
      </c>
      <c r="H25" s="221">
        <v>110</v>
      </c>
      <c r="I25" s="220">
        <v>110</v>
      </c>
      <c r="J25" s="221"/>
      <c r="K25" s="220"/>
      <c r="L25" s="219"/>
      <c r="M25" s="287"/>
      <c r="N25" s="298">
        <f t="shared" si="7"/>
        <v>3020</v>
      </c>
      <c r="O25" s="299">
        <f t="shared" si="5"/>
        <v>3265</v>
      </c>
      <c r="P25" s="222"/>
      <c r="Q25" s="223"/>
      <c r="R25" s="223"/>
      <c r="S25" s="223"/>
      <c r="T25" s="223"/>
      <c r="U25" s="223"/>
      <c r="V25" s="224"/>
    </row>
    <row r="26" spans="1:22" x14ac:dyDescent="0.25">
      <c r="A26" s="42" t="s">
        <v>191</v>
      </c>
      <c r="B26" s="43" t="s">
        <v>158</v>
      </c>
      <c r="C26" s="46" t="s">
        <v>227</v>
      </c>
      <c r="D26" s="225"/>
      <c r="E26" s="218"/>
      <c r="F26" s="219"/>
      <c r="G26" s="220"/>
      <c r="H26" s="221">
        <v>700</v>
      </c>
      <c r="I26" s="220">
        <v>1500</v>
      </c>
      <c r="J26" s="221"/>
      <c r="K26" s="220"/>
      <c r="L26" s="219"/>
      <c r="M26" s="287">
        <v>715</v>
      </c>
      <c r="N26" s="298">
        <f t="shared" si="7"/>
        <v>700</v>
      </c>
      <c r="O26" s="299">
        <f t="shared" si="5"/>
        <v>2215</v>
      </c>
      <c r="P26" s="222"/>
      <c r="Q26" s="223"/>
      <c r="R26" s="223"/>
      <c r="S26" s="223"/>
      <c r="T26" s="223"/>
      <c r="U26" s="223"/>
      <c r="V26" s="224"/>
    </row>
    <row r="27" spans="1:22" x14ac:dyDescent="0.25">
      <c r="A27" s="42" t="s">
        <v>192</v>
      </c>
      <c r="B27" s="43" t="s">
        <v>158</v>
      </c>
      <c r="C27" s="46" t="s">
        <v>193</v>
      </c>
      <c r="D27" s="225"/>
      <c r="E27" s="218">
        <v>144</v>
      </c>
      <c r="F27" s="219"/>
      <c r="G27" s="220"/>
      <c r="H27" s="221">
        <v>250</v>
      </c>
      <c r="I27" s="220">
        <v>3090</v>
      </c>
      <c r="J27" s="221"/>
      <c r="K27" s="220"/>
      <c r="L27" s="219"/>
      <c r="M27" s="287">
        <v>300</v>
      </c>
      <c r="N27" s="298">
        <f t="shared" si="7"/>
        <v>250</v>
      </c>
      <c r="O27" s="299">
        <f t="shared" si="5"/>
        <v>3534</v>
      </c>
      <c r="P27" s="222"/>
      <c r="Q27" s="223"/>
      <c r="R27" s="223"/>
      <c r="S27" s="223"/>
      <c r="T27" s="223"/>
      <c r="U27" s="223"/>
      <c r="V27" s="224"/>
    </row>
    <row r="28" spans="1:22" ht="22.5" x14ac:dyDescent="0.25">
      <c r="A28" s="47" t="s">
        <v>194</v>
      </c>
      <c r="B28" s="227" t="s">
        <v>155</v>
      </c>
      <c r="C28" s="48" t="s">
        <v>195</v>
      </c>
      <c r="D28" s="259"/>
      <c r="E28" s="240"/>
      <c r="F28" s="231"/>
      <c r="G28" s="232"/>
      <c r="H28" s="233"/>
      <c r="I28" s="232"/>
      <c r="J28" s="233">
        <v>2205</v>
      </c>
      <c r="K28" s="232">
        <v>2800</v>
      </c>
      <c r="L28" s="231"/>
      <c r="M28" s="288"/>
      <c r="N28" s="300">
        <f t="shared" si="7"/>
        <v>2205</v>
      </c>
      <c r="O28" s="301">
        <f t="shared" si="5"/>
        <v>2800</v>
      </c>
      <c r="P28" s="222"/>
      <c r="Q28" s="223"/>
      <c r="R28" s="223"/>
      <c r="S28" s="223"/>
      <c r="T28" s="223"/>
      <c r="U28" s="223"/>
      <c r="V28" s="224"/>
    </row>
    <row r="29" spans="1:22" x14ac:dyDescent="0.25">
      <c r="A29" s="426" t="s">
        <v>196</v>
      </c>
      <c r="B29" s="427"/>
      <c r="C29" s="428"/>
      <c r="D29" s="234"/>
      <c r="E29" s="235"/>
      <c r="F29" s="241"/>
      <c r="G29" s="236"/>
      <c r="H29" s="241">
        <f t="shared" ref="H29:K29" si="8">SUM(H30:H32)</f>
        <v>0</v>
      </c>
      <c r="I29" s="236">
        <f t="shared" si="8"/>
        <v>50</v>
      </c>
      <c r="J29" s="241">
        <f t="shared" si="8"/>
        <v>3659</v>
      </c>
      <c r="K29" s="236">
        <f t="shared" si="8"/>
        <v>3413</v>
      </c>
      <c r="L29" s="241"/>
      <c r="M29" s="290"/>
      <c r="N29" s="241">
        <f t="shared" si="7"/>
        <v>3659</v>
      </c>
      <c r="O29" s="302">
        <f t="shared" si="5"/>
        <v>3463</v>
      </c>
      <c r="P29" s="222"/>
      <c r="Q29" s="223"/>
      <c r="R29" s="223"/>
      <c r="S29" s="223"/>
      <c r="T29" s="223"/>
      <c r="U29" s="223"/>
      <c r="V29" s="224"/>
    </row>
    <row r="30" spans="1:22" s="44" customFormat="1" x14ac:dyDescent="0.25">
      <c r="A30" s="208" t="s">
        <v>197</v>
      </c>
      <c r="B30" s="209" t="s">
        <v>158</v>
      </c>
      <c r="C30" s="237" t="s">
        <v>198</v>
      </c>
      <c r="D30" s="260"/>
      <c r="E30" s="261"/>
      <c r="F30" s="238"/>
      <c r="G30" s="213"/>
      <c r="H30" s="238"/>
      <c r="I30" s="213">
        <v>50</v>
      </c>
      <c r="J30" s="211">
        <v>3399</v>
      </c>
      <c r="K30" s="213">
        <v>3113</v>
      </c>
      <c r="L30" s="238"/>
      <c r="M30" s="286"/>
      <c r="N30" s="296">
        <f t="shared" si="7"/>
        <v>3399</v>
      </c>
      <c r="O30" s="297">
        <f t="shared" si="5"/>
        <v>3163</v>
      </c>
      <c r="P30" s="214"/>
      <c r="Q30" s="215"/>
      <c r="R30" s="215"/>
      <c r="S30" s="215"/>
      <c r="T30" s="215"/>
      <c r="U30" s="215"/>
      <c r="V30" s="216"/>
    </row>
    <row r="31" spans="1:22" s="44" customFormat="1" ht="22.5" x14ac:dyDescent="0.25">
      <c r="A31" s="42" t="s">
        <v>199</v>
      </c>
      <c r="B31" s="43" t="s">
        <v>155</v>
      </c>
      <c r="C31" s="45" t="s">
        <v>200</v>
      </c>
      <c r="D31" s="262"/>
      <c r="E31" s="263"/>
      <c r="F31" s="219"/>
      <c r="G31" s="220"/>
      <c r="H31" s="219"/>
      <c r="I31" s="220"/>
      <c r="J31" s="221">
        <v>260</v>
      </c>
      <c r="K31" s="220">
        <v>300</v>
      </c>
      <c r="L31" s="219"/>
      <c r="M31" s="287"/>
      <c r="N31" s="298">
        <f t="shared" si="7"/>
        <v>260</v>
      </c>
      <c r="O31" s="299">
        <f t="shared" si="5"/>
        <v>300</v>
      </c>
      <c r="P31" s="214"/>
      <c r="Q31" s="215"/>
      <c r="R31" s="215"/>
      <c r="S31" s="215"/>
      <c r="T31" s="215"/>
      <c r="U31" s="215"/>
      <c r="V31" s="216"/>
    </row>
    <row r="32" spans="1:22" ht="22.5" x14ac:dyDescent="0.25">
      <c r="A32" s="47" t="s">
        <v>201</v>
      </c>
      <c r="B32" s="227" t="s">
        <v>155</v>
      </c>
      <c r="C32" s="48" t="s">
        <v>202</v>
      </c>
      <c r="D32" s="264"/>
      <c r="E32" s="265"/>
      <c r="F32" s="231"/>
      <c r="G32" s="232"/>
      <c r="H32" s="231"/>
      <c r="I32" s="232"/>
      <c r="J32" s="231"/>
      <c r="K32" s="232"/>
      <c r="L32" s="231"/>
      <c r="M32" s="288"/>
      <c r="N32" s="300"/>
      <c r="O32" s="301"/>
      <c r="P32" s="222"/>
      <c r="Q32" s="223"/>
      <c r="R32" s="223"/>
      <c r="S32" s="223"/>
      <c r="T32" s="223"/>
      <c r="U32" s="223"/>
      <c r="V32" s="224"/>
    </row>
    <row r="33" spans="1:22" x14ac:dyDescent="0.25">
      <c r="A33" s="426" t="s">
        <v>203</v>
      </c>
      <c r="B33" s="427"/>
      <c r="C33" s="428"/>
      <c r="D33" s="234">
        <f t="shared" ref="D33:I33" si="9">SUM(D34:D38)</f>
        <v>1840</v>
      </c>
      <c r="E33" s="235">
        <f t="shared" si="9"/>
        <v>2100</v>
      </c>
      <c r="F33" s="241">
        <f t="shared" si="9"/>
        <v>600</v>
      </c>
      <c r="G33" s="236">
        <f t="shared" si="9"/>
        <v>580</v>
      </c>
      <c r="H33" s="241">
        <f t="shared" si="9"/>
        <v>2200</v>
      </c>
      <c r="I33" s="236">
        <f t="shared" si="9"/>
        <v>2500</v>
      </c>
      <c r="J33" s="241">
        <f>SUM(J34:J39)</f>
        <v>4425</v>
      </c>
      <c r="K33" s="236">
        <f>SUM(K34:K39)</f>
        <v>1191</v>
      </c>
      <c r="L33" s="241"/>
      <c r="M33" s="290"/>
      <c r="N33" s="241">
        <f>D33+F33+H33+J33+L33</f>
        <v>9065</v>
      </c>
      <c r="O33" s="302">
        <f>E33+G33+I33+K33+M33</f>
        <v>6371</v>
      </c>
      <c r="P33" s="222"/>
      <c r="Q33" s="223"/>
      <c r="R33" s="223"/>
      <c r="S33" s="223"/>
      <c r="T33" s="223"/>
      <c r="U33" s="223"/>
      <c r="V33" s="224"/>
    </row>
    <row r="34" spans="1:22" s="44" customFormat="1" x14ac:dyDescent="0.25">
      <c r="A34" s="208" t="s">
        <v>204</v>
      </c>
      <c r="B34" s="209" t="s">
        <v>158</v>
      </c>
      <c r="C34" s="237" t="s">
        <v>205</v>
      </c>
      <c r="D34" s="266"/>
      <c r="E34" s="212"/>
      <c r="F34" s="238"/>
      <c r="G34" s="213"/>
      <c r="H34" s="211"/>
      <c r="I34" s="213"/>
      <c r="J34" s="211"/>
      <c r="K34" s="213"/>
      <c r="L34" s="238"/>
      <c r="M34" s="286"/>
      <c r="N34" s="296"/>
      <c r="O34" s="297"/>
      <c r="P34" s="214"/>
      <c r="Q34" s="215"/>
      <c r="R34" s="215"/>
      <c r="S34" s="215"/>
      <c r="T34" s="215"/>
      <c r="U34" s="215"/>
      <c r="V34" s="216"/>
    </row>
    <row r="35" spans="1:22" s="44" customFormat="1" x14ac:dyDescent="0.25">
      <c r="A35" s="42" t="s">
        <v>206</v>
      </c>
      <c r="B35" s="43" t="s">
        <v>158</v>
      </c>
      <c r="C35" s="45" t="s">
        <v>207</v>
      </c>
      <c r="D35" s="217"/>
      <c r="E35" s="218"/>
      <c r="F35" s="219"/>
      <c r="G35" s="220"/>
      <c r="H35" s="221"/>
      <c r="I35" s="220"/>
      <c r="J35" s="221">
        <v>100</v>
      </c>
      <c r="K35" s="220">
        <v>100</v>
      </c>
      <c r="L35" s="219"/>
      <c r="M35" s="287"/>
      <c r="N35" s="298">
        <f>D35+F35+H35+J35+L35</f>
        <v>100</v>
      </c>
      <c r="O35" s="299">
        <f>E35+G35+I35+K35+M35</f>
        <v>100</v>
      </c>
      <c r="P35" s="214"/>
      <c r="Q35" s="215"/>
      <c r="R35" s="215"/>
      <c r="S35" s="215"/>
      <c r="T35" s="215"/>
      <c r="U35" s="215"/>
      <c r="V35" s="216"/>
    </row>
    <row r="36" spans="1:22" x14ac:dyDescent="0.25">
      <c r="A36" s="42" t="s">
        <v>208</v>
      </c>
      <c r="B36" s="43" t="s">
        <v>158</v>
      </c>
      <c r="C36" s="45" t="s">
        <v>209</v>
      </c>
      <c r="D36" s="217"/>
      <c r="E36" s="218"/>
      <c r="F36" s="219"/>
      <c r="G36" s="220"/>
      <c r="H36" s="221"/>
      <c r="I36" s="220"/>
      <c r="J36" s="221">
        <v>60</v>
      </c>
      <c r="K36" s="220">
        <v>60</v>
      </c>
      <c r="L36" s="219"/>
      <c r="M36" s="287"/>
      <c r="N36" s="298">
        <f>D36+F36+H36+J36+L36</f>
        <v>60</v>
      </c>
      <c r="O36" s="299">
        <f>E36+G36+I36+K36+M36</f>
        <v>60</v>
      </c>
      <c r="P36" s="222"/>
      <c r="Q36" s="223"/>
      <c r="R36" s="223"/>
      <c r="S36" s="223"/>
      <c r="T36" s="223"/>
      <c r="U36" s="223"/>
      <c r="V36" s="224"/>
    </row>
    <row r="37" spans="1:22" x14ac:dyDescent="0.25">
      <c r="A37" s="42" t="s">
        <v>210</v>
      </c>
      <c r="B37" s="43" t="s">
        <v>158</v>
      </c>
      <c r="C37" s="45" t="s">
        <v>295</v>
      </c>
      <c r="D37" s="217"/>
      <c r="E37" s="218"/>
      <c r="F37" s="219"/>
      <c r="G37" s="220"/>
      <c r="H37" s="221"/>
      <c r="I37" s="220"/>
      <c r="J37" s="221"/>
      <c r="K37" s="220"/>
      <c r="L37" s="219"/>
      <c r="M37" s="287"/>
      <c r="N37" s="298"/>
      <c r="O37" s="299"/>
      <c r="P37" s="222"/>
      <c r="Q37" s="223"/>
      <c r="R37" s="223"/>
      <c r="S37" s="223"/>
      <c r="T37" s="223"/>
      <c r="U37" s="223"/>
      <c r="V37" s="224"/>
    </row>
    <row r="38" spans="1:22" x14ac:dyDescent="0.25">
      <c r="A38" s="42" t="s">
        <v>211</v>
      </c>
      <c r="B38" s="43" t="s">
        <v>158</v>
      </c>
      <c r="C38" s="45" t="s">
        <v>212</v>
      </c>
      <c r="D38" s="221">
        <v>1840</v>
      </c>
      <c r="E38" s="218">
        <v>2100</v>
      </c>
      <c r="F38" s="221">
        <v>600</v>
      </c>
      <c r="G38" s="220">
        <v>580</v>
      </c>
      <c r="H38" s="221">
        <v>2200</v>
      </c>
      <c r="I38" s="220">
        <v>2500</v>
      </c>
      <c r="J38" s="221"/>
      <c r="K38" s="220"/>
      <c r="L38" s="219"/>
      <c r="M38" s="287"/>
      <c r="N38" s="298">
        <f t="shared" ref="N38:O42" si="10">D38+F38+H38+J38+L38</f>
        <v>4640</v>
      </c>
      <c r="O38" s="299">
        <f t="shared" si="10"/>
        <v>5180</v>
      </c>
      <c r="P38" s="222"/>
      <c r="Q38" s="223"/>
      <c r="R38" s="223"/>
      <c r="S38" s="223"/>
      <c r="T38" s="223"/>
      <c r="U38" s="223"/>
      <c r="V38" s="224"/>
    </row>
    <row r="39" spans="1:22" x14ac:dyDescent="0.25">
      <c r="A39" s="47" t="s">
        <v>214</v>
      </c>
      <c r="B39" s="227" t="s">
        <v>158</v>
      </c>
      <c r="C39" s="267" t="s">
        <v>215</v>
      </c>
      <c r="D39" s="239"/>
      <c r="E39" s="240"/>
      <c r="F39" s="231"/>
      <c r="G39" s="232"/>
      <c r="H39" s="231"/>
      <c r="I39" s="232"/>
      <c r="J39" s="233">
        <v>4265</v>
      </c>
      <c r="K39" s="232">
        <v>1031</v>
      </c>
      <c r="L39" s="231"/>
      <c r="M39" s="288"/>
      <c r="N39" s="300">
        <f t="shared" si="10"/>
        <v>4265</v>
      </c>
      <c r="O39" s="301">
        <f t="shared" si="10"/>
        <v>1031</v>
      </c>
      <c r="P39" s="222"/>
      <c r="Q39" s="223"/>
      <c r="R39" s="223"/>
      <c r="S39" s="223"/>
      <c r="T39" s="223"/>
      <c r="U39" s="223"/>
      <c r="V39" s="224"/>
    </row>
    <row r="40" spans="1:22" x14ac:dyDescent="0.25">
      <c r="A40" s="268" t="s">
        <v>216</v>
      </c>
      <c r="B40" s="269"/>
      <c r="C40" s="270"/>
      <c r="D40" s="234"/>
      <c r="E40" s="235"/>
      <c r="F40" s="234"/>
      <c r="G40" s="235"/>
      <c r="H40" s="234">
        <f>SUM(H41:H42)</f>
        <v>0</v>
      </c>
      <c r="I40" s="235">
        <f>SUM(I41:I42)</f>
        <v>0</v>
      </c>
      <c r="J40" s="234">
        <f>SUM(J41:J42)</f>
        <v>4136</v>
      </c>
      <c r="K40" s="235">
        <f>SUM(K41:K42)</f>
        <v>4136</v>
      </c>
      <c r="L40" s="234"/>
      <c r="M40" s="289"/>
      <c r="N40" s="234">
        <f t="shared" si="10"/>
        <v>4136</v>
      </c>
      <c r="O40" s="305">
        <f t="shared" si="10"/>
        <v>4136</v>
      </c>
      <c r="P40" s="222"/>
      <c r="Q40" s="223"/>
      <c r="R40" s="223"/>
      <c r="S40" s="223"/>
      <c r="T40" s="223"/>
      <c r="U40" s="223"/>
      <c r="V40" s="224"/>
    </row>
    <row r="41" spans="1:22" x14ac:dyDescent="0.25">
      <c r="A41" s="412" t="s">
        <v>217</v>
      </c>
      <c r="B41" s="413"/>
      <c r="C41" s="414"/>
      <c r="D41" s="255"/>
      <c r="E41" s="256"/>
      <c r="F41" s="271"/>
      <c r="G41" s="272"/>
      <c r="H41" s="271"/>
      <c r="I41" s="272"/>
      <c r="J41" s="238">
        <v>4136</v>
      </c>
      <c r="K41" s="213">
        <v>4136</v>
      </c>
      <c r="L41" s="238"/>
      <c r="M41" s="286"/>
      <c r="N41" s="296">
        <f t="shared" si="10"/>
        <v>4136</v>
      </c>
      <c r="O41" s="297">
        <f t="shared" si="10"/>
        <v>4136</v>
      </c>
      <c r="P41" s="222"/>
      <c r="Q41" s="223"/>
      <c r="R41" s="223"/>
      <c r="S41" s="223"/>
      <c r="T41" s="223"/>
      <c r="U41" s="223"/>
      <c r="V41" s="224"/>
    </row>
    <row r="42" spans="1:22" ht="15.75" thickBot="1" x14ac:dyDescent="0.3">
      <c r="A42" s="415" t="s">
        <v>218</v>
      </c>
      <c r="B42" s="416"/>
      <c r="C42" s="417"/>
      <c r="D42" s="273"/>
      <c r="E42" s="274"/>
      <c r="F42" s="275"/>
      <c r="G42" s="276"/>
      <c r="H42" s="275"/>
      <c r="I42" s="276"/>
      <c r="J42" s="277"/>
      <c r="K42" s="278"/>
      <c r="L42" s="277"/>
      <c r="M42" s="292"/>
      <c r="N42" s="306">
        <f t="shared" si="10"/>
        <v>0</v>
      </c>
      <c r="O42" s="307">
        <f t="shared" si="10"/>
        <v>0</v>
      </c>
      <c r="P42" s="279"/>
      <c r="Q42" s="280"/>
      <c r="R42" s="280"/>
      <c r="S42" s="280"/>
      <c r="T42" s="280"/>
      <c r="U42" s="280"/>
      <c r="V42" s="281"/>
    </row>
    <row r="43" spans="1:22" ht="16.5" thickBot="1" x14ac:dyDescent="0.3">
      <c r="A43" s="418" t="s">
        <v>219</v>
      </c>
      <c r="B43" s="418"/>
      <c r="C43" s="418"/>
      <c r="D43" s="125">
        <f t="shared" ref="D43:N43" si="11">SUM(D5,D10,D13,D15,D19,D23,D29,D33,D40)</f>
        <v>16730</v>
      </c>
      <c r="E43" s="126">
        <f t="shared" si="11"/>
        <v>18280</v>
      </c>
      <c r="F43" s="125">
        <f t="shared" si="11"/>
        <v>3915</v>
      </c>
      <c r="G43" s="126">
        <f t="shared" si="11"/>
        <v>4657</v>
      </c>
      <c r="H43" s="125">
        <f t="shared" si="11"/>
        <v>21602</v>
      </c>
      <c r="I43" s="127">
        <f t="shared" si="11"/>
        <v>36633</v>
      </c>
      <c r="J43" s="125">
        <f t="shared" si="11"/>
        <v>23175</v>
      </c>
      <c r="K43" s="127">
        <f t="shared" si="11"/>
        <v>25517</v>
      </c>
      <c r="L43" s="282">
        <f t="shared" si="11"/>
        <v>42669</v>
      </c>
      <c r="M43" s="126">
        <f t="shared" si="11"/>
        <v>62000</v>
      </c>
      <c r="N43" s="163">
        <f t="shared" si="11"/>
        <v>108091</v>
      </c>
      <c r="O43" s="164">
        <f>E43+G43+I43+K43+M43</f>
        <v>147087</v>
      </c>
    </row>
    <row r="44" spans="1:22" x14ac:dyDescent="0.25">
      <c r="D44" s="283"/>
      <c r="E44" s="283"/>
      <c r="F44" s="283"/>
      <c r="G44" s="283"/>
      <c r="L44" s="155"/>
      <c r="M44" s="155"/>
    </row>
  </sheetData>
  <mergeCells count="18">
    <mergeCell ref="A29:C29"/>
    <mergeCell ref="A33:C33"/>
    <mergeCell ref="A41:C41"/>
    <mergeCell ref="A42:C42"/>
    <mergeCell ref="A43:C43"/>
    <mergeCell ref="A1:O1"/>
    <mergeCell ref="D3:E3"/>
    <mergeCell ref="F3:G3"/>
    <mergeCell ref="H3:I3"/>
    <mergeCell ref="J3:K3"/>
    <mergeCell ref="L3:M3"/>
    <mergeCell ref="N3:O3"/>
    <mergeCell ref="A5:C5"/>
    <mergeCell ref="A10:C10"/>
    <mergeCell ref="A13:C13"/>
    <mergeCell ref="A15:C15"/>
    <mergeCell ref="A19:C19"/>
    <mergeCell ref="A23:C23"/>
  </mergeCells>
  <pageMargins left="0.39370078740157483" right="0.39370078740157483" top="0.39370078740157483" bottom="0.39370078740157483" header="0.31496062992125984" footer="0.51181102362204722"/>
  <pageSetup paperSize="9" scale="46" firstPageNumber="0" orientation="landscape" r:id="rId1"/>
  <headerFooter>
    <oddHeader>&amp;R&amp;"Times New Roman,Normál"&amp;9 2/2017. (V. 30.) önkormányzati rendelet
2. számú melléklete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"/>
  <sheetViews>
    <sheetView view="pageBreakPreview" topLeftCell="D1" zoomScale="96" zoomScaleNormal="70" zoomScaleSheetLayoutView="96" workbookViewId="0">
      <selection activeCell="R7" sqref="R7"/>
    </sheetView>
  </sheetViews>
  <sheetFormatPr defaultRowHeight="15" x14ac:dyDescent="0.25"/>
  <cols>
    <col min="1" max="1" width="9.28515625" customWidth="1"/>
    <col min="2" max="2" width="10.7109375" customWidth="1"/>
    <col min="3" max="3" width="53.140625" customWidth="1"/>
    <col min="4" max="9" width="9.85546875" style="49" customWidth="1"/>
    <col min="10" max="10" width="9.28515625" style="49" customWidth="1"/>
    <col min="11" max="11" width="9.5703125" style="49" customWidth="1"/>
    <col min="12" max="15" width="9.85546875" style="49" customWidth="1"/>
  </cols>
  <sheetData>
    <row r="1" spans="1:15" ht="27" x14ac:dyDescent="0.25">
      <c r="A1" s="438" t="s">
        <v>320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15" ht="15.75" thickBot="1" x14ac:dyDescent="0.3">
      <c r="D2"/>
      <c r="E2"/>
      <c r="L2"/>
      <c r="M2"/>
      <c r="N2"/>
      <c r="O2"/>
    </row>
    <row r="3" spans="1:15" ht="20.25" thickBot="1" x14ac:dyDescent="0.3">
      <c r="A3" s="308"/>
      <c r="B3" s="309"/>
      <c r="C3" s="310"/>
      <c r="D3" s="439" t="s">
        <v>220</v>
      </c>
      <c r="E3" s="440"/>
      <c r="F3" s="439" t="s">
        <v>221</v>
      </c>
      <c r="G3" s="440"/>
      <c r="H3" s="439" t="s">
        <v>222</v>
      </c>
      <c r="I3" s="440"/>
      <c r="J3" s="439" t="s">
        <v>288</v>
      </c>
      <c r="K3" s="440"/>
      <c r="L3" s="439" t="s">
        <v>223</v>
      </c>
      <c r="M3" s="440"/>
      <c r="N3" s="439" t="s">
        <v>147</v>
      </c>
      <c r="O3" s="422"/>
    </row>
    <row r="4" spans="1:15" ht="22.5" x14ac:dyDescent="0.25">
      <c r="A4" s="311" t="s">
        <v>148</v>
      </c>
      <c r="B4" s="312" t="s">
        <v>149</v>
      </c>
      <c r="C4" s="313" t="s">
        <v>150</v>
      </c>
      <c r="D4" s="314" t="s">
        <v>151</v>
      </c>
      <c r="E4" s="315" t="s">
        <v>152</v>
      </c>
      <c r="F4" s="314" t="s">
        <v>151</v>
      </c>
      <c r="G4" s="315" t="s">
        <v>152</v>
      </c>
      <c r="H4" s="314" t="s">
        <v>151</v>
      </c>
      <c r="I4" s="315" t="s">
        <v>152</v>
      </c>
      <c r="J4" s="314" t="s">
        <v>151</v>
      </c>
      <c r="K4" s="315" t="s">
        <v>152</v>
      </c>
      <c r="L4" s="314" t="s">
        <v>151</v>
      </c>
      <c r="M4" s="315" t="s">
        <v>152</v>
      </c>
      <c r="N4" s="314" t="s">
        <v>151</v>
      </c>
      <c r="O4" s="316" t="s">
        <v>152</v>
      </c>
    </row>
    <row r="5" spans="1:15" x14ac:dyDescent="0.25">
      <c r="A5" s="429" t="s">
        <v>153</v>
      </c>
      <c r="B5" s="430"/>
      <c r="C5" s="431"/>
      <c r="D5" s="317">
        <f>SUM(D6:D8)</f>
        <v>3825</v>
      </c>
      <c r="E5" s="318">
        <f>SUM(E6:E8)</f>
        <v>4678</v>
      </c>
      <c r="F5" s="317">
        <f>SUM(F6:F10)</f>
        <v>6665</v>
      </c>
      <c r="G5" s="318">
        <f>SUM(G6:G10)</f>
        <v>12010</v>
      </c>
      <c r="H5" s="317">
        <f>SUM(H6:H9)</f>
        <v>22150</v>
      </c>
      <c r="I5" s="318">
        <f>SUM(I6:I9)</f>
        <v>31520</v>
      </c>
      <c r="J5" s="317"/>
      <c r="K5" s="318"/>
      <c r="L5" s="317">
        <f>SUM(L6:L9)</f>
        <v>0</v>
      </c>
      <c r="M5" s="318">
        <f>SUM(M6:M9)</f>
        <v>12674</v>
      </c>
      <c r="N5" s="317">
        <f>D5+F5+H5+J5+L5</f>
        <v>32640</v>
      </c>
      <c r="O5" s="367">
        <f>E5+G5+I5+K5+M5</f>
        <v>60882</v>
      </c>
    </row>
    <row r="6" spans="1:15" x14ac:dyDescent="0.25">
      <c r="A6" s="319" t="s">
        <v>154</v>
      </c>
      <c r="B6" s="320" t="s">
        <v>155</v>
      </c>
      <c r="C6" s="321" t="s">
        <v>156</v>
      </c>
      <c r="D6" s="322"/>
      <c r="E6" s="323"/>
      <c r="F6" s="324"/>
      <c r="G6" s="325"/>
      <c r="H6" s="141"/>
      <c r="I6" s="135"/>
      <c r="J6" s="141"/>
      <c r="K6" s="135"/>
      <c r="L6" s="141"/>
      <c r="M6" s="135"/>
      <c r="N6" s="326"/>
      <c r="O6" s="368"/>
    </row>
    <row r="7" spans="1:15" ht="15" customHeight="1" x14ac:dyDescent="0.25">
      <c r="A7" s="50" t="s">
        <v>157</v>
      </c>
      <c r="B7" s="51" t="s">
        <v>158</v>
      </c>
      <c r="C7" s="52" t="s">
        <v>159</v>
      </c>
      <c r="D7" s="327"/>
      <c r="E7" s="328"/>
      <c r="F7" s="329">
        <v>652</v>
      </c>
      <c r="G7" s="330">
        <v>652</v>
      </c>
      <c r="H7" s="331"/>
      <c r="I7" s="330"/>
      <c r="J7" s="128"/>
      <c r="K7" s="129"/>
      <c r="L7" s="128"/>
      <c r="M7" s="129"/>
      <c r="N7" s="332">
        <f>D8+F7+H7+J7+L7</f>
        <v>4477</v>
      </c>
      <c r="O7" s="369">
        <f>E7+G7+I7+K7+M7</f>
        <v>652</v>
      </c>
    </row>
    <row r="8" spans="1:15" ht="15" customHeight="1" x14ac:dyDescent="0.25">
      <c r="A8" s="50" t="s">
        <v>160</v>
      </c>
      <c r="B8" s="51" t="s">
        <v>158</v>
      </c>
      <c r="C8" s="52" t="s">
        <v>161</v>
      </c>
      <c r="D8" s="329">
        <v>3825</v>
      </c>
      <c r="E8" s="333">
        <v>4678</v>
      </c>
      <c r="F8" s="329"/>
      <c r="G8" s="334"/>
      <c r="H8" s="335"/>
      <c r="I8" s="334"/>
      <c r="J8" s="128"/>
      <c r="K8" s="129"/>
      <c r="L8" s="130"/>
      <c r="M8" s="131"/>
      <c r="N8" s="332">
        <f>F8+H8+J8+L8+D8</f>
        <v>3825</v>
      </c>
      <c r="O8" s="369">
        <f>G8+I8+K8+M8+E8</f>
        <v>4678</v>
      </c>
    </row>
    <row r="9" spans="1:15" ht="15" customHeight="1" x14ac:dyDescent="0.25">
      <c r="A9" s="56" t="s">
        <v>162</v>
      </c>
      <c r="B9" s="150" t="s">
        <v>158</v>
      </c>
      <c r="C9" s="151" t="s">
        <v>163</v>
      </c>
      <c r="D9" s="121"/>
      <c r="E9" s="333"/>
      <c r="F9" s="336">
        <v>6013</v>
      </c>
      <c r="G9" s="334">
        <v>10211</v>
      </c>
      <c r="H9" s="337">
        <v>22150</v>
      </c>
      <c r="I9" s="334">
        <v>31520</v>
      </c>
      <c r="J9" s="130"/>
      <c r="K9" s="131"/>
      <c r="L9" s="130"/>
      <c r="M9" s="334">
        <v>12674</v>
      </c>
      <c r="N9" s="338">
        <f t="shared" ref="N9:N24" si="0">D9+F9+H9+J9+L9</f>
        <v>28163</v>
      </c>
      <c r="O9" s="370">
        <f t="shared" ref="O9:O24" si="1">E9+G9+I9+K9+M9</f>
        <v>54405</v>
      </c>
    </row>
    <row r="10" spans="1:15" ht="15" customHeight="1" x14ac:dyDescent="0.25">
      <c r="A10" s="56" t="s">
        <v>162</v>
      </c>
      <c r="B10" s="150" t="s">
        <v>158</v>
      </c>
      <c r="C10" s="151" t="s">
        <v>163</v>
      </c>
      <c r="D10" s="121"/>
      <c r="E10" s="333"/>
      <c r="F10" s="336">
        <v>0</v>
      </c>
      <c r="G10" s="334">
        <v>1147</v>
      </c>
      <c r="H10" s="337"/>
      <c r="I10" s="334"/>
      <c r="J10" s="130"/>
      <c r="K10" s="131"/>
      <c r="L10" s="130"/>
      <c r="M10" s="131"/>
      <c r="N10" s="338">
        <f t="shared" si="0"/>
        <v>0</v>
      </c>
      <c r="O10" s="370">
        <f t="shared" si="1"/>
        <v>1147</v>
      </c>
    </row>
    <row r="11" spans="1:15" x14ac:dyDescent="0.25">
      <c r="A11" s="435" t="s">
        <v>164</v>
      </c>
      <c r="B11" s="436"/>
      <c r="C11" s="437"/>
      <c r="D11" s="317"/>
      <c r="E11" s="318"/>
      <c r="F11" s="317">
        <f>SUM(F12:F13)</f>
        <v>7118</v>
      </c>
      <c r="G11" s="318">
        <f>SUM(G12:G13)</f>
        <v>7439</v>
      </c>
      <c r="H11" s="317"/>
      <c r="I11" s="318"/>
      <c r="J11" s="317"/>
      <c r="K11" s="318"/>
      <c r="L11" s="317"/>
      <c r="M11" s="318"/>
      <c r="N11" s="317">
        <f t="shared" si="0"/>
        <v>7118</v>
      </c>
      <c r="O11" s="367">
        <f t="shared" si="1"/>
        <v>7439</v>
      </c>
    </row>
    <row r="12" spans="1:15" x14ac:dyDescent="0.25">
      <c r="A12" s="319" t="s">
        <v>165</v>
      </c>
      <c r="B12" s="320" t="s">
        <v>155</v>
      </c>
      <c r="C12" s="339" t="s">
        <v>224</v>
      </c>
      <c r="D12" s="322"/>
      <c r="E12" s="340"/>
      <c r="F12" s="324">
        <v>4290</v>
      </c>
      <c r="G12" s="135">
        <v>4611</v>
      </c>
      <c r="H12" s="141"/>
      <c r="I12" s="135"/>
      <c r="J12" s="141"/>
      <c r="K12" s="135"/>
      <c r="L12" s="141"/>
      <c r="M12" s="135"/>
      <c r="N12" s="326">
        <f t="shared" si="0"/>
        <v>4290</v>
      </c>
      <c r="O12" s="368">
        <f t="shared" si="1"/>
        <v>4611</v>
      </c>
    </row>
    <row r="13" spans="1:15" ht="15" customHeight="1" x14ac:dyDescent="0.25">
      <c r="A13" s="56" t="s">
        <v>167</v>
      </c>
      <c r="B13" s="150" t="s">
        <v>158</v>
      </c>
      <c r="C13" s="57" t="s">
        <v>168</v>
      </c>
      <c r="D13" s="121"/>
      <c r="E13" s="122"/>
      <c r="F13" s="336">
        <v>2828</v>
      </c>
      <c r="G13" s="145">
        <v>2828</v>
      </c>
      <c r="H13" s="130"/>
      <c r="I13" s="131"/>
      <c r="J13" s="130"/>
      <c r="K13" s="131"/>
      <c r="L13" s="121"/>
      <c r="M13" s="142"/>
      <c r="N13" s="338">
        <f t="shared" si="0"/>
        <v>2828</v>
      </c>
      <c r="O13" s="370">
        <f t="shared" si="1"/>
        <v>2828</v>
      </c>
    </row>
    <row r="14" spans="1:15" x14ac:dyDescent="0.25">
      <c r="A14" s="435" t="s">
        <v>169</v>
      </c>
      <c r="B14" s="436"/>
      <c r="C14" s="437"/>
      <c r="D14" s="317"/>
      <c r="E14" s="317"/>
      <c r="F14" s="317"/>
      <c r="G14" s="317"/>
      <c r="H14" s="317"/>
      <c r="I14" s="317"/>
      <c r="J14" s="317"/>
      <c r="K14" s="317"/>
      <c r="L14" s="317">
        <f>SUM(L15:L15)</f>
        <v>18128</v>
      </c>
      <c r="M14" s="317">
        <f>M15</f>
        <v>20128</v>
      </c>
      <c r="N14" s="317">
        <f t="shared" si="0"/>
        <v>18128</v>
      </c>
      <c r="O14" s="367">
        <f t="shared" si="1"/>
        <v>20128</v>
      </c>
    </row>
    <row r="15" spans="1:15" x14ac:dyDescent="0.25">
      <c r="A15" s="341" t="s">
        <v>170</v>
      </c>
      <c r="B15" s="342" t="s">
        <v>158</v>
      </c>
      <c r="C15" s="343" t="s">
        <v>171</v>
      </c>
      <c r="D15" s="344"/>
      <c r="E15" s="345"/>
      <c r="F15" s="346"/>
      <c r="G15" s="134"/>
      <c r="H15" s="347"/>
      <c r="I15" s="134"/>
      <c r="J15" s="347"/>
      <c r="K15" s="134"/>
      <c r="L15" s="348">
        <v>18128</v>
      </c>
      <c r="M15" s="349">
        <v>20128</v>
      </c>
      <c r="N15" s="350">
        <f t="shared" si="0"/>
        <v>18128</v>
      </c>
      <c r="O15" s="371">
        <f t="shared" si="1"/>
        <v>20128</v>
      </c>
    </row>
    <row r="16" spans="1:15" s="75" customFormat="1" x14ac:dyDescent="0.25">
      <c r="A16" s="435" t="s">
        <v>172</v>
      </c>
      <c r="B16" s="436"/>
      <c r="C16" s="437"/>
      <c r="D16" s="351">
        <f>SUM(D18:D20)</f>
        <v>2635</v>
      </c>
      <c r="E16" s="352">
        <f>SUM(E18:E20)</f>
        <v>3524</v>
      </c>
      <c r="F16" s="351">
        <f>SUM(F18:F20)</f>
        <v>6661</v>
      </c>
      <c r="G16" s="352">
        <f>SUM(G18:G20)</f>
        <v>12210</v>
      </c>
      <c r="H16" s="351"/>
      <c r="I16" s="352"/>
      <c r="J16" s="351">
        <f>SUM(J17:J20)</f>
        <v>180</v>
      </c>
      <c r="K16" s="352">
        <f>SUM(K18:K20)</f>
        <v>0</v>
      </c>
      <c r="L16" s="351">
        <f>SUM(L18:L20)</f>
        <v>2247</v>
      </c>
      <c r="M16" s="352">
        <f>SUM(M18:M20)</f>
        <v>928</v>
      </c>
      <c r="N16" s="317">
        <f t="shared" si="0"/>
        <v>11723</v>
      </c>
      <c r="O16" s="367">
        <f t="shared" si="1"/>
        <v>16662</v>
      </c>
    </row>
    <row r="17" spans="1:15" x14ac:dyDescent="0.25">
      <c r="A17" s="53" t="s">
        <v>225</v>
      </c>
      <c r="B17" s="320" t="s">
        <v>155</v>
      </c>
      <c r="C17" s="54" t="s">
        <v>226</v>
      </c>
      <c r="D17" s="136"/>
      <c r="E17" s="137"/>
      <c r="F17" s="141"/>
      <c r="G17" s="135"/>
      <c r="H17" s="139"/>
      <c r="I17" s="140"/>
      <c r="J17" s="141">
        <v>180</v>
      </c>
      <c r="K17" s="135">
        <v>0</v>
      </c>
      <c r="L17" s="141"/>
      <c r="M17" s="135"/>
      <c r="N17" s="326">
        <f t="shared" si="0"/>
        <v>180</v>
      </c>
      <c r="O17" s="368">
        <f t="shared" si="1"/>
        <v>0</v>
      </c>
    </row>
    <row r="18" spans="1:15" ht="15" customHeight="1" x14ac:dyDescent="0.25">
      <c r="A18" s="50" t="s">
        <v>173</v>
      </c>
      <c r="B18" s="51" t="s">
        <v>158</v>
      </c>
      <c r="C18" s="52" t="s">
        <v>174</v>
      </c>
      <c r="D18" s="116"/>
      <c r="E18" s="328"/>
      <c r="F18" s="331">
        <v>3200</v>
      </c>
      <c r="G18" s="330">
        <v>3200</v>
      </c>
      <c r="H18" s="331"/>
      <c r="I18" s="330"/>
      <c r="J18" s="331"/>
      <c r="K18" s="330"/>
      <c r="L18" s="331"/>
      <c r="M18" s="330"/>
      <c r="N18" s="332">
        <f t="shared" si="0"/>
        <v>3200</v>
      </c>
      <c r="O18" s="369">
        <f t="shared" si="1"/>
        <v>3200</v>
      </c>
    </row>
    <row r="19" spans="1:15" ht="15" customHeight="1" x14ac:dyDescent="0.25">
      <c r="A19" s="50" t="s">
        <v>175</v>
      </c>
      <c r="B19" s="51" t="s">
        <v>158</v>
      </c>
      <c r="C19" s="52" t="s">
        <v>176</v>
      </c>
      <c r="D19" s="118"/>
      <c r="E19" s="353"/>
      <c r="F19" s="331">
        <v>3461</v>
      </c>
      <c r="G19" s="330">
        <v>3461</v>
      </c>
      <c r="H19" s="331"/>
      <c r="I19" s="330"/>
      <c r="J19" s="331"/>
      <c r="K19" s="330"/>
      <c r="L19" s="331"/>
      <c r="M19" s="330"/>
      <c r="N19" s="332">
        <f t="shared" si="0"/>
        <v>3461</v>
      </c>
      <c r="O19" s="369">
        <f t="shared" si="1"/>
        <v>3461</v>
      </c>
    </row>
    <row r="20" spans="1:15" ht="15" customHeight="1" x14ac:dyDescent="0.25">
      <c r="A20" s="56" t="s">
        <v>177</v>
      </c>
      <c r="B20" s="150" t="s">
        <v>158</v>
      </c>
      <c r="C20" s="57" t="s">
        <v>178</v>
      </c>
      <c r="D20" s="354">
        <v>2635</v>
      </c>
      <c r="E20" s="355">
        <v>3524</v>
      </c>
      <c r="F20" s="337"/>
      <c r="G20" s="334">
        <v>5549</v>
      </c>
      <c r="H20" s="337"/>
      <c r="I20" s="334"/>
      <c r="J20" s="337"/>
      <c r="K20" s="334"/>
      <c r="L20" s="337">
        <v>2247</v>
      </c>
      <c r="M20" s="334">
        <v>928</v>
      </c>
      <c r="N20" s="338">
        <f t="shared" si="0"/>
        <v>4882</v>
      </c>
      <c r="O20" s="370">
        <f t="shared" si="1"/>
        <v>10001</v>
      </c>
    </row>
    <row r="21" spans="1:15" x14ac:dyDescent="0.25">
      <c r="A21" s="435" t="s">
        <v>179</v>
      </c>
      <c r="B21" s="436"/>
      <c r="C21" s="437"/>
      <c r="D21" s="351"/>
      <c r="E21" s="352"/>
      <c r="F21" s="351">
        <f>SUM(F22:F23)</f>
        <v>4466</v>
      </c>
      <c r="G21" s="352">
        <f>SUM(G22:G23)</f>
        <v>5011</v>
      </c>
      <c r="H21" s="351"/>
      <c r="I21" s="352"/>
      <c r="J21" s="317"/>
      <c r="K21" s="317"/>
      <c r="L21" s="351"/>
      <c r="M21" s="318"/>
      <c r="N21" s="317">
        <f t="shared" si="0"/>
        <v>4466</v>
      </c>
      <c r="O21" s="367">
        <f t="shared" si="1"/>
        <v>5011</v>
      </c>
    </row>
    <row r="22" spans="1:15" ht="15" customHeight="1" x14ac:dyDescent="0.25">
      <c r="A22" s="319" t="s">
        <v>182</v>
      </c>
      <c r="B22" s="320" t="s">
        <v>155</v>
      </c>
      <c r="C22" s="339" t="s">
        <v>183</v>
      </c>
      <c r="D22" s="356"/>
      <c r="E22" s="357"/>
      <c r="F22" s="141">
        <v>4300</v>
      </c>
      <c r="G22" s="135">
        <v>4844</v>
      </c>
      <c r="H22" s="141"/>
      <c r="I22" s="135"/>
      <c r="J22" s="141"/>
      <c r="K22" s="135"/>
      <c r="L22" s="141"/>
      <c r="M22" s="135"/>
      <c r="N22" s="326">
        <f t="shared" si="0"/>
        <v>4300</v>
      </c>
      <c r="O22" s="368">
        <f t="shared" si="1"/>
        <v>4844</v>
      </c>
    </row>
    <row r="23" spans="1:15" ht="15" customHeight="1" x14ac:dyDescent="0.25">
      <c r="A23" s="56" t="s">
        <v>184</v>
      </c>
      <c r="B23" s="150" t="s">
        <v>158</v>
      </c>
      <c r="C23" s="57" t="s">
        <v>185</v>
      </c>
      <c r="D23" s="119"/>
      <c r="E23" s="120"/>
      <c r="F23" s="130">
        <v>166</v>
      </c>
      <c r="G23" s="131">
        <v>167</v>
      </c>
      <c r="H23" s="130"/>
      <c r="I23" s="131"/>
      <c r="J23" s="130"/>
      <c r="K23" s="131"/>
      <c r="L23" s="130"/>
      <c r="M23" s="131"/>
      <c r="N23" s="338">
        <f t="shared" si="0"/>
        <v>166</v>
      </c>
      <c r="O23" s="370">
        <f t="shared" si="1"/>
        <v>167</v>
      </c>
    </row>
    <row r="24" spans="1:15" x14ac:dyDescent="0.25">
      <c r="A24" s="435" t="s">
        <v>186</v>
      </c>
      <c r="B24" s="436"/>
      <c r="C24" s="437"/>
      <c r="D24" s="351">
        <f>SUM(D25:D29)</f>
        <v>150</v>
      </c>
      <c r="E24" s="352">
        <f>SUM(E25:E29)</f>
        <v>150</v>
      </c>
      <c r="F24" s="351">
        <f>SUM(F25:F29)</f>
        <v>1200</v>
      </c>
      <c r="G24" s="352">
        <f>SUM(G25:G29)</f>
        <v>1200</v>
      </c>
      <c r="H24" s="351"/>
      <c r="I24" s="352"/>
      <c r="J24" s="351">
        <f>SUM(J25:J29)</f>
        <v>441</v>
      </c>
      <c r="K24" s="352">
        <f>SUM(K25:K29)</f>
        <v>441</v>
      </c>
      <c r="L24" s="351">
        <f>SUM(L25:L29)</f>
        <v>0</v>
      </c>
      <c r="M24" s="352">
        <f>SUM(M25:M29)</f>
        <v>125</v>
      </c>
      <c r="N24" s="317">
        <f t="shared" si="0"/>
        <v>1791</v>
      </c>
      <c r="O24" s="367">
        <f t="shared" si="1"/>
        <v>1916</v>
      </c>
    </row>
    <row r="25" spans="1:15" ht="15" customHeight="1" x14ac:dyDescent="0.25">
      <c r="A25" s="319" t="s">
        <v>191</v>
      </c>
      <c r="B25" s="320" t="s">
        <v>158</v>
      </c>
      <c r="C25" s="358" t="s">
        <v>227</v>
      </c>
      <c r="D25" s="322"/>
      <c r="E25" s="340"/>
      <c r="F25" s="359"/>
      <c r="G25" s="325"/>
      <c r="H25" s="359"/>
      <c r="I25" s="325"/>
      <c r="J25" s="359"/>
      <c r="K25" s="325"/>
      <c r="L25" s="359"/>
      <c r="M25" s="325"/>
      <c r="N25" s="326"/>
      <c r="O25" s="368"/>
    </row>
    <row r="26" spans="1:15" ht="15" customHeight="1" x14ac:dyDescent="0.25">
      <c r="A26" s="50" t="s">
        <v>189</v>
      </c>
      <c r="B26" s="51" t="s">
        <v>158</v>
      </c>
      <c r="C26" s="52" t="s">
        <v>190</v>
      </c>
      <c r="D26" s="116"/>
      <c r="E26" s="117"/>
      <c r="F26" s="331"/>
      <c r="G26" s="330"/>
      <c r="H26" s="331"/>
      <c r="I26" s="330"/>
      <c r="J26" s="331"/>
      <c r="K26" s="330"/>
      <c r="L26" s="331"/>
      <c r="M26" s="330">
        <v>125</v>
      </c>
      <c r="N26" s="332">
        <f t="shared" ref="N26:O30" si="2">D26+F26+H26+J26+L26</f>
        <v>0</v>
      </c>
      <c r="O26" s="369">
        <f t="shared" si="2"/>
        <v>125</v>
      </c>
    </row>
    <row r="27" spans="1:15" ht="15" customHeight="1" x14ac:dyDescent="0.25">
      <c r="A27" s="50" t="s">
        <v>192</v>
      </c>
      <c r="B27" s="51" t="s">
        <v>158</v>
      </c>
      <c r="C27" s="55" t="s">
        <v>193</v>
      </c>
      <c r="D27" s="329"/>
      <c r="E27" s="117"/>
      <c r="F27" s="331">
        <v>1200</v>
      </c>
      <c r="G27" s="330">
        <v>1200</v>
      </c>
      <c r="H27" s="331"/>
      <c r="I27" s="330"/>
      <c r="J27" s="331"/>
      <c r="K27" s="330"/>
      <c r="L27" s="331"/>
      <c r="M27" s="330"/>
      <c r="N27" s="332">
        <f t="shared" si="2"/>
        <v>1200</v>
      </c>
      <c r="O27" s="369">
        <f t="shared" si="2"/>
        <v>1200</v>
      </c>
    </row>
    <row r="28" spans="1:15" ht="15" customHeight="1" x14ac:dyDescent="0.25">
      <c r="A28" s="50" t="s">
        <v>194</v>
      </c>
      <c r="B28" s="51" t="s">
        <v>155</v>
      </c>
      <c r="C28" s="52" t="s">
        <v>195</v>
      </c>
      <c r="D28" s="116"/>
      <c r="E28" s="117"/>
      <c r="F28" s="331"/>
      <c r="G28" s="330"/>
      <c r="H28" s="331"/>
      <c r="I28" s="330"/>
      <c r="J28" s="331">
        <v>441</v>
      </c>
      <c r="K28" s="330">
        <v>441</v>
      </c>
      <c r="L28" s="331"/>
      <c r="M28" s="330"/>
      <c r="N28" s="332">
        <f t="shared" si="2"/>
        <v>441</v>
      </c>
      <c r="O28" s="369">
        <f t="shared" si="2"/>
        <v>441</v>
      </c>
    </row>
    <row r="29" spans="1:15" ht="15" customHeight="1" x14ac:dyDescent="0.25">
      <c r="A29" s="56" t="s">
        <v>187</v>
      </c>
      <c r="B29" s="150" t="s">
        <v>158</v>
      </c>
      <c r="C29" s="57" t="s">
        <v>321</v>
      </c>
      <c r="D29" s="121">
        <v>150</v>
      </c>
      <c r="E29" s="122">
        <v>150</v>
      </c>
      <c r="F29" s="337"/>
      <c r="G29" s="334"/>
      <c r="H29" s="337"/>
      <c r="I29" s="334"/>
      <c r="J29" s="337"/>
      <c r="K29" s="334"/>
      <c r="L29" s="337"/>
      <c r="M29" s="334"/>
      <c r="N29" s="338">
        <f t="shared" si="2"/>
        <v>150</v>
      </c>
      <c r="O29" s="370">
        <f t="shared" si="2"/>
        <v>150</v>
      </c>
    </row>
    <row r="30" spans="1:15" x14ac:dyDescent="0.25">
      <c r="A30" s="435" t="s">
        <v>196</v>
      </c>
      <c r="B30" s="436"/>
      <c r="C30" s="437"/>
      <c r="D30" s="317"/>
      <c r="E30" s="318"/>
      <c r="F30" s="351">
        <f>SUM(F31:F32)</f>
        <v>175</v>
      </c>
      <c r="G30" s="352">
        <f>SUM(G31:G32)</f>
        <v>175</v>
      </c>
      <c r="H30" s="351"/>
      <c r="I30" s="352"/>
      <c r="J30" s="317"/>
      <c r="K30" s="318"/>
      <c r="L30" s="351"/>
      <c r="M30" s="318"/>
      <c r="N30" s="317">
        <f t="shared" si="2"/>
        <v>175</v>
      </c>
      <c r="O30" s="367">
        <f t="shared" si="2"/>
        <v>175</v>
      </c>
    </row>
    <row r="31" spans="1:15" ht="15" customHeight="1" x14ac:dyDescent="0.25">
      <c r="A31" s="319" t="s">
        <v>197</v>
      </c>
      <c r="B31" s="320" t="s">
        <v>158</v>
      </c>
      <c r="C31" s="339" t="s">
        <v>198</v>
      </c>
      <c r="D31" s="356"/>
      <c r="E31" s="357"/>
      <c r="F31" s="141"/>
      <c r="G31" s="135"/>
      <c r="H31" s="141"/>
      <c r="I31" s="135"/>
      <c r="J31" s="141"/>
      <c r="K31" s="135"/>
      <c r="L31" s="141"/>
      <c r="M31" s="135"/>
      <c r="N31" s="326"/>
      <c r="O31" s="368"/>
    </row>
    <row r="32" spans="1:15" ht="15" customHeight="1" x14ac:dyDescent="0.25">
      <c r="A32" s="56" t="s">
        <v>201</v>
      </c>
      <c r="B32" s="150" t="s">
        <v>155</v>
      </c>
      <c r="C32" s="57" t="s">
        <v>202</v>
      </c>
      <c r="D32" s="119"/>
      <c r="E32" s="120"/>
      <c r="F32" s="130">
        <v>175</v>
      </c>
      <c r="G32" s="131">
        <v>175</v>
      </c>
      <c r="H32" s="130"/>
      <c r="I32" s="131"/>
      <c r="J32" s="130"/>
      <c r="K32" s="131"/>
      <c r="L32" s="130"/>
      <c r="M32" s="131"/>
      <c r="N32" s="338">
        <f t="shared" ref="N32:O37" si="3">D32+F32+H32+J32+L32</f>
        <v>175</v>
      </c>
      <c r="O32" s="370">
        <f t="shared" si="3"/>
        <v>175</v>
      </c>
    </row>
    <row r="33" spans="1:15" x14ac:dyDescent="0.25">
      <c r="A33" s="435" t="s">
        <v>203</v>
      </c>
      <c r="B33" s="436"/>
      <c r="C33" s="437"/>
      <c r="D33" s="351">
        <f>SUM(D34:D38)</f>
        <v>0</v>
      </c>
      <c r="E33" s="352">
        <f>SUM(E34:E38)</f>
        <v>254</v>
      </c>
      <c r="F33" s="351">
        <f>SUM(F34:F36)</f>
        <v>10377</v>
      </c>
      <c r="G33" s="352">
        <f>SUM(G34:G36)</f>
        <v>12947</v>
      </c>
      <c r="H33" s="351"/>
      <c r="I33" s="352"/>
      <c r="J33" s="317"/>
      <c r="K33" s="318"/>
      <c r="L33" s="351">
        <f>SUM(L34:L36)</f>
        <v>1000</v>
      </c>
      <c r="M33" s="352">
        <f t="shared" ref="M33" si="4">SUM(M34:M36)</f>
        <v>1000</v>
      </c>
      <c r="N33" s="317">
        <f t="shared" si="3"/>
        <v>11377</v>
      </c>
      <c r="O33" s="367">
        <f t="shared" si="3"/>
        <v>14201</v>
      </c>
    </row>
    <row r="34" spans="1:15" ht="15" customHeight="1" x14ac:dyDescent="0.25">
      <c r="A34" s="341" t="s">
        <v>208</v>
      </c>
      <c r="B34" s="320" t="s">
        <v>158</v>
      </c>
      <c r="C34" s="343" t="s">
        <v>209</v>
      </c>
      <c r="D34" s="348"/>
      <c r="E34" s="360"/>
      <c r="F34" s="346">
        <v>150</v>
      </c>
      <c r="G34" s="361">
        <v>150</v>
      </c>
      <c r="H34" s="347"/>
      <c r="I34" s="134"/>
      <c r="J34" s="141"/>
      <c r="K34" s="135"/>
      <c r="L34" s="347"/>
      <c r="M34" s="134"/>
      <c r="N34" s="326">
        <f t="shared" si="3"/>
        <v>150</v>
      </c>
      <c r="O34" s="368">
        <f t="shared" si="3"/>
        <v>150</v>
      </c>
    </row>
    <row r="35" spans="1:15" ht="15" customHeight="1" x14ac:dyDescent="0.25">
      <c r="A35" s="56" t="s">
        <v>211</v>
      </c>
      <c r="B35" s="51" t="s">
        <v>158</v>
      </c>
      <c r="C35" s="57" t="s">
        <v>212</v>
      </c>
      <c r="D35" s="121">
        <v>0</v>
      </c>
      <c r="E35" s="122">
        <v>254</v>
      </c>
      <c r="F35" s="337">
        <v>3500</v>
      </c>
      <c r="G35" s="334">
        <v>6070</v>
      </c>
      <c r="H35" s="130"/>
      <c r="I35" s="131"/>
      <c r="J35" s="128"/>
      <c r="K35" s="129"/>
      <c r="L35" s="130">
        <v>1000</v>
      </c>
      <c r="M35" s="131">
        <v>1000</v>
      </c>
      <c r="N35" s="326">
        <f t="shared" si="3"/>
        <v>4500</v>
      </c>
      <c r="O35" s="368">
        <f t="shared" si="3"/>
        <v>7324</v>
      </c>
    </row>
    <row r="36" spans="1:15" ht="15" customHeight="1" x14ac:dyDescent="0.25">
      <c r="A36" s="56" t="s">
        <v>214</v>
      </c>
      <c r="B36" s="150" t="s">
        <v>158</v>
      </c>
      <c r="C36" s="362" t="s">
        <v>215</v>
      </c>
      <c r="D36" s="121"/>
      <c r="E36" s="122"/>
      <c r="F36" s="337">
        <v>6727</v>
      </c>
      <c r="G36" s="334">
        <v>6727</v>
      </c>
      <c r="H36" s="130"/>
      <c r="I36" s="131"/>
      <c r="J36" s="130"/>
      <c r="K36" s="131"/>
      <c r="L36" s="130"/>
      <c r="M36" s="131"/>
      <c r="N36" s="338">
        <f t="shared" si="3"/>
        <v>6727</v>
      </c>
      <c r="O36" s="370">
        <f t="shared" si="3"/>
        <v>6727</v>
      </c>
    </row>
    <row r="37" spans="1:15" ht="15" customHeight="1" x14ac:dyDescent="0.25">
      <c r="A37" s="435" t="s">
        <v>228</v>
      </c>
      <c r="B37" s="436"/>
      <c r="C37" s="437"/>
      <c r="D37" s="317"/>
      <c r="E37" s="318"/>
      <c r="F37" s="351"/>
      <c r="G37" s="352"/>
      <c r="H37" s="351"/>
      <c r="I37" s="352"/>
      <c r="J37" s="317"/>
      <c r="K37" s="318"/>
      <c r="L37" s="351">
        <f>SUM(L38:L39)</f>
        <v>0</v>
      </c>
      <c r="M37" s="352">
        <f>SUM(M38:M39)</f>
        <v>0</v>
      </c>
      <c r="N37" s="317">
        <f t="shared" si="3"/>
        <v>0</v>
      </c>
      <c r="O37" s="367">
        <f t="shared" si="3"/>
        <v>0</v>
      </c>
    </row>
    <row r="38" spans="1:15" ht="15" customHeight="1" x14ac:dyDescent="0.25">
      <c r="A38" s="153" t="s">
        <v>296</v>
      </c>
      <c r="B38" s="320" t="s">
        <v>158</v>
      </c>
      <c r="C38" s="363" t="s">
        <v>297</v>
      </c>
      <c r="D38" s="322"/>
      <c r="E38" s="340"/>
      <c r="F38" s="141"/>
      <c r="G38" s="135"/>
      <c r="H38" s="141"/>
      <c r="I38" s="135"/>
      <c r="J38" s="141"/>
      <c r="K38" s="135"/>
      <c r="L38" s="141"/>
      <c r="M38" s="135"/>
      <c r="N38" s="326"/>
      <c r="O38" s="368"/>
    </row>
    <row r="39" spans="1:15" ht="15" customHeight="1" x14ac:dyDescent="0.25">
      <c r="A39" s="152" t="s">
        <v>296</v>
      </c>
      <c r="B39" s="150" t="s">
        <v>158</v>
      </c>
      <c r="C39" s="364" t="s">
        <v>298</v>
      </c>
      <c r="D39" s="348"/>
      <c r="E39" s="360"/>
      <c r="F39" s="347"/>
      <c r="G39" s="134"/>
      <c r="H39" s="347"/>
      <c r="I39" s="134"/>
      <c r="J39" s="130"/>
      <c r="K39" s="131"/>
      <c r="L39" s="347"/>
      <c r="M39" s="134"/>
      <c r="N39" s="338"/>
      <c r="O39" s="370"/>
    </row>
    <row r="40" spans="1:15" ht="15" customHeight="1" x14ac:dyDescent="0.25">
      <c r="A40" s="435" t="s">
        <v>299</v>
      </c>
      <c r="B40" s="436"/>
      <c r="C40" s="437"/>
      <c r="D40" s="317"/>
      <c r="E40" s="318"/>
      <c r="F40" s="351"/>
      <c r="G40" s="352"/>
      <c r="H40" s="351">
        <f>SUM(H41)</f>
        <v>0</v>
      </c>
      <c r="I40" s="352">
        <f>I41</f>
        <v>0</v>
      </c>
      <c r="J40" s="351"/>
      <c r="K40" s="352"/>
      <c r="L40" s="351">
        <f>SUM(L41)</f>
        <v>20673</v>
      </c>
      <c r="M40" s="352">
        <f>M41</f>
        <v>20673</v>
      </c>
      <c r="N40" s="317">
        <f>D40+F40+H40+J40+L40</f>
        <v>20673</v>
      </c>
      <c r="O40" s="367">
        <f>E40+G40+I40+K40+M40</f>
        <v>20673</v>
      </c>
    </row>
    <row r="41" spans="1:15" ht="15.75" thickBot="1" x14ac:dyDescent="0.3">
      <c r="A41" s="153" t="s">
        <v>301</v>
      </c>
      <c r="B41" s="320" t="s">
        <v>158</v>
      </c>
      <c r="C41" s="365" t="s">
        <v>300</v>
      </c>
      <c r="D41" s="123"/>
      <c r="E41" s="124"/>
      <c r="F41" s="132"/>
      <c r="G41" s="133"/>
      <c r="H41" s="132"/>
      <c r="I41" s="133"/>
      <c r="J41" s="141"/>
      <c r="K41" s="135"/>
      <c r="L41" s="132">
        <v>20673</v>
      </c>
      <c r="M41" s="134">
        <v>20673</v>
      </c>
      <c r="N41" s="366">
        <f>D41+F41+H41+J41+L41</f>
        <v>20673</v>
      </c>
      <c r="O41" s="372">
        <f>E41+G41+I41+K41+M41</f>
        <v>20673</v>
      </c>
    </row>
    <row r="42" spans="1:15" ht="16.5" thickBot="1" x14ac:dyDescent="0.3">
      <c r="A42" s="432" t="s">
        <v>230</v>
      </c>
      <c r="B42" s="433"/>
      <c r="C42" s="434"/>
      <c r="D42" s="138">
        <f>SUM(D5,D11,D14,D16,D21,D24,D30,D33)</f>
        <v>6610</v>
      </c>
      <c r="E42" s="127">
        <f>E5+E11+E14+E16+E21+E24+E30+E33+E37</f>
        <v>8606</v>
      </c>
      <c r="F42" s="138">
        <f>SUM(F5,F11,F14,F16,F21,F24,F30,F33)</f>
        <v>36662</v>
      </c>
      <c r="G42" s="127">
        <f>G5+G11+G14+G16+G21+G24+G30+G33+G37</f>
        <v>50992</v>
      </c>
      <c r="H42" s="138">
        <f>SUM(H5,H11,H14,H16,H21,H24,H30,H33)</f>
        <v>22150</v>
      </c>
      <c r="I42" s="127">
        <f>I5+I11+I14+I16+I21+I24+I30+I33+I37+I40</f>
        <v>31520</v>
      </c>
      <c r="J42" s="138">
        <f>SUM(J5,J11,J14,J16,J21,J24,J30,J33)</f>
        <v>621</v>
      </c>
      <c r="K42" s="127">
        <f>K5+K11+K14+K16+K21+K24+K30+K33+K37+K40</f>
        <v>441</v>
      </c>
      <c r="L42" s="138">
        <f>SUM(L5,L11,L14,L16,L21,L24,L30,L33,L37,L40)</f>
        <v>42048</v>
      </c>
      <c r="M42" s="127">
        <f>M5+M11+M14+M16+M21+M24+M30+M33+M37+M40</f>
        <v>55528</v>
      </c>
      <c r="N42" s="138">
        <f>SUM(N5,N11,N14,N16,N21,N24,N30,N33,N37,N40)</f>
        <v>108091</v>
      </c>
      <c r="O42" s="373">
        <f>O5+O11+O14+O16+O21+O24+O30+O33+O37+O40</f>
        <v>147087</v>
      </c>
    </row>
  </sheetData>
  <mergeCells count="18">
    <mergeCell ref="A1:O1"/>
    <mergeCell ref="D3:E3"/>
    <mergeCell ref="F3:G3"/>
    <mergeCell ref="H3:I3"/>
    <mergeCell ref="J3:K3"/>
    <mergeCell ref="L3:M3"/>
    <mergeCell ref="N3:O3"/>
    <mergeCell ref="A5:C5"/>
    <mergeCell ref="A42:C42"/>
    <mergeCell ref="A24:C24"/>
    <mergeCell ref="A30:C30"/>
    <mergeCell ref="A33:C33"/>
    <mergeCell ref="A37:C37"/>
    <mergeCell ref="A40:C40"/>
    <mergeCell ref="A11:C11"/>
    <mergeCell ref="A14:C14"/>
    <mergeCell ref="A16:C16"/>
    <mergeCell ref="A21:C21"/>
  </mergeCells>
  <pageMargins left="0.39374999999999999" right="0.39374999999999999" top="0.39374999999999999" bottom="0.39374999999999999" header="0.31527777777777799" footer="0.51180555555555496"/>
  <pageSetup paperSize="9" scale="46" firstPageNumber="0" orientation="landscape" r:id="rId1"/>
  <headerFooter>
    <oddHeader>&amp;R&amp;"Times New Roman,Normál"&amp;9 2/2017. (V. 30. önkormányzati rendelet
3. számú melléklete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view="pageBreakPreview" zoomScale="70" zoomScaleNormal="70" zoomScaleSheetLayoutView="70" workbookViewId="0">
      <selection sqref="A1:XFD1"/>
    </sheetView>
  </sheetViews>
  <sheetFormatPr defaultRowHeight="15" x14ac:dyDescent="0.25"/>
  <cols>
    <col min="1" max="1" width="69.7109375" customWidth="1"/>
    <col min="2" max="3" width="12.5703125" bestFit="1" customWidth="1"/>
    <col min="4" max="4" width="8.42578125"/>
    <col min="5" max="5" width="8.5703125" bestFit="1" customWidth="1"/>
    <col min="6" max="1022" width="8.42578125"/>
  </cols>
  <sheetData>
    <row r="1" spans="1:3" ht="54" customHeight="1" x14ac:dyDescent="0.25">
      <c r="A1" s="441" t="s">
        <v>351</v>
      </c>
      <c r="B1" s="441"/>
      <c r="C1" s="441"/>
    </row>
    <row r="2" spans="1:3" ht="46.5" customHeight="1" thickBot="1" x14ac:dyDescent="0.3">
      <c r="A2" s="58"/>
      <c r="B2" s="13"/>
      <c r="C2" s="13"/>
    </row>
    <row r="3" spans="1:3" ht="27.75" thickBot="1" x14ac:dyDescent="0.3">
      <c r="A3" s="59"/>
      <c r="B3" s="374" t="s">
        <v>151</v>
      </c>
      <c r="C3" s="375" t="s">
        <v>152</v>
      </c>
    </row>
    <row r="4" spans="1:3" ht="15.75" x14ac:dyDescent="0.25">
      <c r="A4" s="60" t="s">
        <v>231</v>
      </c>
      <c r="B4" s="61">
        <f>SUM(B5:B9)</f>
        <v>5314</v>
      </c>
      <c r="C4" s="61">
        <f>SUM(C5:C9)</f>
        <v>5068</v>
      </c>
    </row>
    <row r="5" spans="1:3" ht="15.75" x14ac:dyDescent="0.25">
      <c r="A5" s="376" t="s">
        <v>232</v>
      </c>
      <c r="B5" s="62">
        <v>100</v>
      </c>
      <c r="C5" s="62">
        <v>100</v>
      </c>
    </row>
    <row r="6" spans="1:3" ht="15.75" x14ac:dyDescent="0.25">
      <c r="A6" s="377" t="s">
        <v>233</v>
      </c>
      <c r="B6" s="378">
        <v>3399</v>
      </c>
      <c r="C6" s="63">
        <v>3113</v>
      </c>
    </row>
    <row r="7" spans="1:3" ht="15.75" x14ac:dyDescent="0.25">
      <c r="A7" s="377" t="s">
        <v>322</v>
      </c>
      <c r="B7" s="63">
        <v>1355</v>
      </c>
      <c r="C7" s="63">
        <v>1355</v>
      </c>
    </row>
    <row r="8" spans="1:3" ht="15.75" x14ac:dyDescent="0.25">
      <c r="A8" s="377" t="s">
        <v>234</v>
      </c>
      <c r="B8" s="64">
        <v>260</v>
      </c>
      <c r="C8" s="64">
        <v>300</v>
      </c>
    </row>
    <row r="9" spans="1:3" ht="16.5" thickBot="1" x14ac:dyDescent="0.3">
      <c r="A9" s="377" t="s">
        <v>235</v>
      </c>
      <c r="B9" s="64">
        <v>200</v>
      </c>
      <c r="C9" s="143">
        <v>200</v>
      </c>
    </row>
    <row r="10" spans="1:3" ht="15.75" x14ac:dyDescent="0.25">
      <c r="A10" s="65" t="s">
        <v>236</v>
      </c>
      <c r="B10" s="66">
        <f>SUM(B11:B27)</f>
        <v>6671</v>
      </c>
      <c r="C10" s="66">
        <f t="shared" ref="C10" si="0">SUM(C11:C27)</f>
        <v>7500</v>
      </c>
    </row>
    <row r="11" spans="1:3" ht="15.75" x14ac:dyDescent="0.25">
      <c r="A11" s="377" t="s">
        <v>237</v>
      </c>
      <c r="B11" s="64">
        <v>166</v>
      </c>
      <c r="C11" s="64">
        <v>200</v>
      </c>
    </row>
    <row r="12" spans="1:3" ht="15.75" x14ac:dyDescent="0.25">
      <c r="A12" s="377" t="s">
        <v>238</v>
      </c>
      <c r="B12" s="64">
        <v>4300</v>
      </c>
      <c r="C12" s="64">
        <v>4500</v>
      </c>
    </row>
    <row r="13" spans="1:3" ht="15.75" x14ac:dyDescent="0.25">
      <c r="A13" s="377" t="s">
        <v>239</v>
      </c>
      <c r="B13" s="64">
        <v>80</v>
      </c>
      <c r="C13" s="64">
        <v>80</v>
      </c>
    </row>
    <row r="14" spans="1:3" ht="15.75" x14ac:dyDescent="0.25">
      <c r="A14" s="377" t="s">
        <v>240</v>
      </c>
      <c r="B14" s="64">
        <v>30</v>
      </c>
      <c r="C14" s="64">
        <v>30</v>
      </c>
    </row>
    <row r="15" spans="1:3" ht="15.75" x14ac:dyDescent="0.25">
      <c r="A15" s="377" t="s">
        <v>241</v>
      </c>
      <c r="B15" s="64">
        <v>175</v>
      </c>
      <c r="C15" s="64">
        <v>175</v>
      </c>
    </row>
    <row r="16" spans="1:3" ht="15.75" x14ac:dyDescent="0.25">
      <c r="A16" s="377" t="s">
        <v>242</v>
      </c>
      <c r="B16" s="64">
        <v>580</v>
      </c>
      <c r="C16" s="64">
        <v>580</v>
      </c>
    </row>
    <row r="17" spans="1:5" ht="15.75" x14ac:dyDescent="0.25">
      <c r="A17" s="377" t="s">
        <v>243</v>
      </c>
      <c r="B17" s="64">
        <v>450</v>
      </c>
      <c r="C17" s="64">
        <v>705</v>
      </c>
    </row>
    <row r="18" spans="1:5" ht="15.75" x14ac:dyDescent="0.25">
      <c r="A18" s="377" t="s">
        <v>244</v>
      </c>
      <c r="B18" s="64">
        <v>280</v>
      </c>
      <c r="C18" s="64">
        <v>420</v>
      </c>
      <c r="E18" s="144"/>
    </row>
    <row r="19" spans="1:5" ht="15.75" x14ac:dyDescent="0.25">
      <c r="A19" s="377" t="s">
        <v>245</v>
      </c>
      <c r="B19" s="64">
        <v>200</v>
      </c>
      <c r="C19" s="64">
        <v>200</v>
      </c>
    </row>
    <row r="20" spans="1:5" ht="15.75" x14ac:dyDescent="0.25">
      <c r="A20" s="377" t="s">
        <v>323</v>
      </c>
      <c r="B20" s="64">
        <v>110</v>
      </c>
      <c r="C20" s="64">
        <v>110</v>
      </c>
    </row>
    <row r="21" spans="1:5" ht="15.75" x14ac:dyDescent="0.25">
      <c r="A21" s="64" t="s">
        <v>324</v>
      </c>
      <c r="B21" s="64">
        <v>150</v>
      </c>
      <c r="C21" s="64">
        <v>150</v>
      </c>
    </row>
    <row r="22" spans="1:5" ht="15.75" x14ac:dyDescent="0.25">
      <c r="A22" s="64" t="s">
        <v>246</v>
      </c>
      <c r="B22" s="64">
        <v>50</v>
      </c>
      <c r="C22" s="64">
        <v>50</v>
      </c>
    </row>
    <row r="23" spans="1:5" ht="15.75" x14ac:dyDescent="0.25">
      <c r="A23" s="64" t="s">
        <v>325</v>
      </c>
      <c r="B23" s="64">
        <v>20</v>
      </c>
      <c r="C23" s="64">
        <v>20</v>
      </c>
    </row>
    <row r="24" spans="1:5" ht="15.75" x14ac:dyDescent="0.25">
      <c r="A24" s="64" t="s">
        <v>247</v>
      </c>
      <c r="B24" s="64">
        <v>10</v>
      </c>
      <c r="C24" s="64">
        <v>10</v>
      </c>
    </row>
    <row r="25" spans="1:5" ht="15.75" x14ac:dyDescent="0.25">
      <c r="A25" s="64" t="s">
        <v>326</v>
      </c>
      <c r="B25" s="64">
        <v>50</v>
      </c>
      <c r="C25" s="64">
        <v>150</v>
      </c>
    </row>
    <row r="26" spans="1:5" ht="15.75" x14ac:dyDescent="0.25">
      <c r="A26" s="64" t="s">
        <v>327</v>
      </c>
      <c r="B26" s="64">
        <v>0</v>
      </c>
      <c r="C26" s="64">
        <v>100</v>
      </c>
    </row>
    <row r="27" spans="1:5" ht="15.75" x14ac:dyDescent="0.25">
      <c r="A27" s="64" t="s">
        <v>248</v>
      </c>
      <c r="B27" s="64">
        <v>20</v>
      </c>
      <c r="C27" s="63">
        <v>20</v>
      </c>
    </row>
    <row r="28" spans="1:5" ht="15.75" x14ac:dyDescent="0.25">
      <c r="A28" s="68" t="s">
        <v>249</v>
      </c>
      <c r="B28" s="69">
        <f>SUM(B4+B10)</f>
        <v>11985</v>
      </c>
      <c r="C28" s="69">
        <f>C4+C10</f>
        <v>12568</v>
      </c>
    </row>
    <row r="29" spans="1:5" ht="15.75" x14ac:dyDescent="0.25">
      <c r="A29" s="70" t="s">
        <v>250</v>
      </c>
      <c r="B29" s="71">
        <f>SUM(B30:B31)</f>
        <v>3070</v>
      </c>
      <c r="C29" s="71">
        <f>SUM(C30:C31)</f>
        <v>3070</v>
      </c>
    </row>
    <row r="30" spans="1:5" ht="15.75" x14ac:dyDescent="0.25">
      <c r="A30" s="67" t="s">
        <v>251</v>
      </c>
      <c r="B30" s="64">
        <v>1200</v>
      </c>
      <c r="C30" s="64">
        <v>1200</v>
      </c>
    </row>
    <row r="31" spans="1:5" ht="15.75" x14ac:dyDescent="0.25">
      <c r="A31" s="67" t="s">
        <v>213</v>
      </c>
      <c r="B31" s="64">
        <v>1870</v>
      </c>
      <c r="C31" s="64">
        <v>1870</v>
      </c>
    </row>
    <row r="32" spans="1:5" ht="16.5" thickBot="1" x14ac:dyDescent="0.3">
      <c r="A32" s="72" t="s">
        <v>252</v>
      </c>
      <c r="B32" s="73">
        <f>SUM(B4+B10+B29)</f>
        <v>15055</v>
      </c>
      <c r="C32" s="73">
        <f>C28+C29</f>
        <v>15638</v>
      </c>
    </row>
  </sheetData>
  <mergeCells count="1">
    <mergeCell ref="A1:C1"/>
  </mergeCells>
  <pageMargins left="0.7" right="0.7" top="0.75" bottom="0.75" header="0.3" footer="0.51180555555555496"/>
  <pageSetup paperSize="9" scale="72" firstPageNumber="0" orientation="portrait" r:id="rId1"/>
  <headerFooter>
    <oddHeader>&amp;R&amp;"Times New Roman,Normál"&amp;9 2/2017. (V. 30.) önkormányzati rendelet
4. számú melléklete</oddHeader>
  </headerFooter>
  <colBreaks count="1" manualBreakCount="1">
    <brk id="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view="pageBreakPreview" topLeftCell="A25" zoomScale="106" zoomScaleNormal="70" zoomScaleSheetLayoutView="106" workbookViewId="0">
      <selection activeCell="I6" sqref="I6"/>
    </sheetView>
  </sheetViews>
  <sheetFormatPr defaultRowHeight="15" x14ac:dyDescent="0.25"/>
  <cols>
    <col min="1" max="1" width="5.140625" customWidth="1"/>
    <col min="2" max="2" width="41.85546875" customWidth="1"/>
    <col min="3" max="4" width="15.5703125" style="74"/>
    <col min="5" max="5" width="8.42578125"/>
    <col min="6" max="6" width="12.42578125" hidden="1" customWidth="1"/>
    <col min="7" max="7" width="11.42578125" hidden="1" customWidth="1"/>
    <col min="8" max="1023" width="8.42578125"/>
  </cols>
  <sheetData>
    <row r="1" spans="1:4" x14ac:dyDescent="0.25">
      <c r="C1"/>
      <c r="D1"/>
    </row>
    <row r="2" spans="1:4" ht="22.5" customHeight="1" x14ac:dyDescent="0.3">
      <c r="A2" s="444" t="s">
        <v>350</v>
      </c>
      <c r="B2" s="444"/>
      <c r="C2" s="444"/>
      <c r="D2" s="444"/>
    </row>
    <row r="3" spans="1:4" ht="20.25" thickBot="1" x14ac:dyDescent="0.35">
      <c r="A3" s="75"/>
      <c r="B3" s="76"/>
      <c r="C3" s="77"/>
      <c r="D3" s="77"/>
    </row>
    <row r="4" spans="1:4" ht="27.75" thickBot="1" x14ac:dyDescent="0.3">
      <c r="A4" s="442" t="s">
        <v>253</v>
      </c>
      <c r="B4" s="443"/>
      <c r="C4" s="379" t="s">
        <v>303</v>
      </c>
      <c r="D4" s="162" t="s">
        <v>152</v>
      </c>
    </row>
    <row r="5" spans="1:4" x14ac:dyDescent="0.25">
      <c r="A5" s="78">
        <v>1</v>
      </c>
      <c r="B5" s="81" t="s">
        <v>254</v>
      </c>
      <c r="C5" s="380">
        <v>20140</v>
      </c>
      <c r="D5" s="381">
        <v>25695</v>
      </c>
    </row>
    <row r="6" spans="1:4" x14ac:dyDescent="0.25">
      <c r="A6" s="80">
        <v>2</v>
      </c>
      <c r="B6" s="81" t="s">
        <v>328</v>
      </c>
      <c r="C6" s="382">
        <v>445</v>
      </c>
      <c r="D6" s="383">
        <v>445</v>
      </c>
    </row>
    <row r="7" spans="1:4" x14ac:dyDescent="0.25">
      <c r="A7" s="78">
        <v>3</v>
      </c>
      <c r="B7" s="81" t="s">
        <v>329</v>
      </c>
      <c r="C7" s="380">
        <v>1047</v>
      </c>
      <c r="D7" s="383">
        <v>1200</v>
      </c>
    </row>
    <row r="8" spans="1:4" x14ac:dyDescent="0.25">
      <c r="A8" s="80">
        <v>4</v>
      </c>
      <c r="B8" s="81" t="s">
        <v>330</v>
      </c>
      <c r="C8" s="380">
        <v>1000</v>
      </c>
      <c r="D8" s="383">
        <v>3500</v>
      </c>
    </row>
    <row r="9" spans="1:4" x14ac:dyDescent="0.25">
      <c r="A9" s="78">
        <v>5</v>
      </c>
      <c r="B9" s="146" t="s">
        <v>331</v>
      </c>
      <c r="C9" s="384">
        <v>13000</v>
      </c>
      <c r="D9" s="383">
        <v>13000</v>
      </c>
    </row>
    <row r="10" spans="1:4" x14ac:dyDescent="0.25">
      <c r="A10" s="80">
        <v>6</v>
      </c>
      <c r="B10" s="146" t="s">
        <v>332</v>
      </c>
      <c r="C10" s="384">
        <v>200</v>
      </c>
      <c r="D10" s="83">
        <v>300</v>
      </c>
    </row>
    <row r="11" spans="1:4" x14ac:dyDescent="0.25">
      <c r="A11" s="78">
        <v>7</v>
      </c>
      <c r="B11" s="146" t="s">
        <v>333</v>
      </c>
      <c r="C11" s="385">
        <v>400</v>
      </c>
      <c r="D11" s="83">
        <v>500</v>
      </c>
    </row>
    <row r="12" spans="1:4" x14ac:dyDescent="0.25">
      <c r="A12" s="80">
        <v>8</v>
      </c>
      <c r="B12" s="146" t="s">
        <v>334</v>
      </c>
      <c r="C12" s="385">
        <v>180</v>
      </c>
      <c r="D12" s="83">
        <v>300</v>
      </c>
    </row>
    <row r="13" spans="1:4" x14ac:dyDescent="0.25">
      <c r="A13" s="386"/>
      <c r="B13" s="146" t="s">
        <v>335</v>
      </c>
      <c r="C13" s="385"/>
      <c r="D13" s="387">
        <v>600</v>
      </c>
    </row>
    <row r="14" spans="1:4" ht="15.75" thickBot="1" x14ac:dyDescent="0.3">
      <c r="A14" s="168" t="s">
        <v>255</v>
      </c>
      <c r="B14" s="168"/>
      <c r="C14" s="84">
        <f>SUM(C5:C12)</f>
        <v>36412</v>
      </c>
      <c r="D14" s="388">
        <f>SUM(D5:D13)</f>
        <v>45540</v>
      </c>
    </row>
    <row r="15" spans="1:4" x14ac:dyDescent="0.25">
      <c r="A15" s="85"/>
      <c r="B15" s="85"/>
      <c r="C15" s="86"/>
      <c r="D15" s="86"/>
    </row>
    <row r="16" spans="1:4" ht="15.75" thickBot="1" x14ac:dyDescent="0.3">
      <c r="A16" s="85"/>
      <c r="B16" s="85"/>
      <c r="C16" s="86"/>
      <c r="D16" s="86"/>
    </row>
    <row r="17" spans="1:4" ht="27.75" thickBot="1" x14ac:dyDescent="0.3">
      <c r="A17" s="442" t="s">
        <v>256</v>
      </c>
      <c r="B17" s="443"/>
      <c r="C17" s="379" t="s">
        <v>303</v>
      </c>
      <c r="D17" s="162" t="s">
        <v>152</v>
      </c>
    </row>
    <row r="18" spans="1:4" x14ac:dyDescent="0.25">
      <c r="A18" s="87">
        <v>1</v>
      </c>
      <c r="B18" s="79" t="s">
        <v>254</v>
      </c>
      <c r="C18" s="88">
        <v>4857</v>
      </c>
      <c r="D18" s="88">
        <v>6200</v>
      </c>
    </row>
    <row r="19" spans="1:4" x14ac:dyDescent="0.25">
      <c r="A19" s="89">
        <v>2</v>
      </c>
      <c r="B19" s="15" t="s">
        <v>257</v>
      </c>
      <c r="C19" s="83">
        <v>1000</v>
      </c>
      <c r="D19" s="82">
        <v>3275</v>
      </c>
    </row>
    <row r="20" spans="1:4" x14ac:dyDescent="0.25">
      <c r="A20" s="87"/>
      <c r="B20" s="149" t="s">
        <v>336</v>
      </c>
      <c r="C20" s="90"/>
      <c r="D20" s="147">
        <v>2565</v>
      </c>
    </row>
    <row r="21" spans="1:4" x14ac:dyDescent="0.25">
      <c r="A21" s="87">
        <v>14</v>
      </c>
      <c r="B21" s="149" t="s">
        <v>337</v>
      </c>
      <c r="C21" s="90"/>
      <c r="D21" s="147">
        <v>3000</v>
      </c>
    </row>
    <row r="22" spans="1:4" x14ac:dyDescent="0.25">
      <c r="A22" s="389"/>
      <c r="B22" s="149" t="s">
        <v>338</v>
      </c>
      <c r="C22" s="90"/>
      <c r="D22" s="147">
        <v>1000</v>
      </c>
    </row>
    <row r="23" spans="1:4" ht="15.75" thickBot="1" x14ac:dyDescent="0.3">
      <c r="A23" s="168" t="s">
        <v>258</v>
      </c>
      <c r="B23" s="168"/>
      <c r="C23" s="91">
        <f>SUM(C18:C19)</f>
        <v>5857</v>
      </c>
      <c r="D23" s="91">
        <f>SUM(D18:D22)</f>
        <v>16040</v>
      </c>
    </row>
    <row r="24" spans="1:4" x14ac:dyDescent="0.25">
      <c r="A24" s="92"/>
      <c r="B24" s="92"/>
      <c r="C24" s="93"/>
      <c r="D24" s="93"/>
    </row>
    <row r="25" spans="1:4" ht="15.75" thickBot="1" x14ac:dyDescent="0.3">
      <c r="A25" s="92"/>
      <c r="B25" s="92"/>
      <c r="C25" s="93"/>
      <c r="D25" s="93"/>
    </row>
    <row r="26" spans="1:4" ht="27.75" thickBot="1" x14ac:dyDescent="0.3">
      <c r="A26" s="442" t="s">
        <v>339</v>
      </c>
      <c r="B26" s="443"/>
      <c r="C26" s="379" t="s">
        <v>303</v>
      </c>
      <c r="D26" s="162" t="s">
        <v>152</v>
      </c>
    </row>
    <row r="27" spans="1:4" x14ac:dyDescent="0.25">
      <c r="A27" s="87">
        <v>1</v>
      </c>
      <c r="B27" s="81" t="s">
        <v>340</v>
      </c>
      <c r="C27" s="380">
        <v>400</v>
      </c>
      <c r="D27" s="88">
        <v>400</v>
      </c>
    </row>
    <row r="28" spans="1:4" x14ac:dyDescent="0.25">
      <c r="A28" s="389"/>
      <c r="B28" s="146" t="s">
        <v>341</v>
      </c>
      <c r="C28" s="385"/>
      <c r="D28" s="387">
        <v>20</v>
      </c>
    </row>
    <row r="29" spans="1:4" ht="15.75" thickBot="1" x14ac:dyDescent="0.3">
      <c r="A29" s="168" t="s">
        <v>259</v>
      </c>
      <c r="B29" s="168"/>
      <c r="C29" s="84">
        <f>SUM(C27:C27)</f>
        <v>400</v>
      </c>
      <c r="D29" s="91">
        <f>SUM(D27:D28)</f>
        <v>420</v>
      </c>
    </row>
    <row r="30" spans="1:4" x14ac:dyDescent="0.25">
      <c r="A30" s="92"/>
      <c r="B30" s="92"/>
      <c r="C30" s="93"/>
      <c r="D30" s="93"/>
    </row>
    <row r="32" spans="1:4" ht="15.75" thickBot="1" x14ac:dyDescent="0.3"/>
    <row r="33" spans="1:4" ht="16.5" thickBot="1" x14ac:dyDescent="0.3">
      <c r="A33" s="169" t="s">
        <v>260</v>
      </c>
      <c r="B33" s="169"/>
      <c r="C33" s="390">
        <f>SUM(C14+C23+C29)</f>
        <v>42669</v>
      </c>
      <c r="D33" s="390">
        <f>D14+D23+D29</f>
        <v>62000</v>
      </c>
    </row>
  </sheetData>
  <mergeCells count="4">
    <mergeCell ref="A17:B17"/>
    <mergeCell ref="A26:B26"/>
    <mergeCell ref="A2:D2"/>
    <mergeCell ref="A4:B4"/>
  </mergeCells>
  <pageMargins left="0.7" right="0.7" top="0.75" bottom="0.75" header="0.3" footer="0.51180555555555496"/>
  <pageSetup paperSize="9" scale="80" firstPageNumber="0" orientation="portrait" r:id="rId1"/>
  <headerFooter>
    <oddHeader>&amp;R&amp;"Times New Roman,Normál"&amp;9 2/2017. (V. 30.) Önkormányzati rendelet
5. számú melléklete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5"/>
  <sheetViews>
    <sheetView view="pageBreakPreview" topLeftCell="B25" zoomScale="112" zoomScaleNormal="85" zoomScaleSheetLayoutView="112" workbookViewId="0">
      <selection activeCell="O4" sqref="O4"/>
    </sheetView>
  </sheetViews>
  <sheetFormatPr defaultColWidth="7.140625" defaultRowHeight="15" x14ac:dyDescent="0.25"/>
  <cols>
    <col min="1" max="1" width="49" bestFit="1" customWidth="1"/>
    <col min="2" max="2" width="12" bestFit="1" customWidth="1"/>
    <col min="3" max="3" width="10.28515625" bestFit="1" customWidth="1"/>
    <col min="4" max="4" width="41.5703125" customWidth="1"/>
    <col min="5" max="5" width="12.28515625" bestFit="1" customWidth="1"/>
    <col min="6" max="6" width="10.140625" bestFit="1" customWidth="1"/>
  </cols>
  <sheetData>
    <row r="2" spans="1:6" ht="43.5" customHeight="1" x14ac:dyDescent="0.25">
      <c r="A2" s="445" t="s">
        <v>342</v>
      </c>
      <c r="B2" s="445"/>
      <c r="C2" s="445"/>
      <c r="D2" s="445"/>
      <c r="E2" s="445"/>
      <c r="F2" s="445"/>
    </row>
    <row r="3" spans="1:6" ht="24" thickBot="1" x14ac:dyDescent="0.3">
      <c r="A3" s="166"/>
      <c r="B3" s="94"/>
      <c r="C3" s="94"/>
      <c r="D3" s="94"/>
      <c r="E3" s="94"/>
      <c r="F3" s="94"/>
    </row>
    <row r="4" spans="1:6" ht="27.75" thickBot="1" x14ac:dyDescent="0.3">
      <c r="A4" s="167" t="s">
        <v>261</v>
      </c>
      <c r="B4" s="161" t="s">
        <v>303</v>
      </c>
      <c r="C4" s="162" t="s">
        <v>2</v>
      </c>
      <c r="D4" s="95" t="s">
        <v>262</v>
      </c>
      <c r="E4" s="161" t="s">
        <v>303</v>
      </c>
      <c r="F4" s="162" t="s">
        <v>2</v>
      </c>
    </row>
    <row r="5" spans="1:6" x14ac:dyDescent="0.25">
      <c r="A5" s="96" t="s">
        <v>41</v>
      </c>
      <c r="B5" s="391">
        <v>6610</v>
      </c>
      <c r="C5" s="391">
        <v>7606</v>
      </c>
      <c r="D5" s="100" t="s">
        <v>6</v>
      </c>
      <c r="E5" s="392">
        <v>16730</v>
      </c>
      <c r="F5" s="97">
        <v>18280</v>
      </c>
    </row>
    <row r="6" spans="1:6" x14ac:dyDescent="0.25">
      <c r="A6" s="98" t="s">
        <v>98</v>
      </c>
      <c r="B6" s="393">
        <v>3975</v>
      </c>
      <c r="C6" s="393">
        <v>4082</v>
      </c>
      <c r="D6" s="100" t="s">
        <v>263</v>
      </c>
      <c r="E6" s="392">
        <v>3915</v>
      </c>
      <c r="F6" s="392">
        <v>4657</v>
      </c>
    </row>
    <row r="7" spans="1:6" x14ac:dyDescent="0.25">
      <c r="A7" s="98" t="s">
        <v>264</v>
      </c>
      <c r="B7" s="393"/>
      <c r="C7" s="393"/>
      <c r="D7" s="100" t="s">
        <v>265</v>
      </c>
      <c r="E7" s="392">
        <v>21602</v>
      </c>
      <c r="F7" s="392">
        <v>36633</v>
      </c>
    </row>
    <row r="8" spans="1:6" x14ac:dyDescent="0.25">
      <c r="A8" s="98" t="s">
        <v>266</v>
      </c>
      <c r="B8" s="393">
        <v>2635</v>
      </c>
      <c r="C8" s="393">
        <v>3524</v>
      </c>
      <c r="D8" s="394" t="s">
        <v>267</v>
      </c>
      <c r="E8" s="395">
        <v>3735</v>
      </c>
      <c r="F8" s="99">
        <v>2974</v>
      </c>
    </row>
    <row r="9" spans="1:6" x14ac:dyDescent="0.25">
      <c r="A9" s="101" t="s">
        <v>268</v>
      </c>
      <c r="B9" s="396">
        <v>22150</v>
      </c>
      <c r="C9" s="396">
        <v>39520</v>
      </c>
      <c r="D9" s="394" t="s">
        <v>269</v>
      </c>
      <c r="E9" s="395">
        <v>1650</v>
      </c>
      <c r="F9" s="99">
        <v>1820</v>
      </c>
    </row>
    <row r="10" spans="1:6" x14ac:dyDescent="0.25">
      <c r="A10" s="102" t="s">
        <v>48</v>
      </c>
      <c r="B10" s="393">
        <v>19250</v>
      </c>
      <c r="C10" s="393">
        <v>33684</v>
      </c>
      <c r="D10" s="100" t="s">
        <v>12</v>
      </c>
      <c r="E10" s="165">
        <v>16118</v>
      </c>
      <c r="F10" s="165">
        <v>18460</v>
      </c>
    </row>
    <row r="11" spans="1:6" x14ac:dyDescent="0.25">
      <c r="A11" s="102" t="s">
        <v>270</v>
      </c>
      <c r="B11" s="393">
        <v>2500</v>
      </c>
      <c r="C11" s="393">
        <v>3920</v>
      </c>
      <c r="D11" s="394" t="s">
        <v>271</v>
      </c>
      <c r="E11" s="397">
        <v>5314</v>
      </c>
      <c r="F11" s="397">
        <v>5068</v>
      </c>
    </row>
    <row r="12" spans="1:6" x14ac:dyDescent="0.25">
      <c r="A12" s="102" t="s">
        <v>272</v>
      </c>
      <c r="B12" s="393">
        <v>400</v>
      </c>
      <c r="C12" s="393">
        <v>1916</v>
      </c>
      <c r="D12" s="394" t="s">
        <v>273</v>
      </c>
      <c r="E12" s="397">
        <v>6671</v>
      </c>
      <c r="F12" s="397">
        <v>7500</v>
      </c>
    </row>
    <row r="13" spans="1:6" x14ac:dyDescent="0.25">
      <c r="A13" s="101" t="s">
        <v>274</v>
      </c>
      <c r="B13" s="396">
        <v>26625</v>
      </c>
      <c r="C13" s="396">
        <v>30874</v>
      </c>
      <c r="D13" s="394" t="s">
        <v>275</v>
      </c>
      <c r="E13" s="397">
        <v>3070</v>
      </c>
      <c r="F13" s="397">
        <v>4792</v>
      </c>
    </row>
    <row r="14" spans="1:6" x14ac:dyDescent="0.25">
      <c r="A14" s="101" t="s">
        <v>276</v>
      </c>
      <c r="B14" s="396">
        <v>10037</v>
      </c>
      <c r="C14" s="396">
        <v>15118</v>
      </c>
      <c r="D14" s="394" t="s">
        <v>306</v>
      </c>
      <c r="E14" s="397">
        <v>1063</v>
      </c>
      <c r="F14" s="397">
        <v>1100</v>
      </c>
    </row>
    <row r="15" spans="1:6" x14ac:dyDescent="0.25">
      <c r="A15" s="98" t="s">
        <v>277</v>
      </c>
      <c r="B15" s="393">
        <v>4466</v>
      </c>
      <c r="C15" s="393">
        <v>5011</v>
      </c>
      <c r="D15" s="100" t="s">
        <v>20</v>
      </c>
      <c r="E15" s="398">
        <v>4136</v>
      </c>
      <c r="F15" s="398">
        <v>4136</v>
      </c>
    </row>
    <row r="16" spans="1:6" x14ac:dyDescent="0.25">
      <c r="A16" s="101" t="s">
        <v>278</v>
      </c>
      <c r="B16" s="396"/>
      <c r="C16" s="396"/>
      <c r="D16" s="100" t="s">
        <v>307</v>
      </c>
      <c r="E16" s="398">
        <v>2921</v>
      </c>
      <c r="F16" s="17">
        <v>2921</v>
      </c>
    </row>
    <row r="17" spans="1:6" x14ac:dyDescent="0.25">
      <c r="A17" s="101" t="s">
        <v>279</v>
      </c>
      <c r="B17" s="396"/>
      <c r="C17" s="396"/>
      <c r="D17" s="100"/>
      <c r="E17" s="17"/>
      <c r="F17" s="17"/>
    </row>
    <row r="18" spans="1:6" ht="15.75" thickBot="1" x14ac:dyDescent="0.3">
      <c r="A18" s="103" t="s">
        <v>280</v>
      </c>
      <c r="B18" s="104">
        <f>SUM(B5,B9,B13,B14,B16,B17)</f>
        <v>65422</v>
      </c>
      <c r="C18" s="104">
        <f>SUM(C5,C9,C13,C14,C16,C17)</f>
        <v>93118</v>
      </c>
      <c r="D18" s="105" t="s">
        <v>281</v>
      </c>
      <c r="E18" s="104">
        <f>SUM(E5+E6+E7+E10+E15+E16)</f>
        <v>65422</v>
      </c>
      <c r="F18" s="104">
        <f>SUM(F5+F6+F7+F10+F15+F16)</f>
        <v>85087</v>
      </c>
    </row>
    <row r="19" spans="1:6" ht="15.75" thickBot="1" x14ac:dyDescent="0.3">
      <c r="A19" s="106"/>
      <c r="B19" s="107"/>
      <c r="C19" s="107"/>
      <c r="D19" s="106"/>
      <c r="E19" s="107"/>
      <c r="F19" s="107"/>
    </row>
    <row r="20" spans="1:6" ht="27.75" thickBot="1" x14ac:dyDescent="0.3">
      <c r="A20" s="167" t="s">
        <v>282</v>
      </c>
      <c r="B20" s="161" t="s">
        <v>303</v>
      </c>
      <c r="C20" s="162" t="s">
        <v>2</v>
      </c>
      <c r="D20" s="95" t="s">
        <v>22</v>
      </c>
      <c r="E20" s="161" t="s">
        <v>303</v>
      </c>
      <c r="F20" s="162" t="s">
        <v>2</v>
      </c>
    </row>
    <row r="21" spans="1:6" x14ac:dyDescent="0.25">
      <c r="A21" s="109" t="s">
        <v>283</v>
      </c>
      <c r="B21" s="399">
        <v>14274</v>
      </c>
      <c r="C21" s="108">
        <v>13158</v>
      </c>
      <c r="D21" s="100" t="s">
        <v>284</v>
      </c>
      <c r="E21" s="400">
        <v>19684</v>
      </c>
      <c r="F21" s="391">
        <v>25114</v>
      </c>
    </row>
    <row r="22" spans="1:6" x14ac:dyDescent="0.25">
      <c r="A22" s="109" t="s">
        <v>285</v>
      </c>
      <c r="B22" s="399"/>
      <c r="C22" s="110"/>
      <c r="D22" s="100" t="s">
        <v>343</v>
      </c>
      <c r="E22" s="400">
        <v>2033</v>
      </c>
      <c r="F22" s="396">
        <v>11158</v>
      </c>
    </row>
    <row r="23" spans="1:6" x14ac:dyDescent="0.25">
      <c r="A23" s="109" t="s">
        <v>286</v>
      </c>
      <c r="B23" s="399">
        <f>SUM(B24:B24)</f>
        <v>3854</v>
      </c>
      <c r="C23" s="17">
        <v>3552</v>
      </c>
      <c r="D23" s="394" t="s">
        <v>287</v>
      </c>
      <c r="E23" s="397"/>
      <c r="F23" s="393"/>
    </row>
    <row r="24" spans="1:6" x14ac:dyDescent="0.25">
      <c r="A24" s="401" t="s">
        <v>344</v>
      </c>
      <c r="B24" s="402">
        <v>3854</v>
      </c>
      <c r="C24" s="110">
        <v>3552</v>
      </c>
      <c r="D24" s="100" t="s">
        <v>345</v>
      </c>
      <c r="E24" s="400">
        <v>20552</v>
      </c>
      <c r="F24" s="396">
        <v>25308</v>
      </c>
    </row>
    <row r="25" spans="1:6" x14ac:dyDescent="0.25">
      <c r="A25" s="101" t="s">
        <v>288</v>
      </c>
      <c r="B25" s="399">
        <v>621</v>
      </c>
      <c r="C25" s="110">
        <v>441</v>
      </c>
      <c r="D25" s="394" t="s">
        <v>289</v>
      </c>
      <c r="E25" s="397"/>
      <c r="F25" s="393"/>
    </row>
    <row r="26" spans="1:6" x14ac:dyDescent="0.25">
      <c r="A26" s="101" t="s">
        <v>346</v>
      </c>
      <c r="B26" s="399">
        <v>1047</v>
      </c>
      <c r="C26" s="111">
        <v>929</v>
      </c>
      <c r="D26" s="100" t="s">
        <v>347</v>
      </c>
      <c r="E26" s="165">
        <v>400</v>
      </c>
      <c r="F26" s="17">
        <v>420</v>
      </c>
    </row>
    <row r="27" spans="1:6" x14ac:dyDescent="0.25">
      <c r="A27" s="101" t="s">
        <v>348</v>
      </c>
      <c r="B27" s="399">
        <v>1200</v>
      </c>
      <c r="C27" s="111">
        <v>1279</v>
      </c>
      <c r="D27" s="100" t="s">
        <v>32</v>
      </c>
      <c r="E27" s="165"/>
      <c r="F27" s="99"/>
    </row>
    <row r="28" spans="1:6" x14ac:dyDescent="0.25">
      <c r="A28" s="101" t="s">
        <v>349</v>
      </c>
      <c r="B28" s="399"/>
      <c r="C28" s="111">
        <v>12937</v>
      </c>
      <c r="D28" s="100" t="s">
        <v>290</v>
      </c>
      <c r="E28" s="165"/>
      <c r="F28" s="99"/>
    </row>
    <row r="29" spans="1:6" x14ac:dyDescent="0.25">
      <c r="A29" s="101" t="s">
        <v>229</v>
      </c>
      <c r="B29" s="399">
        <v>21673</v>
      </c>
      <c r="C29" s="110">
        <v>21673</v>
      </c>
      <c r="D29" s="100" t="s">
        <v>291</v>
      </c>
      <c r="E29" s="165"/>
      <c r="F29" s="17"/>
    </row>
    <row r="30" spans="1:6" x14ac:dyDescent="0.25">
      <c r="A30" s="101" t="s">
        <v>290</v>
      </c>
      <c r="B30" s="399"/>
      <c r="C30" s="110"/>
      <c r="D30" s="100"/>
      <c r="E30" s="17"/>
      <c r="F30" s="17"/>
    </row>
    <row r="31" spans="1:6" x14ac:dyDescent="0.25">
      <c r="A31" s="101"/>
      <c r="B31" s="17"/>
      <c r="C31" s="111"/>
      <c r="D31" s="100"/>
      <c r="E31" s="17"/>
      <c r="F31" s="17"/>
    </row>
    <row r="32" spans="1:6" x14ac:dyDescent="0.25">
      <c r="A32" s="101"/>
      <c r="B32" s="112"/>
      <c r="C32" s="111"/>
      <c r="D32" s="100"/>
      <c r="E32" s="17"/>
      <c r="F32" s="17"/>
    </row>
    <row r="33" spans="1:6" ht="15.75" thickBot="1" x14ac:dyDescent="0.3">
      <c r="A33" s="103" t="s">
        <v>292</v>
      </c>
      <c r="B33" s="104">
        <f>B21+B23+B26+B27+B29+B25</f>
        <v>42669</v>
      </c>
      <c r="C33" s="104">
        <f>C21+C23+C25+C26+C27+C29+C28</f>
        <v>53969</v>
      </c>
      <c r="D33" s="105" t="s">
        <v>260</v>
      </c>
      <c r="E33" s="104">
        <f>E21+E22+E24+E26+E27+E29+E30+E31+E32</f>
        <v>42669</v>
      </c>
      <c r="F33" s="104">
        <f>F21+F22+F24+F26+F29+F30+F31+F32</f>
        <v>62000</v>
      </c>
    </row>
    <row r="34" spans="1:6" ht="15.75" thickBot="1" x14ac:dyDescent="0.3">
      <c r="A34" s="106"/>
      <c r="B34" s="107"/>
      <c r="C34" s="107"/>
      <c r="D34" s="106"/>
      <c r="E34" s="107"/>
      <c r="F34" s="107"/>
    </row>
    <row r="35" spans="1:6" ht="15.75" thickBot="1" x14ac:dyDescent="0.3">
      <c r="A35" s="113" t="s">
        <v>293</v>
      </c>
      <c r="B35" s="114">
        <f>SUM(B18,B33)</f>
        <v>108091</v>
      </c>
      <c r="C35" s="114">
        <f>SUM(C18,C33)</f>
        <v>147087</v>
      </c>
      <c r="D35" s="115" t="s">
        <v>294</v>
      </c>
      <c r="E35" s="114">
        <f>SUM(E33,E18)</f>
        <v>108091</v>
      </c>
      <c r="F35" s="114">
        <f>SUM(F33,F18)</f>
        <v>147087</v>
      </c>
    </row>
  </sheetData>
  <mergeCells count="1">
    <mergeCell ref="A2:F2"/>
  </mergeCells>
  <pageMargins left="0.7" right="0.7" top="0.75" bottom="0.75" header="0.3" footer="0.51180555555555496"/>
  <pageSetup paperSize="9" scale="53" firstPageNumber="0" orientation="landscape" r:id="rId1"/>
  <headerFooter>
    <oddHeader>&amp;R&amp;"Times New Roman,Normál"&amp;9 2/2017. (V. 30.) önkormányzati rendelet
6. számú melléklete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Összesítő</vt:lpstr>
      <vt:lpstr>KIADÁS</vt:lpstr>
      <vt:lpstr>BEVÉTEL</vt:lpstr>
      <vt:lpstr>Pénzeszk. átadás</vt:lpstr>
      <vt:lpstr>Felhalmozási kiadások</vt:lpstr>
      <vt:lpstr>Működés és felhalmozás</vt:lpstr>
      <vt:lpstr>BEVÉTEL!Nyomtatási_terület</vt:lpstr>
      <vt:lpstr>'Felhalmozási kiadások'!Nyomtatási_terület</vt:lpstr>
      <vt:lpstr>KIADÁS!Nyomtatási_terület</vt:lpstr>
      <vt:lpstr>'Működés és felhalmozás'!Nyomtatási_terület</vt:lpstr>
      <vt:lpstr>Összesítő!Nyomtatási_terület</vt:lpstr>
      <vt:lpstr>'Pénzeszk. átadás'!Nyomtatási_terület</vt:lpstr>
      <vt:lpstr>KIADÁS!Print_Area_0</vt:lpstr>
      <vt:lpstr>Összesítő!Print_Area_0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revision>3</cp:revision>
  <cp:lastPrinted>2017-06-02T10:34:08Z</cp:lastPrinted>
  <dcterms:created xsi:type="dcterms:W3CDTF">2015-01-30T12:35:34Z</dcterms:created>
  <dcterms:modified xsi:type="dcterms:W3CDTF">2017-06-02T10:34:14Z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