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0" windowWidth="9435" windowHeight="3270" tabRatio="863" firstSheet="9" activeTab="13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49" r:id="rId7"/>
    <sheet name="7.a.sz.m.fejlesztés (2)" sheetId="50" r:id="rId8"/>
    <sheet name="7.b.sz.m.intfejl (2)" sheetId="51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58" r:id="rId16"/>
    <sheet name="15.sz.m. tartozás" sheetId="57" r:id="rId17"/>
    <sheet name="üres lap" sheetId="40" r:id="rId18"/>
    <sheet name="üres lap2" sheetId="37" r:id="rId19"/>
  </sheets>
  <definedNames>
    <definedName name="_xlnm.Print_Area" localSheetId="1">'1 .sz.m.önk.össz.kiad.'!$A$1:$AC$65</definedName>
    <definedName name="_xlnm.Print_Area" localSheetId="0">'1.sz.m-önk.össze.bev'!$A$1:$V$61</definedName>
    <definedName name="_xlnm.Print_Area" localSheetId="11">'10.sz.m.átadott pe (2)'!$A$1:$U$53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bev.'!$A$1:$V$61</definedName>
    <definedName name="_xlnm.Print_Area" localSheetId="4">'4.sz.m.ÖNK kiadás'!$A$1:$V$38</definedName>
    <definedName name="_xlnm.Print_Area" localSheetId="5">'5 sz. m Idősek otthona'!$A$1:$R$47</definedName>
    <definedName name="_xlnm.Print_Area" localSheetId="6">'6 .sz.m. Létszám (2)'!$A$1:$K$14</definedName>
    <definedName name="_xlnm.Print_Area" localSheetId="7">'7.a.sz.m.fejlesztés (2)'!$A$1:$M$29</definedName>
    <definedName name="_xlnm.Print_Area" localSheetId="8">'7.b.sz.m.intfejl (2)'!$A$1:$I$18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7">'üres lap'!$A$1:$R$44</definedName>
    <definedName name="_xlnm.Print_Area" localSheetId="18">'üres lap2'!$A$1:$U$48</definedName>
  </definedNames>
  <calcPr calcId="125725"/>
  <fileRecoveryPr autoRecover="0"/>
</workbook>
</file>

<file path=xl/calcChain.xml><?xml version="1.0" encoding="utf-8"?>
<calcChain xmlns="http://schemas.openxmlformats.org/spreadsheetml/2006/main">
  <c r="G48" i="62"/>
  <c r="X52" i="8"/>
  <c r="Y52"/>
  <c r="Z52"/>
  <c r="AA52"/>
  <c r="AB52"/>
  <c r="AC52"/>
  <c r="X61"/>
  <c r="Y61"/>
  <c r="Z61"/>
  <c r="AA61"/>
  <c r="AB61"/>
  <c r="AC61"/>
  <c r="X62"/>
  <c r="Y62"/>
  <c r="Z62"/>
  <c r="AA62"/>
  <c r="AB62"/>
  <c r="AC62"/>
  <c r="X63"/>
  <c r="Y63"/>
  <c r="Z63"/>
  <c r="AA63"/>
  <c r="AB63"/>
  <c r="AC63"/>
  <c r="T58"/>
  <c r="T57" s="1"/>
  <c r="U58"/>
  <c r="U57" s="1"/>
  <c r="V58"/>
  <c r="V57" s="1"/>
  <c r="W58"/>
  <c r="W57" s="1"/>
  <c r="X58"/>
  <c r="X57" s="1"/>
  <c r="Y58"/>
  <c r="Y57" s="1"/>
  <c r="Z58"/>
  <c r="Z57" s="1"/>
  <c r="AA58"/>
  <c r="AA57" s="1"/>
  <c r="AB58"/>
  <c r="AB57" s="1"/>
  <c r="AC58"/>
  <c r="AC57" s="1"/>
  <c r="T59"/>
  <c r="U59"/>
  <c r="V59"/>
  <c r="W59"/>
  <c r="X59"/>
  <c r="Y59"/>
  <c r="Z59"/>
  <c r="AA59"/>
  <c r="AB59"/>
  <c r="AC59"/>
  <c r="T60"/>
  <c r="U60"/>
  <c r="V60"/>
  <c r="W60"/>
  <c r="X60"/>
  <c r="Y60"/>
  <c r="Z60"/>
  <c r="AA60"/>
  <c r="AB60"/>
  <c r="AC60"/>
  <c r="T51"/>
  <c r="U51"/>
  <c r="V51"/>
  <c r="W51"/>
  <c r="X51"/>
  <c r="Y51"/>
  <c r="Z51"/>
  <c r="AA51"/>
  <c r="AB51"/>
  <c r="AC51"/>
  <c r="AC40"/>
  <c r="AD40"/>
  <c r="T40"/>
  <c r="U40"/>
  <c r="V40"/>
  <c r="W40"/>
  <c r="X40"/>
  <c r="Y40"/>
  <c r="Z40"/>
  <c r="AA40"/>
  <c r="AB40"/>
  <c r="B28" i="63"/>
  <c r="D24"/>
  <c r="D32" s="1"/>
  <c r="E13" i="56"/>
  <c r="I26" i="54"/>
  <c r="N16" i="53"/>
  <c r="O16"/>
  <c r="E10"/>
  <c r="E16"/>
  <c r="L21" i="52"/>
  <c r="G17" i="51"/>
  <c r="H17"/>
  <c r="I17"/>
  <c r="J17"/>
  <c r="N29" i="50"/>
  <c r="N15"/>
  <c r="S58" i="62"/>
  <c r="S24"/>
  <c r="S21" s="1"/>
  <c r="S25"/>
  <c r="S32"/>
  <c r="S33"/>
  <c r="G58"/>
  <c r="G55" s="1"/>
  <c r="G58" i="8" s="1"/>
  <c r="G33" i="62"/>
  <c r="G30"/>
  <c r="M30" s="1"/>
  <c r="G31"/>
  <c r="M31" s="1"/>
  <c r="G24"/>
  <c r="M24" s="1"/>
  <c r="G25"/>
  <c r="M25" s="1"/>
  <c r="G9"/>
  <c r="G10"/>
  <c r="G11"/>
  <c r="G14"/>
  <c r="G15"/>
  <c r="G16"/>
  <c r="G18"/>
  <c r="G17" s="1"/>
  <c r="G19"/>
  <c r="G20"/>
  <c r="G61" i="8"/>
  <c r="G44"/>
  <c r="G46" s="1"/>
  <c r="S18"/>
  <c r="S17"/>
  <c r="S8"/>
  <c r="S6"/>
  <c r="S7"/>
  <c r="G18"/>
  <c r="K20" i="19"/>
  <c r="K21"/>
  <c r="D21"/>
  <c r="D7"/>
  <c r="D6"/>
  <c r="S55" i="9"/>
  <c r="S48"/>
  <c r="S54" s="1"/>
  <c r="M33"/>
  <c r="M25"/>
  <c r="S32"/>
  <c r="S21"/>
  <c r="S24"/>
  <c r="G7"/>
  <c r="G32"/>
  <c r="D8" i="19" s="1"/>
  <c r="G24" i="9"/>
  <c r="G21" s="1"/>
  <c r="S13"/>
  <c r="S8"/>
  <c r="M8"/>
  <c r="M11" i="2"/>
  <c r="N11"/>
  <c r="O11"/>
  <c r="P11"/>
  <c r="S6"/>
  <c r="S32"/>
  <c r="G31"/>
  <c r="G11"/>
  <c r="L29" i="39"/>
  <c r="L35"/>
  <c r="L10"/>
  <c r="L15"/>
  <c r="L19" s="1"/>
  <c r="L20"/>
  <c r="F29"/>
  <c r="F35"/>
  <c r="F61" i="8"/>
  <c r="C24" i="63"/>
  <c r="C32" s="1"/>
  <c r="C34" s="1"/>
  <c r="C41" s="1"/>
  <c r="C10"/>
  <c r="H26" i="54"/>
  <c r="D10" i="53"/>
  <c r="K21" i="52"/>
  <c r="F17" i="51"/>
  <c r="M29" i="50"/>
  <c r="M15"/>
  <c r="R58" i="62"/>
  <c r="R44" i="8" s="1"/>
  <c r="R46" s="1"/>
  <c r="F58" i="62"/>
  <c r="F59" i="8" s="1"/>
  <c r="R33" i="62"/>
  <c r="R32" s="1"/>
  <c r="F33"/>
  <c r="L33" s="1"/>
  <c r="L32" s="1"/>
  <c r="F30"/>
  <c r="L30" s="1"/>
  <c r="F31"/>
  <c r="L31" s="1"/>
  <c r="R25"/>
  <c r="F25"/>
  <c r="L25" s="1"/>
  <c r="S8"/>
  <c r="T8"/>
  <c r="N8" s="1"/>
  <c r="U8"/>
  <c r="O8" s="1"/>
  <c r="V8"/>
  <c r="P8" s="1"/>
  <c r="R9"/>
  <c r="S9"/>
  <c r="M9" s="1"/>
  <c r="T9"/>
  <c r="N9" s="1"/>
  <c r="U9"/>
  <c r="O9" s="1"/>
  <c r="V9"/>
  <c r="P9" s="1"/>
  <c r="R10"/>
  <c r="S10"/>
  <c r="M10" s="1"/>
  <c r="T10"/>
  <c r="N10" s="1"/>
  <c r="U10"/>
  <c r="O10" s="1"/>
  <c r="V10"/>
  <c r="P10" s="1"/>
  <c r="R11"/>
  <c r="S11"/>
  <c r="M11" s="1"/>
  <c r="T11"/>
  <c r="N11" s="1"/>
  <c r="U11"/>
  <c r="O11" s="1"/>
  <c r="V11"/>
  <c r="P11" s="1"/>
  <c r="R12"/>
  <c r="L12" s="1"/>
  <c r="S12"/>
  <c r="M12" s="1"/>
  <c r="T12"/>
  <c r="N12" s="1"/>
  <c r="U12"/>
  <c r="O12" s="1"/>
  <c r="V12"/>
  <c r="P12" s="1"/>
  <c r="S13"/>
  <c r="T13"/>
  <c r="N13" s="1"/>
  <c r="U13"/>
  <c r="O13" s="1"/>
  <c r="V13"/>
  <c r="P13" s="1"/>
  <c r="R14"/>
  <c r="S14"/>
  <c r="M14" s="1"/>
  <c r="T14"/>
  <c r="N14" s="1"/>
  <c r="U14"/>
  <c r="O14" s="1"/>
  <c r="V14"/>
  <c r="P14" s="1"/>
  <c r="R15"/>
  <c r="S15"/>
  <c r="M15" s="1"/>
  <c r="T15"/>
  <c r="N15" s="1"/>
  <c r="U15"/>
  <c r="O15" s="1"/>
  <c r="V15"/>
  <c r="P15" s="1"/>
  <c r="R16"/>
  <c r="S16"/>
  <c r="M16" s="1"/>
  <c r="T16"/>
  <c r="N16" s="1"/>
  <c r="U16"/>
  <c r="O16" s="1"/>
  <c r="V16"/>
  <c r="P16" s="1"/>
  <c r="R17"/>
  <c r="S17"/>
  <c r="T17"/>
  <c r="N17" s="1"/>
  <c r="U17"/>
  <c r="O17" s="1"/>
  <c r="V17"/>
  <c r="P17" s="1"/>
  <c r="R18"/>
  <c r="S18"/>
  <c r="M18" s="1"/>
  <c r="T18"/>
  <c r="N18" s="1"/>
  <c r="U18"/>
  <c r="O18" s="1"/>
  <c r="V18"/>
  <c r="P18" s="1"/>
  <c r="R19"/>
  <c r="S19"/>
  <c r="M19" s="1"/>
  <c r="T19"/>
  <c r="N19" s="1"/>
  <c r="U19"/>
  <c r="O19" s="1"/>
  <c r="V19"/>
  <c r="P19" s="1"/>
  <c r="R20"/>
  <c r="S20"/>
  <c r="M20" s="1"/>
  <c r="T20"/>
  <c r="N20" s="1"/>
  <c r="U20"/>
  <c r="O20" s="1"/>
  <c r="V20"/>
  <c r="P20" s="1"/>
  <c r="F9"/>
  <c r="L9" s="1"/>
  <c r="F10"/>
  <c r="L10" s="1"/>
  <c r="F11"/>
  <c r="L11" s="1"/>
  <c r="F14"/>
  <c r="L14" s="1"/>
  <c r="F15"/>
  <c r="L15" s="1"/>
  <c r="F16"/>
  <c r="L16" s="1"/>
  <c r="F18"/>
  <c r="L18" s="1"/>
  <c r="F19"/>
  <c r="L19" s="1"/>
  <c r="F20"/>
  <c r="L20" s="1"/>
  <c r="F18" i="8"/>
  <c r="R18"/>
  <c r="R17"/>
  <c r="R6"/>
  <c r="R7"/>
  <c r="R8"/>
  <c r="C21" i="19"/>
  <c r="C27"/>
  <c r="C28" s="1"/>
  <c r="C9"/>
  <c r="J21"/>
  <c r="J20"/>
  <c r="R55" i="9"/>
  <c r="R48"/>
  <c r="R32"/>
  <c r="L33"/>
  <c r="L32" s="1"/>
  <c r="F32"/>
  <c r="C8" i="19" s="1"/>
  <c r="R24" i="9"/>
  <c r="R24" i="62" s="1"/>
  <c r="R21" s="1"/>
  <c r="L25" i="9"/>
  <c r="F24"/>
  <c r="F21"/>
  <c r="C7" i="19" s="1"/>
  <c r="R8" i="9"/>
  <c r="R8" i="62" s="1"/>
  <c r="R13" i="9"/>
  <c r="R13" i="62" s="1"/>
  <c r="L8" i="9"/>
  <c r="L13"/>
  <c r="L17"/>
  <c r="R32" i="2"/>
  <c r="F20"/>
  <c r="F17"/>
  <c r="F25"/>
  <c r="L11"/>
  <c r="F11"/>
  <c r="K29" i="39"/>
  <c r="K35"/>
  <c r="K42"/>
  <c r="K20"/>
  <c r="E15"/>
  <c r="E11" i="2"/>
  <c r="C10" i="53"/>
  <c r="H58" i="8"/>
  <c r="H57" s="1"/>
  <c r="I58"/>
  <c r="I57" s="1"/>
  <c r="J58"/>
  <c r="J57" s="1"/>
  <c r="L58"/>
  <c r="M58"/>
  <c r="N58"/>
  <c r="O58"/>
  <c r="P58"/>
  <c r="H59"/>
  <c r="I59"/>
  <c r="J59"/>
  <c r="L59"/>
  <c r="M59"/>
  <c r="N59"/>
  <c r="O59"/>
  <c r="P59"/>
  <c r="S59"/>
  <c r="F60"/>
  <c r="G60"/>
  <c r="H60"/>
  <c r="I60"/>
  <c r="J60"/>
  <c r="K60"/>
  <c r="L60"/>
  <c r="M60"/>
  <c r="N60"/>
  <c r="O60"/>
  <c r="P60"/>
  <c r="Q60"/>
  <c r="H61"/>
  <c r="I61"/>
  <c r="J61"/>
  <c r="K61"/>
  <c r="Q61"/>
  <c r="R61"/>
  <c r="S61"/>
  <c r="T61"/>
  <c r="U61"/>
  <c r="V61"/>
  <c r="W61"/>
  <c r="H44"/>
  <c r="I44"/>
  <c r="J44"/>
  <c r="L44"/>
  <c r="M44"/>
  <c r="N44"/>
  <c r="O44"/>
  <c r="P44"/>
  <c r="S44"/>
  <c r="T44"/>
  <c r="U44"/>
  <c r="V44"/>
  <c r="W44"/>
  <c r="X44"/>
  <c r="Y44"/>
  <c r="Z44"/>
  <c r="AA44"/>
  <c r="AB44"/>
  <c r="AC44"/>
  <c r="H46"/>
  <c r="I46"/>
  <c r="J46"/>
  <c r="L46"/>
  <c r="M46"/>
  <c r="N46"/>
  <c r="O46"/>
  <c r="P46"/>
  <c r="S46"/>
  <c r="T46"/>
  <c r="U46"/>
  <c r="V46"/>
  <c r="W46"/>
  <c r="X46"/>
  <c r="Y46"/>
  <c r="Z46"/>
  <c r="AA46"/>
  <c r="AB46"/>
  <c r="AC46"/>
  <c r="Q58" i="62"/>
  <c r="Q44" i="8" s="1"/>
  <c r="Q46" s="1"/>
  <c r="Q50" i="62"/>
  <c r="K50" s="1"/>
  <c r="K48" s="1"/>
  <c r="N32"/>
  <c r="O32"/>
  <c r="P32"/>
  <c r="Q33"/>
  <c r="Q32" s="1"/>
  <c r="Q31"/>
  <c r="Q30"/>
  <c r="Q29"/>
  <c r="Q28"/>
  <c r="Q27"/>
  <c r="Q26"/>
  <c r="Q25"/>
  <c r="Q23"/>
  <c r="Q9"/>
  <c r="Q10"/>
  <c r="Q11"/>
  <c r="Q12"/>
  <c r="Q14"/>
  <c r="Q15"/>
  <c r="Q16"/>
  <c r="Q17"/>
  <c r="Q18"/>
  <c r="Q19"/>
  <c r="Q20"/>
  <c r="L55" i="9"/>
  <c r="M55"/>
  <c r="N55"/>
  <c r="O55"/>
  <c r="P55"/>
  <c r="Q55"/>
  <c r="L24"/>
  <c r="L21" s="1"/>
  <c r="M24"/>
  <c r="M21" s="1"/>
  <c r="N24"/>
  <c r="N21" s="1"/>
  <c r="N54" s="1"/>
  <c r="N59" s="1"/>
  <c r="O24"/>
  <c r="O21" s="1"/>
  <c r="O54" s="1"/>
  <c r="O59" s="1"/>
  <c r="P24"/>
  <c r="P21" s="1"/>
  <c r="P54" s="1"/>
  <c r="P59" s="1"/>
  <c r="Q24"/>
  <c r="Q24" i="62" s="1"/>
  <c r="K25" i="9"/>
  <c r="M13"/>
  <c r="N13"/>
  <c r="O13"/>
  <c r="P13"/>
  <c r="Q13"/>
  <c r="Q13" i="62"/>
  <c r="N8" i="9"/>
  <c r="O8"/>
  <c r="P8"/>
  <c r="Q8"/>
  <c r="Q8" i="62" s="1"/>
  <c r="Q7" s="1"/>
  <c r="L7" i="9"/>
  <c r="M7"/>
  <c r="N7"/>
  <c r="O7"/>
  <c r="P7"/>
  <c r="Q7"/>
  <c r="M32"/>
  <c r="N32"/>
  <c r="O32"/>
  <c r="P32"/>
  <c r="Q32"/>
  <c r="K58"/>
  <c r="K33"/>
  <c r="F8"/>
  <c r="G8"/>
  <c r="H8"/>
  <c r="I8"/>
  <c r="J8"/>
  <c r="K8"/>
  <c r="F13"/>
  <c r="G13"/>
  <c r="H13"/>
  <c r="I13"/>
  <c r="J13"/>
  <c r="K13"/>
  <c r="F17"/>
  <c r="G17"/>
  <c r="H17"/>
  <c r="I17"/>
  <c r="J17"/>
  <c r="K17"/>
  <c r="E29" i="39"/>
  <c r="G29"/>
  <c r="H29"/>
  <c r="I29"/>
  <c r="J29"/>
  <c r="E35"/>
  <c r="G35"/>
  <c r="H35"/>
  <c r="I35"/>
  <c r="J35"/>
  <c r="E42"/>
  <c r="G42"/>
  <c r="H42"/>
  <c r="I42"/>
  <c r="J42"/>
  <c r="E10"/>
  <c r="F10"/>
  <c r="G10"/>
  <c r="H10"/>
  <c r="I10"/>
  <c r="J10"/>
  <c r="F15"/>
  <c r="G15"/>
  <c r="H15"/>
  <c r="I15"/>
  <c r="J15"/>
  <c r="E19"/>
  <c r="F19"/>
  <c r="G19"/>
  <c r="H19"/>
  <c r="I19"/>
  <c r="J19"/>
  <c r="E20"/>
  <c r="F20"/>
  <c r="G20"/>
  <c r="H20"/>
  <c r="I20"/>
  <c r="J20"/>
  <c r="E25"/>
  <c r="F25"/>
  <c r="G25"/>
  <c r="H25"/>
  <c r="I25"/>
  <c r="J25"/>
  <c r="O15" i="59"/>
  <c r="O16"/>
  <c r="O10"/>
  <c r="O11"/>
  <c r="O12"/>
  <c r="O6"/>
  <c r="O7"/>
  <c r="O8"/>
  <c r="G26" i="54"/>
  <c r="Q32" i="2"/>
  <c r="D8" i="58"/>
  <c r="G8"/>
  <c r="D9"/>
  <c r="G9"/>
  <c r="D10"/>
  <c r="G10"/>
  <c r="F22" i="62"/>
  <c r="L22" s="1"/>
  <c r="G22"/>
  <c r="G21" s="1"/>
  <c r="H22"/>
  <c r="I22"/>
  <c r="I21" s="1"/>
  <c r="I54" s="1"/>
  <c r="I59" s="1"/>
  <c r="J22"/>
  <c r="M22"/>
  <c r="N22"/>
  <c r="O22"/>
  <c r="O21" s="1"/>
  <c r="P22"/>
  <c r="H21"/>
  <c r="J21"/>
  <c r="K40"/>
  <c r="K51"/>
  <c r="N21"/>
  <c r="P21"/>
  <c r="Q40"/>
  <c r="Q18" i="8"/>
  <c r="Q17"/>
  <c r="Q20"/>
  <c r="Q21"/>
  <c r="Q22"/>
  <c r="Q23"/>
  <c r="K18"/>
  <c r="K20"/>
  <c r="K21"/>
  <c r="K22"/>
  <c r="K23"/>
  <c r="K17"/>
  <c r="K7"/>
  <c r="K8"/>
  <c r="K9"/>
  <c r="K11"/>
  <c r="K12"/>
  <c r="K13"/>
  <c r="K6"/>
  <c r="Q11"/>
  <c r="Q12"/>
  <c r="Q13"/>
  <c r="Q9"/>
  <c r="Q7"/>
  <c r="Q8"/>
  <c r="Q6"/>
  <c r="K24" i="9"/>
  <c r="K21"/>
  <c r="K42"/>
  <c r="K40"/>
  <c r="K48"/>
  <c r="K51"/>
  <c r="K36"/>
  <c r="K32"/>
  <c r="K55"/>
  <c r="C13" i="59"/>
  <c r="E52" i="62"/>
  <c r="I21" i="19"/>
  <c r="E18" i="8"/>
  <c r="B24" i="63"/>
  <c r="B32" s="1"/>
  <c r="B10"/>
  <c r="B18"/>
  <c r="E51" i="9"/>
  <c r="B22" i="19" s="1"/>
  <c r="E24" i="9"/>
  <c r="E21" s="1"/>
  <c r="E22" i="62"/>
  <c r="K22" s="1"/>
  <c r="E25"/>
  <c r="E17" i="9"/>
  <c r="E9" i="62"/>
  <c r="K9" s="1"/>
  <c r="E10"/>
  <c r="K10" s="1"/>
  <c r="E11"/>
  <c r="K11" s="1"/>
  <c r="E14"/>
  <c r="K14" s="1"/>
  <c r="E15"/>
  <c r="K15" s="1"/>
  <c r="L51" i="8"/>
  <c r="M51"/>
  <c r="M52"/>
  <c r="N51"/>
  <c r="O51"/>
  <c r="O52" s="1"/>
  <c r="P51"/>
  <c r="Q51"/>
  <c r="Q52" s="1"/>
  <c r="L52"/>
  <c r="N52"/>
  <c r="P52"/>
  <c r="W52"/>
  <c r="J30" i="37"/>
  <c r="J36"/>
  <c r="J43"/>
  <c r="J21"/>
  <c r="Q10" i="8"/>
  <c r="Q5" s="1"/>
  <c r="Q29" s="1"/>
  <c r="Q33" s="1"/>
  <c r="Q35" s="1"/>
  <c r="E20" i="2"/>
  <c r="Q20"/>
  <c r="Q19" i="8"/>
  <c r="Q16" s="1"/>
  <c r="K25" i="2"/>
  <c r="E6"/>
  <c r="E17"/>
  <c r="E25"/>
  <c r="E32"/>
  <c r="L40" i="9"/>
  <c r="M40"/>
  <c r="N40"/>
  <c r="O40"/>
  <c r="P40"/>
  <c r="Q40"/>
  <c r="E28" i="62"/>
  <c r="K28" s="1"/>
  <c r="E30"/>
  <c r="K30" s="1"/>
  <c r="E31"/>
  <c r="K31" s="1"/>
  <c r="E23"/>
  <c r="S7"/>
  <c r="T7"/>
  <c r="U7"/>
  <c r="V7"/>
  <c r="F8"/>
  <c r="H8"/>
  <c r="H7"/>
  <c r="H54"/>
  <c r="I8"/>
  <c r="I7"/>
  <c r="J8"/>
  <c r="J7"/>
  <c r="J54"/>
  <c r="E8"/>
  <c r="E13"/>
  <c r="K13" s="1"/>
  <c r="E16"/>
  <c r="K16" s="1"/>
  <c r="E19"/>
  <c r="K19" s="1"/>
  <c r="E20"/>
  <c r="K20" s="1"/>
  <c r="K12"/>
  <c r="F32"/>
  <c r="G32"/>
  <c r="H32"/>
  <c r="I32"/>
  <c r="J32"/>
  <c r="E37"/>
  <c r="K37" s="1"/>
  <c r="E38"/>
  <c r="K38" s="1"/>
  <c r="E39"/>
  <c r="E33"/>
  <c r="K33" s="1"/>
  <c r="K39"/>
  <c r="M40"/>
  <c r="O40"/>
  <c r="F40"/>
  <c r="H40"/>
  <c r="J40"/>
  <c r="F42"/>
  <c r="G42"/>
  <c r="G40"/>
  <c r="H42"/>
  <c r="I42"/>
  <c r="I40"/>
  <c r="J42"/>
  <c r="L42"/>
  <c r="L40"/>
  <c r="M42"/>
  <c r="N42"/>
  <c r="N40"/>
  <c r="O42"/>
  <c r="P42"/>
  <c r="P40"/>
  <c r="E17" i="8"/>
  <c r="L53" i="54"/>
  <c r="M53"/>
  <c r="N53"/>
  <c r="O53"/>
  <c r="Q54"/>
  <c r="P53"/>
  <c r="Q53"/>
  <c r="B53"/>
  <c r="C53"/>
  <c r="D53"/>
  <c r="E53"/>
  <c r="F53"/>
  <c r="G53"/>
  <c r="G54"/>
  <c r="Q26"/>
  <c r="L26"/>
  <c r="M26"/>
  <c r="N26"/>
  <c r="O26"/>
  <c r="P26"/>
  <c r="B26"/>
  <c r="C26"/>
  <c r="D26"/>
  <c r="E26"/>
  <c r="F26"/>
  <c r="H53"/>
  <c r="I53"/>
  <c r="J53"/>
  <c r="K53"/>
  <c r="C16" i="53"/>
  <c r="I29" i="50"/>
  <c r="J29"/>
  <c r="L29"/>
  <c r="I15"/>
  <c r="J15"/>
  <c r="L15"/>
  <c r="D15"/>
  <c r="E56" i="62"/>
  <c r="E60" i="8" s="1"/>
  <c r="E58" i="62"/>
  <c r="K58" s="1"/>
  <c r="Q55"/>
  <c r="Q58" i="8" s="1"/>
  <c r="Q57" s="1"/>
  <c r="F51"/>
  <c r="G51"/>
  <c r="H51"/>
  <c r="I51"/>
  <c r="J51"/>
  <c r="K51"/>
  <c r="F12"/>
  <c r="F13"/>
  <c r="F10" s="1"/>
  <c r="F6"/>
  <c r="F7"/>
  <c r="F8"/>
  <c r="F9"/>
  <c r="F19"/>
  <c r="F17"/>
  <c r="F16" s="1"/>
  <c r="F25"/>
  <c r="F24" s="1"/>
  <c r="G11"/>
  <c r="G12"/>
  <c r="G13"/>
  <c r="G6"/>
  <c r="M6" s="1"/>
  <c r="G7"/>
  <c r="M7" s="1"/>
  <c r="G8"/>
  <c r="M8" s="1"/>
  <c r="G9"/>
  <c r="G20" i="2"/>
  <c r="G19" i="8"/>
  <c r="G17"/>
  <c r="G25"/>
  <c r="G24" s="1"/>
  <c r="H11"/>
  <c r="H12"/>
  <c r="H13"/>
  <c r="H6"/>
  <c r="H7"/>
  <c r="H8"/>
  <c r="H9"/>
  <c r="H20" i="2"/>
  <c r="H19" i="8"/>
  <c r="H17"/>
  <c r="H18"/>
  <c r="H16"/>
  <c r="H25"/>
  <c r="H24" s="1"/>
  <c r="I11"/>
  <c r="I12"/>
  <c r="I13"/>
  <c r="I6"/>
  <c r="I7"/>
  <c r="I8"/>
  <c r="I9"/>
  <c r="I20" i="2"/>
  <c r="I19" i="8"/>
  <c r="I17"/>
  <c r="I18"/>
  <c r="I16" s="1"/>
  <c r="I25"/>
  <c r="I24" s="1"/>
  <c r="J11"/>
  <c r="J12"/>
  <c r="J13"/>
  <c r="J6"/>
  <c r="J7"/>
  <c r="J8"/>
  <c r="J9"/>
  <c r="J20" i="2"/>
  <c r="J19" i="8"/>
  <c r="J17"/>
  <c r="J16" s="1"/>
  <c r="J18"/>
  <c r="J25"/>
  <c r="J24" s="1"/>
  <c r="E8"/>
  <c r="E6"/>
  <c r="E7"/>
  <c r="E9"/>
  <c r="E11"/>
  <c r="E12"/>
  <c r="E13"/>
  <c r="K24"/>
  <c r="L20" i="2"/>
  <c r="L19" i="8"/>
  <c r="L18"/>
  <c r="M20" i="2"/>
  <c r="M19" i="8"/>
  <c r="M17"/>
  <c r="M18"/>
  <c r="N20" i="2"/>
  <c r="N19" i="8"/>
  <c r="N17"/>
  <c r="N18"/>
  <c r="O17"/>
  <c r="O18"/>
  <c r="P17"/>
  <c r="P18"/>
  <c r="W5"/>
  <c r="E43" i="62"/>
  <c r="E44"/>
  <c r="E45"/>
  <c r="E51"/>
  <c r="E57"/>
  <c r="E55" s="1"/>
  <c r="E58" i="8" s="1"/>
  <c r="E57" s="1"/>
  <c r="E49" i="62"/>
  <c r="E41"/>
  <c r="E35"/>
  <c r="K35" s="1"/>
  <c r="E34"/>
  <c r="K34" s="1"/>
  <c r="E29"/>
  <c r="K29" s="1"/>
  <c r="E27"/>
  <c r="K27" s="1"/>
  <c r="E26"/>
  <c r="K26" s="1"/>
  <c r="E18"/>
  <c r="E17" s="1"/>
  <c r="E19" i="8"/>
  <c r="E16" s="1"/>
  <c r="E25"/>
  <c r="E24" s="1"/>
  <c r="E8" i="9"/>
  <c r="E13"/>
  <c r="E7"/>
  <c r="E36"/>
  <c r="E32"/>
  <c r="B8" i="19" s="1"/>
  <c r="D10" i="39"/>
  <c r="B9" i="19"/>
  <c r="B27"/>
  <c r="B21"/>
  <c r="E42" i="9"/>
  <c r="B20" i="19" s="1"/>
  <c r="I20"/>
  <c r="E9" i="49"/>
  <c r="E10"/>
  <c r="T21" i="62"/>
  <c r="T54"/>
  <c r="U21"/>
  <c r="V21"/>
  <c r="V54"/>
  <c r="F48"/>
  <c r="H48"/>
  <c r="I48"/>
  <c r="J48"/>
  <c r="L48"/>
  <c r="M48"/>
  <c r="N48"/>
  <c r="O48"/>
  <c r="P48"/>
  <c r="Q48"/>
  <c r="S48"/>
  <c r="T49"/>
  <c r="U49"/>
  <c r="U48"/>
  <c r="V49"/>
  <c r="R48"/>
  <c r="T50"/>
  <c r="T48"/>
  <c r="U50"/>
  <c r="V50"/>
  <c r="V48"/>
  <c r="F51"/>
  <c r="G51"/>
  <c r="H51"/>
  <c r="I51"/>
  <c r="J51"/>
  <c r="L51"/>
  <c r="M51"/>
  <c r="N51"/>
  <c r="O51"/>
  <c r="P51"/>
  <c r="Q51"/>
  <c r="R51"/>
  <c r="S51"/>
  <c r="T51"/>
  <c r="U51"/>
  <c r="V51"/>
  <c r="H55"/>
  <c r="I55"/>
  <c r="J55"/>
  <c r="L55"/>
  <c r="M55"/>
  <c r="N55"/>
  <c r="O55"/>
  <c r="P55"/>
  <c r="U55"/>
  <c r="R60" i="8"/>
  <c r="S55" i="62"/>
  <c r="S58" i="8" s="1"/>
  <c r="S57" s="1"/>
  <c r="T56" i="62"/>
  <c r="U56"/>
  <c r="U52" i="8"/>
  <c r="V56" i="62"/>
  <c r="E48" i="9"/>
  <c r="E55"/>
  <c r="F55"/>
  <c r="G55"/>
  <c r="H55"/>
  <c r="I55"/>
  <c r="J55"/>
  <c r="F40"/>
  <c r="F48"/>
  <c r="F51"/>
  <c r="C22" i="19" s="1"/>
  <c r="G40" i="9"/>
  <c r="G48"/>
  <c r="G54" s="1"/>
  <c r="G59" s="1"/>
  <c r="G51"/>
  <c r="H7"/>
  <c r="H21"/>
  <c r="H40"/>
  <c r="H48"/>
  <c r="H51"/>
  <c r="I7"/>
  <c r="I21"/>
  <c r="I40"/>
  <c r="I48"/>
  <c r="I51"/>
  <c r="J7"/>
  <c r="J21"/>
  <c r="J40"/>
  <c r="J48"/>
  <c r="J51"/>
  <c r="L48"/>
  <c r="L51"/>
  <c r="M48"/>
  <c r="M51"/>
  <c r="N48"/>
  <c r="N51"/>
  <c r="O48"/>
  <c r="O51"/>
  <c r="P48"/>
  <c r="P51"/>
  <c r="Q48"/>
  <c r="Q51"/>
  <c r="F32" i="2"/>
  <c r="G32"/>
  <c r="H32"/>
  <c r="I32"/>
  <c r="J32"/>
  <c r="K32"/>
  <c r="L32"/>
  <c r="M32"/>
  <c r="N32"/>
  <c r="O32"/>
  <c r="P32"/>
  <c r="O9" i="59"/>
  <c r="O13"/>
  <c r="D13"/>
  <c r="E13"/>
  <c r="F13"/>
  <c r="G13"/>
  <c r="H13"/>
  <c r="I13"/>
  <c r="J13"/>
  <c r="K13"/>
  <c r="L13"/>
  <c r="M13"/>
  <c r="N13"/>
  <c r="Q13"/>
  <c r="O19"/>
  <c r="O20" s="1"/>
  <c r="O17"/>
  <c r="C19"/>
  <c r="C20"/>
  <c r="D19"/>
  <c r="E19"/>
  <c r="F19"/>
  <c r="G19"/>
  <c r="H19"/>
  <c r="I19"/>
  <c r="J19"/>
  <c r="K19"/>
  <c r="L19"/>
  <c r="M19"/>
  <c r="N19"/>
  <c r="Q19"/>
  <c r="B13" i="58"/>
  <c r="C13"/>
  <c r="D13"/>
  <c r="E13"/>
  <c r="F13"/>
  <c r="G13"/>
  <c r="C21"/>
  <c r="C13" i="56"/>
  <c r="D13"/>
  <c r="J26" i="54"/>
  <c r="K26"/>
  <c r="R26"/>
  <c r="S26"/>
  <c r="T26"/>
  <c r="U26"/>
  <c r="D16" i="53"/>
  <c r="F16"/>
  <c r="G16"/>
  <c r="H16"/>
  <c r="I16"/>
  <c r="J16"/>
  <c r="M16"/>
  <c r="D21" i="52"/>
  <c r="E21"/>
  <c r="F21"/>
  <c r="G21"/>
  <c r="J21"/>
  <c r="M21"/>
  <c r="P21"/>
  <c r="Q21"/>
  <c r="R21"/>
  <c r="S21"/>
  <c r="H25"/>
  <c r="E17" i="51"/>
  <c r="G10" i="50"/>
  <c r="K10"/>
  <c r="K15"/>
  <c r="G11"/>
  <c r="K11"/>
  <c r="G12"/>
  <c r="K12"/>
  <c r="G13"/>
  <c r="K13"/>
  <c r="G14"/>
  <c r="K14"/>
  <c r="E15"/>
  <c r="F15"/>
  <c r="G15" s="1"/>
  <c r="H15"/>
  <c r="G26"/>
  <c r="K26"/>
  <c r="K29"/>
  <c r="G27"/>
  <c r="K27"/>
  <c r="G28"/>
  <c r="K28"/>
  <c r="D29"/>
  <c r="E29"/>
  <c r="F29"/>
  <c r="H29"/>
  <c r="K9" i="49"/>
  <c r="K10"/>
  <c r="B11"/>
  <c r="C11"/>
  <c r="D11"/>
  <c r="E11"/>
  <c r="F11"/>
  <c r="G11"/>
  <c r="H11"/>
  <c r="I11"/>
  <c r="J11"/>
  <c r="K11"/>
  <c r="K13"/>
  <c r="V21" i="9"/>
  <c r="L6" i="8"/>
  <c r="L7"/>
  <c r="L8"/>
  <c r="R9"/>
  <c r="L9" s="1"/>
  <c r="R10"/>
  <c r="L25"/>
  <c r="L24" s="1"/>
  <c r="S9"/>
  <c r="S10"/>
  <c r="M25"/>
  <c r="M24" s="1"/>
  <c r="T21" i="9"/>
  <c r="T6" i="8"/>
  <c r="N6" s="1"/>
  <c r="T7"/>
  <c r="N7" s="1"/>
  <c r="T8"/>
  <c r="N8" s="1"/>
  <c r="T9"/>
  <c r="N9" s="1"/>
  <c r="T11" i="2"/>
  <c r="T10" i="8"/>
  <c r="N25"/>
  <c r="N24" s="1"/>
  <c r="U21" i="9"/>
  <c r="U6" i="8"/>
  <c r="O6" s="1"/>
  <c r="U7"/>
  <c r="O7" s="1"/>
  <c r="U8"/>
  <c r="O8" s="1"/>
  <c r="U9"/>
  <c r="O9" s="1"/>
  <c r="U10"/>
  <c r="O19"/>
  <c r="O16" s="1"/>
  <c r="O25"/>
  <c r="O24" s="1"/>
  <c r="V6"/>
  <c r="P6" s="1"/>
  <c r="V7"/>
  <c r="P7" s="1"/>
  <c r="V8"/>
  <c r="P8" s="1"/>
  <c r="V9"/>
  <c r="P9" s="1"/>
  <c r="V10"/>
  <c r="P19"/>
  <c r="P16" s="1"/>
  <c r="P25"/>
  <c r="P24" s="1"/>
  <c r="Q24"/>
  <c r="R20" i="2"/>
  <c r="R19" i="8"/>
  <c r="R16" s="1"/>
  <c r="R24"/>
  <c r="S20" i="2"/>
  <c r="S19" i="8"/>
  <c r="S16" s="1"/>
  <c r="S24"/>
  <c r="T20" i="2"/>
  <c r="T19" i="8"/>
  <c r="T16" s="1"/>
  <c r="T24"/>
  <c r="U19"/>
  <c r="U16" s="1"/>
  <c r="U24"/>
  <c r="V19"/>
  <c r="V16" s="1"/>
  <c r="V24"/>
  <c r="W16"/>
  <c r="W29"/>
  <c r="W24"/>
  <c r="X6"/>
  <c r="X7"/>
  <c r="X8"/>
  <c r="X16"/>
  <c r="X24"/>
  <c r="Y6"/>
  <c r="Y7"/>
  <c r="Y8"/>
  <c r="Y5"/>
  <c r="Y29" s="1"/>
  <c r="Y16"/>
  <c r="Y24"/>
  <c r="Z6"/>
  <c r="Z7"/>
  <c r="Z8"/>
  <c r="Z16"/>
  <c r="Z24"/>
  <c r="AA6"/>
  <c r="AA7"/>
  <c r="AA8"/>
  <c r="AA16"/>
  <c r="AA24"/>
  <c r="AB6"/>
  <c r="AB7"/>
  <c r="AB8"/>
  <c r="AB16"/>
  <c r="AB24"/>
  <c r="AC6"/>
  <c r="AC7"/>
  <c r="AC8"/>
  <c r="AC16"/>
  <c r="AC24"/>
  <c r="H52"/>
  <c r="I52"/>
  <c r="J52"/>
  <c r="K52"/>
  <c r="L30"/>
  <c r="L61" s="1"/>
  <c r="L57" s="1"/>
  <c r="M30"/>
  <c r="M61" s="1"/>
  <c r="M57" s="1"/>
  <c r="N30"/>
  <c r="N61" s="1"/>
  <c r="N57" s="1"/>
  <c r="O30"/>
  <c r="O61" s="1"/>
  <c r="O57" s="1"/>
  <c r="P30"/>
  <c r="P61" s="1"/>
  <c r="P57" s="1"/>
  <c r="V7" i="9"/>
  <c r="V49"/>
  <c r="V50"/>
  <c r="V48"/>
  <c r="V51"/>
  <c r="V54"/>
  <c r="V56"/>
  <c r="V55"/>
  <c r="V11" i="8"/>
  <c r="V12"/>
  <c r="V13"/>
  <c r="V14"/>
  <c r="V15"/>
  <c r="V20"/>
  <c r="P11"/>
  <c r="P12"/>
  <c r="P13"/>
  <c r="P20"/>
  <c r="P21"/>
  <c r="P22"/>
  <c r="P23"/>
  <c r="J20"/>
  <c r="J21"/>
  <c r="J22"/>
  <c r="J23"/>
  <c r="N20" i="19"/>
  <c r="N21"/>
  <c r="N22"/>
  <c r="N28"/>
  <c r="N17"/>
  <c r="N6"/>
  <c r="N7"/>
  <c r="N8"/>
  <c r="N9"/>
  <c r="J11" i="2"/>
  <c r="N10" i="19"/>
  <c r="J25" i="2"/>
  <c r="N11" i="19"/>
  <c r="G25"/>
  <c r="G28"/>
  <c r="G29"/>
  <c r="I11" i="37"/>
  <c r="G14" i="19"/>
  <c r="G15"/>
  <c r="G17" s="1"/>
  <c r="G18" s="1"/>
  <c r="G31" s="1"/>
  <c r="V6" i="2"/>
  <c r="V31"/>
  <c r="V36"/>
  <c r="V17"/>
  <c r="V25"/>
  <c r="P6"/>
  <c r="P31" s="1"/>
  <c r="P36" s="1"/>
  <c r="P40" s="1"/>
  <c r="P17"/>
  <c r="P25"/>
  <c r="W6"/>
  <c r="W31"/>
  <c r="W36"/>
  <c r="W17"/>
  <c r="W25"/>
  <c r="J17"/>
  <c r="V30" i="37"/>
  <c r="V36"/>
  <c r="V43"/>
  <c r="O30"/>
  <c r="O36"/>
  <c r="O43"/>
  <c r="I30"/>
  <c r="I36"/>
  <c r="I43"/>
  <c r="O11"/>
  <c r="O20"/>
  <c r="O26"/>
  <c r="O21"/>
  <c r="I20"/>
  <c r="I21"/>
  <c r="I26"/>
  <c r="O29" i="39"/>
  <c r="O35"/>
  <c r="O42"/>
  <c r="O10"/>
  <c r="O15"/>
  <c r="O19"/>
  <c r="O21"/>
  <c r="O20"/>
  <c r="N30" i="37"/>
  <c r="N36"/>
  <c r="N43"/>
  <c r="N11"/>
  <c r="N16"/>
  <c r="N20"/>
  <c r="N21"/>
  <c r="N26"/>
  <c r="U7" i="9"/>
  <c r="U49"/>
  <c r="U50"/>
  <c r="U48"/>
  <c r="U51"/>
  <c r="U56"/>
  <c r="U55" s="1"/>
  <c r="U59" s="1"/>
  <c r="H11" i="2"/>
  <c r="N6"/>
  <c r="N31" s="1"/>
  <c r="N36" s="1"/>
  <c r="N38" s="1"/>
  <c r="I11"/>
  <c r="I6"/>
  <c r="I31"/>
  <c r="I36"/>
  <c r="I38"/>
  <c r="I17"/>
  <c r="I25"/>
  <c r="N29" i="39"/>
  <c r="N35"/>
  <c r="N42"/>
  <c r="N10"/>
  <c r="N15"/>
  <c r="N19"/>
  <c r="N21"/>
  <c r="N20"/>
  <c r="T30" i="37"/>
  <c r="T36"/>
  <c r="T43"/>
  <c r="H30"/>
  <c r="H36"/>
  <c r="H43"/>
  <c r="U11" i="8"/>
  <c r="O11" s="1"/>
  <c r="U12"/>
  <c r="O12" s="1"/>
  <c r="U13"/>
  <c r="O13" s="1"/>
  <c r="U20"/>
  <c r="T20"/>
  <c r="T12"/>
  <c r="N12" s="1"/>
  <c r="O20"/>
  <c r="N20"/>
  <c r="T13"/>
  <c r="N13" s="1"/>
  <c r="T11"/>
  <c r="N11" s="1"/>
  <c r="I20"/>
  <c r="H20"/>
  <c r="U14"/>
  <c r="U15"/>
  <c r="G52"/>
  <c r="T6" i="2"/>
  <c r="T17"/>
  <c r="T31"/>
  <c r="T36"/>
  <c r="T38"/>
  <c r="U6"/>
  <c r="U17"/>
  <c r="U31"/>
  <c r="U36"/>
  <c r="U38"/>
  <c r="O6"/>
  <c r="O17"/>
  <c r="O25"/>
  <c r="N25"/>
  <c r="N17"/>
  <c r="L6"/>
  <c r="L17"/>
  <c r="L25"/>
  <c r="M6"/>
  <c r="M17"/>
  <c r="M25"/>
  <c r="Q6"/>
  <c r="Q17"/>
  <c r="Q25"/>
  <c r="R6"/>
  <c r="R17"/>
  <c r="R25"/>
  <c r="S17"/>
  <c r="S25"/>
  <c r="T25"/>
  <c r="U25"/>
  <c r="F6"/>
  <c r="F31"/>
  <c r="F36"/>
  <c r="F38"/>
  <c r="G17"/>
  <c r="G25"/>
  <c r="H6"/>
  <c r="H31"/>
  <c r="H36"/>
  <c r="H38"/>
  <c r="H17"/>
  <c r="H25"/>
  <c r="S30" i="37"/>
  <c r="M7" i="19"/>
  <c r="L7"/>
  <c r="M8"/>
  <c r="L8"/>
  <c r="M9"/>
  <c r="L9"/>
  <c r="M10"/>
  <c r="L10"/>
  <c r="M11"/>
  <c r="L11"/>
  <c r="M6"/>
  <c r="M14" s="1"/>
  <c r="M18" s="1"/>
  <c r="L6"/>
  <c r="L14"/>
  <c r="L18" s="1"/>
  <c r="M20"/>
  <c r="L20"/>
  <c r="M21"/>
  <c r="L21"/>
  <c r="M22"/>
  <c r="L22"/>
  <c r="M25"/>
  <c r="L25"/>
  <c r="H11" i="37"/>
  <c r="H20"/>
  <c r="H26"/>
  <c r="H8" i="40"/>
  <c r="F14" i="19"/>
  <c r="F15"/>
  <c r="F17" s="1"/>
  <c r="F18" s="1"/>
  <c r="F31" s="1"/>
  <c r="F25"/>
  <c r="F28"/>
  <c r="F29"/>
  <c r="G8" i="40"/>
  <c r="G17"/>
  <c r="G22"/>
  <c r="G11" i="37"/>
  <c r="G20"/>
  <c r="G26"/>
  <c r="E14" i="19"/>
  <c r="E15"/>
  <c r="E17" s="1"/>
  <c r="E18" s="1"/>
  <c r="E25"/>
  <c r="E28"/>
  <c r="E29"/>
  <c r="M17"/>
  <c r="M28"/>
  <c r="M29"/>
  <c r="O21" i="8"/>
  <c r="O22"/>
  <c r="O23"/>
  <c r="I21"/>
  <c r="I22"/>
  <c r="I23"/>
  <c r="M30" i="37"/>
  <c r="M36"/>
  <c r="M43"/>
  <c r="M11"/>
  <c r="M16"/>
  <c r="M20"/>
  <c r="M26"/>
  <c r="M21"/>
  <c r="G30"/>
  <c r="G36"/>
  <c r="G43"/>
  <c r="H21"/>
  <c r="G16"/>
  <c r="G21"/>
  <c r="F21"/>
  <c r="M29" i="39"/>
  <c r="M35"/>
  <c r="M42"/>
  <c r="M10"/>
  <c r="M15"/>
  <c r="M19"/>
  <c r="M25"/>
  <c r="M21"/>
  <c r="M20"/>
  <c r="M26" i="40"/>
  <c r="M32"/>
  <c r="M39"/>
  <c r="M8"/>
  <c r="M13"/>
  <c r="M17"/>
  <c r="M18"/>
  <c r="M22"/>
  <c r="G26"/>
  <c r="G32"/>
  <c r="G39"/>
  <c r="G13"/>
  <c r="G18"/>
  <c r="S36" i="37"/>
  <c r="S43"/>
  <c r="U43"/>
  <c r="T7" i="9"/>
  <c r="T49"/>
  <c r="T50"/>
  <c r="T48" s="1"/>
  <c r="T54" s="1"/>
  <c r="T59" s="1"/>
  <c r="T51"/>
  <c r="T56"/>
  <c r="T55"/>
  <c r="L28" i="19"/>
  <c r="L29"/>
  <c r="L31" s="1"/>
  <c r="L17"/>
  <c r="T14" i="8"/>
  <c r="T15"/>
  <c r="N21"/>
  <c r="N22"/>
  <c r="N23"/>
  <c r="H21"/>
  <c r="H22"/>
  <c r="H23"/>
  <c r="F52"/>
  <c r="L26" i="40"/>
  <c r="L32"/>
  <c r="L39"/>
  <c r="L8"/>
  <c r="L13"/>
  <c r="L17"/>
  <c r="L22"/>
  <c r="L18"/>
  <c r="L21" i="37"/>
  <c r="L11"/>
  <c r="L16"/>
  <c r="L20"/>
  <c r="L26"/>
  <c r="L30"/>
  <c r="L36"/>
  <c r="L43"/>
  <c r="F30"/>
  <c r="F36"/>
  <c r="F43"/>
  <c r="E30"/>
  <c r="E36"/>
  <c r="E43"/>
  <c r="F11"/>
  <c r="F16"/>
  <c r="F20"/>
  <c r="F26"/>
  <c r="E11"/>
  <c r="E16"/>
  <c r="E20"/>
  <c r="E21"/>
  <c r="E26"/>
  <c r="S11" i="8"/>
  <c r="S12"/>
  <c r="S13"/>
  <c r="S14"/>
  <c r="S15"/>
  <c r="S20"/>
  <c r="M11"/>
  <c r="M12"/>
  <c r="M13"/>
  <c r="M20"/>
  <c r="M21"/>
  <c r="M22"/>
  <c r="M23"/>
  <c r="G20"/>
  <c r="G21"/>
  <c r="G22"/>
  <c r="G23"/>
  <c r="D25" i="19"/>
  <c r="D28"/>
  <c r="D17"/>
  <c r="F8" i="40"/>
  <c r="F17"/>
  <c r="F22"/>
  <c r="F13"/>
  <c r="K22" i="19"/>
  <c r="K28"/>
  <c r="K8"/>
  <c r="K6"/>
  <c r="K7"/>
  <c r="K9"/>
  <c r="K10"/>
  <c r="K11"/>
  <c r="F26" i="40"/>
  <c r="F32"/>
  <c r="F39"/>
  <c r="F18"/>
  <c r="R30" i="37"/>
  <c r="R36"/>
  <c r="R43"/>
  <c r="S7" i="9"/>
  <c r="S51"/>
  <c r="F20" i="8"/>
  <c r="R12"/>
  <c r="L12" s="1"/>
  <c r="R11"/>
  <c r="L11" s="1"/>
  <c r="R13"/>
  <c r="R14"/>
  <c r="R15"/>
  <c r="R20"/>
  <c r="L13"/>
  <c r="L20"/>
  <c r="L21"/>
  <c r="L22"/>
  <c r="L23"/>
  <c r="F21"/>
  <c r="F22"/>
  <c r="F23"/>
  <c r="K26" i="40"/>
  <c r="K39"/>
  <c r="K8"/>
  <c r="K13"/>
  <c r="K17"/>
  <c r="K22"/>
  <c r="K18"/>
  <c r="E26"/>
  <c r="E32"/>
  <c r="E39"/>
  <c r="E8"/>
  <c r="E13"/>
  <c r="E17"/>
  <c r="E22"/>
  <c r="E18"/>
  <c r="K10" i="39"/>
  <c r="K15"/>
  <c r="K19"/>
  <c r="K25"/>
  <c r="Q30" i="37"/>
  <c r="Q36"/>
  <c r="Q43"/>
  <c r="K30"/>
  <c r="K36"/>
  <c r="K43"/>
  <c r="K11"/>
  <c r="K16"/>
  <c r="K20"/>
  <c r="K26"/>
  <c r="K21"/>
  <c r="J6" i="19"/>
  <c r="J7"/>
  <c r="J8"/>
  <c r="J9"/>
  <c r="J10"/>
  <c r="J11"/>
  <c r="J22"/>
  <c r="J25" s="1"/>
  <c r="J29" s="1"/>
  <c r="J28"/>
  <c r="I6"/>
  <c r="I7"/>
  <c r="I8"/>
  <c r="I9"/>
  <c r="I10"/>
  <c r="C17"/>
  <c r="R7" i="9"/>
  <c r="R51"/>
  <c r="E61" i="8"/>
  <c r="P36" i="37"/>
  <c r="P30"/>
  <c r="P43"/>
  <c r="Q14" i="8"/>
  <c r="Q15"/>
  <c r="E20"/>
  <c r="E21"/>
  <c r="E22"/>
  <c r="E23"/>
  <c r="D16" i="37"/>
  <c r="D15" i="39"/>
  <c r="D19"/>
  <c r="D13" i="40"/>
  <c r="D11" i="37"/>
  <c r="D8" i="40"/>
  <c r="I28" i="19"/>
  <c r="I22"/>
  <c r="I25" s="1"/>
  <c r="I29" s="1"/>
  <c r="B17"/>
  <c r="B28"/>
  <c r="J8" i="40"/>
  <c r="J13"/>
  <c r="J17"/>
  <c r="J22"/>
  <c r="J11" i="37"/>
  <c r="J16"/>
  <c r="J20"/>
  <c r="J26"/>
  <c r="J26" i="40"/>
  <c r="J39"/>
  <c r="J18"/>
  <c r="D17"/>
  <c r="D18"/>
  <c r="D22"/>
  <c r="D26"/>
  <c r="D32"/>
  <c r="D39"/>
  <c r="D20" i="39"/>
  <c r="D29"/>
  <c r="D35"/>
  <c r="D42"/>
  <c r="D20" i="37"/>
  <c r="D26"/>
  <c r="D30"/>
  <c r="D36"/>
  <c r="D43"/>
  <c r="D21"/>
  <c r="W33" i="8"/>
  <c r="W35" s="1"/>
  <c r="J59" i="62"/>
  <c r="H59"/>
  <c r="N25" i="39"/>
  <c r="O25"/>
  <c r="G6" i="2"/>
  <c r="Q31"/>
  <c r="Q36"/>
  <c r="Q38"/>
  <c r="O31"/>
  <c r="O36" s="1"/>
  <c r="O38" s="1"/>
  <c r="U54" i="62"/>
  <c r="J6" i="2"/>
  <c r="J31"/>
  <c r="J36"/>
  <c r="V5" i="8"/>
  <c r="M20" i="59"/>
  <c r="K20"/>
  <c r="I20"/>
  <c r="G20"/>
  <c r="V55" i="62"/>
  <c r="T55"/>
  <c r="K20" i="2"/>
  <c r="K11"/>
  <c r="K6"/>
  <c r="K31"/>
  <c r="K36"/>
  <c r="K38"/>
  <c r="V52" i="8"/>
  <c r="T52"/>
  <c r="R51"/>
  <c r="R52"/>
  <c r="K25" i="62"/>
  <c r="K18"/>
  <c r="K17" i="2"/>
  <c r="K19" i="8"/>
  <c r="K16" s="1"/>
  <c r="T59" i="62"/>
  <c r="V59"/>
  <c r="U59"/>
  <c r="E24"/>
  <c r="K7" i="9"/>
  <c r="K54" s="1"/>
  <c r="K59" s="1"/>
  <c r="H20" i="59"/>
  <c r="J20"/>
  <c r="E20"/>
  <c r="L20"/>
  <c r="E31" i="2"/>
  <c r="E36"/>
  <c r="E38"/>
  <c r="N20" i="59"/>
  <c r="F20"/>
  <c r="E48" i="62"/>
  <c r="K10" i="8"/>
  <c r="K5" s="1"/>
  <c r="K29" s="1"/>
  <c r="K33" s="1"/>
  <c r="K35" s="1"/>
  <c r="D20" i="59"/>
  <c r="J14" i="19"/>
  <c r="J18" s="1"/>
  <c r="E21" i="62"/>
  <c r="D25" i="39"/>
  <c r="R5" i="8"/>
  <c r="I14" i="19"/>
  <c r="I18" s="1"/>
  <c r="K14"/>
  <c r="K18" s="1"/>
  <c r="K25"/>
  <c r="K29" s="1"/>
  <c r="N25"/>
  <c r="N29" s="1"/>
  <c r="AC5" i="8"/>
  <c r="AC29" s="1"/>
  <c r="E42" i="62"/>
  <c r="E40" s="1"/>
  <c r="M16" i="8"/>
  <c r="J10"/>
  <c r="J5" s="1"/>
  <c r="N14" i="19"/>
  <c r="N18" s="1"/>
  <c r="H10" i="8"/>
  <c r="N10" s="1"/>
  <c r="R31" i="2"/>
  <c r="R36"/>
  <c r="R38"/>
  <c r="L31"/>
  <c r="L36"/>
  <c r="L38"/>
  <c r="H5" i="8"/>
  <c r="H29" s="1"/>
  <c r="P10"/>
  <c r="Q59"/>
  <c r="E44"/>
  <c r="E46" s="1"/>
  <c r="E59"/>
  <c r="B6" i="19"/>
  <c r="V59" i="9"/>
  <c r="I54"/>
  <c r="I59"/>
  <c r="E36" i="62"/>
  <c r="K36" s="1"/>
  <c r="F7" i="9"/>
  <c r="C6" i="19" s="1"/>
  <c r="F54" i="9"/>
  <c r="F59" s="1"/>
  <c r="Q21"/>
  <c r="Q54" s="1"/>
  <c r="Q59" s="1"/>
  <c r="U54"/>
  <c r="J54"/>
  <c r="J59"/>
  <c r="H54"/>
  <c r="H59"/>
  <c r="E40"/>
  <c r="L42" i="39" l="1"/>
  <c r="L25"/>
  <c r="S54" i="62"/>
  <c r="D29" i="19"/>
  <c r="G36" i="2"/>
  <c r="F42" i="39"/>
  <c r="B34" i="63"/>
  <c r="B41" s="1"/>
  <c r="D34"/>
  <c r="D41" s="1"/>
  <c r="G29" i="50"/>
  <c r="L10" i="8"/>
  <c r="F5"/>
  <c r="N31" i="19"/>
  <c r="E31"/>
  <c r="M9" i="8"/>
  <c r="D14" i="19"/>
  <c r="D18" s="1"/>
  <c r="AC33" i="8"/>
  <c r="AC35" s="1"/>
  <c r="B25" i="19"/>
  <c r="B29" s="1"/>
  <c r="B31" s="1"/>
  <c r="L16" i="8"/>
  <c r="M21" i="62"/>
  <c r="G13"/>
  <c r="M33"/>
  <c r="M32" s="1"/>
  <c r="M31" i="19"/>
  <c r="AA5" i="8"/>
  <c r="AA29" s="1"/>
  <c r="AA33" s="1"/>
  <c r="AA35" s="1"/>
  <c r="I10"/>
  <c r="G8" i="62"/>
  <c r="G7" s="1"/>
  <c r="G54" s="1"/>
  <c r="S51" i="8"/>
  <c r="S52" s="1"/>
  <c r="S59" i="62"/>
  <c r="S60" i="8"/>
  <c r="G59"/>
  <c r="M17" i="62"/>
  <c r="M13"/>
  <c r="G57" i="8"/>
  <c r="S59" i="9"/>
  <c r="M54"/>
  <c r="M59" s="1"/>
  <c r="B7" i="19"/>
  <c r="E54" i="9"/>
  <c r="E59" s="1"/>
  <c r="K24" i="62"/>
  <c r="K21" s="1"/>
  <c r="K54" s="1"/>
  <c r="Q21"/>
  <c r="R7"/>
  <c r="L8"/>
  <c r="R21" i="9"/>
  <c r="R54" s="1"/>
  <c r="R59" s="1"/>
  <c r="L54"/>
  <c r="L59" s="1"/>
  <c r="B14" i="19"/>
  <c r="B18" s="1"/>
  <c r="K8" i="62"/>
  <c r="C14" i="19"/>
  <c r="K17" i="62"/>
  <c r="E7"/>
  <c r="E32"/>
  <c r="E51" i="8"/>
  <c r="E52" s="1"/>
  <c r="O10"/>
  <c r="I5"/>
  <c r="I29" s="1"/>
  <c r="K7" i="62"/>
  <c r="E54"/>
  <c r="E40" i="8" s="1"/>
  <c r="R29"/>
  <c r="R33" s="1"/>
  <c r="R35" s="1"/>
  <c r="I31" i="19"/>
  <c r="J31"/>
  <c r="AB5" i="8"/>
  <c r="AB29" s="1"/>
  <c r="AB33" s="1"/>
  <c r="AB35" s="1"/>
  <c r="X5"/>
  <c r="X29" s="1"/>
  <c r="L5"/>
  <c r="L29" s="1"/>
  <c r="L33" s="1"/>
  <c r="L35" s="1"/>
  <c r="E10"/>
  <c r="E5" s="1"/>
  <c r="E29" s="1"/>
  <c r="E33" s="1"/>
  <c r="E35" s="1"/>
  <c r="G10"/>
  <c r="G5" s="1"/>
  <c r="G29" s="1"/>
  <c r="G33" s="1"/>
  <c r="G35" s="1"/>
  <c r="K32" i="62"/>
  <c r="C18" i="19"/>
  <c r="C25"/>
  <c r="F24" i="62"/>
  <c r="L24" s="1"/>
  <c r="L21" s="1"/>
  <c r="F29" i="8"/>
  <c r="F33" s="1"/>
  <c r="F35" s="1"/>
  <c r="Q54" i="62"/>
  <c r="Q40" i="8" s="1"/>
  <c r="Z5"/>
  <c r="Z29" s="1"/>
  <c r="V29"/>
  <c r="U5"/>
  <c r="U29" s="1"/>
  <c r="T5"/>
  <c r="T29" s="1"/>
  <c r="N16"/>
  <c r="J29"/>
  <c r="J40" s="1"/>
  <c r="F17" i="62"/>
  <c r="L17" s="1"/>
  <c r="F13"/>
  <c r="R54"/>
  <c r="R40" i="8" s="1"/>
  <c r="S5"/>
  <c r="S29" s="1"/>
  <c r="S40" s="1"/>
  <c r="S31" i="2"/>
  <c r="S36" s="1"/>
  <c r="S38" s="1"/>
  <c r="M31"/>
  <c r="M36" s="1"/>
  <c r="M38" s="1"/>
  <c r="G38"/>
  <c r="G16" i="8"/>
  <c r="M10"/>
  <c r="Q59" i="62"/>
  <c r="H33" i="8"/>
  <c r="H35" s="1"/>
  <c r="H40"/>
  <c r="E59" i="62"/>
  <c r="Z33" i="8"/>
  <c r="Z35" s="1"/>
  <c r="V33"/>
  <c r="V35" s="1"/>
  <c r="J33"/>
  <c r="J35" s="1"/>
  <c r="K44"/>
  <c r="K46" s="1"/>
  <c r="K59"/>
  <c r="K55" i="62"/>
  <c r="K58" i="8" s="1"/>
  <c r="K57" s="1"/>
  <c r="P5"/>
  <c r="P29" s="1"/>
  <c r="P33" s="1"/>
  <c r="P35" s="1"/>
  <c r="O5"/>
  <c r="O29" s="1"/>
  <c r="O33" s="1"/>
  <c r="O35" s="1"/>
  <c r="N5"/>
  <c r="N29" s="1"/>
  <c r="N33" s="1"/>
  <c r="N35" s="1"/>
  <c r="M5"/>
  <c r="M29" s="1"/>
  <c r="M33" s="1"/>
  <c r="M35" s="1"/>
  <c r="C29" i="19"/>
  <c r="C31" s="1"/>
  <c r="O7" i="62"/>
  <c r="O54" s="1"/>
  <c r="Y33" i="8"/>
  <c r="Y35" s="1"/>
  <c r="X33"/>
  <c r="X35" s="1"/>
  <c r="P7" i="62"/>
  <c r="P54" s="1"/>
  <c r="N7"/>
  <c r="N54" s="1"/>
  <c r="F21"/>
  <c r="F55"/>
  <c r="F58" i="8" s="1"/>
  <c r="F57" s="1"/>
  <c r="F44"/>
  <c r="F46" s="1"/>
  <c r="K31" i="19"/>
  <c r="R55" i="62"/>
  <c r="R58" i="8" s="1"/>
  <c r="R57" s="1"/>
  <c r="R59"/>
  <c r="D31" i="19" l="1"/>
  <c r="I33" i="8"/>
  <c r="I35" s="1"/>
  <c r="I40"/>
  <c r="M8" i="62"/>
  <c r="M7" s="1"/>
  <c r="M54" s="1"/>
  <c r="M59" s="1"/>
  <c r="G59"/>
  <c r="G40" i="8"/>
  <c r="S33"/>
  <c r="S35" s="1"/>
  <c r="L13" i="62"/>
  <c r="L7" s="1"/>
  <c r="L54" s="1"/>
  <c r="F7"/>
  <c r="T33" i="8"/>
  <c r="T35" s="1"/>
  <c r="U33"/>
  <c r="U35" s="1"/>
  <c r="F54" i="62"/>
  <c r="F59" s="1"/>
  <c r="P40" i="8"/>
  <c r="P59" i="62"/>
  <c r="O59"/>
  <c r="O40" i="8"/>
  <c r="R59" i="62"/>
  <c r="N59"/>
  <c r="N40" i="8"/>
  <c r="K59" i="62"/>
  <c r="K40" i="8"/>
  <c r="M40" l="1"/>
  <c r="F40"/>
  <c r="L59" i="62"/>
  <c r="L40" i="8"/>
</calcChain>
</file>

<file path=xl/comments1.xml><?xml version="1.0" encoding="utf-8"?>
<comments xmlns="http://schemas.openxmlformats.org/spreadsheetml/2006/main">
  <authors>
    <author>Iroda-1120</author>
  </authors>
  <commentLis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 a 3.mellékleten leírtak szerint.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Pontos megnevezés, javítva.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 a 3.mellékleten leírtak szerint.</t>
        </r>
      </text>
    </comment>
  </commentList>
</comments>
</file>

<file path=xl/comments2.xml><?xml version="1.0" encoding="utf-8"?>
<comments xmlns="http://schemas.openxmlformats.org/spreadsheetml/2006/main">
  <authors>
    <author>Iroda-1120</author>
  </authors>
  <commentList>
    <comment ref="X4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szükséges!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1.2. sor összegének megosztása szükséges.</t>
        </r>
      </text>
    </comment>
  </commentList>
</comments>
</file>

<file path=xl/comments3.xml><?xml version="1.0" encoding="utf-8"?>
<comments xmlns="http://schemas.openxmlformats.org/spreadsheetml/2006/main">
  <authors>
    <author>Iroda-1120</author>
  </authors>
  <commentLis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Ezen a soron a szociális ágazati pótlék és a kiegészítő ágazati pótlék összegével növelt összeget kell feltüntetni.
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Pontos megnevezés, javítva.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Ezen a soron kell a bérkompenzáció összegét feltüntetni. Javítani szükséges!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A központi hatáskörben történő módosítás eredményeképp, amely működési célú, így a felhalmozási támogatás államháztartáson kívülről sor csökkentése nem indokolt, kérem javítani! A kompenzáció, ágazati pótlékok amennyiben nem szerepeltek eredeti előirányzaton a B16-os soron, úgy a kiadási oldalon a megfelelő sorokat szükséges növelni, így változik a főösszeg is.
</t>
        </r>
      </text>
    </comment>
  </commentList>
</comments>
</file>

<file path=xl/comments4.xml><?xml version="1.0" encoding="utf-8"?>
<comments xmlns="http://schemas.openxmlformats.org/spreadsheetml/2006/main">
  <authors>
    <author>Iroda-1120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5.xml><?xml version="1.0" encoding="utf-8"?>
<comments xmlns="http://schemas.openxmlformats.org/spreadsheetml/2006/main">
  <authors>
    <author>Iroda-1120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6.xml><?xml version="1.0" encoding="utf-8"?>
<comments xmlns="http://schemas.openxmlformats.org/spreadsheetml/2006/main">
  <authors>
    <author>Iroda-1120</author>
  </authors>
  <commentList>
    <comment ref="C9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7.xml><?xml version="1.0" encoding="utf-8"?>
<comments xmlns="http://schemas.openxmlformats.org/spreadsheetml/2006/main">
  <authors>
    <author>Iroda-1120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8.xml><?xml version="1.0" encoding="utf-8"?>
<comments xmlns="http://schemas.openxmlformats.org/spreadsheetml/2006/main">
  <authors>
    <author>Iroda-1120</author>
  </authors>
  <commentList>
    <comment ref="C20" authorId="0">
      <text>
        <r>
          <rPr>
            <b/>
            <sz val="9"/>
            <color indexed="81"/>
            <rFont val="Tahoma"/>
            <charset val="1"/>
          </rPr>
          <t>Iroda-1120:</t>
        </r>
        <r>
          <rPr>
            <sz val="9"/>
            <color indexed="81"/>
            <rFont val="Tahoma"/>
            <charset val="1"/>
          </rPr>
          <t xml:space="preserve">
Az ÖNEGM rendszer látható, hogy az önkormányzat év közben támogatást kap szociális ágazati pótlék és kiegészítő ágazati pótlék jogcímen, mely nem a pénzbeli szocális ellátásokra való hozzájárulást növeli, külön sorban szükséges feltüntetni.
(A 2016. évi költségvetési törvény alapján: 
III.6 Szociális ágazati pótlék és 380/2015. (XII. 8.) Kormányrendelet szerinti kiegészítő ágazati pótlék)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Az önkormányzati bérkompenzációt szintén külön sorban szükséges feltüntetni, soha nem ennek a sornak a részét képezte, egyébként is ez egy összesítő sora a III.4.pontnak.
(Működési célú költségvetési támogatások és kiegészítő támogatások)
</t>
        </r>
      </text>
    </comment>
  </commentList>
</comments>
</file>

<file path=xl/sharedStrings.xml><?xml version="1.0" encoding="utf-8"?>
<sst xmlns="http://schemas.openxmlformats.org/spreadsheetml/2006/main" count="1249" uniqueCount="562">
  <si>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</si>
  <si>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</si>
  <si>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</si>
  <si>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</si>
  <si>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</si>
  <si>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</si>
  <si>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</si>
  <si>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</si>
  <si>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</si>
  <si>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</si>
  <si>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</si>
  <si>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</si>
  <si>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</si>
  <si>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</si>
  <si>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</si>
  <si>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</si>
  <si>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</si>
  <si>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 xml:space="preserve">FEJLESZTÉSEK (ÁFA-val) </t>
  </si>
  <si>
    <t>Intézmény</t>
  </si>
  <si>
    <t>Felújítás/beruházás</t>
  </si>
  <si>
    <t>Cím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</si>
  <si>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</si>
  <si>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</si>
  <si>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</si>
  <si>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</si>
  <si>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</si>
  <si>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</si>
  <si>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</si>
  <si>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</si>
  <si>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</si>
  <si>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</si>
  <si>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</si>
  <si>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</si>
  <si>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</si>
  <si>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</si>
  <si>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Szakmai tev. ellátók</t>
  </si>
  <si>
    <t>B/F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</si>
  <si>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</si>
  <si>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</si>
  <si>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</si>
  <si>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</si>
  <si>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Temetési segély 46. §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</si>
  <si>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</si>
  <si>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</si>
  <si>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</si>
  <si>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</si>
  <si>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</si>
  <si>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</si>
  <si>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</si>
  <si>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</si>
  <si>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</si>
  <si>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</si>
  <si>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</si>
  <si>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</si>
  <si>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</si>
  <si>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</si>
  <si>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</si>
  <si>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</si>
  <si>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</si>
  <si>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</si>
  <si>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</si>
  <si>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Közfoglalkoztatottak száma önkormányzatnál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</si>
  <si>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</si>
  <si>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</si>
  <si>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</si>
  <si>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</si>
  <si>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</si>
  <si>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KÖLTSÉGVETÉSI SZERVEK FELHALMOZÁSI KIADÁSAI 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</si>
  <si>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</si>
  <si>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</si>
  <si>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</si>
  <si>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</si>
  <si>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</si>
  <si>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</si>
  <si>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</si>
  <si>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</si>
  <si>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</si>
  <si>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</si>
  <si>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</si>
  <si>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</si>
  <si>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</si>
  <si>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</si>
  <si>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</si>
  <si>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</si>
  <si>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</si>
  <si>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</si>
  <si>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Köztemetés Szt. 48. §</t>
  </si>
  <si>
    <t>Állami (államig.) feladat</t>
  </si>
  <si>
    <t>3.3</t>
  </si>
  <si>
    <t>3.4</t>
  </si>
  <si>
    <t>3.6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</si>
  <si>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</si>
  <si>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</si>
  <si>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</si>
  <si>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</si>
  <si>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</si>
  <si>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</si>
  <si>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</si>
  <si>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</si>
  <si>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</si>
  <si>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</si>
  <si>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</si>
  <si>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</si>
  <si>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</si>
  <si>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</si>
  <si>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</si>
  <si>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</si>
  <si>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</si>
  <si>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</si>
  <si>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</si>
  <si>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</si>
  <si>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</si>
  <si>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</si>
  <si>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</si>
  <si>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</si>
  <si>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</si>
  <si>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</si>
  <si>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</si>
  <si>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</si>
  <si>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</si>
  <si>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</si>
  <si>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</si>
  <si>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</si>
  <si>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</si>
  <si>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</si>
  <si>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</si>
  <si>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</si>
  <si>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</si>
  <si>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</si>
  <si>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</si>
  <si>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</si>
  <si>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</si>
  <si>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</si>
  <si>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</si>
  <si>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</si>
  <si>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</si>
  <si>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</si>
  <si>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</si>
  <si>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</si>
  <si>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</si>
  <si>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</si>
  <si>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</si>
  <si>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</si>
  <si>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</si>
  <si>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</si>
  <si>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</si>
  <si>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</si>
  <si>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</si>
  <si>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</si>
  <si>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</si>
  <si>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</si>
  <si>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</si>
  <si>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</si>
  <si>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</si>
  <si>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</si>
  <si>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</si>
  <si>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</si>
  <si>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</si>
  <si>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</si>
  <si>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</si>
  <si>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</si>
  <si>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</si>
  <si>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</si>
  <si>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</si>
  <si>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</si>
  <si>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</si>
  <si>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</si>
  <si>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</si>
  <si>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</si>
  <si>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</si>
  <si>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</si>
  <si>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</si>
  <si>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</si>
  <si>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</si>
  <si>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</si>
  <si>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</si>
  <si>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</si>
  <si>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</si>
  <si>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</si>
  <si>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</si>
  <si>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</si>
  <si>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</si>
  <si>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</si>
  <si>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</si>
  <si>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</si>
  <si>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</si>
  <si>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</si>
  <si>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</si>
  <si>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</si>
  <si>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</si>
  <si>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</si>
  <si>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</si>
  <si>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</si>
  <si>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</si>
  <si>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</si>
  <si>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</si>
  <si>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</si>
  <si>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</si>
  <si>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</si>
  <si>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</si>
  <si>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</si>
  <si>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</si>
  <si>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</si>
  <si>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</si>
  <si>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</si>
  <si>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</si>
  <si>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</si>
  <si>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</si>
  <si>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</si>
  <si>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</si>
  <si>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</si>
  <si>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</si>
  <si>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</si>
  <si>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</si>
  <si>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</si>
  <si>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</si>
  <si>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</si>
  <si>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</si>
  <si>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</si>
  <si>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</si>
  <si>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</si>
  <si>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</si>
  <si>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</si>
  <si>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6.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</si>
  <si>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</si>
  <si>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</si>
  <si>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</si>
  <si>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</si>
  <si>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</si>
  <si>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</si>
  <si>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</si>
  <si>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</si>
  <si>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</si>
  <si>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</si>
  <si>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</si>
  <si>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Előirányzat Kötelező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</si>
  <si>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</si>
  <si>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</si>
  <si>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</si>
  <si>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</si>
  <si>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</si>
  <si>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7/b. számú melléklet</t>
  </si>
  <si>
    <t>V. Finanszírozási kiadások</t>
  </si>
  <si>
    <t>* A közös hivatal önként vállalt feladatot nem lát el</t>
  </si>
  <si>
    <t>Önkormányzat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</si>
  <si>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</si>
  <si>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</si>
  <si>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</si>
  <si>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</si>
  <si>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</si>
  <si>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Sporttevékenység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</si>
  <si>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</si>
  <si>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</si>
  <si>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</si>
  <si>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</si>
  <si>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</si>
  <si>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Orvosi ügyelet</t>
  </si>
  <si>
    <t>Rendőrörs</t>
  </si>
  <si>
    <t>Közigazgatási Kar.</t>
  </si>
  <si>
    <t>KÖSZ</t>
  </si>
  <si>
    <t>TÖOSZ</t>
  </si>
  <si>
    <t>Területfejlesztési Tanács</t>
  </si>
  <si>
    <t>mód. I.</t>
  </si>
  <si>
    <t>Mód. I.</t>
  </si>
  <si>
    <t>Pro Comiteh tagsági díj</t>
  </si>
  <si>
    <t>eredeti</t>
  </si>
  <si>
    <t>Pannon-Víz</t>
  </si>
  <si>
    <t>Eredeti ei.</t>
  </si>
  <si>
    <t>Mód. II.</t>
  </si>
  <si>
    <t>mód. II.</t>
  </si>
  <si>
    <t>Mód. I., II.</t>
  </si>
  <si>
    <t>mód. II:</t>
  </si>
  <si>
    <t>Beledi Szociális és Gyermekjóléti Társulás</t>
  </si>
  <si>
    <t>Mód. II-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</si>
  <si>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</si>
  <si>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</si>
  <si>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</si>
  <si>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</si>
  <si>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</si>
  <si>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</si>
  <si>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</si>
  <si>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</si>
  <si>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</si>
  <si>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</si>
  <si>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</si>
  <si>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2013. június 30.</t>
  </si>
  <si>
    <t>Telj.%</t>
  </si>
  <si>
    <t>Máshova nem sorolható egyéb sporttámogatás</t>
  </si>
  <si>
    <t>Központi költségvetési befizetések</t>
  </si>
  <si>
    <t>Rábaköz Vidékfejlesztési Egyesület tagdíj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</si>
  <si>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</si>
  <si>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</si>
  <si>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</si>
  <si>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</si>
  <si>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</si>
  <si>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</si>
  <si>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II, III.</t>
  </si>
  <si>
    <t>Mód. IV.</t>
  </si>
  <si>
    <t>Mód IV.</t>
  </si>
  <si>
    <t>Eredeti, Mód. I, II., III., I.</t>
  </si>
  <si>
    <t>mód. IV.</t>
  </si>
  <si>
    <t>0</t>
  </si>
  <si>
    <t>2013. július 1.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</si>
  <si>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</si>
  <si>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</si>
  <si>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</si>
  <si>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</si>
  <si>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</si>
  <si>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</si>
  <si>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</si>
  <si>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</si>
  <si>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</si>
  <si>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</si>
  <si>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</si>
  <si>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</si>
  <si>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</si>
  <si>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</si>
  <si>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</si>
  <si>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</si>
  <si>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</si>
  <si>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</si>
  <si>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</si>
  <si>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</si>
  <si>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</si>
  <si>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</si>
  <si>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</si>
  <si>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</si>
  <si>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</si>
  <si>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</si>
  <si>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</si>
  <si>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</si>
  <si>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III., IV., V.</t>
  </si>
  <si>
    <t>mód.I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</si>
  <si>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</si>
  <si>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</si>
  <si>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</si>
  <si>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</si>
  <si>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</si>
  <si>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</si>
  <si>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</si>
  <si>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>I.1.c) Beszámítási összeg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</si>
  <si>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</si>
  <si>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</si>
  <si>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</si>
  <si>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III.2. Hozzájárulás a pénzbeli szociális ellátásokhoz</t>
  </si>
  <si>
    <t>III.3 Egyes szociális és gyermekjóléti feladatok támogatás</t>
  </si>
  <si>
    <t>Bérkompenzáció</t>
  </si>
  <si>
    <t>Vis maior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</si>
  <si>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</si>
  <si>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</si>
  <si>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</si>
  <si>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</si>
  <si>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</si>
  <si>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</si>
  <si>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</si>
  <si>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</si>
  <si>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</si>
  <si>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</si>
  <si>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</si>
  <si>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</si>
  <si>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</si>
  <si>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</si>
  <si>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</si>
  <si>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</si>
  <si>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</si>
  <si>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</si>
  <si>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</si>
  <si>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</si>
  <si>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</si>
  <si>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</si>
  <si>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</si>
  <si>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15.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</si>
  <si>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</si>
  <si>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</si>
  <si>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</si>
  <si>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</si>
  <si>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</si>
  <si>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</si>
  <si>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</si>
  <si>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</si>
  <si>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</si>
  <si>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</si>
  <si>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Gépjármű adó</t>
  </si>
  <si>
    <t>Magánszemélyek kommunális adója</t>
  </si>
  <si>
    <t>Talajterhelési díj</t>
  </si>
  <si>
    <t>Ellátottak térítési díjának kedvezménye</t>
  </si>
  <si>
    <t>Kedvezmények összesen</t>
  </si>
  <si>
    <t>Étkezési díj</t>
  </si>
  <si>
    <t>Gondozási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</si>
  <si>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</si>
  <si>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</si>
  <si>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</si>
  <si>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</si>
  <si>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</si>
  <si>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</si>
  <si>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</si>
  <si>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</si>
  <si>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</si>
  <si>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</si>
  <si>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</si>
  <si>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</si>
  <si>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</si>
  <si>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</si>
  <si>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</si>
  <si>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</si>
  <si>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</si>
  <si>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</si>
  <si>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</si>
  <si>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</si>
  <si>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Iaprűzési adó - állandó jellegggel végzett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</si>
  <si>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</si>
  <si>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</si>
  <si>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</si>
  <si>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</si>
  <si>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</si>
  <si>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</si>
  <si>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</si>
  <si>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</si>
  <si>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</si>
  <si>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</si>
  <si>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</si>
  <si>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</si>
  <si>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</si>
  <si>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</si>
  <si>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</si>
  <si>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</si>
  <si>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</si>
  <si>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</si>
  <si>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</si>
  <si>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</si>
  <si>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</si>
  <si>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</si>
  <si>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</si>
  <si>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</si>
  <si>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</si>
  <si>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</si>
  <si>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</si>
  <si>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</si>
  <si>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</si>
  <si>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</si>
  <si>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</si>
  <si>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</si>
  <si>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</si>
  <si>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</si>
  <si>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</si>
  <si>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</si>
  <si>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</si>
  <si>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</si>
  <si>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</si>
  <si>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</si>
  <si>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</si>
  <si>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</si>
  <si>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Likviditási célú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</si>
  <si>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</si>
  <si>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</si>
  <si>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</si>
  <si>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</si>
  <si>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</si>
  <si>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</si>
  <si>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</si>
  <si>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</si>
  <si>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</si>
  <si>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</si>
  <si>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 xml:space="preserve">Más pénzbeli támogatás Szt. 26.§ </t>
  </si>
  <si>
    <t>Ápolási díj Szt. 43. B §</t>
  </si>
  <si>
    <t>Kaouvári Többcélú Kistérség</t>
  </si>
  <si>
    <t>Tulajdonosi bevételek</t>
  </si>
  <si>
    <t>Működési bevételek</t>
  </si>
  <si>
    <t>Felhalmozási célú támogatások állalmháztartáson belülről</t>
  </si>
  <si>
    <t>Átett pénzeszközök államháztartáson kívülről</t>
  </si>
  <si>
    <t>Felhalmozási bevételek</t>
  </si>
  <si>
    <t>Működési kiadások</t>
  </si>
  <si>
    <t>Felhalmozási költségvetési kiadások</t>
  </si>
  <si>
    <t>13. számú melléklet</t>
  </si>
  <si>
    <t>Idősek Otthona</t>
  </si>
  <si>
    <t>* Az intézmény csak önként vállalt feladatokat lát el.</t>
  </si>
  <si>
    <t>Idősek Otthona*</t>
  </si>
  <si>
    <t>Traktor pótkocsi vásárlása</t>
  </si>
  <si>
    <t>5. számú melléklet</t>
  </si>
  <si>
    <t>Vízelvezetés</t>
  </si>
  <si>
    <t>épületfelújítás</t>
  </si>
  <si>
    <t>Zöldterületkezelés</t>
  </si>
  <si>
    <t>Falugondnoki szolgálat</t>
  </si>
  <si>
    <t>Közműv. Int. Működtetése</t>
  </si>
  <si>
    <t>Könyvtári szolgáltatás</t>
  </si>
  <si>
    <t>Ingatlanok értékesítése</t>
  </si>
  <si>
    <t>I.1.d) Egyéb kötelező önkormányzati feladatok támogatása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</si>
  <si>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</si>
  <si>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</si>
  <si>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</si>
  <si>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</si>
  <si>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</si>
  <si>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</si>
  <si>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</si>
  <si>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</si>
  <si>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IV. Önkormányzatok kutúrális feladat támogatása</t>
  </si>
  <si>
    <t>Támogatások 2 sz. melléklet összesen</t>
  </si>
  <si>
    <t>központosított működési célú támogatás(2012. évi áthúzódó bérkompenzáció)</t>
  </si>
  <si>
    <t>Működőképesség megőrzését szolgáló kiegészítő támogatás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</si>
  <si>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</si>
  <si>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</si>
  <si>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</si>
  <si>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</si>
  <si>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</si>
  <si>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</si>
  <si>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</si>
  <si>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Települési támogatás</t>
  </si>
  <si>
    <t>Állandó jelleggel végzett iparűzési adó</t>
  </si>
  <si>
    <t>Önkormányzat 2016. évi kiadási előirányzatai</t>
  </si>
  <si>
    <t>Tartalékok</t>
  </si>
  <si>
    <t xml:space="preserve">államháztartáson belüli megelőlegezések visszafizetése 
</t>
  </si>
  <si>
    <t>Pótlék, bírság</t>
  </si>
  <si>
    <t>Önkormányzat 2016 . évi bevételi előirányzatai</t>
  </si>
  <si>
    <t>Önkormányzat költségvetési szerveinek 2016. évi létszámkerete</t>
  </si>
  <si>
    <t>2016. január 1.</t>
  </si>
  <si>
    <t>Egyedi szennyvíztisztító berendezések</t>
  </si>
  <si>
    <t>Buszváró, buszmegálló kialakítása</t>
  </si>
  <si>
    <t>Épület felújítás Fő u. 35-36.</t>
  </si>
  <si>
    <t>Út-Járda felújítás (Fő u., Plébánia köz)</t>
  </si>
  <si>
    <t xml:space="preserve">2016. év </t>
  </si>
  <si>
    <t>mosógép vásárlása</t>
  </si>
  <si>
    <t>2016. év</t>
  </si>
  <si>
    <t xml:space="preserve">  </t>
  </si>
  <si>
    <t>2016.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</si>
  <si>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</si>
  <si>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</si>
  <si>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</si>
  <si>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</si>
  <si>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</si>
  <si>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</si>
  <si>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</si>
  <si>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</si>
  <si>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2016. évi előirányzat</t>
  </si>
  <si>
    <t>Előirányzat-felhasználási terv
2016. évre</t>
  </si>
  <si>
    <t>A 2016. évi általános működés és ágazati feladatok támogatásának alakulása jogcímenként</t>
  </si>
  <si>
    <t>III.4.b) intézmény-üzemeltetési támogatás</t>
  </si>
  <si>
    <t>Működési célú támogatások államháztartáson belülről</t>
  </si>
  <si>
    <t>Egyéb tartalékok</t>
  </si>
  <si>
    <t xml:space="preserve"> forintban </t>
  </si>
  <si>
    <t xml:space="preserve"> Ft-ban</t>
  </si>
  <si>
    <t>Ft-ban</t>
  </si>
  <si>
    <t>Ft</t>
  </si>
  <si>
    <t xml:space="preserve"> forintban</t>
  </si>
  <si>
    <t>......................, 2016. .......................... hó ..... nap</t>
  </si>
  <si>
    <t>Éves eredeti kiadási előirányzat: ……………  Ft</t>
  </si>
  <si>
    <t>2016. évi belső forrásból fedezhető működési hiány</t>
  </si>
  <si>
    <t xml:space="preserve">2016 évi belső  forrásból fedezhető felhalmozási hiány </t>
  </si>
  <si>
    <t>2016. évi belső forrásból fedezhető összes hiány (1.+2.)</t>
  </si>
  <si>
    <t xml:space="preserve">2016. évi külső forrásból fedezhető működési hiány </t>
  </si>
  <si>
    <t xml:space="preserve">2016 évi külső forrásból fedezhető felhalmozási hiány </t>
  </si>
  <si>
    <t>2016. évi külső forrásból fedezhető összes hiány (1.+2.)</t>
  </si>
  <si>
    <t>K</t>
  </si>
  <si>
    <t>Rendszeres gyermekvédelmi támogatás</t>
  </si>
  <si>
    <t>6. Tartalékok</t>
  </si>
  <si>
    <t>2016. évi I. mód.</t>
  </si>
  <si>
    <t>támogatási összeg Er.ei</t>
  </si>
  <si>
    <t>Mód.1.</t>
  </si>
  <si>
    <t>2016. évi II. mód.</t>
  </si>
  <si>
    <t>Mód.II.</t>
  </si>
  <si>
    <t>Működési célú költségvetési támogatások és kiegészítő támogatások</t>
  </si>
  <si>
    <t>III.4. c.) Bérkompenzáció</t>
  </si>
  <si>
    <t>III.2.a szociális ágazati pótlék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</si>
</sst>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</numFmts>
  <fonts count="128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indexed="8"/>
      <name val="Calibri"/>
      <family val="2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lgerian"/>
      <family val="5"/>
    </font>
    <font>
      <b/>
      <i/>
      <sz val="12"/>
      <name val="Times New Roman CE"/>
      <family val="1"/>
      <charset val="238"/>
    </font>
    <font>
      <sz val="10"/>
      <name val="Times New Roman CE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10"/>
      <name val="Times New Roman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07" fillId="6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8" borderId="0" applyNumberFormat="0" applyBorder="0" applyAlignment="0" applyProtection="0"/>
    <xf numFmtId="0" fontId="107" fillId="6" borderId="0" applyNumberFormat="0" applyBorder="0" applyAlignment="0" applyProtection="0"/>
    <xf numFmtId="0" fontId="107" fillId="3" borderId="0" applyNumberFormat="0" applyBorder="0" applyAlignment="0" applyProtection="0"/>
    <xf numFmtId="0" fontId="100" fillId="7" borderId="1" applyNumberFormat="0" applyAlignment="0" applyProtection="0"/>
    <xf numFmtId="0" fontId="93" fillId="0" borderId="0" applyNumberFormat="0" applyFill="0" applyBorder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104" fillId="17" borderId="2" applyNumberFormat="0" applyAlignment="0" applyProtection="0"/>
    <xf numFmtId="43" fontId="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3" fillId="0" borderId="6" applyNumberFormat="0" applyFill="0" applyAlignment="0" applyProtection="0"/>
    <xf numFmtId="0" fontId="92" fillId="4" borderId="7" applyNumberFormat="0" applyFont="0" applyAlignment="0" applyProtection="0"/>
    <xf numFmtId="0" fontId="107" fillId="11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2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97" fillId="6" borderId="0" applyNumberFormat="0" applyBorder="0" applyAlignment="0" applyProtection="0"/>
    <xf numFmtId="0" fontId="101" fillId="16" borderId="8" applyNumberFormat="0" applyAlignment="0" applyProtection="0"/>
    <xf numFmtId="0" fontId="105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24" fillId="0" borderId="0"/>
    <xf numFmtId="0" fontId="61" fillId="0" borderId="0"/>
    <xf numFmtId="0" fontId="61" fillId="0" borderId="0"/>
    <xf numFmtId="0" fontId="106" fillId="0" borderId="9" applyNumberFormat="0" applyFill="0" applyAlignment="0" applyProtection="0"/>
    <xf numFmtId="0" fontId="98" fillId="15" borderId="0" applyNumberFormat="0" applyBorder="0" applyAlignment="0" applyProtection="0"/>
    <xf numFmtId="0" fontId="99" fillId="7" borderId="0" applyNumberFormat="0" applyBorder="0" applyAlignment="0" applyProtection="0"/>
    <xf numFmtId="0" fontId="102" fillId="16" borderId="1" applyNumberFormat="0" applyAlignment="0" applyProtection="0"/>
  </cellStyleXfs>
  <cellXfs count="125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14" fillId="0" borderId="0" xfId="42" applyFont="1" applyBorder="1" applyAlignment="1">
      <alignment horizontal="center"/>
    </xf>
    <xf numFmtId="0" fontId="13" fillId="0" borderId="10" xfId="42" applyBorder="1"/>
    <xf numFmtId="0" fontId="21" fillId="0" borderId="0" xfId="42" applyFont="1" applyAlignment="1">
      <alignment horizontal="center"/>
    </xf>
    <xf numFmtId="0" fontId="24" fillId="0" borderId="0" xfId="44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22" fillId="0" borderId="0" xfId="42" applyFont="1" applyBorder="1" applyAlignment="1">
      <alignment horizontal="center"/>
    </xf>
    <xf numFmtId="0" fontId="13" fillId="0" borderId="0" xfId="42" applyAlignment="1">
      <alignment wrapText="1"/>
    </xf>
    <xf numFmtId="0" fontId="13" fillId="0" borderId="0" xfId="42" applyFont="1" applyFill="1"/>
    <xf numFmtId="0" fontId="2" fillId="0" borderId="0" xfId="0" applyFont="1" applyAlignment="1">
      <alignment wrapText="1"/>
    </xf>
    <xf numFmtId="0" fontId="7" fillId="1" borderId="11" xfId="42" applyFont="1" applyFill="1" applyBorder="1" applyAlignment="1">
      <alignment horizontal="center" vertical="center"/>
    </xf>
    <xf numFmtId="0" fontId="48" fillId="0" borderId="0" xfId="43" applyFont="1" applyAlignment="1">
      <alignment horizontal="center" vertical="center"/>
    </xf>
    <xf numFmtId="0" fontId="39" fillId="0" borderId="12" xfId="43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7" fillId="0" borderId="15" xfId="42" applyNumberFormat="1" applyFont="1" applyBorder="1" applyAlignment="1">
      <alignment horizontal="right" vertical="center" wrapText="1"/>
    </xf>
    <xf numFmtId="0" fontId="51" fillId="0" borderId="16" xfId="43" applyFont="1" applyBorder="1" applyAlignment="1">
      <alignment horizontal="center" vertical="center" wrapText="1"/>
    </xf>
    <xf numFmtId="0" fontId="51" fillId="0" borderId="17" xfId="43" applyFont="1" applyBorder="1" applyAlignment="1">
      <alignment horizontal="center" vertical="center" wrapText="1"/>
    </xf>
    <xf numFmtId="0" fontId="2" fillId="0" borderId="18" xfId="42" applyFont="1" applyFill="1" applyBorder="1" applyAlignment="1">
      <alignment horizontal="center" vertical="center"/>
    </xf>
    <xf numFmtId="0" fontId="2" fillId="0" borderId="19" xfId="42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2" fillId="0" borderId="0" xfId="42" applyFont="1" applyBorder="1" applyAlignment="1">
      <alignment horizontal="center" wrapText="1"/>
    </xf>
    <xf numFmtId="0" fontId="14" fillId="0" borderId="0" xfId="42" applyFont="1" applyBorder="1" applyAlignment="1">
      <alignment horizontal="center" wrapText="1"/>
    </xf>
    <xf numFmtId="0" fontId="7" fillId="1" borderId="14" xfId="42" applyFont="1" applyFill="1" applyBorder="1" applyAlignment="1">
      <alignment horizontal="center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7" fillId="1" borderId="20" xfId="42" applyFont="1" applyFill="1" applyBorder="1" applyAlignment="1">
      <alignment horizontal="center" vertical="center"/>
    </xf>
    <xf numFmtId="0" fontId="7" fillId="0" borderId="14" xfId="42" applyFont="1" applyBorder="1" applyAlignment="1">
      <alignment vertical="center" wrapText="1"/>
    </xf>
    <xf numFmtId="0" fontId="7" fillId="0" borderId="14" xfId="42" applyFont="1" applyBorder="1" applyAlignment="1">
      <alignment vertical="center"/>
    </xf>
    <xf numFmtId="0" fontId="20" fillId="0" borderId="0" xfId="42" applyFont="1" applyAlignment="1">
      <alignment vertical="center"/>
    </xf>
    <xf numFmtId="0" fontId="2" fillId="0" borderId="22" xfId="42" applyFont="1" applyBorder="1" applyAlignment="1">
      <alignment horizontal="center" vertical="center"/>
    </xf>
    <xf numFmtId="0" fontId="3" fillId="0" borderId="23" xfId="42" applyFont="1" applyFill="1" applyBorder="1" applyAlignment="1">
      <alignment vertical="center" wrapText="1"/>
    </xf>
    <xf numFmtId="0" fontId="3" fillId="0" borderId="24" xfId="42" applyFont="1" applyBorder="1" applyAlignment="1">
      <alignment horizontal="center" vertical="center"/>
    </xf>
    <xf numFmtId="0" fontId="2" fillId="0" borderId="26" xfId="42" applyFont="1" applyBorder="1" applyAlignment="1">
      <alignment horizontal="center" vertical="center"/>
    </xf>
    <xf numFmtId="0" fontId="3" fillId="0" borderId="15" xfId="42" applyFont="1" applyBorder="1" applyAlignment="1">
      <alignment horizontal="center" vertical="center"/>
    </xf>
    <xf numFmtId="0" fontId="24" fillId="0" borderId="0" xfId="43" applyFont="1" applyAlignment="1">
      <alignment horizontal="left" vertical="center" wrapText="1"/>
    </xf>
    <xf numFmtId="0" fontId="28" fillId="0" borderId="0" xfId="42" applyFont="1"/>
    <xf numFmtId="0" fontId="38" fillId="0" borderId="0" xfId="42" applyFont="1" applyAlignment="1">
      <alignment vertical="center"/>
    </xf>
    <xf numFmtId="0" fontId="57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3" fillId="0" borderId="0" xfId="42" applyAlignment="1">
      <alignment horizontal="left" wrapText="1"/>
    </xf>
    <xf numFmtId="0" fontId="13" fillId="0" borderId="0" xfId="42" applyBorder="1" applyAlignment="1">
      <alignment horizontal="left" wrapText="1"/>
    </xf>
    <xf numFmtId="0" fontId="2" fillId="0" borderId="23" xfId="42" applyFont="1" applyBorder="1" applyAlignment="1">
      <alignment horizontal="left" vertical="center" wrapText="1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8" xfId="42" applyFont="1" applyBorder="1" applyAlignment="1">
      <alignment vertical="center" wrapText="1"/>
    </xf>
    <xf numFmtId="0" fontId="33" fillId="0" borderId="28" xfId="42" applyFont="1" applyBorder="1" applyAlignment="1">
      <alignment wrapText="1"/>
    </xf>
    <xf numFmtId="3" fontId="58" fillId="0" borderId="15" xfId="42" applyNumberFormat="1" applyFont="1" applyFill="1" applyBorder="1" applyAlignment="1">
      <alignment horizontal="right"/>
    </xf>
    <xf numFmtId="0" fontId="58" fillId="0" borderId="15" xfId="42" applyFont="1" applyBorder="1" applyAlignment="1">
      <alignment horizontal="right"/>
    </xf>
    <xf numFmtId="3" fontId="58" fillId="0" borderId="27" xfId="42" applyNumberFormat="1" applyFont="1" applyBorder="1" applyAlignment="1">
      <alignment horizontal="right"/>
    </xf>
    <xf numFmtId="3" fontId="58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9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0" fontId="2" fillId="0" borderId="15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3" fontId="17" fillId="0" borderId="27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8" fillId="0" borderId="27" xfId="42" applyNumberFormat="1" applyFont="1" applyFill="1" applyBorder="1" applyAlignment="1">
      <alignment horizontal="right"/>
    </xf>
    <xf numFmtId="0" fontId="27" fillId="0" borderId="26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53" fillId="0" borderId="0" xfId="42" applyNumberFormat="1" applyFont="1" applyFill="1" applyBorder="1" applyAlignment="1">
      <alignment horizontal="right" vertical="center" wrapText="1"/>
    </xf>
    <xf numFmtId="3" fontId="47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1" xfId="42" applyNumberFormat="1" applyFont="1" applyFill="1" applyBorder="1" applyAlignment="1">
      <alignment horizontal="center" vertical="center" wrapText="1"/>
    </xf>
    <xf numFmtId="3" fontId="53" fillId="19" borderId="32" xfId="42" applyNumberFormat="1" applyFont="1" applyFill="1" applyBorder="1" applyAlignment="1">
      <alignment horizontal="right" vertical="center" wrapText="1"/>
    </xf>
    <xf numFmtId="3" fontId="58" fillId="0" borderId="33" xfId="42" applyNumberFormat="1" applyFont="1" applyBorder="1" applyAlignment="1">
      <alignment horizontal="right"/>
    </xf>
    <xf numFmtId="0" fontId="17" fillId="0" borderId="34" xfId="42" applyFont="1" applyBorder="1" applyAlignment="1">
      <alignment wrapText="1"/>
    </xf>
    <xf numFmtId="0" fontId="46" fillId="0" borderId="15" xfId="0" applyFont="1" applyFill="1" applyBorder="1" applyAlignment="1">
      <alignment vertical="center" wrapText="1"/>
    </xf>
    <xf numFmtId="0" fontId="47" fillId="0" borderId="15" xfId="42" applyFont="1" applyFill="1" applyBorder="1" applyAlignment="1">
      <alignment vertical="center"/>
    </xf>
    <xf numFmtId="0" fontId="47" fillId="0" borderId="35" xfId="42" applyFont="1" applyFill="1" applyBorder="1" applyAlignment="1">
      <alignment vertical="center"/>
    </xf>
    <xf numFmtId="0" fontId="46" fillId="0" borderId="36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6" xfId="0" applyNumberFormat="1" applyFont="1" applyBorder="1" applyAlignment="1">
      <alignment horizontal="left" vertical="center"/>
    </xf>
    <xf numFmtId="49" fontId="6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7" fillId="0" borderId="0" xfId="0" applyFont="1" applyAlignment="1">
      <alignment wrapText="1"/>
    </xf>
    <xf numFmtId="49" fontId="8" fillId="0" borderId="26" xfId="0" applyNumberFormat="1" applyFont="1" applyBorder="1" applyAlignment="1">
      <alignment horizontal="left" vertical="center" wrapText="1"/>
    </xf>
    <xf numFmtId="49" fontId="8" fillId="0" borderId="37" xfId="0" applyNumberFormat="1" applyFont="1" applyFill="1" applyBorder="1" applyAlignment="1">
      <alignment horizontal="left" vertical="center" wrapText="1"/>
    </xf>
    <xf numFmtId="49" fontId="8" fillId="0" borderId="37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8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/>
    </xf>
    <xf numFmtId="49" fontId="8" fillId="0" borderId="40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/>
    </xf>
    <xf numFmtId="0" fontId="8" fillId="0" borderId="37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9" xfId="0" applyNumberFormat="1" applyFont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3" fontId="8" fillId="0" borderId="33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0" fontId="53" fillId="0" borderId="42" xfId="43" applyFont="1" applyBorder="1" applyAlignment="1">
      <alignment horizontal="left" vertical="center" wrapText="1"/>
    </xf>
    <xf numFmtId="0" fontId="39" fillId="0" borderId="43" xfId="0" applyFont="1" applyBorder="1" applyAlignment="1">
      <alignment vertical="center" wrapText="1"/>
    </xf>
    <xf numFmtId="2" fontId="52" fillId="0" borderId="15" xfId="43" applyNumberFormat="1" applyFont="1" applyFill="1" applyBorder="1" applyAlignment="1">
      <alignment horizontal="center" vertical="center" wrapText="1"/>
    </xf>
    <xf numFmtId="2" fontId="52" fillId="0" borderId="16" xfId="43" applyNumberFormat="1" applyFont="1" applyFill="1" applyBorder="1" applyAlignment="1">
      <alignment horizontal="center" vertical="center" wrapText="1"/>
    </xf>
    <xf numFmtId="165" fontId="44" fillId="0" borderId="0" xfId="0" applyNumberFormat="1" applyFont="1" applyFill="1" applyAlignment="1" applyProtection="1">
      <alignment horizontal="left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165" fontId="68" fillId="0" borderId="0" xfId="0" applyNumberFormat="1" applyFont="1" applyFill="1" applyAlignment="1" applyProtection="1">
      <alignment vertical="center" wrapText="1"/>
      <protection locked="0"/>
    </xf>
    <xf numFmtId="0" fontId="69" fillId="0" borderId="0" xfId="0" applyFont="1" applyAlignment="1" applyProtection="1">
      <alignment horizontal="right" vertical="top"/>
      <protection locked="0"/>
    </xf>
    <xf numFmtId="165" fontId="44" fillId="0" borderId="0" xfId="0" applyNumberFormat="1" applyFont="1" applyFill="1" applyAlignment="1">
      <alignment vertical="center" wrapText="1"/>
    </xf>
    <xf numFmtId="0" fontId="70" fillId="0" borderId="0" xfId="0" applyFont="1" applyAlignment="1" applyProtection="1">
      <alignment horizontal="right" vertical="top"/>
      <protection locked="0"/>
    </xf>
    <xf numFmtId="165" fontId="71" fillId="0" borderId="0" xfId="0" applyNumberFormat="1" applyFont="1" applyFill="1" applyAlignment="1" applyProtection="1">
      <alignment vertical="center" wrapText="1"/>
      <protection locked="0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41" fillId="0" borderId="0" xfId="0" applyFont="1" applyFill="1" applyAlignment="1">
      <alignment vertical="center"/>
    </xf>
    <xf numFmtId="0" fontId="72" fillId="0" borderId="4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4" fillId="0" borderId="13" xfId="0" applyFont="1" applyFill="1" applyBorder="1" applyAlignment="1" applyProtection="1">
      <alignment horizontal="center" vertical="center" wrapText="1"/>
    </xf>
    <xf numFmtId="0" fontId="74" fillId="0" borderId="14" xfId="0" applyFont="1" applyFill="1" applyBorder="1" applyAlignment="1" applyProtection="1">
      <alignment horizontal="center" vertical="center" wrapText="1"/>
    </xf>
    <xf numFmtId="0" fontId="74" fillId="0" borderId="21" xfId="0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0" fontId="72" fillId="0" borderId="39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62" fillId="0" borderId="14" xfId="0" applyFont="1" applyFill="1" applyBorder="1" applyAlignment="1" applyProtection="1">
      <alignment horizontal="center" vertical="center" wrapText="1"/>
    </xf>
    <xf numFmtId="0" fontId="75" fillId="0" borderId="14" xfId="0" applyFont="1" applyFill="1" applyBorder="1" applyAlignment="1" applyProtection="1">
      <alignment horizontal="left" vertical="center" wrapText="1" indent="1"/>
    </xf>
    <xf numFmtId="165" fontId="75" fillId="0" borderId="21" xfId="0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Fill="1" applyAlignment="1">
      <alignment vertical="center" wrapText="1"/>
    </xf>
    <xf numFmtId="0" fontId="74" fillId="0" borderId="18" xfId="0" applyFont="1" applyFill="1" applyBorder="1" applyAlignment="1" applyProtection="1">
      <alignment horizontal="center" vertical="center" wrapText="1"/>
    </xf>
    <xf numFmtId="49" fontId="63" fillId="0" borderId="15" xfId="0" applyNumberFormat="1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0" fontId="63" fillId="0" borderId="15" xfId="45" applyFont="1" applyFill="1" applyBorder="1" applyAlignment="1" applyProtection="1">
      <alignment horizontal="left" vertical="center" wrapText="1" indent="1"/>
    </xf>
    <xf numFmtId="165" fontId="6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>
      <alignment vertical="center" wrapText="1"/>
    </xf>
    <xf numFmtId="0" fontId="75" fillId="0" borderId="45" xfId="0" applyFont="1" applyFill="1" applyBorder="1" applyAlignment="1" applyProtection="1">
      <alignment horizontal="center" vertical="center" wrapText="1"/>
    </xf>
    <xf numFmtId="49" fontId="75" fillId="0" borderId="35" xfId="0" applyNumberFormat="1" applyFont="1" applyFill="1" applyBorder="1" applyAlignment="1" applyProtection="1">
      <alignment horizontal="center" vertical="center" wrapText="1"/>
    </xf>
    <xf numFmtId="0" fontId="75" fillId="0" borderId="35" xfId="45" applyFont="1" applyFill="1" applyBorder="1" applyAlignment="1" applyProtection="1">
      <alignment horizontal="left" vertical="center" wrapText="1" indent="1"/>
    </xf>
    <xf numFmtId="0" fontId="63" fillId="0" borderId="23" xfId="45" applyFont="1" applyFill="1" applyBorder="1" applyAlignment="1" applyProtection="1">
      <alignment horizontal="left" vertical="center" wrapText="1" indent="1"/>
    </xf>
    <xf numFmtId="0" fontId="75" fillId="0" borderId="13" xfId="0" applyFont="1" applyFill="1" applyBorder="1" applyAlignment="1" applyProtection="1">
      <alignment horizontal="center" vertical="center" wrapText="1"/>
    </xf>
    <xf numFmtId="0" fontId="75" fillId="0" borderId="14" xfId="45" applyFont="1" applyFill="1" applyBorder="1" applyAlignment="1" applyProtection="1">
      <alignment horizontal="left" vertical="center" wrapText="1" indent="1"/>
    </xf>
    <xf numFmtId="0" fontId="75" fillId="0" borderId="18" xfId="0" applyFont="1" applyFill="1" applyBorder="1" applyAlignment="1" applyProtection="1">
      <alignment horizontal="center" vertical="center" wrapText="1"/>
    </xf>
    <xf numFmtId="49" fontId="63" fillId="0" borderId="19" xfId="0" applyNumberFormat="1" applyFont="1" applyFill="1" applyBorder="1" applyAlignment="1" applyProtection="1">
      <alignment horizontal="center" vertical="center" wrapText="1"/>
    </xf>
    <xf numFmtId="0" fontId="77" fillId="0" borderId="19" xfId="45" applyFont="1" applyFill="1" applyBorder="1" applyAlignment="1" applyProtection="1">
      <alignment horizontal="left" vertical="center" wrapText="1" indent="1"/>
    </xf>
    <xf numFmtId="165" fontId="7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2" xfId="0" applyFont="1" applyFill="1" applyBorder="1" applyAlignment="1" applyProtection="1">
      <alignment horizontal="center" vertical="center" wrapText="1"/>
    </xf>
    <xf numFmtId="49" fontId="63" fillId="0" borderId="23" xfId="0" applyNumberFormat="1" applyFont="1" applyFill="1" applyBorder="1" applyAlignment="1" applyProtection="1">
      <alignment horizontal="center" vertical="center" wrapText="1"/>
    </xf>
    <xf numFmtId="0" fontId="77" fillId="0" borderId="46" xfId="45" applyFont="1" applyFill="1" applyBorder="1" applyAlignment="1" applyProtection="1">
      <alignment horizontal="left" vertical="center" wrapText="1" indent="1"/>
    </xf>
    <xf numFmtId="165" fontId="7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45" applyNumberFormat="1" applyFont="1" applyFill="1" applyBorder="1" applyAlignment="1" applyProtection="1">
      <alignment horizontal="left" vertical="center" wrapText="1" indent="1"/>
    </xf>
    <xf numFmtId="0" fontId="78" fillId="0" borderId="48" xfId="0" applyFont="1" applyBorder="1" applyAlignment="1" applyProtection="1">
      <alignment horizontal="center" vertical="center" wrapText="1"/>
    </xf>
    <xf numFmtId="0" fontId="76" fillId="0" borderId="0" xfId="0" applyFont="1" applyFill="1" applyAlignment="1" applyProtection="1">
      <alignment vertical="center" wrapText="1"/>
    </xf>
    <xf numFmtId="0" fontId="75" fillId="0" borderId="44" xfId="45" applyFont="1" applyFill="1" applyBorder="1" applyAlignment="1" applyProtection="1">
      <alignment horizontal="left" vertical="center" wrapText="1" indent="1"/>
    </xf>
    <xf numFmtId="49" fontId="63" fillId="0" borderId="19" xfId="45" applyNumberFormat="1" applyFont="1" applyFill="1" applyBorder="1" applyAlignment="1" applyProtection="1">
      <alignment horizontal="left" vertical="center" wrapText="1" indent="1"/>
    </xf>
    <xf numFmtId="0" fontId="42" fillId="0" borderId="28" xfId="0" applyFont="1" applyFill="1" applyBorder="1" applyAlignment="1" applyProtection="1">
      <alignment vertical="center" wrapText="1"/>
    </xf>
    <xf numFmtId="49" fontId="63" fillId="0" borderId="16" xfId="45" applyNumberFormat="1" applyFont="1" applyFill="1" applyBorder="1" applyAlignment="1" applyProtection="1">
      <alignment horizontal="left" vertical="center" wrapText="1" indent="1"/>
    </xf>
    <xf numFmtId="0" fontId="77" fillId="0" borderId="16" xfId="45" applyFont="1" applyFill="1" applyBorder="1" applyAlignment="1" applyProtection="1">
      <alignment horizontal="left" vertical="center" wrapText="1" indent="1"/>
    </xf>
    <xf numFmtId="165" fontId="7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13" xfId="0" applyFont="1" applyBorder="1" applyAlignment="1" applyProtection="1">
      <alignment horizontal="center" vertical="center" wrapText="1"/>
    </xf>
    <xf numFmtId="0" fontId="79" fillId="0" borderId="20" xfId="0" applyFont="1" applyBorder="1" applyAlignment="1" applyProtection="1">
      <alignment horizontal="center" wrapText="1"/>
    </xf>
    <xf numFmtId="0" fontId="75" fillId="0" borderId="20" xfId="45" applyFont="1" applyFill="1" applyBorder="1" applyAlignment="1" applyProtection="1">
      <alignment horizontal="left" vertical="center" wrapText="1" indent="1"/>
    </xf>
    <xf numFmtId="0" fontId="80" fillId="0" borderId="20" xfId="0" applyFont="1" applyBorder="1" applyAlignment="1" applyProtection="1">
      <alignment horizontal="center" wrapText="1"/>
    </xf>
    <xf numFmtId="0" fontId="81" fillId="0" borderId="20" xfId="0" applyFont="1" applyBorder="1" applyAlignment="1" applyProtection="1">
      <alignment horizontal="left" wrapText="1" indent="1"/>
    </xf>
    <xf numFmtId="165" fontId="74" fillId="0" borderId="49" xfId="0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Border="1" applyAlignment="1" applyProtection="1">
      <alignment horizontal="center" vertical="center" wrapText="1"/>
    </xf>
    <xf numFmtId="0" fontId="72" fillId="0" borderId="0" xfId="0" applyFont="1" applyFill="1" applyBorder="1" applyAlignment="1" applyProtection="1">
      <alignment horizontal="left" vertical="center" wrapText="1" indent="1"/>
    </xf>
    <xf numFmtId="165" fontId="74" fillId="0" borderId="0" xfId="0" applyNumberFormat="1" applyFont="1" applyFill="1" applyBorder="1" applyAlignment="1" applyProtection="1">
      <alignment horizontal="right" vertical="center" wrapText="1" indent="1"/>
    </xf>
    <xf numFmtId="0" fontId="82" fillId="0" borderId="0" xfId="0" applyFont="1" applyFill="1" applyAlignment="1">
      <alignment vertical="center" wrapText="1"/>
    </xf>
    <xf numFmtId="0" fontId="63" fillId="0" borderId="0" xfId="0" applyFont="1" applyFill="1" applyAlignment="1" applyProtection="1">
      <alignment horizontal="left" vertical="center" wrapText="1"/>
    </xf>
    <xf numFmtId="0" fontId="63" fillId="0" borderId="0" xfId="0" applyFont="1" applyFill="1" applyAlignment="1" applyProtection="1">
      <alignment vertical="center" wrapText="1"/>
    </xf>
    <xf numFmtId="0" fontId="63" fillId="0" borderId="0" xfId="0" applyFont="1" applyFill="1" applyAlignment="1" applyProtection="1">
      <alignment horizontal="right" vertical="center" wrapText="1" indent="1"/>
    </xf>
    <xf numFmtId="0" fontId="74" fillId="0" borderId="11" xfId="0" applyFont="1" applyFill="1" applyBorder="1" applyAlignment="1" applyProtection="1">
      <alignment horizontal="center" vertical="center" wrapText="1"/>
    </xf>
    <xf numFmtId="0" fontId="74" fillId="0" borderId="41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4" fillId="0" borderId="14" xfId="45" applyFont="1" applyFill="1" applyBorder="1" applyAlignment="1" applyProtection="1">
      <alignment horizontal="left" vertical="center" wrapText="1" indent="1"/>
    </xf>
    <xf numFmtId="0" fontId="75" fillId="0" borderId="29" xfId="0" applyFont="1" applyFill="1" applyBorder="1" applyAlignment="1" applyProtection="1">
      <alignment horizontal="center" vertical="center" wrapText="1"/>
    </xf>
    <xf numFmtId="49" fontId="63" fillId="0" borderId="23" xfId="45" applyNumberFormat="1" applyFont="1" applyFill="1" applyBorder="1" applyAlignment="1" applyProtection="1">
      <alignment horizontal="left" vertical="center" wrapText="1" indent="1"/>
    </xf>
    <xf numFmtId="0" fontId="75" fillId="0" borderId="12" xfId="0" applyFont="1" applyFill="1" applyBorder="1" applyAlignment="1" applyProtection="1">
      <alignment horizontal="center" vertical="center" wrapText="1"/>
    </xf>
    <xf numFmtId="49" fontId="63" fillId="0" borderId="15" xfId="45" applyNumberFormat="1" applyFont="1" applyFill="1" applyBorder="1" applyAlignment="1" applyProtection="1">
      <alignment horizontal="left" vertical="center" wrapText="1" indent="1"/>
    </xf>
    <xf numFmtId="165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14" xfId="0" applyFont="1" applyFill="1" applyBorder="1" applyAlignment="1" applyProtection="1">
      <alignment horizontal="center" vertical="center" wrapText="1"/>
    </xf>
    <xf numFmtId="165" fontId="74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41" fillId="0" borderId="13" xfId="0" applyFont="1" applyFill="1" applyBorder="1" applyAlignment="1" applyProtection="1">
      <alignment horizontal="left" vertical="center"/>
    </xf>
    <xf numFmtId="0" fontId="83" fillId="0" borderId="41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74" fillId="0" borderId="41" xfId="0" applyNumberFormat="1" applyFont="1" applyFill="1" applyBorder="1" applyAlignment="1" applyProtection="1">
      <alignment horizontal="right" vertical="center" wrapText="1" indent="1"/>
    </xf>
    <xf numFmtId="165" fontId="72" fillId="0" borderId="33" xfId="0" applyNumberFormat="1" applyFont="1" applyFill="1" applyBorder="1" applyAlignment="1" applyProtection="1">
      <alignment horizontal="center" vertical="center" wrapText="1"/>
    </xf>
    <xf numFmtId="165" fontId="75" fillId="0" borderId="14" xfId="0" applyNumberFormat="1" applyFont="1" applyFill="1" applyBorder="1" applyAlignment="1" applyProtection="1">
      <alignment horizontal="right" vertical="center" wrapText="1" indent="1"/>
    </xf>
    <xf numFmtId="165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4" xfId="0" applyNumberFormat="1" applyFont="1" applyFill="1" applyBorder="1" applyAlignment="1" applyProtection="1">
      <alignment horizontal="right" vertical="center" wrapText="1" indent="1"/>
    </xf>
    <xf numFmtId="165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4" xfId="0" applyNumberFormat="1" applyFont="1" applyFill="1" applyBorder="1" applyAlignment="1" applyProtection="1">
      <alignment horizontal="right" vertical="center" wrapText="1" indent="1"/>
    </xf>
    <xf numFmtId="165" fontId="74" fillId="0" borderId="50" xfId="0" applyNumberFormat="1" applyFont="1" applyFill="1" applyBorder="1" applyAlignment="1" applyProtection="1">
      <alignment horizontal="right" vertical="center" wrapText="1" indent="1"/>
    </xf>
    <xf numFmtId="165" fontId="7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61" fillId="0" borderId="0" xfId="45" applyFill="1"/>
    <xf numFmtId="3" fontId="77" fillId="0" borderId="0" xfId="45" applyNumberFormat="1" applyFont="1" applyFill="1" applyBorder="1"/>
    <xf numFmtId="165" fontId="77" fillId="0" borderId="0" xfId="45" applyNumberFormat="1" applyFont="1" applyFill="1" applyBorder="1"/>
    <xf numFmtId="0" fontId="74" fillId="0" borderId="13" xfId="45" applyFont="1" applyFill="1" applyBorder="1" applyAlignment="1" applyProtection="1">
      <alignment horizontal="left" vertical="center" wrapText="1" indent="1"/>
    </xf>
    <xf numFmtId="0" fontId="85" fillId="0" borderId="0" xfId="45" applyFont="1" applyFill="1"/>
    <xf numFmtId="49" fontId="63" fillId="0" borderId="0" xfId="45" applyNumberFormat="1" applyFont="1" applyFill="1" applyBorder="1" applyAlignment="1" applyProtection="1">
      <alignment horizontal="left" vertical="center" wrapText="1" indent="1"/>
    </xf>
    <xf numFmtId="0" fontId="63" fillId="0" borderId="0" xfId="45" applyFont="1" applyFill="1" applyBorder="1" applyAlignment="1" applyProtection="1">
      <alignment horizontal="left" indent="5"/>
    </xf>
    <xf numFmtId="3" fontId="63" fillId="0" borderId="0" xfId="45" applyNumberFormat="1" applyFont="1" applyFill="1" applyBorder="1" applyAlignment="1" applyProtection="1">
      <alignment horizontal="right" vertical="center" wrapText="1"/>
    </xf>
    <xf numFmtId="0" fontId="64" fillId="0" borderId="0" xfId="45" applyFont="1" applyFill="1" applyAlignment="1">
      <alignment horizontal="center" wrapText="1"/>
    </xf>
    <xf numFmtId="3" fontId="77" fillId="0" borderId="0" xfId="45" applyNumberFormat="1" applyFont="1" applyFill="1"/>
    <xf numFmtId="0" fontId="77" fillId="0" borderId="0" xfId="45" applyFont="1" applyFill="1"/>
    <xf numFmtId="49" fontId="25" fillId="0" borderId="0" xfId="0" applyNumberFormat="1" applyFont="1" applyAlignment="1">
      <alignment vertical="center"/>
    </xf>
    <xf numFmtId="0" fontId="56" fillId="0" borderId="0" xfId="0" applyFont="1" applyBorder="1" applyAlignment="1">
      <alignment vertical="center"/>
    </xf>
    <xf numFmtId="49" fontId="8" fillId="0" borderId="51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17" fillId="0" borderId="34" xfId="42" applyFont="1" applyFill="1" applyBorder="1" applyAlignment="1">
      <alignment wrapText="1"/>
    </xf>
    <xf numFmtId="0" fontId="74" fillId="0" borderId="18" xfId="45" applyFont="1" applyFill="1" applyBorder="1" applyAlignment="1" applyProtection="1">
      <alignment horizontal="left" vertical="center" wrapText="1" indent="1"/>
    </xf>
    <xf numFmtId="49" fontId="75" fillId="0" borderId="12" xfId="45" applyNumberFormat="1" applyFont="1" applyFill="1" applyBorder="1" applyAlignment="1" applyProtection="1">
      <alignment horizontal="left" vertical="center" wrapText="1" indent="1"/>
    </xf>
    <xf numFmtId="49" fontId="75" fillId="0" borderId="28" xfId="45" applyNumberFormat="1" applyFont="1" applyFill="1" applyBorder="1" applyAlignment="1" applyProtection="1">
      <alignment horizontal="left" vertical="center" wrapText="1" indent="1"/>
    </xf>
    <xf numFmtId="165" fontId="44" fillId="0" borderId="0" xfId="0" applyNumberFormat="1" applyFont="1" applyFill="1" applyBorder="1" applyAlignment="1" applyProtection="1">
      <alignment horizontal="left" vertical="center" wrapText="1"/>
    </xf>
    <xf numFmtId="2" fontId="50" fillId="0" borderId="46" xfId="43" applyNumberFormat="1" applyFont="1" applyBorder="1" applyAlignment="1">
      <alignment horizontal="center" vertical="center"/>
    </xf>
    <xf numFmtId="165" fontId="40" fillId="0" borderId="14" xfId="45" applyNumberFormat="1" applyFont="1" applyFill="1" applyBorder="1" applyAlignment="1" applyProtection="1">
      <alignment horizontal="right" vertical="center" wrapText="1"/>
    </xf>
    <xf numFmtId="165" fontId="59" fillId="0" borderId="10" xfId="45" applyNumberFormat="1" applyFont="1" applyFill="1" applyBorder="1" applyAlignment="1" applyProtection="1">
      <alignment horizontal="left" vertical="center"/>
    </xf>
    <xf numFmtId="3" fontId="40" fillId="0" borderId="19" xfId="45" applyNumberFormat="1" applyFont="1" applyFill="1" applyBorder="1" applyAlignment="1" applyProtection="1">
      <alignment horizontal="right" vertical="center" wrapText="1"/>
    </xf>
    <xf numFmtId="3" fontId="40" fillId="0" borderId="15" xfId="45" applyNumberFormat="1" applyFont="1" applyFill="1" applyBorder="1" applyAlignment="1" applyProtection="1">
      <alignment horizontal="right" vertical="center" wrapText="1"/>
    </xf>
    <xf numFmtId="3" fontId="40" fillId="0" borderId="16" xfId="45" applyNumberFormat="1" applyFont="1" applyFill="1" applyBorder="1" applyAlignment="1" applyProtection="1">
      <alignment horizontal="right" vertical="center" wrapText="1"/>
    </xf>
    <xf numFmtId="49" fontId="60" fillId="0" borderId="12" xfId="45" applyNumberFormat="1" applyFont="1" applyFill="1" applyBorder="1" applyAlignment="1" applyProtection="1">
      <alignment horizontal="left" vertical="center" wrapText="1"/>
    </xf>
    <xf numFmtId="49" fontId="90" fillId="0" borderId="12" xfId="45" applyNumberFormat="1" applyFont="1" applyFill="1" applyBorder="1" applyAlignment="1">
      <alignment horizontal="left"/>
    </xf>
    <xf numFmtId="49" fontId="90" fillId="0" borderId="12" xfId="45" applyNumberFormat="1" applyFont="1" applyFill="1" applyBorder="1" applyAlignment="1" applyProtection="1">
      <alignment horizontal="left" vertical="center" wrapText="1"/>
    </xf>
    <xf numFmtId="0" fontId="91" fillId="0" borderId="18" xfId="45" applyFont="1" applyFill="1" applyBorder="1" applyAlignment="1">
      <alignment horizontal="center"/>
    </xf>
    <xf numFmtId="3" fontId="91" fillId="0" borderId="19" xfId="45" applyNumberFormat="1" applyFont="1" applyFill="1" applyBorder="1"/>
    <xf numFmtId="3" fontId="90" fillId="0" borderId="15" xfId="45" applyNumberFormat="1" applyFont="1" applyFill="1" applyBorder="1"/>
    <xf numFmtId="165" fontId="90" fillId="0" borderId="15" xfId="45" applyNumberFormat="1" applyFont="1" applyFill="1" applyBorder="1"/>
    <xf numFmtId="49" fontId="60" fillId="0" borderId="28" xfId="45" applyNumberFormat="1" applyFont="1" applyFill="1" applyBorder="1" applyAlignment="1">
      <alignment horizontal="left"/>
    </xf>
    <xf numFmtId="3" fontId="90" fillId="0" borderId="16" xfId="45" applyNumberFormat="1" applyFont="1" applyFill="1" applyBorder="1"/>
    <xf numFmtId="165" fontId="40" fillId="0" borderId="46" xfId="45" applyNumberFormat="1" applyFont="1" applyFill="1" applyBorder="1" applyAlignment="1" applyProtection="1">
      <alignment horizontal="right" vertical="center" wrapText="1"/>
    </xf>
    <xf numFmtId="165" fontId="40" fillId="0" borderId="19" xfId="45" applyNumberFormat="1" applyFont="1" applyFill="1" applyBorder="1" applyAlignment="1" applyProtection="1">
      <alignment horizontal="right" vertical="center" wrapText="1"/>
    </xf>
    <xf numFmtId="165" fontId="40" fillId="0" borderId="15" xfId="45" applyNumberFormat="1" applyFont="1" applyFill="1" applyBorder="1" applyAlignment="1" applyProtection="1">
      <alignment horizontal="right" vertical="center" wrapText="1"/>
    </xf>
    <xf numFmtId="3" fontId="32" fillId="19" borderId="32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44" xfId="0" applyNumberFormat="1" applyFont="1" applyFill="1" applyBorder="1" applyAlignment="1" applyProtection="1">
      <alignment horizontal="center" vertical="center" wrapText="1"/>
    </xf>
    <xf numFmtId="165" fontId="72" fillId="0" borderId="53" xfId="0" applyNumberFormat="1" applyFont="1" applyFill="1" applyBorder="1" applyAlignment="1" applyProtection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</xf>
    <xf numFmtId="165" fontId="75" fillId="0" borderId="54" xfId="0" applyNumberFormat="1" applyFont="1" applyFill="1" applyBorder="1" applyAlignment="1" applyProtection="1">
      <alignment horizontal="right" vertical="center" wrapText="1" indent="1"/>
    </xf>
    <xf numFmtId="165" fontId="6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20" xfId="0" applyNumberFormat="1" applyFont="1" applyFill="1" applyBorder="1" applyAlignment="1" applyProtection="1">
      <alignment horizontal="right" vertical="center" wrapText="1" indent="1"/>
    </xf>
    <xf numFmtId="165" fontId="72" fillId="0" borderId="36" xfId="0" applyNumberFormat="1" applyFont="1" applyFill="1" applyBorder="1" applyAlignment="1" applyProtection="1">
      <alignment horizontal="center" vertical="center" wrapText="1"/>
    </xf>
    <xf numFmtId="165" fontId="72" fillId="0" borderId="55" xfId="0" applyNumberFormat="1" applyFont="1" applyFill="1" applyBorder="1" applyAlignment="1" applyProtection="1">
      <alignment horizontal="center" vertical="center" wrapText="1"/>
    </xf>
    <xf numFmtId="165" fontId="7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2" fontId="48" fillId="0" borderId="0" xfId="43" applyNumberFormat="1" applyFont="1" applyAlignment="1">
      <alignment horizontal="center" vertical="center"/>
    </xf>
    <xf numFmtId="1" fontId="52" fillId="0" borderId="27" xfId="43" applyNumberFormat="1" applyFont="1" applyFill="1" applyBorder="1" applyAlignment="1">
      <alignment horizontal="center" vertical="center" wrapText="1"/>
    </xf>
    <xf numFmtId="1" fontId="52" fillId="0" borderId="17" xfId="43" applyNumberFormat="1" applyFont="1" applyFill="1" applyBorder="1" applyAlignment="1">
      <alignment horizontal="center" vertical="center" wrapText="1"/>
    </xf>
    <xf numFmtId="1" fontId="50" fillId="0" borderId="47" xfId="43" applyNumberFormat="1" applyFont="1" applyBorder="1" applyAlignment="1">
      <alignment horizontal="center" vertical="center"/>
    </xf>
    <xf numFmtId="1" fontId="50" fillId="0" borderId="21" xfId="43" applyNumberFormat="1" applyFont="1" applyBorder="1" applyAlignment="1">
      <alignment horizontal="center" vertical="center" wrapText="1"/>
    </xf>
    <xf numFmtId="3" fontId="14" fillId="0" borderId="21" xfId="42" applyNumberFormat="1" applyFont="1" applyBorder="1" applyAlignment="1">
      <alignment horizontal="right" vertical="center"/>
    </xf>
    <xf numFmtId="0" fontId="64" fillId="0" borderId="0" xfId="45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vertical="center" wrapText="1"/>
    </xf>
    <xf numFmtId="0" fontId="64" fillId="0" borderId="0" xfId="45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4" fillId="0" borderId="50" xfId="0" applyFont="1" applyFill="1" applyBorder="1" applyAlignment="1" applyProtection="1">
      <alignment horizontal="center" vertical="center" wrapText="1"/>
    </xf>
    <xf numFmtId="165" fontId="72" fillId="0" borderId="57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18" fillId="18" borderId="45" xfId="42" applyFont="1" applyFill="1" applyBorder="1" applyAlignment="1">
      <alignment horizontal="center" vertical="center"/>
    </xf>
    <xf numFmtId="0" fontId="18" fillId="18" borderId="35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18" fillId="18" borderId="44" xfId="42" applyFont="1" applyFill="1" applyBorder="1" applyAlignment="1">
      <alignment horizontal="center" vertical="center"/>
    </xf>
    <xf numFmtId="3" fontId="19" fillId="0" borderId="27" xfId="0" applyNumberFormat="1" applyFont="1" applyFill="1" applyBorder="1" applyAlignment="1">
      <alignment horizontal="right" vertical="center"/>
    </xf>
    <xf numFmtId="0" fontId="20" fillId="0" borderId="45" xfId="42" applyFont="1" applyBorder="1" applyAlignment="1">
      <alignment horizontal="center" vertical="center" wrapText="1"/>
    </xf>
    <xf numFmtId="164" fontId="26" fillId="0" borderId="58" xfId="44" applyNumberFormat="1" applyFont="1" applyBorder="1" applyAlignment="1">
      <alignment horizontal="center" vertical="center" wrapText="1"/>
    </xf>
    <xf numFmtId="0" fontId="32" fillId="19" borderId="39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54" fillId="0" borderId="0" xfId="28" applyFont="1" applyAlignment="1" applyProtection="1">
      <alignment wrapText="1"/>
    </xf>
    <xf numFmtId="0" fontId="92" fillId="0" borderId="0" xfId="0" applyFont="1" applyFill="1" applyAlignment="1">
      <alignment vertical="center" wrapText="1"/>
    </xf>
    <xf numFmtId="0" fontId="108" fillId="0" borderId="20" xfId="0" applyFont="1" applyBorder="1" applyAlignment="1" applyProtection="1">
      <alignment horizontal="center" wrapText="1"/>
    </xf>
    <xf numFmtId="0" fontId="70" fillId="0" borderId="20" xfId="0" applyFont="1" applyBorder="1" applyAlignment="1" applyProtection="1">
      <alignment horizontal="center" wrapText="1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vertical="center" wrapText="1"/>
    </xf>
    <xf numFmtId="0" fontId="92" fillId="0" borderId="0" xfId="0" applyFont="1" applyFill="1" applyAlignment="1" applyProtection="1">
      <alignment horizontal="right" vertical="center" wrapText="1" indent="1"/>
    </xf>
    <xf numFmtId="0" fontId="92" fillId="0" borderId="0" xfId="0" applyFont="1" applyFill="1" applyAlignment="1">
      <alignment horizontal="left" vertical="center" wrapText="1"/>
    </xf>
    <xf numFmtId="165" fontId="92" fillId="0" borderId="0" xfId="0" applyNumberFormat="1" applyFont="1" applyFill="1" applyAlignment="1">
      <alignment vertical="center" wrapText="1"/>
    </xf>
    <xf numFmtId="3" fontId="47" fillId="0" borderId="23" xfId="42" applyNumberFormat="1" applyFont="1" applyBorder="1" applyAlignment="1">
      <alignment horizontal="right" vertical="center" wrapText="1"/>
    </xf>
    <xf numFmtId="3" fontId="8" fillId="0" borderId="19" xfId="42" applyNumberFormat="1" applyFont="1" applyFill="1" applyBorder="1" applyAlignment="1">
      <alignment horizontal="right" vertical="center"/>
    </xf>
    <xf numFmtId="3" fontId="8" fillId="0" borderId="23" xfId="42" applyNumberFormat="1" applyFont="1" applyBorder="1" applyAlignment="1">
      <alignment horizontal="right" vertical="center"/>
    </xf>
    <xf numFmtId="3" fontId="8" fillId="0" borderId="15" xfId="42" applyNumberFormat="1" applyFont="1" applyBorder="1" applyAlignment="1">
      <alignment horizontal="right" vertical="center"/>
    </xf>
    <xf numFmtId="3" fontId="8" fillId="0" borderId="15" xfId="42" applyNumberFormat="1" applyFont="1" applyFill="1" applyBorder="1" applyAlignment="1">
      <alignment horizontal="right" vertical="center"/>
    </xf>
    <xf numFmtId="3" fontId="4" fillId="0" borderId="14" xfId="42" applyNumberFormat="1" applyFont="1" applyBorder="1" applyAlignment="1">
      <alignment vertical="center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92" fillId="0" borderId="0" xfId="0" applyNumberFormat="1" applyFont="1" applyFill="1"/>
    <xf numFmtId="3" fontId="92" fillId="0" borderId="0" xfId="0" applyNumberFormat="1" applyFont="1"/>
    <xf numFmtId="0" fontId="92" fillId="0" borderId="0" xfId="0" applyFont="1"/>
    <xf numFmtId="3" fontId="92" fillId="0" borderId="0" xfId="0" applyNumberFormat="1" applyFont="1" applyAlignment="1"/>
    <xf numFmtId="0" fontId="92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7" fillId="1" borderId="50" xfId="42" applyFont="1" applyFill="1" applyBorder="1" applyAlignment="1">
      <alignment horizontal="center" vertical="center" wrapText="1"/>
    </xf>
    <xf numFmtId="3" fontId="8" fillId="0" borderId="59" xfId="42" applyNumberFormat="1" applyFont="1" applyFill="1" applyBorder="1" applyAlignment="1">
      <alignment horizontal="right" vertical="center"/>
    </xf>
    <xf numFmtId="3" fontId="8" fillId="0" borderId="60" xfId="42" applyNumberFormat="1" applyFont="1" applyBorder="1" applyAlignment="1">
      <alignment horizontal="right" vertical="center"/>
    </xf>
    <xf numFmtId="3" fontId="8" fillId="0" borderId="61" xfId="42" applyNumberFormat="1" applyFont="1" applyBorder="1" applyAlignment="1">
      <alignment horizontal="right" vertical="center"/>
    </xf>
    <xf numFmtId="3" fontId="8" fillId="0" borderId="61" xfId="42" applyNumberFormat="1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9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6" xfId="42" applyFont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43" xfId="42" applyFont="1" applyBorder="1" applyAlignment="1">
      <alignment vertical="center" wrapText="1"/>
    </xf>
    <xf numFmtId="0" fontId="20" fillId="0" borderId="62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9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wrapText="1"/>
    </xf>
    <xf numFmtId="0" fontId="24" fillId="0" borderId="39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53" fillId="0" borderId="62" xfId="42" applyFont="1" applyBorder="1" applyAlignment="1">
      <alignment horizontal="center" vertical="center"/>
    </xf>
    <xf numFmtId="0" fontId="8" fillId="0" borderId="3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7" xfId="28" applyFont="1" applyBorder="1" applyAlignment="1" applyProtection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55" fillId="0" borderId="13" xfId="0" applyNumberFormat="1" applyFont="1" applyFill="1" applyBorder="1" applyAlignment="1">
      <alignment vertical="center"/>
    </xf>
    <xf numFmtId="3" fontId="55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4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9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3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3" fontId="32" fillId="19" borderId="63" xfId="42" applyNumberFormat="1" applyFont="1" applyFill="1" applyBorder="1" applyAlignment="1">
      <alignment horizontal="center" vertical="center" wrapText="1"/>
    </xf>
    <xf numFmtId="0" fontId="88" fillId="0" borderId="0" xfId="43" applyFont="1" applyAlignment="1">
      <alignment horizontal="right" vertical="center"/>
    </xf>
    <xf numFmtId="0" fontId="49" fillId="0" borderId="0" xfId="43" applyFont="1" applyAlignment="1">
      <alignment horizontal="center" vertical="center"/>
    </xf>
    <xf numFmtId="49" fontId="2" fillId="0" borderId="52" xfId="0" applyNumberFormat="1" applyFont="1" applyBorder="1" applyAlignment="1">
      <alignment horizontal="left"/>
    </xf>
    <xf numFmtId="3" fontId="8" fillId="0" borderId="45" xfId="0" applyNumberFormat="1" applyFont="1" applyFill="1" applyBorder="1" applyAlignment="1">
      <alignment horizontal="right" vertical="center"/>
    </xf>
    <xf numFmtId="3" fontId="8" fillId="0" borderId="35" xfId="0" applyNumberFormat="1" applyFont="1" applyFill="1" applyBorder="1" applyAlignment="1">
      <alignment horizontal="right" vertical="center"/>
    </xf>
    <xf numFmtId="0" fontId="20" fillId="0" borderId="41" xfId="42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left" vertical="center"/>
    </xf>
    <xf numFmtId="3" fontId="4" fillId="0" borderId="48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10" fontId="48" fillId="0" borderId="0" xfId="43" applyNumberFormat="1" applyFont="1" applyAlignment="1">
      <alignment horizontal="center" vertical="center"/>
    </xf>
    <xf numFmtId="1" fontId="50" fillId="0" borderId="49" xfId="43" applyNumberFormat="1" applyFont="1" applyBorder="1" applyAlignment="1">
      <alignment horizontal="center" vertical="center" wrapText="1"/>
    </xf>
    <xf numFmtId="1" fontId="50" fillId="0" borderId="11" xfId="43" applyNumberFormat="1" applyFont="1" applyBorder="1" applyAlignment="1">
      <alignment horizontal="center" vertical="center" wrapText="1"/>
    </xf>
    <xf numFmtId="1" fontId="50" fillId="0" borderId="41" xfId="43" applyNumberFormat="1" applyFont="1" applyBorder="1" applyAlignment="1">
      <alignment horizontal="center" vertical="center" wrapText="1"/>
    </xf>
    <xf numFmtId="0" fontId="48" fillId="0" borderId="12" xfId="43" applyFont="1" applyBorder="1" applyAlignment="1">
      <alignment horizontal="center" vertical="center"/>
    </xf>
    <xf numFmtId="10" fontId="48" fillId="0" borderId="27" xfId="43" applyNumberFormat="1" applyFont="1" applyBorder="1" applyAlignment="1">
      <alignment horizontal="center" vertical="center"/>
    </xf>
    <xf numFmtId="0" fontId="48" fillId="0" borderId="28" xfId="43" applyFont="1" applyBorder="1" applyAlignment="1">
      <alignment horizontal="center" vertical="center"/>
    </xf>
    <xf numFmtId="0" fontId="48" fillId="0" borderId="17" xfId="43" applyFont="1" applyBorder="1" applyAlignment="1">
      <alignment horizontal="center" vertical="center"/>
    </xf>
    <xf numFmtId="0" fontId="48" fillId="0" borderId="34" xfId="43" applyFont="1" applyBorder="1" applyAlignment="1">
      <alignment horizontal="center" vertical="center"/>
    </xf>
    <xf numFmtId="10" fontId="48" fillId="0" borderId="55" xfId="43" applyNumberFormat="1" applyFont="1" applyBorder="1" applyAlignment="1">
      <alignment horizontal="center" vertical="center"/>
    </xf>
    <xf numFmtId="0" fontId="48" fillId="0" borderId="11" xfId="43" applyFont="1" applyBorder="1" applyAlignment="1">
      <alignment horizontal="center" vertical="center"/>
    </xf>
    <xf numFmtId="10" fontId="48" fillId="0" borderId="49" xfId="43" applyNumberFormat="1" applyFont="1" applyBorder="1" applyAlignment="1">
      <alignment horizontal="center" vertical="center"/>
    </xf>
    <xf numFmtId="1" fontId="50" fillId="0" borderId="13" xfId="43" applyNumberFormat="1" applyFont="1" applyBorder="1" applyAlignment="1">
      <alignment horizontal="center" vertical="center"/>
    </xf>
    <xf numFmtId="10" fontId="48" fillId="0" borderId="21" xfId="43" applyNumberFormat="1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7" fillId="0" borderId="23" xfId="42" applyNumberFormat="1" applyFont="1" applyBorder="1" applyAlignment="1">
      <alignment horizontal="right" vertical="center" wrapText="1"/>
    </xf>
    <xf numFmtId="10" fontId="47" fillId="0" borderId="15" xfId="42" applyNumberFormat="1" applyFont="1" applyBorder="1" applyAlignment="1">
      <alignment horizontal="right" vertical="center" wrapText="1"/>
    </xf>
    <xf numFmtId="10" fontId="53" fillId="19" borderId="32" xfId="42" applyNumberFormat="1" applyFont="1" applyFill="1" applyBorder="1" applyAlignment="1">
      <alignment horizontal="right" vertical="center" wrapText="1"/>
    </xf>
    <xf numFmtId="3" fontId="13" fillId="0" borderId="0" xfId="42" applyNumberFormat="1" applyFont="1"/>
    <xf numFmtId="10" fontId="75" fillId="0" borderId="21" xfId="0" applyNumberFormat="1" applyFont="1" applyFill="1" applyBorder="1" applyAlignment="1" applyProtection="1">
      <alignment horizontal="right" vertical="center" wrapText="1" indent="1"/>
    </xf>
    <xf numFmtId="3" fontId="58" fillId="0" borderId="61" xfId="42" applyNumberFormat="1" applyFont="1" applyFill="1" applyBorder="1" applyAlignment="1">
      <alignment horizontal="right"/>
    </xf>
    <xf numFmtId="3" fontId="58" fillId="0" borderId="61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8" fillId="0" borderId="12" xfId="42" applyFont="1" applyBorder="1" applyAlignment="1">
      <alignment horizontal="right"/>
    </xf>
    <xf numFmtId="3" fontId="58" fillId="0" borderId="12" xfId="42" applyNumberFormat="1" applyFont="1" applyBorder="1" applyAlignment="1">
      <alignment horizontal="right"/>
    </xf>
    <xf numFmtId="3" fontId="58" fillId="0" borderId="12" xfId="42" applyNumberFormat="1" applyFont="1" applyFill="1" applyBorder="1" applyAlignment="1">
      <alignment horizontal="right"/>
    </xf>
    <xf numFmtId="3" fontId="22" fillId="0" borderId="28" xfId="26" applyNumberFormat="1" applyFont="1" applyBorder="1" applyAlignment="1">
      <alignment horizontal="right" vertical="center"/>
    </xf>
    <xf numFmtId="3" fontId="58" fillId="0" borderId="57" xfId="42" applyNumberFormat="1" applyFont="1" applyBorder="1" applyAlignment="1">
      <alignment horizontal="right"/>
    </xf>
    <xf numFmtId="3" fontId="22" fillId="0" borderId="28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4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8" xfId="42" applyFont="1" applyBorder="1" applyAlignment="1">
      <alignment vertical="center" wrapText="1"/>
    </xf>
    <xf numFmtId="0" fontId="13" fillId="0" borderId="37" xfId="42" applyFont="1" applyBorder="1" applyAlignment="1">
      <alignment vertical="center" wrapText="1"/>
    </xf>
    <xf numFmtId="0" fontId="13" fillId="0" borderId="37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 wrapText="1"/>
    </xf>
    <xf numFmtId="0" fontId="13" fillId="0" borderId="66" xfId="42" applyFont="1" applyBorder="1" applyAlignment="1">
      <alignment vertical="center" wrapText="1"/>
    </xf>
    <xf numFmtId="0" fontId="20" fillId="0" borderId="41" xfId="42" applyFont="1" applyBorder="1" applyAlignment="1">
      <alignment vertical="center" wrapText="1"/>
    </xf>
    <xf numFmtId="0" fontId="21" fillId="0" borderId="41" xfId="42" applyFont="1" applyBorder="1" applyAlignment="1">
      <alignment horizontal="center" vertical="center" wrapText="1"/>
    </xf>
    <xf numFmtId="0" fontId="13" fillId="0" borderId="51" xfId="42" applyFont="1" applyBorder="1" applyAlignment="1">
      <alignment vertical="center" wrapText="1"/>
    </xf>
    <xf numFmtId="0" fontId="20" fillId="0" borderId="41" xfId="42" applyFont="1" applyBorder="1" applyAlignment="1">
      <alignment vertical="center"/>
    </xf>
    <xf numFmtId="0" fontId="13" fillId="0" borderId="38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53" fillId="0" borderId="41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9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4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28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2" xfId="42" applyNumberFormat="1" applyBorder="1" applyAlignment="1">
      <alignment vertical="center"/>
    </xf>
    <xf numFmtId="3" fontId="13" fillId="0" borderId="46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4" xfId="42" applyNumberFormat="1" applyFont="1" applyBorder="1" applyAlignment="1">
      <alignment vertical="center"/>
    </xf>
    <xf numFmtId="3" fontId="20" fillId="0" borderId="33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19" xfId="42" applyNumberFormat="1" applyFill="1" applyBorder="1" applyAlignment="1">
      <alignment vertical="center"/>
    </xf>
    <xf numFmtId="3" fontId="13" fillId="0" borderId="29" xfId="42" applyNumberFormat="1" applyFont="1" applyBorder="1" applyAlignment="1">
      <alignment vertical="center"/>
    </xf>
    <xf numFmtId="3" fontId="13" fillId="0" borderId="23" xfId="42" applyNumberFormat="1" applyFont="1" applyBorder="1" applyAlignment="1">
      <alignment vertical="center"/>
    </xf>
    <xf numFmtId="3" fontId="21" fillId="0" borderId="34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42" xfId="42" applyNumberFormat="1" applyFont="1" applyBorder="1" applyAlignment="1">
      <alignment vertical="center"/>
    </xf>
    <xf numFmtId="3" fontId="21" fillId="0" borderId="46" xfId="42" applyNumberFormat="1" applyFont="1" applyBorder="1" applyAlignment="1">
      <alignment vertical="center"/>
    </xf>
    <xf numFmtId="3" fontId="53" fillId="0" borderId="42" xfId="42" applyNumberFormat="1" applyFont="1" applyBorder="1" applyAlignment="1">
      <alignment vertical="center"/>
    </xf>
    <xf numFmtId="3" fontId="53" fillId="0" borderId="46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2" xfId="42" applyNumberFormat="1" applyFill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3" xfId="42" applyNumberForma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53" fillId="0" borderId="13" xfId="42" applyNumberFormat="1" applyFont="1" applyBorder="1" applyAlignment="1">
      <alignment vertical="center"/>
    </xf>
    <xf numFmtId="3" fontId="53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4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49" fontId="2" fillId="0" borderId="43" xfId="0" applyNumberFormat="1" applyFont="1" applyBorder="1" applyAlignment="1">
      <alignment horizontal="left"/>
    </xf>
    <xf numFmtId="3" fontId="26" fillId="0" borderId="53" xfId="44" applyNumberFormat="1" applyFont="1" applyBorder="1" applyAlignment="1">
      <alignment horizontal="center" vertical="center" wrapText="1"/>
    </xf>
    <xf numFmtId="3" fontId="34" fillId="0" borderId="18" xfId="44" applyNumberFormat="1" applyFont="1" applyFill="1" applyBorder="1" applyAlignment="1">
      <alignment vertical="top"/>
    </xf>
    <xf numFmtId="3" fontId="34" fillId="0" borderId="19" xfId="44" applyNumberFormat="1" applyFont="1" applyFill="1" applyBorder="1" applyAlignment="1">
      <alignment vertical="top"/>
    </xf>
    <xf numFmtId="3" fontId="34" fillId="0" borderId="30" xfId="44" applyNumberFormat="1" applyFont="1" applyFill="1" applyBorder="1" applyAlignment="1">
      <alignment vertical="top"/>
    </xf>
    <xf numFmtId="3" fontId="34" fillId="0" borderId="12" xfId="44" applyNumberFormat="1" applyFont="1" applyFill="1" applyBorder="1" applyAlignment="1">
      <alignment vertical="top"/>
    </xf>
    <xf numFmtId="3" fontId="34" fillId="0" borderId="15" xfId="44" applyNumberFormat="1" applyFont="1" applyFill="1" applyBorder="1" applyAlignment="1">
      <alignment vertical="top"/>
    </xf>
    <xf numFmtId="3" fontId="34" fillId="0" borderId="27" xfId="44" applyNumberFormat="1" applyFont="1" applyFill="1" applyBorder="1" applyAlignment="1">
      <alignment vertical="top"/>
    </xf>
    <xf numFmtId="3" fontId="34" fillId="0" borderId="12" xfId="44" applyNumberFormat="1" applyFont="1" applyFill="1" applyBorder="1"/>
    <xf numFmtId="3" fontId="34" fillId="0" borderId="15" xfId="44" applyNumberFormat="1" applyFont="1" applyFill="1" applyBorder="1"/>
    <xf numFmtId="3" fontId="34" fillId="0" borderId="27" xfId="44" applyNumberFormat="1" applyFont="1" applyFill="1" applyBorder="1"/>
    <xf numFmtId="3" fontId="29" fillId="0" borderId="13" xfId="44" applyNumberFormat="1" applyFont="1" applyBorder="1" applyAlignment="1">
      <alignment vertical="center"/>
    </xf>
    <xf numFmtId="3" fontId="29" fillId="0" borderId="14" xfId="44" applyNumberFormat="1" applyFont="1" applyBorder="1" applyAlignment="1">
      <alignment vertical="center"/>
    </xf>
    <xf numFmtId="10" fontId="34" fillId="0" borderId="30" xfId="44" applyNumberFormat="1" applyFont="1" applyFill="1" applyBorder="1" applyAlignment="1">
      <alignment vertical="top"/>
    </xf>
    <xf numFmtId="10" fontId="34" fillId="0" borderId="27" xfId="44" applyNumberFormat="1" applyFont="1" applyFill="1" applyBorder="1" applyAlignment="1">
      <alignment vertical="top"/>
    </xf>
    <xf numFmtId="10" fontId="29" fillId="0" borderId="21" xfId="44" applyNumberFormat="1" applyFont="1" applyBorder="1" applyAlignment="1">
      <alignment vertical="center"/>
    </xf>
    <xf numFmtId="0" fontId="13" fillId="0" borderId="28" xfId="42" applyFont="1" applyBorder="1" applyAlignment="1">
      <alignment horizontal="center" vertical="center"/>
    </xf>
    <xf numFmtId="3" fontId="34" fillId="0" borderId="28" xfId="44" applyNumberFormat="1" applyFont="1" applyFill="1" applyBorder="1"/>
    <xf numFmtId="3" fontId="34" fillId="0" borderId="16" xfId="44" applyNumberFormat="1" applyFont="1" applyFill="1" applyBorder="1"/>
    <xf numFmtId="10" fontId="34" fillId="0" borderId="17" xfId="44" applyNumberFormat="1" applyFont="1" applyFill="1" applyBorder="1"/>
    <xf numFmtId="3" fontId="34" fillId="0" borderId="17" xfId="44" applyNumberFormat="1" applyFont="1" applyFill="1" applyBorder="1"/>
    <xf numFmtId="0" fontId="18" fillId="18" borderId="50" xfId="42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left" vertical="center"/>
    </xf>
    <xf numFmtId="0" fontId="72" fillId="0" borderId="54" xfId="0" applyFont="1" applyFill="1" applyBorder="1" applyAlignment="1" applyProtection="1">
      <alignment horizontal="center" vertical="center" wrapText="1"/>
    </xf>
    <xf numFmtId="0" fontId="72" fillId="0" borderId="53" xfId="0" applyFont="1" applyFill="1" applyBorder="1" applyAlignment="1" applyProtection="1">
      <alignment horizontal="center" vertical="center" wrapText="1"/>
    </xf>
    <xf numFmtId="165" fontId="75" fillId="0" borderId="49" xfId="0" applyNumberFormat="1" applyFont="1" applyFill="1" applyBorder="1" applyAlignment="1" applyProtection="1">
      <alignment horizontal="right" vertical="center" wrapText="1" indent="1"/>
    </xf>
    <xf numFmtId="165" fontId="75" fillId="0" borderId="67" xfId="0" applyNumberFormat="1" applyFont="1" applyFill="1" applyBorder="1" applyAlignment="1" applyProtection="1">
      <alignment horizontal="right" vertical="center" wrapText="1" indent="1"/>
    </xf>
    <xf numFmtId="165" fontId="7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58" xfId="0" applyFont="1" applyFill="1" applyBorder="1" applyAlignment="1" applyProtection="1">
      <alignment horizontal="center" vertical="center" wrapText="1"/>
    </xf>
    <xf numFmtId="10" fontId="75" fillId="0" borderId="41" xfId="0" applyNumberFormat="1" applyFont="1" applyFill="1" applyBorder="1" applyAlignment="1" applyProtection="1">
      <alignment horizontal="right" vertical="center" wrapText="1" indent="1"/>
    </xf>
    <xf numFmtId="10" fontId="77" fillId="0" borderId="51" xfId="0" applyNumberFormat="1" applyFont="1" applyFill="1" applyBorder="1" applyAlignment="1" applyProtection="1">
      <alignment horizontal="right" vertical="center" wrapText="1" indent="1"/>
    </xf>
    <xf numFmtId="165" fontId="75" fillId="0" borderId="41" xfId="0" applyNumberFormat="1" applyFont="1" applyFill="1" applyBorder="1" applyAlignment="1" applyProtection="1">
      <alignment horizontal="right" vertical="center" wrapText="1" indent="1"/>
    </xf>
    <xf numFmtId="165" fontId="72" fillId="0" borderId="34" xfId="0" applyNumberFormat="1" applyFont="1" applyFill="1" applyBorder="1" applyAlignment="1" applyProtection="1">
      <alignment horizontal="center" vertical="center" wrapText="1"/>
    </xf>
    <xf numFmtId="165" fontId="75" fillId="0" borderId="13" xfId="0" applyNumberFormat="1" applyFont="1" applyFill="1" applyBorder="1" applyAlignment="1" applyProtection="1">
      <alignment horizontal="right" vertical="center" wrapText="1" indent="1"/>
    </xf>
    <xf numFmtId="165" fontId="7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8" xfId="0" applyNumberFormat="1" applyFont="1" applyFill="1" applyBorder="1" applyAlignment="1" applyProtection="1">
      <alignment horizontal="right" vertical="center" wrapText="1" indent="1"/>
    </xf>
    <xf numFmtId="165" fontId="7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3" xfId="0" applyNumberFormat="1" applyFont="1" applyFill="1" applyBorder="1" applyAlignment="1" applyProtection="1">
      <alignment horizontal="right" vertical="center" wrapText="1" indent="1"/>
    </xf>
    <xf numFmtId="165" fontId="6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50" xfId="45" applyFont="1" applyFill="1" applyBorder="1" applyAlignment="1" applyProtection="1">
      <alignment horizontal="left" vertical="center" wrapText="1" indent="1"/>
    </xf>
    <xf numFmtId="0" fontId="63" fillId="0" borderId="60" xfId="45" applyFont="1" applyFill="1" applyBorder="1" applyAlignment="1" applyProtection="1">
      <alignment horizontal="left" vertical="center" wrapText="1" indent="1"/>
    </xf>
    <xf numFmtId="0" fontId="63" fillId="0" borderId="61" xfId="45" applyFont="1" applyFill="1" applyBorder="1" applyAlignment="1" applyProtection="1">
      <alignment horizontal="left" vertical="center" wrapText="1" indent="1"/>
    </xf>
    <xf numFmtId="0" fontId="74" fillId="0" borderId="50" xfId="45" applyFont="1" applyFill="1" applyBorder="1" applyAlignment="1" applyProtection="1">
      <alignment horizontal="left" vertical="center" wrapText="1" indent="1"/>
    </xf>
    <xf numFmtId="0" fontId="75" fillId="0" borderId="41" xfId="45" applyFont="1" applyFill="1" applyBorder="1" applyAlignment="1" applyProtection="1">
      <alignment horizontal="left" vertical="center" wrapText="1" indent="1"/>
    </xf>
    <xf numFmtId="0" fontId="72" fillId="0" borderId="50" xfId="0" applyFont="1" applyFill="1" applyBorder="1" applyAlignment="1" applyProtection="1">
      <alignment horizontal="left" vertical="center" wrapText="1" indent="1"/>
    </xf>
    <xf numFmtId="0" fontId="41" fillId="0" borderId="41" xfId="0" applyFont="1" applyFill="1" applyBorder="1" applyAlignment="1" applyProtection="1">
      <alignment vertical="center" wrapText="1"/>
    </xf>
    <xf numFmtId="165" fontId="7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0" xfId="0" applyNumberFormat="1" applyFont="1" applyFill="1" applyBorder="1" applyAlignment="1" applyProtection="1">
      <alignment horizontal="right" vertical="center" wrapText="1" indent="1"/>
    </xf>
    <xf numFmtId="0" fontId="72" fillId="0" borderId="48" xfId="0" applyFont="1" applyFill="1" applyBorder="1" applyAlignment="1" applyProtection="1">
      <alignment horizontal="center" vertical="center" wrapText="1"/>
    </xf>
    <xf numFmtId="10" fontId="75" fillId="0" borderId="49" xfId="0" applyNumberFormat="1" applyFont="1" applyFill="1" applyBorder="1" applyAlignment="1" applyProtection="1">
      <alignment horizontal="right" vertical="center" wrapText="1" indent="1"/>
    </xf>
    <xf numFmtId="10" fontId="6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49" xfId="0" applyNumberFormat="1" applyFont="1" applyFill="1" applyBorder="1" applyAlignment="1" applyProtection="1">
      <alignment horizontal="right" vertical="center" wrapText="1" indent="1"/>
    </xf>
    <xf numFmtId="0" fontId="0" fillId="0" borderId="45" xfId="0" applyFill="1" applyBorder="1" applyAlignment="1" applyProtection="1">
      <alignment horizontal="right" vertical="center" wrapText="1" indent="1"/>
    </xf>
    <xf numFmtId="0" fontId="0" fillId="0" borderId="35" xfId="0" applyFill="1" applyBorder="1" applyAlignment="1" applyProtection="1">
      <alignment horizontal="right" vertical="center" wrapText="1" indent="1"/>
    </xf>
    <xf numFmtId="0" fontId="0" fillId="0" borderId="35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3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69" xfId="0" applyFont="1" applyFill="1" applyBorder="1" applyAlignment="1" applyProtection="1">
      <alignment horizontal="center" vertical="center" wrapText="1"/>
    </xf>
    <xf numFmtId="0" fontId="75" fillId="0" borderId="50" xfId="0" applyFont="1" applyFill="1" applyBorder="1" applyAlignment="1" applyProtection="1">
      <alignment horizontal="left" vertical="center" wrapText="1" indent="1"/>
    </xf>
    <xf numFmtId="0" fontId="77" fillId="0" borderId="59" xfId="45" applyFont="1" applyFill="1" applyBorder="1" applyAlignment="1" applyProtection="1">
      <alignment horizontal="left" vertical="center" wrapText="1" indent="1"/>
    </xf>
    <xf numFmtId="0" fontId="77" fillId="0" borderId="70" xfId="45" applyFont="1" applyFill="1" applyBorder="1" applyAlignment="1" applyProtection="1">
      <alignment horizontal="left" vertical="center" wrapText="1" indent="1"/>
    </xf>
    <xf numFmtId="0" fontId="75" fillId="0" borderId="69" xfId="45" applyFont="1" applyFill="1" applyBorder="1" applyAlignment="1" applyProtection="1">
      <alignment horizontal="left" vertical="center" wrapText="1" indent="1"/>
    </xf>
    <xf numFmtId="0" fontId="77" fillId="0" borderId="71" xfId="45" applyFont="1" applyFill="1" applyBorder="1" applyAlignment="1" applyProtection="1">
      <alignment horizontal="left" vertical="center" wrapText="1" indent="1"/>
    </xf>
    <xf numFmtId="0" fontId="69" fillId="0" borderId="41" xfId="0" applyFont="1" applyBorder="1" applyAlignment="1" applyProtection="1">
      <alignment horizontal="left" wrapText="1" indent="1"/>
    </xf>
    <xf numFmtId="0" fontId="74" fillId="0" borderId="49" xfId="0" applyFont="1" applyFill="1" applyBorder="1" applyAlignment="1" applyProtection="1">
      <alignment horizontal="center" vertical="center" wrapText="1"/>
    </xf>
    <xf numFmtId="165" fontId="72" fillId="0" borderId="67" xfId="0" applyNumberFormat="1" applyFont="1" applyFill="1" applyBorder="1" applyAlignment="1" applyProtection="1">
      <alignment horizontal="center" vertical="center" wrapText="1"/>
    </xf>
    <xf numFmtId="165" fontId="7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7" xfId="0" applyNumberFormat="1" applyFont="1" applyFill="1" applyBorder="1" applyAlignment="1" applyProtection="1">
      <alignment horizontal="right" vertical="center" wrapText="1" indent="1"/>
    </xf>
    <xf numFmtId="165" fontId="7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5" xfId="0" applyNumberFormat="1" applyFont="1" applyFill="1" applyBorder="1" applyAlignment="1" applyProtection="1">
      <alignment horizontal="center" vertical="center" wrapText="1"/>
    </xf>
    <xf numFmtId="10" fontId="77" fillId="0" borderId="27" xfId="0" applyNumberFormat="1" applyFont="1" applyFill="1" applyBorder="1" applyAlignment="1" applyProtection="1">
      <alignment horizontal="right" vertical="center" wrapText="1" indent="1"/>
    </xf>
    <xf numFmtId="165" fontId="72" fillId="0" borderId="48" xfId="0" applyNumberFormat="1" applyFont="1" applyFill="1" applyBorder="1" applyAlignment="1" applyProtection="1">
      <alignment horizontal="center" vertical="center" wrapText="1"/>
    </xf>
    <xf numFmtId="0" fontId="92" fillId="0" borderId="45" xfId="0" applyFont="1" applyFill="1" applyBorder="1" applyAlignment="1" applyProtection="1">
      <alignment horizontal="right" vertical="center" wrapText="1" indent="1"/>
    </xf>
    <xf numFmtId="0" fontId="92" fillId="0" borderId="35" xfId="0" applyFont="1" applyFill="1" applyBorder="1" applyAlignment="1" applyProtection="1">
      <alignment horizontal="right" vertical="center" wrapText="1" indent="1"/>
    </xf>
    <xf numFmtId="0" fontId="92" fillId="0" borderId="56" xfId="0" applyFont="1" applyFill="1" applyBorder="1" applyAlignment="1" applyProtection="1">
      <alignment horizontal="right" vertical="center" wrapText="1" indent="1"/>
    </xf>
    <xf numFmtId="0" fontId="41" fillId="0" borderId="49" xfId="0" applyFont="1" applyFill="1" applyBorder="1" applyAlignment="1">
      <alignment vertical="center"/>
    </xf>
    <xf numFmtId="10" fontId="75" fillId="0" borderId="47" xfId="0" applyNumberFormat="1" applyFont="1" applyFill="1" applyBorder="1" applyAlignment="1" applyProtection="1">
      <alignment horizontal="right" vertical="center" wrapText="1" indent="1"/>
    </xf>
    <xf numFmtId="165" fontId="75" fillId="0" borderId="76" xfId="0" applyNumberFormat="1" applyFont="1" applyFill="1" applyBorder="1" applyAlignment="1" applyProtection="1">
      <alignment horizontal="right" vertical="center" wrapText="1" indent="1"/>
    </xf>
    <xf numFmtId="165" fontId="63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76" xfId="0" applyNumberFormat="1" applyFont="1" applyFill="1" applyBorder="1" applyAlignment="1" applyProtection="1">
      <alignment horizontal="right" vertical="center" wrapText="1" indent="1"/>
    </xf>
    <xf numFmtId="0" fontId="92" fillId="0" borderId="78" xfId="0" applyFont="1" applyFill="1" applyBorder="1" applyAlignment="1" applyProtection="1">
      <alignment horizontal="right" vertical="center" wrapText="1" indent="1"/>
    </xf>
    <xf numFmtId="3" fontId="41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</xf>
    <xf numFmtId="49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44" xfId="0" applyNumberFormat="1" applyFont="1" applyFill="1" applyBorder="1" applyAlignment="1" applyProtection="1">
      <alignment horizontal="right" vertical="center" wrapText="1" indent="1"/>
    </xf>
    <xf numFmtId="49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14" xfId="0" applyNumberFormat="1" applyFont="1" applyFill="1" applyBorder="1" applyAlignment="1" applyProtection="1">
      <alignment horizontal="right" vertical="center" wrapText="1" indent="1"/>
    </xf>
    <xf numFmtId="49" fontId="75" fillId="0" borderId="21" xfId="0" applyNumberFormat="1" applyFont="1" applyFill="1" applyBorder="1" applyAlignment="1" applyProtection="1">
      <alignment horizontal="right" vertical="center" wrapText="1" indent="1"/>
    </xf>
    <xf numFmtId="49" fontId="7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21" xfId="0" applyNumberFormat="1" applyFont="1" applyFill="1" applyBorder="1" applyAlignment="1" applyProtection="1">
      <alignment horizontal="right" vertical="center" wrapText="1" indent="1"/>
    </xf>
    <xf numFmtId="49" fontId="92" fillId="0" borderId="56" xfId="0" applyNumberFormat="1" applyFont="1" applyFill="1" applyBorder="1" applyAlignment="1" applyProtection="1">
      <alignment horizontal="right" vertical="center" wrapText="1" indent="1"/>
    </xf>
    <xf numFmtId="49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28" xfId="43" applyFont="1" applyBorder="1" applyAlignment="1">
      <alignment horizontal="center" vertical="center" wrapText="1"/>
    </xf>
    <xf numFmtId="2" fontId="52" fillId="0" borderId="12" xfId="43" applyNumberFormat="1" applyFont="1" applyFill="1" applyBorder="1" applyAlignment="1">
      <alignment horizontal="center" vertical="center" wrapText="1"/>
    </xf>
    <xf numFmtId="2" fontId="52" fillId="0" borderId="28" xfId="43" applyNumberFormat="1" applyFont="1" applyFill="1" applyBorder="1" applyAlignment="1">
      <alignment horizontal="center" vertical="center" wrapText="1"/>
    </xf>
    <xf numFmtId="2" fontId="50" fillId="0" borderId="42" xfId="43" applyNumberFormat="1" applyFont="1" applyBorder="1" applyAlignment="1">
      <alignment horizontal="center" vertical="center"/>
    </xf>
    <xf numFmtId="0" fontId="18" fillId="18" borderId="79" xfId="42" applyFont="1" applyFill="1" applyBorder="1" applyAlignment="1">
      <alignment horizontal="center" vertical="center"/>
    </xf>
    <xf numFmtId="0" fontId="46" fillId="0" borderId="61" xfId="0" applyFont="1" applyFill="1" applyBorder="1" applyAlignment="1">
      <alignment horizontal="center" vertical="center"/>
    </xf>
    <xf numFmtId="0" fontId="16" fillId="0" borderId="61" xfId="42" applyFont="1" applyBorder="1" applyAlignment="1">
      <alignment horizontal="center" vertical="center"/>
    </xf>
    <xf numFmtId="0" fontId="18" fillId="0" borderId="50" xfId="42" applyFont="1" applyBorder="1" applyAlignment="1">
      <alignment horizontal="center" vertical="center"/>
    </xf>
    <xf numFmtId="10" fontId="19" fillId="0" borderId="61" xfId="42" applyNumberFormat="1" applyFont="1" applyFill="1" applyBorder="1" applyAlignment="1">
      <alignment vertical="center"/>
    </xf>
    <xf numFmtId="10" fontId="14" fillId="0" borderId="50" xfId="42" applyNumberFormat="1" applyFont="1" applyFill="1" applyBorder="1" applyAlignment="1">
      <alignment horizontal="right" vertical="center"/>
    </xf>
    <xf numFmtId="0" fontId="18" fillId="18" borderId="58" xfId="42" applyFont="1" applyFill="1" applyBorder="1" applyAlignment="1">
      <alignment horizontal="center" vertical="center"/>
    </xf>
    <xf numFmtId="0" fontId="46" fillId="0" borderId="57" xfId="0" applyFont="1" applyFill="1" applyBorder="1" applyAlignment="1">
      <alignment horizontal="center" vertical="center"/>
    </xf>
    <xf numFmtId="3" fontId="19" fillId="0" borderId="81" xfId="0" applyNumberFormat="1" applyFont="1" applyFill="1" applyBorder="1" applyAlignment="1">
      <alignment horizontal="right" vertical="center"/>
    </xf>
    <xf numFmtId="3" fontId="17" fillId="0" borderId="81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9" fillId="0" borderId="12" xfId="42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1" xfId="42" applyNumberFormat="1" applyFont="1" applyFill="1" applyBorder="1" applyAlignment="1">
      <alignment horizontal="right" vertical="center"/>
    </xf>
    <xf numFmtId="10" fontId="19" fillId="0" borderId="27" xfId="42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2" xfId="42" applyNumberFormat="1" applyFont="1" applyFill="1" applyBorder="1" applyAlignment="1">
      <alignment horizontal="center" vertical="center" wrapText="1"/>
    </xf>
    <xf numFmtId="10" fontId="47" fillId="0" borderId="25" xfId="42" applyNumberFormat="1" applyFont="1" applyBorder="1" applyAlignment="1">
      <alignment horizontal="right" vertical="center" wrapText="1"/>
    </xf>
    <xf numFmtId="10" fontId="47" fillId="0" borderId="27" xfId="42" applyNumberFormat="1" applyFont="1" applyBorder="1" applyAlignment="1">
      <alignment horizontal="right" vertical="center" wrapText="1"/>
    </xf>
    <xf numFmtId="10" fontId="53" fillId="19" borderId="83" xfId="42" applyNumberFormat="1" applyFont="1" applyFill="1" applyBorder="1" applyAlignment="1">
      <alignment horizontal="right" vertical="center" wrapText="1"/>
    </xf>
    <xf numFmtId="0" fontId="57" fillId="0" borderId="52" xfId="42" applyFont="1" applyBorder="1" applyAlignment="1">
      <alignment vertical="center"/>
    </xf>
    <xf numFmtId="0" fontId="13" fillId="0" borderId="52" xfId="42" applyBorder="1" applyAlignment="1">
      <alignment vertical="center"/>
    </xf>
    <xf numFmtId="0" fontId="13" fillId="0" borderId="52" xfId="42" applyFont="1" applyBorder="1"/>
    <xf numFmtId="0" fontId="13" fillId="0" borderId="52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61" fillId="0" borderId="0" xfId="46" applyNumberFormat="1" applyFill="1" applyProtection="1"/>
    <xf numFmtId="3" fontId="61" fillId="0" borderId="0" xfId="46" applyNumberFormat="1" applyFill="1" applyAlignment="1" applyProtection="1">
      <alignment wrapText="1"/>
      <protection locked="0"/>
    </xf>
    <xf numFmtId="3" fontId="61" fillId="0" borderId="0" xfId="46" applyNumberFormat="1" applyFill="1" applyProtection="1">
      <protection locked="0"/>
    </xf>
    <xf numFmtId="3" fontId="45" fillId="0" borderId="0" xfId="41" applyNumberFormat="1" applyFont="1" applyFill="1" applyAlignment="1">
      <alignment horizontal="right"/>
    </xf>
    <xf numFmtId="3" fontId="68" fillId="0" borderId="48" xfId="46" applyNumberFormat="1" applyFont="1" applyFill="1" applyBorder="1" applyAlignment="1" applyProtection="1">
      <alignment horizontal="center" vertical="center" wrapText="1"/>
    </xf>
    <xf numFmtId="3" fontId="68" fillId="0" borderId="44" xfId="46" applyNumberFormat="1" applyFont="1" applyFill="1" applyBorder="1" applyAlignment="1" applyProtection="1">
      <alignment horizontal="center" vertical="center" wrapText="1"/>
    </xf>
    <xf numFmtId="3" fontId="68" fillId="0" borderId="44" xfId="46" applyNumberFormat="1" applyFont="1" applyFill="1" applyBorder="1" applyAlignment="1" applyProtection="1">
      <alignment horizontal="center" vertical="center"/>
    </xf>
    <xf numFmtId="3" fontId="68" fillId="0" borderId="53" xfId="46" applyNumberFormat="1" applyFont="1" applyFill="1" applyBorder="1" applyAlignment="1" applyProtection="1">
      <alignment horizontal="center" vertical="center"/>
    </xf>
    <xf numFmtId="3" fontId="63" fillId="0" borderId="13" xfId="46" applyNumberFormat="1" applyFont="1" applyFill="1" applyBorder="1" applyAlignment="1" applyProtection="1">
      <alignment horizontal="left" vertical="center" indent="1"/>
    </xf>
    <xf numFmtId="3" fontId="61" fillId="0" borderId="0" xfId="46" applyNumberFormat="1" applyFill="1" applyAlignment="1" applyProtection="1">
      <alignment vertical="center"/>
    </xf>
    <xf numFmtId="3" fontId="63" fillId="0" borderId="45" xfId="46" applyNumberFormat="1" applyFont="1" applyFill="1" applyBorder="1" applyAlignment="1" applyProtection="1">
      <alignment horizontal="left" vertical="center" indent="1"/>
    </xf>
    <xf numFmtId="3" fontId="63" fillId="0" borderId="35" xfId="46" applyNumberFormat="1" applyFont="1" applyFill="1" applyBorder="1" applyAlignment="1" applyProtection="1">
      <alignment horizontal="left" vertical="center" wrapText="1"/>
    </xf>
    <xf numFmtId="3" fontId="63" fillId="0" borderId="35" xfId="46" applyNumberFormat="1" applyFont="1" applyFill="1" applyBorder="1" applyAlignment="1" applyProtection="1">
      <alignment vertical="center"/>
      <protection locked="0"/>
    </xf>
    <xf numFmtId="3" fontId="63" fillId="0" borderId="12" xfId="46" applyNumberFormat="1" applyFont="1" applyFill="1" applyBorder="1" applyAlignment="1" applyProtection="1">
      <alignment horizontal="left" vertical="center" indent="1"/>
    </xf>
    <xf numFmtId="3" fontId="63" fillId="0" borderId="15" xfId="46" applyNumberFormat="1" applyFont="1" applyFill="1" applyBorder="1" applyAlignment="1" applyProtection="1">
      <alignment horizontal="left" vertical="center" wrapText="1"/>
    </xf>
    <xf numFmtId="3" fontId="63" fillId="0" borderId="15" xfId="46" applyNumberFormat="1" applyFont="1" applyFill="1" applyBorder="1" applyAlignment="1" applyProtection="1">
      <alignment vertical="center"/>
      <protection locked="0"/>
    </xf>
    <xf numFmtId="3" fontId="63" fillId="0" borderId="27" xfId="46" applyNumberFormat="1" applyFont="1" applyFill="1" applyBorder="1" applyAlignment="1" applyProtection="1">
      <alignment vertical="center"/>
    </xf>
    <xf numFmtId="3" fontId="61" fillId="0" borderId="0" xfId="46" applyNumberFormat="1" applyFill="1" applyAlignment="1" applyProtection="1">
      <alignment vertical="center"/>
      <protection locked="0"/>
    </xf>
    <xf numFmtId="3" fontId="63" fillId="0" borderId="23" xfId="46" applyNumberFormat="1" applyFont="1" applyFill="1" applyBorder="1" applyAlignment="1" applyProtection="1">
      <alignment horizontal="left" vertical="center" wrapText="1"/>
    </xf>
    <xf numFmtId="3" fontId="63" fillId="0" borderId="23" xfId="46" applyNumberFormat="1" applyFont="1" applyFill="1" applyBorder="1" applyAlignment="1" applyProtection="1">
      <alignment vertical="center"/>
      <protection locked="0"/>
    </xf>
    <xf numFmtId="3" fontId="72" fillId="0" borderId="14" xfId="46" applyNumberFormat="1" applyFont="1" applyFill="1" applyBorder="1" applyAlignment="1" applyProtection="1">
      <alignment horizontal="left" vertical="center" wrapText="1"/>
    </xf>
    <xf numFmtId="3" fontId="74" fillId="0" borderId="14" xfId="46" applyNumberFormat="1" applyFont="1" applyFill="1" applyBorder="1" applyAlignment="1" applyProtection="1">
      <alignment vertical="center"/>
    </xf>
    <xf numFmtId="3" fontId="74" fillId="0" borderId="21" xfId="46" applyNumberFormat="1" applyFont="1" applyFill="1" applyBorder="1" applyAlignment="1" applyProtection="1">
      <alignment vertical="center"/>
    </xf>
    <xf numFmtId="3" fontId="72" fillId="0" borderId="14" xfId="46" applyNumberFormat="1" applyFont="1" applyFill="1" applyBorder="1" applyAlignment="1" applyProtection="1">
      <alignment horizontal="left" wrapText="1"/>
    </xf>
    <xf numFmtId="3" fontId="74" fillId="0" borderId="14" xfId="46" applyNumberFormat="1" applyFont="1" applyFill="1" applyBorder="1" applyProtection="1"/>
    <xf numFmtId="3" fontId="74" fillId="0" borderId="21" xfId="46" applyNumberFormat="1" applyFont="1" applyFill="1" applyBorder="1" applyProtection="1"/>
    <xf numFmtId="3" fontId="83" fillId="0" borderId="0" xfId="46" applyNumberFormat="1" applyFont="1" applyFill="1" applyProtection="1"/>
    <xf numFmtId="3" fontId="91" fillId="0" borderId="0" xfId="46" applyNumberFormat="1" applyFont="1" applyFill="1" applyAlignment="1" applyProtection="1">
      <alignment wrapText="1"/>
      <protection locked="0"/>
    </xf>
    <xf numFmtId="3" fontId="64" fillId="0" borderId="0" xfId="46" applyNumberFormat="1" applyFont="1" applyFill="1" applyProtection="1">
      <protection locked="0"/>
    </xf>
    <xf numFmtId="0" fontId="8" fillId="0" borderId="37" xfId="0" applyFont="1" applyBorder="1" applyAlignment="1">
      <alignment horizontal="left" wrapText="1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wrapText="1"/>
    </xf>
    <xf numFmtId="0" fontId="92" fillId="0" borderId="58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center" vertical="center"/>
    </xf>
    <xf numFmtId="3" fontId="3" fillId="0" borderId="58" xfId="0" applyNumberFormat="1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13" fillId="0" borderId="52" xfId="42" applyBorder="1" applyAlignment="1">
      <alignment vertical="center" wrapText="1"/>
    </xf>
    <xf numFmtId="3" fontId="26" fillId="0" borderId="54" xfId="44" applyNumberFormat="1" applyFont="1" applyBorder="1" applyAlignment="1">
      <alignment horizontal="center" vertical="center" wrapText="1"/>
    </xf>
    <xf numFmtId="3" fontId="34" fillId="0" borderId="84" xfId="44" applyNumberFormat="1" applyFont="1" applyFill="1" applyBorder="1" applyAlignment="1">
      <alignment vertical="top"/>
    </xf>
    <xf numFmtId="3" fontId="34" fillId="0" borderId="81" xfId="44" applyNumberFormat="1" applyFont="1" applyFill="1" applyBorder="1" applyAlignment="1">
      <alignment vertical="top"/>
    </xf>
    <xf numFmtId="3" fontId="34" fillId="0" borderId="81" xfId="44" applyNumberFormat="1" applyFont="1" applyFill="1" applyBorder="1"/>
    <xf numFmtId="3" fontId="34" fillId="0" borderId="85" xfId="44" applyNumberFormat="1" applyFont="1" applyFill="1" applyBorder="1"/>
    <xf numFmtId="3" fontId="29" fillId="0" borderId="20" xfId="44" applyNumberFormat="1" applyFont="1" applyBorder="1" applyAlignment="1">
      <alignment vertical="center"/>
    </xf>
    <xf numFmtId="3" fontId="29" fillId="0" borderId="21" xfId="44" applyNumberFormat="1" applyFont="1" applyBorder="1" applyAlignment="1">
      <alignment vertical="center"/>
    </xf>
    <xf numFmtId="0" fontId="111" fillId="0" borderId="0" xfId="41" applyFont="1" applyFill="1" applyBorder="1" applyAlignment="1" applyProtection="1">
      <alignment horizontal="center" vertical="center"/>
    </xf>
    <xf numFmtId="0" fontId="69" fillId="0" borderId="11" xfId="41" applyFont="1" applyFill="1" applyBorder="1" applyAlignment="1" applyProtection="1">
      <alignment horizontal="center" vertical="center" wrapText="1"/>
    </xf>
    <xf numFmtId="0" fontId="106" fillId="0" borderId="12" xfId="41" applyFont="1" applyBorder="1"/>
    <xf numFmtId="0" fontId="112" fillId="0" borderId="0" xfId="41" applyFont="1" applyFill="1" applyAlignment="1">
      <alignment vertical="center"/>
    </xf>
    <xf numFmtId="0" fontId="106" fillId="0" borderId="26" xfId="41" applyFont="1" applyBorder="1"/>
    <xf numFmtId="0" fontId="106" fillId="0" borderId="39" xfId="41" applyFont="1" applyBorder="1"/>
    <xf numFmtId="0" fontId="106" fillId="0" borderId="11" xfId="41" applyFont="1" applyBorder="1" applyAlignment="1">
      <alignment vertical="center"/>
    </xf>
    <xf numFmtId="0" fontId="106" fillId="0" borderId="22" xfId="41" applyFont="1" applyBorder="1"/>
    <xf numFmtId="0" fontId="106" fillId="0" borderId="11" xfId="41" applyFont="1" applyFill="1" applyBorder="1" applyAlignment="1">
      <alignment vertical="center"/>
    </xf>
    <xf numFmtId="0" fontId="106" fillId="0" borderId="52" xfId="41" applyFont="1" applyFill="1" applyBorder="1"/>
    <xf numFmtId="0" fontId="106" fillId="0" borderId="0" xfId="41" applyFont="1" applyFill="1"/>
    <xf numFmtId="0" fontId="106" fillId="0" borderId="0" xfId="41" applyFont="1" applyFill="1" applyAlignment="1">
      <alignment vertical="center"/>
    </xf>
    <xf numFmtId="0" fontId="106" fillId="0" borderId="11" xfId="41" applyFont="1" applyFill="1" applyBorder="1"/>
    <xf numFmtId="0" fontId="113" fillId="0" borderId="43" xfId="41" applyFont="1" applyBorder="1" applyAlignment="1">
      <alignment vertical="center"/>
    </xf>
    <xf numFmtId="3" fontId="114" fillId="0" borderId="15" xfId="0" applyNumberFormat="1" applyFont="1" applyFill="1" applyBorder="1" applyAlignment="1">
      <alignment vertical="center"/>
    </xf>
    <xf numFmtId="165" fontId="75" fillId="0" borderId="53" xfId="0" applyNumberFormat="1" applyFont="1" applyFill="1" applyBorder="1" applyAlignment="1" applyProtection="1">
      <alignment horizontal="right" vertical="center" wrapText="1" indent="1"/>
    </xf>
    <xf numFmtId="0" fontId="0" fillId="0" borderId="56" xfId="0" applyFill="1" applyBorder="1" applyAlignment="1" applyProtection="1">
      <alignment horizontal="right" vertical="center" wrapText="1" indent="1"/>
    </xf>
    <xf numFmtId="3" fontId="19" fillId="0" borderId="77" xfId="0" applyNumberFormat="1" applyFont="1" applyFill="1" applyBorder="1" applyAlignment="1">
      <alignment horizontal="right" vertical="center"/>
    </xf>
    <xf numFmtId="3" fontId="17" fillId="0" borderId="77" xfId="42" applyNumberFormat="1" applyFont="1" applyFill="1" applyBorder="1" applyAlignment="1">
      <alignment horizontal="right" vertical="center"/>
    </xf>
    <xf numFmtId="3" fontId="17" fillId="0" borderId="86" xfId="42" applyNumberFormat="1" applyFont="1" applyFill="1" applyBorder="1" applyAlignment="1">
      <alignment horizontal="right" vertical="center"/>
    </xf>
    <xf numFmtId="3" fontId="17" fillId="0" borderId="87" xfId="42" applyNumberFormat="1" applyFont="1" applyFill="1" applyBorder="1" applyAlignment="1">
      <alignment horizontal="right" vertical="center"/>
    </xf>
    <xf numFmtId="3" fontId="17" fillId="0" borderId="77" xfId="42" applyNumberFormat="1" applyFont="1" applyBorder="1" applyAlignment="1">
      <alignment horizontal="right" vertical="center"/>
    </xf>
    <xf numFmtId="165" fontId="40" fillId="0" borderId="0" xfId="45" applyNumberFormat="1" applyFont="1" applyFill="1" applyBorder="1" applyAlignment="1" applyProtection="1">
      <alignment horizontal="centerContinuous" vertical="center"/>
    </xf>
    <xf numFmtId="0" fontId="42" fillId="0" borderId="0" xfId="45" applyFont="1" applyFill="1" applyAlignment="1">
      <alignment vertical="center"/>
    </xf>
    <xf numFmtId="0" fontId="59" fillId="0" borderId="0" xfId="45" applyFont="1" applyFill="1" applyAlignment="1">
      <alignment vertical="center"/>
    </xf>
    <xf numFmtId="0" fontId="62" fillId="0" borderId="0" xfId="0" applyFont="1" applyFill="1" applyBorder="1" applyAlignment="1" applyProtection="1">
      <alignment horizontal="right" vertical="center"/>
    </xf>
    <xf numFmtId="0" fontId="115" fillId="0" borderId="0" xfId="0" applyFont="1" applyFill="1" applyBorder="1" applyAlignment="1" applyProtection="1">
      <alignment vertical="center"/>
    </xf>
    <xf numFmtId="0" fontId="64" fillId="0" borderId="18" xfId="45" applyFont="1" applyFill="1" applyBorder="1" applyAlignment="1" applyProtection="1">
      <alignment horizontal="center" vertical="center" wrapText="1"/>
    </xf>
    <xf numFmtId="0" fontId="64" fillId="0" borderId="19" xfId="45" applyFont="1" applyFill="1" applyBorder="1" applyAlignment="1" applyProtection="1">
      <alignment horizontal="center" vertical="center" wrapText="1"/>
    </xf>
    <xf numFmtId="0" fontId="64" fillId="0" borderId="30" xfId="45" applyFont="1" applyFill="1" applyBorder="1" applyAlignment="1" applyProtection="1">
      <alignment horizontal="center" vertical="center" wrapText="1"/>
    </xf>
    <xf numFmtId="0" fontId="61" fillId="0" borderId="13" xfId="45" applyFont="1" applyFill="1" applyBorder="1" applyAlignment="1" applyProtection="1">
      <alignment horizontal="center" vertical="center"/>
    </xf>
    <xf numFmtId="0" fontId="61" fillId="0" borderId="14" xfId="45" applyFont="1" applyFill="1" applyBorder="1" applyAlignment="1" applyProtection="1">
      <alignment horizontal="center" vertical="center"/>
    </xf>
    <xf numFmtId="0" fontId="61" fillId="0" borderId="21" xfId="45" applyFont="1" applyFill="1" applyBorder="1" applyAlignment="1" applyProtection="1">
      <alignment horizontal="center" vertical="center"/>
    </xf>
    <xf numFmtId="0" fontId="61" fillId="0" borderId="18" xfId="45" applyFont="1" applyFill="1" applyBorder="1" applyAlignment="1" applyProtection="1">
      <alignment horizontal="center" vertical="center"/>
    </xf>
    <xf numFmtId="0" fontId="61" fillId="0" borderId="23" xfId="45" applyFont="1" applyFill="1" applyBorder="1" applyAlignment="1" applyProtection="1">
      <alignment vertical="center"/>
    </xf>
    <xf numFmtId="166" fontId="61" fillId="0" borderId="30" xfId="26" applyNumberFormat="1" applyFont="1" applyFill="1" applyBorder="1" applyAlignment="1" applyProtection="1">
      <alignment vertical="center"/>
      <protection locked="0"/>
    </xf>
    <xf numFmtId="0" fontId="61" fillId="0" borderId="29" xfId="45" applyFont="1" applyFill="1" applyBorder="1" applyAlignment="1" applyProtection="1">
      <alignment horizontal="center" vertical="center"/>
    </xf>
    <xf numFmtId="166" fontId="61" fillId="0" borderId="25" xfId="26" applyNumberFormat="1" applyFont="1" applyFill="1" applyBorder="1" applyAlignment="1" applyProtection="1">
      <alignment vertical="center"/>
      <protection locked="0"/>
    </xf>
    <xf numFmtId="0" fontId="61" fillId="0" borderId="12" xfId="45" applyFont="1" applyFill="1" applyBorder="1" applyAlignment="1" applyProtection="1">
      <alignment horizontal="center" vertical="center"/>
    </xf>
    <xf numFmtId="166" fontId="61" fillId="0" borderId="27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61" fillId="0" borderId="55" xfId="26" applyNumberFormat="1" applyFont="1" applyFill="1" applyBorder="1" applyAlignment="1" applyProtection="1">
      <alignment vertical="center"/>
      <protection locked="0"/>
    </xf>
    <xf numFmtId="0" fontId="34" fillId="0" borderId="16" xfId="0" applyFont="1" applyFill="1" applyBorder="1" applyAlignment="1">
      <alignment vertical="center" wrapText="1"/>
    </xf>
    <xf numFmtId="166" fontId="64" fillId="0" borderId="21" xfId="26" applyNumberFormat="1" applyFont="1" applyFill="1" applyBorder="1" applyAlignment="1" applyProtection="1">
      <alignment vertical="center"/>
    </xf>
    <xf numFmtId="0" fontId="43" fillId="0" borderId="0" xfId="0" applyFont="1" applyAlignment="1">
      <alignment horizontal="center"/>
    </xf>
    <xf numFmtId="0" fontId="118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59" fillId="0" borderId="0" xfId="0" applyFont="1" applyFill="1"/>
    <xf numFmtId="0" fontId="60" fillId="0" borderId="0" xfId="0" applyFont="1" applyFill="1"/>
    <xf numFmtId="0" fontId="0" fillId="0" borderId="0" xfId="0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19" fillId="0" borderId="29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5" xfId="0" applyNumberFormat="1" applyBorder="1"/>
    <xf numFmtId="0" fontId="119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7" xfId="0" applyNumberFormat="1" applyBorder="1"/>
    <xf numFmtId="0" fontId="119" fillId="0" borderId="34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165" fontId="0" fillId="0" borderId="33" xfId="0" applyNumberFormat="1" applyBorder="1" applyProtection="1">
      <protection locked="0"/>
    </xf>
    <xf numFmtId="165" fontId="0" fillId="0" borderId="55" xfId="0" applyNumberFormat="1" applyBorder="1"/>
    <xf numFmtId="0" fontId="41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vertical="center" wrapText="1"/>
    </xf>
    <xf numFmtId="165" fontId="41" fillId="0" borderId="14" xfId="0" applyNumberFormat="1" applyFont="1" applyBorder="1"/>
    <xf numFmtId="165" fontId="41" fillId="0" borderId="21" xfId="0" applyNumberFormat="1" applyFont="1" applyBorder="1"/>
    <xf numFmtId="0" fontId="0" fillId="0" borderId="88" xfId="0" applyBorder="1"/>
    <xf numFmtId="0" fontId="45" fillId="0" borderId="88" xfId="0" applyFont="1" applyBorder="1" applyAlignment="1">
      <alignment horizont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0" fillId="0" borderId="16" xfId="41" applyNumberFormat="1" applyFont="1" applyFill="1" applyBorder="1" applyAlignment="1">
      <alignment horizontal="center" vertical="center"/>
    </xf>
    <xf numFmtId="3" fontId="120" fillId="0" borderId="85" xfId="41" applyNumberFormat="1" applyFont="1" applyFill="1" applyBorder="1" applyAlignment="1">
      <alignment horizontal="center" vertical="center"/>
    </xf>
    <xf numFmtId="3" fontId="120" fillId="0" borderId="17" xfId="41" applyNumberFormat="1" applyFont="1" applyFill="1" applyBorder="1" applyAlignment="1">
      <alignment horizontal="center" vertical="center"/>
    </xf>
    <xf numFmtId="3" fontId="39" fillId="0" borderId="29" xfId="41" applyNumberFormat="1" applyFont="1" applyBorder="1" applyAlignment="1">
      <alignment vertical="center" wrapText="1"/>
    </xf>
    <xf numFmtId="3" fontId="39" fillId="0" borderId="23" xfId="41" applyNumberFormat="1" applyFont="1" applyBorder="1" applyAlignment="1">
      <alignment vertical="center"/>
    </xf>
    <xf numFmtId="3" fontId="39" fillId="0" borderId="23" xfId="41" applyNumberFormat="1" applyFont="1" applyBorder="1" applyAlignment="1">
      <alignment horizontal="right" vertical="center"/>
    </xf>
    <xf numFmtId="3" fontId="39" fillId="0" borderId="25" xfId="41" applyNumberFormat="1" applyFont="1" applyBorder="1" applyAlignment="1">
      <alignment horizontal="right" vertical="center"/>
    </xf>
    <xf numFmtId="3" fontId="39" fillId="0" borderId="12" xfId="41" applyNumberFormat="1" applyFont="1" applyBorder="1" applyAlignment="1">
      <alignment vertical="center" wrapText="1"/>
    </xf>
    <xf numFmtId="3" fontId="39" fillId="0" borderId="15" xfId="41" applyNumberFormat="1" applyFont="1" applyBorder="1" applyAlignment="1">
      <alignment vertical="center"/>
    </xf>
    <xf numFmtId="3" fontId="39" fillId="0" borderId="15" xfId="41" applyNumberFormat="1" applyFont="1" applyBorder="1" applyAlignment="1">
      <alignment horizontal="right" vertical="center"/>
    </xf>
    <xf numFmtId="3" fontId="39" fillId="0" borderId="27" xfId="41" applyNumberFormat="1" applyFont="1" applyBorder="1" applyAlignment="1">
      <alignment horizontal="right" vertical="center"/>
    </xf>
    <xf numFmtId="3" fontId="39" fillId="0" borderId="34" xfId="41" applyNumberFormat="1" applyFont="1" applyBorder="1" applyAlignment="1">
      <alignment vertical="center" wrapText="1"/>
    </xf>
    <xf numFmtId="3" fontId="39" fillId="0" borderId="33" xfId="41" applyNumberFormat="1" applyFont="1" applyBorder="1" applyAlignment="1">
      <alignment vertical="center"/>
    </xf>
    <xf numFmtId="3" fontId="39" fillId="0" borderId="33" xfId="41" applyNumberFormat="1" applyFont="1" applyBorder="1" applyAlignment="1">
      <alignment horizontal="right" vertical="center"/>
    </xf>
    <xf numFmtId="3" fontId="39" fillId="0" borderId="28" xfId="41" applyNumberFormat="1" applyFont="1" applyBorder="1" applyAlignment="1">
      <alignment vertical="center" wrapText="1"/>
    </xf>
    <xf numFmtId="3" fontId="39" fillId="0" borderId="16" xfId="41" applyNumberFormat="1" applyFont="1" applyBorder="1" applyAlignment="1">
      <alignment vertical="center"/>
    </xf>
    <xf numFmtId="3" fontId="39" fillId="0" borderId="16" xfId="41" applyNumberFormat="1" applyFont="1" applyBorder="1" applyAlignment="1">
      <alignment horizontal="right" vertical="center"/>
    </xf>
    <xf numFmtId="3" fontId="39" fillId="0" borderId="17" xfId="41" applyNumberFormat="1" applyFont="1" applyBorder="1" applyAlignment="1">
      <alignment horizontal="right" vertical="center"/>
    </xf>
    <xf numFmtId="3" fontId="35" fillId="0" borderId="42" xfId="41" applyNumberFormat="1" applyFont="1" applyBorder="1" applyAlignment="1">
      <alignment vertical="center" wrapText="1"/>
    </xf>
    <xf numFmtId="3" fontId="35" fillId="0" borderId="46" xfId="41" applyNumberFormat="1" applyFont="1" applyBorder="1" applyAlignment="1">
      <alignment vertical="center"/>
    </xf>
    <xf numFmtId="3" fontId="35" fillId="0" borderId="47" xfId="41" applyNumberFormat="1" applyFont="1" applyBorder="1" applyAlignment="1">
      <alignment vertical="center"/>
    </xf>
    <xf numFmtId="0" fontId="39" fillId="0" borderId="29" xfId="41" applyFont="1" applyFill="1" applyBorder="1" applyAlignment="1">
      <alignment vertical="center"/>
    </xf>
    <xf numFmtId="0" fontId="39" fillId="0" borderId="28" xfId="41" applyFont="1" applyFill="1" applyBorder="1" applyAlignment="1">
      <alignment vertical="center"/>
    </xf>
    <xf numFmtId="0" fontId="35" fillId="0" borderId="42" xfId="41" applyFont="1" applyFill="1" applyBorder="1" applyAlignment="1">
      <alignment vertical="center"/>
    </xf>
    <xf numFmtId="3" fontId="7" fillId="0" borderId="0" xfId="41" applyNumberFormat="1" applyFont="1" applyAlignment="1">
      <alignment vertical="center"/>
    </xf>
    <xf numFmtId="0" fontId="74" fillId="0" borderId="45" xfId="0" applyFont="1" applyFill="1" applyBorder="1" applyAlignment="1" applyProtection="1">
      <alignment horizontal="center" vertical="center" wrapText="1"/>
    </xf>
    <xf numFmtId="49" fontId="63" fillId="0" borderId="35" xfId="45" applyNumberFormat="1" applyFont="1" applyFill="1" applyBorder="1" applyAlignment="1" applyProtection="1">
      <alignment horizontal="left" vertical="center" wrapText="1" indent="1"/>
    </xf>
    <xf numFmtId="165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8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8" fillId="18" borderId="35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Fill="1" applyBorder="1" applyAlignment="1">
      <alignment horizontal="right" vertical="center" wrapText="1"/>
    </xf>
    <xf numFmtId="49" fontId="2" fillId="0" borderId="90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6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8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0" fontId="2" fillId="0" borderId="15" xfId="42" applyFont="1" applyBorder="1" applyAlignment="1">
      <alignment horizontal="left" vertical="center" wrapText="1"/>
    </xf>
    <xf numFmtId="0" fontId="13" fillId="0" borderId="0" xfId="42" applyFont="1" applyAlignment="1">
      <alignment horizontal="right"/>
    </xf>
    <xf numFmtId="3" fontId="22" fillId="0" borderId="91" xfId="42" applyNumberFormat="1" applyFont="1" applyBorder="1" applyAlignment="1">
      <alignment horizontal="right"/>
    </xf>
    <xf numFmtId="49" fontId="8" fillId="0" borderId="43" xfId="0" applyNumberFormat="1" applyFont="1" applyBorder="1" applyAlignment="1">
      <alignment horizontal="left" vertical="center"/>
    </xf>
    <xf numFmtId="49" fontId="8" fillId="0" borderId="66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left"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106" fillId="0" borderId="12" xfId="41" applyFont="1" applyFill="1" applyBorder="1"/>
    <xf numFmtId="3" fontId="13" fillId="0" borderId="0" xfId="42" applyNumberFormat="1" applyFont="1" applyAlignment="1">
      <alignment horizontal="right"/>
    </xf>
    <xf numFmtId="0" fontId="46" fillId="18" borderId="0" xfId="42" applyFont="1" applyFill="1" applyBorder="1" applyAlignment="1">
      <alignment horizontal="left" vertical="center"/>
    </xf>
    <xf numFmtId="0" fontId="46" fillId="18" borderId="79" xfId="42" applyFont="1" applyFill="1" applyBorder="1" applyAlignment="1">
      <alignment horizontal="center" vertical="center"/>
    </xf>
    <xf numFmtId="3" fontId="19" fillId="18" borderId="45" xfId="42" applyNumberFormat="1" applyFont="1" applyFill="1" applyBorder="1" applyAlignment="1">
      <alignment horizontal="right" vertical="center"/>
    </xf>
    <xf numFmtId="3" fontId="46" fillId="18" borderId="80" xfId="42" applyNumberFormat="1" applyFont="1" applyFill="1" applyBorder="1" applyAlignment="1">
      <alignment horizontal="center" vertical="center"/>
    </xf>
    <xf numFmtId="3" fontId="46" fillId="18" borderId="79" xfId="42" applyNumberFormat="1" applyFont="1" applyFill="1" applyBorder="1" applyAlignment="1">
      <alignment horizontal="center" vertical="center"/>
    </xf>
    <xf numFmtId="3" fontId="46" fillId="18" borderId="45" xfId="42" applyNumberFormat="1" applyFont="1" applyFill="1" applyBorder="1" applyAlignment="1">
      <alignment horizontal="center" vertical="center"/>
    </xf>
    <xf numFmtId="3" fontId="46" fillId="18" borderId="0" xfId="42" applyNumberFormat="1" applyFont="1" applyFill="1" applyBorder="1" applyAlignment="1">
      <alignment horizontal="center" vertical="center" wrapText="1"/>
    </xf>
    <xf numFmtId="3" fontId="46" fillId="18" borderId="0" xfId="42" applyNumberFormat="1" applyFont="1" applyFill="1" applyBorder="1" applyAlignment="1">
      <alignment horizontal="center" vertical="center"/>
    </xf>
    <xf numFmtId="3" fontId="19" fillId="18" borderId="87" xfId="42" applyNumberFormat="1" applyFont="1" applyFill="1" applyBorder="1" applyAlignment="1">
      <alignment horizontal="right" vertical="center"/>
    </xf>
    <xf numFmtId="0" fontId="47" fillId="0" borderId="37" xfId="42" applyFont="1" applyFill="1" applyBorder="1" applyAlignment="1">
      <alignment vertical="center"/>
    </xf>
    <xf numFmtId="10" fontId="19" fillId="0" borderId="37" xfId="42" applyNumberFormat="1" applyFont="1" applyFill="1" applyBorder="1" applyAlignment="1">
      <alignment vertical="center"/>
    </xf>
    <xf numFmtId="0" fontId="47" fillId="0" borderId="61" xfId="42" applyFont="1" applyFill="1" applyBorder="1" applyAlignment="1">
      <alignment vertical="center"/>
    </xf>
    <xf numFmtId="0" fontId="47" fillId="0" borderId="0" xfId="42" applyFont="1" applyFill="1" applyBorder="1" applyAlignment="1">
      <alignment vertical="center"/>
    </xf>
    <xf numFmtId="0" fontId="16" fillId="0" borderId="79" xfId="42" applyFont="1" applyBorder="1" applyAlignment="1">
      <alignment horizontal="center" vertical="center"/>
    </xf>
    <xf numFmtId="3" fontId="17" fillId="0" borderId="45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10" fontId="19" fillId="0" borderId="79" xfId="42" applyNumberFormat="1" applyFont="1" applyFill="1" applyBorder="1" applyAlignment="1">
      <alignment vertical="center"/>
    </xf>
    <xf numFmtId="3" fontId="17" fillId="0" borderId="45" xfId="42" applyNumberFormat="1" applyFont="1" applyFill="1" applyBorder="1" applyAlignment="1">
      <alignment vertical="center"/>
    </xf>
    <xf numFmtId="10" fontId="19" fillId="0" borderId="0" xfId="42" applyNumberFormat="1" applyFont="1" applyFill="1" applyBorder="1" applyAlignment="1">
      <alignment vertical="center"/>
    </xf>
    <xf numFmtId="3" fontId="17" fillId="0" borderId="52" xfId="42" applyNumberFormat="1" applyFont="1" applyFill="1" applyBorder="1" applyAlignment="1">
      <alignment horizontal="right" vertical="center"/>
    </xf>
    <xf numFmtId="0" fontId="1" fillId="0" borderId="0" xfId="41" applyFill="1"/>
    <xf numFmtId="0" fontId="1" fillId="0" borderId="0" xfId="41" applyFill="1" applyAlignment="1">
      <alignment wrapText="1"/>
    </xf>
    <xf numFmtId="0" fontId="1" fillId="0" borderId="0" xfId="41" applyFill="1" applyAlignment="1"/>
    <xf numFmtId="0" fontId="1" fillId="0" borderId="12" xfId="41" applyBorder="1"/>
    <xf numFmtId="0" fontId="1" fillId="0" borderId="12" xfId="41" applyFont="1" applyBorder="1"/>
    <xf numFmtId="0" fontId="1" fillId="0" borderId="0" xfId="41" applyFill="1" applyAlignment="1">
      <alignment vertical="center"/>
    </xf>
    <xf numFmtId="0" fontId="106" fillId="0" borderId="26" xfId="41" applyFont="1" applyFill="1" applyBorder="1"/>
    <xf numFmtId="0" fontId="106" fillId="0" borderId="39" xfId="41" applyFont="1" applyFill="1" applyBorder="1" applyAlignment="1">
      <alignment wrapText="1"/>
    </xf>
    <xf numFmtId="0" fontId="113" fillId="0" borderId="11" xfId="41" applyFont="1" applyFill="1" applyBorder="1" applyAlignment="1">
      <alignment vertical="center"/>
    </xf>
    <xf numFmtId="0" fontId="1" fillId="0" borderId="0" xfId="41" applyFill="1" applyAlignment="1" applyProtection="1">
      <alignment vertical="center"/>
    </xf>
    <xf numFmtId="0" fontId="1" fillId="0" borderId="0" xfId="41" applyFont="1" applyFill="1"/>
    <xf numFmtId="0" fontId="106" fillId="0" borderId="39" xfId="41" applyFont="1" applyFill="1" applyBorder="1"/>
    <xf numFmtId="0" fontId="69" fillId="0" borderId="50" xfId="41" applyFont="1" applyFill="1" applyBorder="1" applyAlignment="1" applyProtection="1">
      <alignment horizontal="center" vertical="center" wrapText="1"/>
    </xf>
    <xf numFmtId="3" fontId="106" fillId="0" borderId="60" xfId="41" applyNumberFormat="1" applyFont="1" applyBorder="1" applyAlignment="1">
      <alignment horizontal="right"/>
    </xf>
    <xf numFmtId="3" fontId="1" fillId="0" borderId="61" xfId="41" applyNumberFormat="1" applyFont="1" applyBorder="1" applyAlignment="1">
      <alignment horizontal="right"/>
    </xf>
    <xf numFmtId="3" fontId="106" fillId="0" borderId="61" xfId="41" applyNumberFormat="1" applyFont="1" applyBorder="1" applyAlignment="1">
      <alignment horizontal="right"/>
    </xf>
    <xf numFmtId="3" fontId="106" fillId="0" borderId="57" xfId="41" applyNumberFormat="1" applyFont="1" applyBorder="1" applyAlignment="1">
      <alignment horizontal="right"/>
    </xf>
    <xf numFmtId="3" fontId="106" fillId="0" borderId="50" xfId="41" applyNumberFormat="1" applyFont="1" applyBorder="1" applyAlignment="1">
      <alignment horizontal="right" vertical="center"/>
    </xf>
    <xf numFmtId="3" fontId="106" fillId="0" borderId="50" xfId="41" applyNumberFormat="1" applyFont="1" applyFill="1" applyBorder="1" applyAlignment="1">
      <alignment vertical="center"/>
    </xf>
    <xf numFmtId="3" fontId="106" fillId="0" borderId="60" xfId="41" applyNumberFormat="1" applyFont="1" applyFill="1" applyBorder="1"/>
    <xf numFmtId="3" fontId="106" fillId="0" borderId="61" xfId="41" applyNumberFormat="1" applyFont="1" applyFill="1" applyBorder="1"/>
    <xf numFmtId="3" fontId="1" fillId="0" borderId="61" xfId="41" applyNumberFormat="1" applyFont="1" applyFill="1" applyBorder="1"/>
    <xf numFmtId="3" fontId="106" fillId="0" borderId="57" xfId="41" applyNumberFormat="1" applyFont="1" applyFill="1" applyBorder="1"/>
    <xf numFmtId="3" fontId="106" fillId="0" borderId="79" xfId="41" applyNumberFormat="1" applyFont="1" applyFill="1" applyBorder="1"/>
    <xf numFmtId="3" fontId="106" fillId="0" borderId="50" xfId="41" applyNumberFormat="1" applyFont="1" applyFill="1" applyBorder="1"/>
    <xf numFmtId="3" fontId="113" fillId="0" borderId="50" xfId="41" applyNumberFormat="1" applyFont="1" applyFill="1" applyBorder="1" applyAlignment="1">
      <alignment vertical="center"/>
    </xf>
    <xf numFmtId="3" fontId="106" fillId="0" borderId="61" xfId="41" applyNumberFormat="1" applyFont="1" applyBorder="1"/>
    <xf numFmtId="3" fontId="106" fillId="0" borderId="57" xfId="41" applyNumberFormat="1" applyFont="1" applyBorder="1"/>
    <xf numFmtId="3" fontId="113" fillId="0" borderId="71" xfId="41" applyNumberFormat="1" applyFont="1" applyBorder="1" applyAlignment="1">
      <alignment vertical="center"/>
    </xf>
    <xf numFmtId="3" fontId="2" fillId="0" borderId="0" xfId="0" applyNumberFormat="1" applyFont="1"/>
    <xf numFmtId="0" fontId="7" fillId="0" borderId="14" xfId="0" applyFont="1" applyFill="1" applyBorder="1" applyAlignment="1">
      <alignment horizontal="centerContinuous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7" fillId="0" borderId="14" xfId="0" applyNumberFormat="1" applyFont="1" applyFill="1" applyBorder="1" applyAlignment="1">
      <alignment horizontal="right" vertical="center"/>
    </xf>
    <xf numFmtId="3" fontId="2" fillId="0" borderId="33" xfId="0" applyNumberFormat="1" applyFont="1" applyBorder="1" applyAlignment="1">
      <alignment vertical="center"/>
    </xf>
    <xf numFmtId="3" fontId="7" fillId="0" borderId="44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23" fillId="0" borderId="0" xfId="45" applyFont="1" applyFill="1" applyAlignment="1">
      <alignment horizontal="center"/>
    </xf>
    <xf numFmtId="165" fontId="119" fillId="0" borderId="0" xfId="45" applyNumberFormat="1" applyFont="1" applyFill="1" applyBorder="1"/>
    <xf numFmtId="165" fontId="41" fillId="0" borderId="14" xfId="45" applyNumberFormat="1" applyFont="1" applyFill="1" applyBorder="1" applyAlignment="1" applyProtection="1">
      <alignment horizontal="right" vertical="center" wrapText="1"/>
    </xf>
    <xf numFmtId="3" fontId="123" fillId="0" borderId="19" xfId="45" applyNumberFormat="1" applyFont="1" applyFill="1" applyBorder="1"/>
    <xf numFmtId="3" fontId="119" fillId="0" borderId="15" xfId="45" applyNumberFormat="1" applyFont="1" applyFill="1" applyBorder="1"/>
    <xf numFmtId="165" fontId="119" fillId="0" borderId="15" xfId="45" applyNumberFormat="1" applyFont="1" applyFill="1" applyBorder="1"/>
    <xf numFmtId="3" fontId="119" fillId="0" borderId="16" xfId="45" applyNumberFormat="1" applyFont="1" applyFill="1" applyBorder="1"/>
    <xf numFmtId="3" fontId="19" fillId="18" borderId="22" xfId="42" applyNumberFormat="1" applyFont="1" applyFill="1" applyBorder="1" applyAlignment="1">
      <alignment horizontal="right" vertical="center"/>
    </xf>
    <xf numFmtId="3" fontId="17" fillId="0" borderId="26" xfId="42" applyNumberFormat="1" applyFont="1" applyFill="1" applyBorder="1" applyAlignment="1">
      <alignment horizontal="right" vertical="center"/>
    </xf>
    <xf numFmtId="3" fontId="17" fillId="0" borderId="39" xfId="42" applyNumberFormat="1" applyFont="1" applyFill="1" applyBorder="1" applyAlignment="1">
      <alignment horizontal="right" vertical="center"/>
    </xf>
    <xf numFmtId="3" fontId="14" fillId="0" borderId="11" xfId="42" applyNumberFormat="1" applyFont="1" applyFill="1" applyBorder="1" applyAlignment="1">
      <alignment horizontal="right" vertical="center"/>
    </xf>
    <xf numFmtId="0" fontId="15" fillId="0" borderId="15" xfId="42" applyFont="1" applyBorder="1" applyAlignment="1">
      <alignment vertical="center"/>
    </xf>
    <xf numFmtId="3" fontId="19" fillId="0" borderId="26" xfId="0" applyNumberFormat="1" applyFont="1" applyFill="1" applyBorder="1" applyAlignment="1">
      <alignment horizontal="right" vertical="center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6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3" fillId="0" borderId="15" xfId="42" applyFont="1" applyBorder="1" applyAlignment="1">
      <alignment vertical="center"/>
    </xf>
    <xf numFmtId="3" fontId="4" fillId="0" borderId="50" xfId="42" applyNumberFormat="1" applyFont="1" applyBorder="1" applyAlignment="1">
      <alignment vertical="center"/>
    </xf>
    <xf numFmtId="0" fontId="13" fillId="0" borderId="79" xfId="42" applyBorder="1"/>
    <xf numFmtId="0" fontId="13" fillId="0" borderId="79" xfId="42" applyFont="1" applyBorder="1"/>
    <xf numFmtId="0" fontId="20" fillId="0" borderId="79" xfId="42" applyFont="1" applyBorder="1" applyAlignment="1">
      <alignment vertical="center"/>
    </xf>
    <xf numFmtId="0" fontId="64" fillId="0" borderId="59" xfId="45" applyFont="1" applyFill="1" applyBorder="1" applyAlignment="1" applyProtection="1">
      <alignment horizontal="center" vertical="center" wrapText="1"/>
    </xf>
    <xf numFmtId="0" fontId="61" fillId="0" borderId="50" xfId="45" applyFont="1" applyFill="1" applyBorder="1" applyAlignment="1" applyProtection="1">
      <alignment horizontal="center" vertical="center"/>
    </xf>
    <xf numFmtId="166" fontId="61" fillId="0" borderId="59" xfId="26" applyNumberFormat="1" applyFont="1" applyFill="1" applyBorder="1" applyAlignment="1" applyProtection="1">
      <alignment vertical="center"/>
      <protection locked="0"/>
    </xf>
    <xf numFmtId="166" fontId="61" fillId="0" borderId="60" xfId="26" applyNumberFormat="1" applyFont="1" applyFill="1" applyBorder="1" applyAlignment="1" applyProtection="1">
      <alignment vertical="center"/>
      <protection locked="0"/>
    </xf>
    <xf numFmtId="166" fontId="61" fillId="0" borderId="57" xfId="26" applyNumberFormat="1" applyFont="1" applyFill="1" applyBorder="1" applyAlignment="1" applyProtection="1">
      <alignment vertical="center"/>
      <protection locked="0"/>
    </xf>
    <xf numFmtId="166" fontId="61" fillId="0" borderId="61" xfId="26" applyNumberFormat="1" applyFont="1" applyFill="1" applyBorder="1" applyAlignment="1" applyProtection="1">
      <alignment vertical="center"/>
      <protection locked="0"/>
    </xf>
    <xf numFmtId="166" fontId="64" fillId="0" borderId="50" xfId="26" applyNumberFormat="1" applyFont="1" applyFill="1" applyBorder="1" applyAlignment="1" applyProtection="1">
      <alignment vertical="center"/>
    </xf>
    <xf numFmtId="0" fontId="42" fillId="0" borderId="79" xfId="45" applyFont="1" applyFill="1" applyBorder="1" applyAlignment="1">
      <alignment vertical="center"/>
    </xf>
    <xf numFmtId="0" fontId="122" fillId="0" borderId="61" xfId="41" applyFont="1" applyFill="1" applyBorder="1" applyAlignment="1"/>
    <xf numFmtId="0" fontId="112" fillId="0" borderId="61" xfId="41" applyFont="1" applyFill="1" applyBorder="1" applyAlignment="1">
      <alignment vertical="center"/>
    </xf>
    <xf numFmtId="0" fontId="1" fillId="0" borderId="61" xfId="41" applyFill="1" applyBorder="1"/>
    <xf numFmtId="0" fontId="1" fillId="0" borderId="61" xfId="41" applyFill="1" applyBorder="1" applyAlignment="1">
      <alignment vertical="center"/>
    </xf>
    <xf numFmtId="0" fontId="1" fillId="0" borderId="79" xfId="41" applyFill="1" applyBorder="1" applyAlignment="1"/>
    <xf numFmtId="0" fontId="112" fillId="0" borderId="79" xfId="41" applyFont="1" applyFill="1" applyBorder="1" applyAlignment="1">
      <alignment vertical="center"/>
    </xf>
    <xf numFmtId="0" fontId="1" fillId="0" borderId="79" xfId="41" applyFill="1" applyBorder="1" applyAlignment="1">
      <alignment vertical="center"/>
    </xf>
    <xf numFmtId="0" fontId="1" fillId="0" borderId="79" xfId="41" applyFill="1" applyBorder="1"/>
    <xf numFmtId="0" fontId="106" fillId="0" borderId="79" xfId="41" applyFont="1" applyFill="1" applyBorder="1"/>
    <xf numFmtId="0" fontId="106" fillId="0" borderId="79" xfId="41" applyFont="1" applyFill="1" applyBorder="1" applyAlignment="1">
      <alignment vertical="center"/>
    </xf>
    <xf numFmtId="0" fontId="1" fillId="0" borderId="79" xfId="41" applyFill="1" applyBorder="1" applyAlignment="1" applyProtection="1">
      <alignment vertical="center"/>
    </xf>
    <xf numFmtId="3" fontId="26" fillId="20" borderId="44" xfId="44" applyNumberFormat="1" applyFont="1" applyFill="1" applyBorder="1" applyAlignment="1">
      <alignment horizontal="center" vertical="center" wrapText="1"/>
    </xf>
    <xf numFmtId="3" fontId="26" fillId="20" borderId="53" xfId="44" applyNumberFormat="1" applyFont="1" applyFill="1" applyBorder="1" applyAlignment="1">
      <alignment horizontal="center" vertical="center" wrapText="1"/>
    </xf>
    <xf numFmtId="3" fontId="4" fillId="21" borderId="19" xfId="0" applyNumberFormat="1" applyFont="1" applyFill="1" applyBorder="1" applyAlignment="1">
      <alignment horizontal="right" vertical="center"/>
    </xf>
    <xf numFmtId="3" fontId="4" fillId="21" borderId="15" xfId="0" applyNumberFormat="1" applyFont="1" applyFill="1" applyBorder="1" applyAlignment="1">
      <alignment horizontal="right" vertical="center"/>
    </xf>
    <xf numFmtId="3" fontId="4" fillId="21" borderId="15" xfId="0" applyNumberFormat="1" applyFont="1" applyFill="1" applyBorder="1" applyAlignment="1">
      <alignment vertical="center"/>
    </xf>
    <xf numFmtId="3" fontId="8" fillId="21" borderId="12" xfId="0" applyNumberFormat="1" applyFont="1" applyFill="1" applyBorder="1" applyAlignment="1">
      <alignment horizontal="right" vertical="center"/>
    </xf>
    <xf numFmtId="165" fontId="119" fillId="21" borderId="0" xfId="45" applyNumberFormat="1" applyFont="1" applyFill="1" applyBorder="1"/>
    <xf numFmtId="165" fontId="77" fillId="21" borderId="0" xfId="45" applyNumberFormat="1" applyFont="1" applyFill="1" applyBorder="1"/>
    <xf numFmtId="3" fontId="8" fillId="21" borderId="0" xfId="0" applyNumberFormat="1" applyFont="1" applyFill="1"/>
    <xf numFmtId="0" fontId="3" fillId="21" borderId="0" xfId="0" applyFont="1" applyFill="1"/>
    <xf numFmtId="0" fontId="123" fillId="21" borderId="0" xfId="45" applyFont="1" applyFill="1" applyBorder="1" applyAlignment="1">
      <alignment horizontal="center" wrapText="1"/>
    </xf>
    <xf numFmtId="0" fontId="64" fillId="21" borderId="0" xfId="45" applyFont="1" applyFill="1" applyBorder="1" applyAlignment="1">
      <alignment horizontal="center" wrapText="1"/>
    </xf>
    <xf numFmtId="165" fontId="41" fillId="21" borderId="19" xfId="45" applyNumberFormat="1" applyFont="1" applyFill="1" applyBorder="1" applyAlignment="1" applyProtection="1">
      <alignment horizontal="right" vertical="center" wrapText="1"/>
    </xf>
    <xf numFmtId="165" fontId="40" fillId="21" borderId="19" xfId="45" applyNumberFormat="1" applyFont="1" applyFill="1" applyBorder="1" applyAlignment="1" applyProtection="1">
      <alignment horizontal="right" vertical="center" wrapText="1"/>
    </xf>
    <xf numFmtId="165" fontId="41" fillId="21" borderId="15" xfId="45" applyNumberFormat="1" applyFont="1" applyFill="1" applyBorder="1" applyAlignment="1" applyProtection="1">
      <alignment horizontal="right" vertical="center" wrapText="1"/>
    </xf>
    <xf numFmtId="165" fontId="40" fillId="21" borderId="15" xfId="45" applyNumberFormat="1" applyFont="1" applyFill="1" applyBorder="1" applyAlignment="1" applyProtection="1">
      <alignment horizontal="right" vertical="center" wrapText="1"/>
    </xf>
    <xf numFmtId="165" fontId="41" fillId="21" borderId="46" xfId="45" applyNumberFormat="1" applyFont="1" applyFill="1" applyBorder="1" applyAlignment="1" applyProtection="1">
      <alignment horizontal="right" vertical="center" wrapText="1"/>
    </xf>
    <xf numFmtId="165" fontId="40" fillId="21" borderId="46" xfId="45" applyNumberFormat="1" applyFont="1" applyFill="1" applyBorder="1" applyAlignment="1" applyProtection="1">
      <alignment horizontal="right" vertical="center" wrapText="1"/>
    </xf>
    <xf numFmtId="3" fontId="41" fillId="21" borderId="19" xfId="45" applyNumberFormat="1" applyFont="1" applyFill="1" applyBorder="1" applyAlignment="1" applyProtection="1">
      <alignment horizontal="right" vertical="center" wrapText="1"/>
    </xf>
    <xf numFmtId="3" fontId="40" fillId="21" borderId="19" xfId="45" applyNumberFormat="1" applyFont="1" applyFill="1" applyBorder="1" applyAlignment="1" applyProtection="1">
      <alignment horizontal="right" vertical="center" wrapText="1"/>
    </xf>
    <xf numFmtId="3" fontId="41" fillId="21" borderId="15" xfId="45" applyNumberFormat="1" applyFont="1" applyFill="1" applyBorder="1" applyAlignment="1" applyProtection="1">
      <alignment horizontal="right" vertical="center" wrapText="1"/>
    </xf>
    <xf numFmtId="3" fontId="41" fillId="21" borderId="16" xfId="45" applyNumberFormat="1" applyFont="1" applyFill="1" applyBorder="1" applyAlignment="1" applyProtection="1">
      <alignment horizontal="right" vertical="center" wrapText="1"/>
    </xf>
    <xf numFmtId="3" fontId="40" fillId="21" borderId="16" xfId="45" applyNumberFormat="1" applyFont="1" applyFill="1" applyBorder="1" applyAlignment="1" applyProtection="1">
      <alignment horizontal="right" vertical="center" wrapText="1"/>
    </xf>
    <xf numFmtId="3" fontId="8" fillId="21" borderId="0" xfId="0" applyNumberFormat="1" applyFont="1" applyFill="1" applyBorder="1"/>
    <xf numFmtId="0" fontId="119" fillId="21" borderId="0" xfId="45" applyFont="1" applyFill="1"/>
    <xf numFmtId="0" fontId="77" fillId="21" borderId="0" xfId="45" applyFont="1" applyFill="1"/>
    <xf numFmtId="3" fontId="90" fillId="21" borderId="15" xfId="45" applyNumberFormat="1" applyFont="1" applyFill="1" applyBorder="1"/>
    <xf numFmtId="3" fontId="90" fillId="21" borderId="16" xfId="45" applyNumberFormat="1" applyFont="1" applyFill="1" applyBorder="1"/>
    <xf numFmtId="3" fontId="18" fillId="21" borderId="45" xfId="42" applyNumberFormat="1" applyFont="1" applyFill="1" applyBorder="1" applyAlignment="1">
      <alignment horizontal="center" vertical="center"/>
    </xf>
    <xf numFmtId="3" fontId="18" fillId="21" borderId="56" xfId="42" applyNumberFormat="1" applyFont="1" applyFill="1" applyBorder="1" applyAlignment="1">
      <alignment horizontal="center" vertical="center" wrapText="1"/>
    </xf>
    <xf numFmtId="3" fontId="18" fillId="21" borderId="80" xfId="42" applyNumberFormat="1" applyFont="1" applyFill="1" applyBorder="1" applyAlignment="1">
      <alignment horizontal="center" vertical="center"/>
    </xf>
    <xf numFmtId="3" fontId="18" fillId="21" borderId="79" xfId="42" applyNumberFormat="1" applyFont="1" applyFill="1" applyBorder="1" applyAlignment="1">
      <alignment horizontal="center" vertical="center"/>
    </xf>
    <xf numFmtId="3" fontId="18" fillId="21" borderId="56" xfId="42" applyNumberFormat="1" applyFont="1" applyFill="1" applyBorder="1" applyAlignment="1">
      <alignment horizontal="center" vertical="center"/>
    </xf>
    <xf numFmtId="3" fontId="26" fillId="21" borderId="48" xfId="44" applyNumberFormat="1" applyFont="1" applyFill="1" applyBorder="1" applyAlignment="1">
      <alignment horizontal="center" vertical="center" wrapText="1"/>
    </xf>
    <xf numFmtId="3" fontId="26" fillId="21" borderId="44" xfId="44" applyNumberFormat="1" applyFont="1" applyFill="1" applyBorder="1" applyAlignment="1">
      <alignment horizontal="center" vertical="center" wrapText="1"/>
    </xf>
    <xf numFmtId="3" fontId="26" fillId="21" borderId="53" xfId="44" applyNumberFormat="1" applyFont="1" applyFill="1" applyBorder="1" applyAlignment="1">
      <alignment horizontal="center" vertical="center" wrapText="1"/>
    </xf>
    <xf numFmtId="3" fontId="32" fillId="21" borderId="65" xfId="42" applyNumberFormat="1" applyFont="1" applyFill="1" applyBorder="1" applyAlignment="1">
      <alignment horizontal="center" vertical="center" wrapText="1"/>
    </xf>
    <xf numFmtId="3" fontId="32" fillId="21" borderId="63" xfId="42" applyNumberFormat="1" applyFont="1" applyFill="1" applyBorder="1" applyAlignment="1">
      <alignment horizontal="center" vertical="center" wrapText="1"/>
    </xf>
    <xf numFmtId="0" fontId="33" fillId="22" borderId="23" xfId="42" applyFont="1" applyFill="1" applyBorder="1" applyAlignment="1">
      <alignment horizontal="center" vertical="center"/>
    </xf>
    <xf numFmtId="0" fontId="33" fillId="22" borderId="23" xfId="42" applyFont="1" applyFill="1" applyBorder="1" applyAlignment="1">
      <alignment horizontal="center" vertical="center" wrapText="1"/>
    </xf>
    <xf numFmtId="0" fontId="33" fillId="22" borderId="12" xfId="42" applyFont="1" applyFill="1" applyBorder="1" applyAlignment="1">
      <alignment horizontal="center" vertical="center"/>
    </xf>
    <xf numFmtId="0" fontId="33" fillId="22" borderId="15" xfId="42" applyFont="1" applyFill="1" applyBorder="1" applyAlignment="1">
      <alignment horizontal="center" vertical="center"/>
    </xf>
    <xf numFmtId="3" fontId="106" fillId="21" borderId="57" xfId="41" applyNumberFormat="1" applyFont="1" applyFill="1" applyBorder="1"/>
    <xf numFmtId="3" fontId="106" fillId="21" borderId="61" xfId="41" applyNumberFormat="1" applyFont="1" applyFill="1" applyBorder="1"/>
    <xf numFmtId="0" fontId="8" fillId="0" borderId="51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49" fontId="56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horizontal="left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wrapText="1"/>
    </xf>
    <xf numFmtId="0" fontId="8" fillId="0" borderId="68" xfId="0" applyFont="1" applyBorder="1" applyAlignment="1">
      <alignment wrapText="1"/>
    </xf>
    <xf numFmtId="0" fontId="8" fillId="0" borderId="66" xfId="0" applyFont="1" applyBorder="1" applyAlignment="1">
      <alignment horizontal="left" wrapText="1"/>
    </xf>
    <xf numFmtId="0" fontId="8" fillId="0" borderId="75" xfId="0" applyFont="1" applyBorder="1" applyAlignment="1">
      <alignment horizontal="left" wrapText="1"/>
    </xf>
    <xf numFmtId="0" fontId="8" fillId="0" borderId="68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wrapText="1"/>
    </xf>
    <xf numFmtId="0" fontId="8" fillId="0" borderId="72" xfId="0" applyFont="1" applyBorder="1" applyAlignment="1">
      <alignment horizontal="left" wrapText="1"/>
    </xf>
    <xf numFmtId="0" fontId="8" fillId="21" borderId="37" xfId="0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8" fillId="0" borderId="66" xfId="0" applyFont="1" applyFill="1" applyBorder="1" applyAlignment="1">
      <alignment horizontal="left" vertical="center" wrapText="1"/>
    </xf>
    <xf numFmtId="0" fontId="8" fillId="0" borderId="75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90" fillId="0" borderId="70" xfId="45" applyFont="1" applyFill="1" applyBorder="1" applyAlignment="1" applyProtection="1">
      <alignment horizontal="left" vertical="center" wrapText="1"/>
    </xf>
    <xf numFmtId="0" fontId="90" fillId="0" borderId="10" xfId="45" applyFont="1" applyFill="1" applyBorder="1" applyAlignment="1" applyProtection="1">
      <alignment horizontal="left" vertical="center" wrapText="1"/>
    </xf>
    <xf numFmtId="0" fontId="90" fillId="0" borderId="92" xfId="45" applyFont="1" applyFill="1" applyBorder="1" applyAlignment="1" applyProtection="1">
      <alignment horizontal="left" vertical="center" wrapText="1"/>
    </xf>
    <xf numFmtId="0" fontId="90" fillId="0" borderId="59" xfId="45" applyFont="1" applyFill="1" applyBorder="1" applyAlignment="1" applyProtection="1">
      <alignment horizontal="left" vertical="center" wrapText="1"/>
    </xf>
    <xf numFmtId="0" fontId="90" fillId="0" borderId="51" xfId="45" applyFont="1" applyFill="1" applyBorder="1" applyAlignment="1" applyProtection="1">
      <alignment horizontal="left" vertical="center" wrapText="1"/>
    </xf>
    <xf numFmtId="0" fontId="90" fillId="0" borderId="84" xfId="45" applyFont="1" applyFill="1" applyBorder="1" applyAlignment="1" applyProtection="1">
      <alignment horizontal="left" vertical="center" wrapText="1"/>
    </xf>
    <xf numFmtId="0" fontId="60" fillId="0" borderId="16" xfId="45" applyFont="1" applyFill="1" applyBorder="1" applyAlignment="1">
      <alignment horizontal="left"/>
    </xf>
    <xf numFmtId="0" fontId="90" fillId="0" borderId="61" xfId="45" applyFont="1" applyFill="1" applyBorder="1" applyAlignment="1" applyProtection="1">
      <alignment horizontal="left" vertical="center" wrapText="1"/>
    </xf>
    <xf numFmtId="0" fontId="90" fillId="0" borderId="37" xfId="45" applyFont="1" applyFill="1" applyBorder="1" applyAlignment="1" applyProtection="1">
      <alignment horizontal="left" vertical="center" wrapText="1"/>
    </xf>
    <xf numFmtId="0" fontId="90" fillId="0" borderId="81" xfId="45" applyFont="1" applyFill="1" applyBorder="1" applyAlignment="1" applyProtection="1">
      <alignment horizontal="left" vertical="center" wrapText="1"/>
    </xf>
    <xf numFmtId="0" fontId="90" fillId="0" borderId="71" xfId="45" applyFont="1" applyFill="1" applyBorder="1" applyAlignment="1" applyProtection="1">
      <alignment horizontal="left" vertical="center" wrapText="1"/>
    </xf>
    <xf numFmtId="0" fontId="90" fillId="0" borderId="66" xfId="45" applyFont="1" applyFill="1" applyBorder="1" applyAlignment="1" applyProtection="1">
      <alignment horizontal="left" vertical="center" wrapText="1"/>
    </xf>
    <xf numFmtId="0" fontId="90" fillId="0" borderId="85" xfId="45" applyFont="1" applyFill="1" applyBorder="1" applyAlignment="1" applyProtection="1">
      <alignment horizontal="left" vertical="center" wrapText="1"/>
    </xf>
    <xf numFmtId="0" fontId="91" fillId="0" borderId="19" xfId="45" applyFont="1" applyFill="1" applyBorder="1" applyAlignment="1">
      <alignment horizontal="left"/>
    </xf>
    <xf numFmtId="0" fontId="90" fillId="0" borderId="15" xfId="45" applyFont="1" applyFill="1" applyBorder="1" applyAlignment="1">
      <alignment horizontal="left"/>
    </xf>
    <xf numFmtId="0" fontId="60" fillId="0" borderId="15" xfId="45" applyFont="1" applyFill="1" applyBorder="1" applyAlignment="1">
      <alignment horizontal="left"/>
    </xf>
    <xf numFmtId="0" fontId="64" fillId="0" borderId="0" xfId="45" applyFont="1" applyFill="1" applyAlignment="1">
      <alignment horizontal="center" wrapText="1"/>
    </xf>
    <xf numFmtId="0" fontId="64" fillId="0" borderId="0" xfId="45" applyFont="1" applyFill="1" applyBorder="1" applyAlignment="1">
      <alignment horizontal="center" wrapText="1"/>
    </xf>
    <xf numFmtId="0" fontId="84" fillId="0" borderId="0" xfId="45" applyFont="1" applyFill="1" applyBorder="1" applyAlignment="1">
      <alignment horizontal="left"/>
    </xf>
    <xf numFmtId="165" fontId="84" fillId="0" borderId="10" xfId="45" applyNumberFormat="1" applyFont="1" applyFill="1" applyBorder="1" applyAlignment="1" applyProtection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9" fillId="0" borderId="0" xfId="45" applyNumberFormat="1" applyFont="1" applyFill="1" applyBorder="1" applyAlignment="1" applyProtection="1">
      <alignment horizontal="left" vertical="center"/>
    </xf>
    <xf numFmtId="49" fontId="4" fillId="0" borderId="41" xfId="0" applyNumberFormat="1" applyFont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left" vertical="center"/>
    </xf>
    <xf numFmtId="49" fontId="4" fillId="0" borderId="58" xfId="0" applyNumberFormat="1" applyFont="1" applyBorder="1" applyAlignment="1">
      <alignment horizontal="center" vertical="center"/>
    </xf>
    <xf numFmtId="0" fontId="40" fillId="0" borderId="50" xfId="45" applyFont="1" applyFill="1" applyBorder="1" applyAlignment="1" applyProtection="1">
      <alignment horizontal="left" vertical="center" wrapText="1"/>
    </xf>
    <xf numFmtId="0" fontId="40" fillId="0" borderId="41" xfId="45" applyFont="1" applyFill="1" applyBorder="1" applyAlignment="1" applyProtection="1">
      <alignment horizontal="left" vertical="center" wrapText="1"/>
    </xf>
    <xf numFmtId="0" fontId="40" fillId="0" borderId="20" xfId="45" applyFont="1" applyFill="1" applyBorder="1" applyAlignment="1" applyProtection="1">
      <alignment horizontal="left" vertical="center" wrapText="1"/>
    </xf>
    <xf numFmtId="165" fontId="84" fillId="0" borderId="0" xfId="45" applyNumberFormat="1" applyFont="1" applyFill="1" applyBorder="1" applyAlignment="1" applyProtection="1">
      <alignment horizontal="left" vertical="center"/>
    </xf>
    <xf numFmtId="0" fontId="8" fillId="0" borderId="37" xfId="0" applyFont="1" applyBorder="1" applyAlignment="1">
      <alignment horizontal="left" vertical="center" wrapText="1"/>
    </xf>
    <xf numFmtId="49" fontId="8" fillId="0" borderId="57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64" fillId="0" borderId="0" xfId="45" applyFont="1" applyFill="1" applyAlignment="1">
      <alignment horizontal="center"/>
    </xf>
    <xf numFmtId="0" fontId="8" fillId="0" borderId="37" xfId="0" applyFont="1" applyFill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 wrapText="1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 vertical="center"/>
    </xf>
    <xf numFmtId="0" fontId="87" fillId="0" borderId="0" xfId="0" applyFont="1" applyFill="1" applyBorder="1" applyAlignment="1" applyProtection="1">
      <alignment horizontal="center" vertical="center"/>
      <protection locked="0"/>
    </xf>
    <xf numFmtId="165" fontId="86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35" fillId="0" borderId="11" xfId="43" applyFont="1" applyBorder="1" applyAlignment="1">
      <alignment horizontal="left" vertical="center"/>
    </xf>
    <xf numFmtId="0" fontId="35" fillId="0" borderId="41" xfId="43" applyFont="1" applyBorder="1" applyAlignment="1">
      <alignment horizontal="left" vertical="center"/>
    </xf>
    <xf numFmtId="0" fontId="35" fillId="0" borderId="20" xfId="43" applyFont="1" applyBorder="1" applyAlignment="1">
      <alignment horizontal="left" vertical="center"/>
    </xf>
    <xf numFmtId="0" fontId="88" fillId="0" borderId="0" xfId="43" applyFont="1" applyAlignment="1">
      <alignment horizontal="right" vertical="center"/>
    </xf>
    <xf numFmtId="0" fontId="35" fillId="0" borderId="59" xfId="43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72" xfId="0" applyBorder="1"/>
    <xf numFmtId="0" fontId="35" fillId="0" borderId="48" xfId="43" applyFont="1" applyBorder="1" applyAlignment="1">
      <alignment horizontal="center" vertical="center" wrapText="1"/>
    </xf>
    <xf numFmtId="0" fontId="35" fillId="0" borderId="42" xfId="43" applyFont="1" applyBorder="1" applyAlignment="1">
      <alignment horizontal="center" vertical="center" wrapText="1"/>
    </xf>
    <xf numFmtId="0" fontId="49" fillId="0" borderId="0" xfId="43" applyFont="1" applyAlignment="1">
      <alignment horizontal="center" vertical="center"/>
    </xf>
    <xf numFmtId="0" fontId="51" fillId="0" borderId="18" xfId="43" applyFont="1" applyBorder="1" applyAlignment="1">
      <alignment horizontal="center" vertical="center" wrapText="1"/>
    </xf>
    <xf numFmtId="0" fontId="51" fillId="0" borderId="30" xfId="43" applyFont="1" applyBorder="1" applyAlignment="1">
      <alignment horizontal="center" vertical="center" wrapText="1"/>
    </xf>
    <xf numFmtId="0" fontId="35" fillId="0" borderId="90" xfId="43" applyFont="1" applyFill="1" applyBorder="1" applyAlignment="1">
      <alignment horizontal="center" vertical="center" wrapText="1"/>
    </xf>
    <xf numFmtId="16" fontId="49" fillId="0" borderId="0" xfId="43" applyNumberFormat="1" applyFont="1" applyBorder="1" applyAlignment="1">
      <alignment horizontal="center" vertical="center" wrapText="1"/>
    </xf>
    <xf numFmtId="0" fontId="51" fillId="0" borderId="0" xfId="43" applyFont="1" applyAlignment="1">
      <alignment horizontal="center" vertical="center"/>
    </xf>
    <xf numFmtId="0" fontId="46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1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0" fontId="18" fillId="18" borderId="76" xfId="42" applyFont="1" applyFill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3" fontId="18" fillId="18" borderId="41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4" applyFont="1" applyFill="1" applyBorder="1" applyAlignment="1">
      <alignment horizontal="left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6" fillId="0" borderId="13" xfId="44" applyNumberFormat="1" applyFont="1" applyBorder="1" applyAlignment="1">
      <alignment horizontal="center" vertical="center" wrapText="1"/>
    </xf>
    <xf numFmtId="3" fontId="26" fillId="0" borderId="14" xfId="44" applyNumberFormat="1" applyFont="1" applyBorder="1" applyAlignment="1">
      <alignment horizontal="center" vertical="center" wrapText="1"/>
    </xf>
    <xf numFmtId="3" fontId="26" fillId="0" borderId="21" xfId="44" applyNumberFormat="1" applyFont="1" applyBorder="1" applyAlignment="1">
      <alignment horizontal="center" vertical="center" wrapText="1"/>
    </xf>
    <xf numFmtId="164" fontId="26" fillId="0" borderId="41" xfId="44" applyNumberFormat="1" applyFont="1" applyBorder="1" applyAlignment="1">
      <alignment horizontal="center" vertical="center" wrapText="1"/>
    </xf>
    <xf numFmtId="0" fontId="27" fillId="0" borderId="61" xfId="44" applyFont="1" applyFill="1" applyBorder="1" applyAlignment="1">
      <alignment horizontal="left" vertical="center" wrapText="1"/>
    </xf>
    <xf numFmtId="0" fontId="27" fillId="0" borderId="37" xfId="44" applyFont="1" applyFill="1" applyBorder="1" applyAlignment="1">
      <alignment horizontal="left" vertical="center" wrapText="1"/>
    </xf>
    <xf numFmtId="164" fontId="27" fillId="0" borderId="71" xfId="44" applyNumberFormat="1" applyFont="1" applyBorder="1" applyAlignment="1">
      <alignment horizontal="left" wrapText="1"/>
    </xf>
    <xf numFmtId="164" fontId="27" fillId="0" borderId="66" xfId="44" applyNumberFormat="1" applyFont="1" applyBorder="1" applyAlignment="1">
      <alignment horizontal="left" wrapText="1"/>
    </xf>
    <xf numFmtId="164" fontId="27" fillId="0" borderId="15" xfId="44" applyNumberFormat="1" applyFont="1" applyBorder="1" applyAlignment="1">
      <alignment horizontal="left" wrapText="1"/>
    </xf>
    <xf numFmtId="0" fontId="27" fillId="0" borderId="37" xfId="44" applyFont="1" applyFill="1" applyBorder="1" applyAlignment="1">
      <alignment horizontal="left"/>
    </xf>
    <xf numFmtId="0" fontId="29" fillId="0" borderId="41" xfId="44" applyFont="1" applyBorder="1" applyAlignment="1">
      <alignment horizontal="center" vertical="center" wrapText="1"/>
    </xf>
    <xf numFmtId="164" fontId="27" fillId="0" borderId="37" xfId="44" applyNumberFormat="1" applyFont="1" applyBorder="1" applyAlignment="1">
      <alignment horizontal="left" wrapText="1"/>
    </xf>
    <xf numFmtId="164" fontId="27" fillId="0" borderId="61" xfId="44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 vertical="center"/>
    </xf>
    <xf numFmtId="0" fontId="32" fillId="19" borderId="44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32" fillId="19" borderId="98" xfId="42" applyFont="1" applyFill="1" applyBorder="1" applyAlignment="1">
      <alignment horizontal="center" vertical="center" wrapText="1"/>
    </xf>
    <xf numFmtId="0" fontId="37" fillId="0" borderId="0" xfId="42" applyFont="1" applyAlignment="1">
      <alignment horizontal="center" vertical="center" wrapText="1"/>
    </xf>
    <xf numFmtId="0" fontId="37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90" xfId="42" applyFont="1" applyFill="1" applyBorder="1" applyAlignment="1">
      <alignment horizontal="center" vertical="center" wrapText="1"/>
    </xf>
    <xf numFmtId="0" fontId="32" fillId="19" borderId="26" xfId="42" applyFont="1" applyFill="1" applyBorder="1" applyAlignment="1">
      <alignment horizontal="center" vertical="center" wrapText="1"/>
    </xf>
    <xf numFmtId="0" fontId="32" fillId="19" borderId="93" xfId="42" applyFont="1" applyFill="1" applyBorder="1" applyAlignment="1">
      <alignment horizontal="center" vertical="center" wrapText="1"/>
    </xf>
    <xf numFmtId="3" fontId="32" fillId="19" borderId="69" xfId="42" applyNumberFormat="1" applyFont="1" applyFill="1" applyBorder="1" applyAlignment="1">
      <alignment horizontal="center" vertical="center" wrapText="1"/>
    </xf>
    <xf numFmtId="3" fontId="32" fillId="19" borderId="58" xfId="42" applyNumberFormat="1" applyFont="1" applyFill="1" applyBorder="1" applyAlignment="1">
      <alignment horizontal="center" vertical="center" wrapText="1"/>
    </xf>
    <xf numFmtId="3" fontId="32" fillId="19" borderId="54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80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3" fontId="32" fillId="19" borderId="95" xfId="42" applyNumberFormat="1" applyFont="1" applyFill="1" applyBorder="1" applyAlignment="1">
      <alignment horizontal="center" vertical="center" wrapText="1"/>
    </xf>
    <xf numFmtId="3" fontId="32" fillId="19" borderId="96" xfId="42" applyNumberFormat="1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89" xfId="42" applyNumberFormat="1" applyFont="1" applyFill="1" applyBorder="1" applyAlignment="1">
      <alignment horizontal="center" vertical="center" wrapText="1"/>
    </xf>
    <xf numFmtId="3" fontId="32" fillId="19" borderId="97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30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51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8" xfId="42" applyFont="1" applyFill="1" applyBorder="1" applyAlignment="1">
      <alignment horizontal="center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61" xfId="42" applyFont="1" applyFill="1" applyBorder="1" applyAlignment="1">
      <alignment horizontal="center" vertical="center"/>
    </xf>
    <xf numFmtId="0" fontId="33" fillId="1" borderId="37" xfId="42" applyFont="1" applyFill="1" applyBorder="1" applyAlignment="1">
      <alignment horizontal="center" vertical="center"/>
    </xf>
    <xf numFmtId="0" fontId="33" fillId="1" borderId="81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6" fillId="0" borderId="0" xfId="42" applyFont="1" applyAlignment="1">
      <alignment horizontal="center"/>
    </xf>
    <xf numFmtId="0" fontId="33" fillId="1" borderId="27" xfId="42" applyFont="1" applyFill="1" applyBorder="1" applyAlignment="1">
      <alignment horizontal="center" vertical="center"/>
    </xf>
    <xf numFmtId="165" fontId="116" fillId="0" borderId="0" xfId="45" applyNumberFormat="1" applyFont="1" applyFill="1" applyBorder="1" applyAlignment="1" applyProtection="1">
      <alignment horizontal="center" vertical="center" wrapText="1"/>
    </xf>
    <xf numFmtId="0" fontId="64" fillId="0" borderId="13" xfId="45" applyFont="1" applyFill="1" applyBorder="1" applyAlignment="1" applyProtection="1">
      <alignment horizontal="left" vertical="center"/>
    </xf>
    <xf numFmtId="0" fontId="64" fillId="0" borderId="14" xfId="45" applyFont="1" applyFill="1" applyBorder="1" applyAlignment="1" applyProtection="1">
      <alignment horizontal="left" vertical="center"/>
    </xf>
    <xf numFmtId="0" fontId="63" fillId="0" borderId="58" xfId="45" applyFont="1" applyFill="1" applyBorder="1" applyAlignment="1">
      <alignment horizontal="justify" vertical="center" wrapText="1"/>
    </xf>
    <xf numFmtId="3" fontId="109" fillId="0" borderId="0" xfId="46" applyNumberFormat="1" applyFont="1" applyFill="1" applyAlignment="1" applyProtection="1">
      <alignment horizontal="center"/>
      <protection locked="0"/>
    </xf>
    <xf numFmtId="3" fontId="64" fillId="0" borderId="0" xfId="46" applyNumberFormat="1" applyFont="1" applyFill="1" applyAlignment="1" applyProtection="1">
      <alignment horizontal="center" wrapText="1"/>
    </xf>
    <xf numFmtId="3" fontId="64" fillId="0" borderId="0" xfId="46" applyNumberFormat="1" applyFont="1" applyFill="1" applyAlignment="1" applyProtection="1">
      <alignment horizontal="center"/>
    </xf>
    <xf numFmtId="3" fontId="110" fillId="0" borderId="50" xfId="46" applyNumberFormat="1" applyFont="1" applyFill="1" applyBorder="1" applyAlignment="1" applyProtection="1">
      <alignment horizontal="left" vertical="center" indent="1"/>
    </xf>
    <xf numFmtId="3" fontId="110" fillId="0" borderId="41" xfId="46" applyNumberFormat="1" applyFont="1" applyFill="1" applyBorder="1" applyAlignment="1" applyProtection="1">
      <alignment horizontal="left" vertical="center" indent="1"/>
    </xf>
    <xf numFmtId="3" fontId="110" fillId="0" borderId="49" xfId="46" applyNumberFormat="1" applyFont="1" applyFill="1" applyBorder="1" applyAlignment="1" applyProtection="1">
      <alignment horizontal="left" vertical="center" indent="1"/>
    </xf>
    <xf numFmtId="0" fontId="32" fillId="0" borderId="0" xfId="41" applyFont="1" applyFill="1" applyBorder="1" applyAlignment="1" applyProtection="1">
      <alignment horizontal="center" vertical="center" wrapText="1"/>
    </xf>
    <xf numFmtId="0" fontId="1" fillId="0" borderId="0" xfId="41" applyFont="1" applyFill="1" applyAlignment="1">
      <alignment horizontal="right"/>
    </xf>
    <xf numFmtId="0" fontId="1" fillId="0" borderId="0" xfId="41" applyFill="1" applyAlignment="1">
      <alignment horizontal="right"/>
    </xf>
    <xf numFmtId="3" fontId="39" fillId="0" borderId="71" xfId="41" applyNumberFormat="1" applyFont="1" applyFill="1" applyBorder="1" applyAlignment="1">
      <alignment horizontal="right" vertical="center"/>
    </xf>
    <xf numFmtId="3" fontId="39" fillId="0" borderId="75" xfId="41" applyNumberFormat="1" applyFont="1" applyFill="1" applyBorder="1" applyAlignment="1">
      <alignment horizontal="right" vertical="center"/>
    </xf>
    <xf numFmtId="3" fontId="35" fillId="0" borderId="70" xfId="41" applyNumberFormat="1" applyFont="1" applyFill="1" applyBorder="1" applyAlignment="1">
      <alignment horizontal="right" vertical="center"/>
    </xf>
    <xf numFmtId="3" fontId="35" fillId="0" borderId="73" xfId="41" applyNumberFormat="1" applyFont="1" applyFill="1" applyBorder="1" applyAlignment="1">
      <alignment horizontal="right" vertical="center"/>
    </xf>
    <xf numFmtId="3" fontId="117" fillId="0" borderId="0" xfId="41" applyNumberFormat="1" applyFont="1" applyFill="1" applyBorder="1" applyAlignment="1">
      <alignment horizontal="center" vertical="center"/>
    </xf>
    <xf numFmtId="0" fontId="121" fillId="0" borderId="18" xfId="41" applyFont="1" applyFill="1" applyBorder="1" applyAlignment="1">
      <alignment horizontal="center" vertical="center" wrapText="1"/>
    </xf>
    <xf numFmtId="0" fontId="121" fillId="0" borderId="28" xfId="41" applyFont="1" applyFill="1" applyBorder="1" applyAlignment="1">
      <alignment horizontal="center" vertical="center" wrapText="1"/>
    </xf>
    <xf numFmtId="0" fontId="121" fillId="0" borderId="69" xfId="41" applyFont="1" applyFill="1" applyBorder="1" applyAlignment="1">
      <alignment horizontal="center" vertical="center" wrapText="1"/>
    </xf>
    <xf numFmtId="0" fontId="121" fillId="0" borderId="67" xfId="41" applyFont="1" applyFill="1" applyBorder="1" applyAlignment="1">
      <alignment horizontal="center" vertical="center" wrapText="1"/>
    </xf>
    <xf numFmtId="0" fontId="121" fillId="0" borderId="70" xfId="41" applyFont="1" applyFill="1" applyBorder="1" applyAlignment="1">
      <alignment horizontal="center" vertical="center" wrapText="1"/>
    </xf>
    <xf numFmtId="0" fontId="121" fillId="0" borderId="73" xfId="41" applyFont="1" applyFill="1" applyBorder="1" applyAlignment="1">
      <alignment horizontal="center" vertical="center" wrapText="1"/>
    </xf>
    <xf numFmtId="3" fontId="39" fillId="0" borderId="60" xfId="41" applyNumberFormat="1" applyFont="1" applyFill="1" applyBorder="1" applyAlignment="1">
      <alignment horizontal="right" vertical="center"/>
    </xf>
    <xf numFmtId="3" fontId="39" fillId="0" borderId="74" xfId="41" applyNumberFormat="1" applyFont="1" applyFill="1" applyBorder="1" applyAlignment="1">
      <alignment horizontal="right" vertical="center"/>
    </xf>
    <xf numFmtId="3" fontId="120" fillId="0" borderId="48" xfId="41" applyNumberFormat="1" applyFont="1" applyFill="1" applyBorder="1" applyAlignment="1">
      <alignment horizontal="center" vertical="center" wrapText="1"/>
    </xf>
    <xf numFmtId="3" fontId="120" fillId="0" borderId="42" xfId="41" applyNumberFormat="1" applyFont="1" applyFill="1" applyBorder="1" applyAlignment="1">
      <alignment horizontal="center" vertical="center" wrapText="1"/>
    </xf>
    <xf numFmtId="3" fontId="120" fillId="0" borderId="19" xfId="41" applyNumberFormat="1" applyFont="1" applyFill="1" applyBorder="1" applyAlignment="1">
      <alignment horizontal="center" vertical="center"/>
    </xf>
    <xf numFmtId="3" fontId="120" fillId="0" borderId="84" xfId="41" applyNumberFormat="1" applyFont="1" applyFill="1" applyBorder="1" applyAlignment="1">
      <alignment horizontal="center" vertical="center"/>
    </xf>
    <xf numFmtId="3" fontId="120" fillId="0" borderId="30" xfId="41" applyNumberFormat="1" applyFont="1" applyFill="1" applyBorder="1" applyAlignment="1">
      <alignment horizontal="center" vertical="center"/>
    </xf>
    <xf numFmtId="3" fontId="12" fillId="0" borderId="0" xfId="41" applyNumberFormat="1" applyFont="1" applyAlignment="1">
      <alignment horizontal="center" vertical="center"/>
    </xf>
    <xf numFmtId="3" fontId="65" fillId="0" borderId="0" xfId="41" applyNumberFormat="1" applyFont="1" applyAlignment="1">
      <alignment horizontal="center" vertical="center"/>
    </xf>
    <xf numFmtId="0" fontId="117" fillId="0" borderId="0" xfId="41" applyNumberFormat="1" applyFont="1" applyAlignment="1">
      <alignment horizontal="center" vertical="center"/>
    </xf>
    <xf numFmtId="3" fontId="117" fillId="0" borderId="0" xfId="41" applyNumberFormat="1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17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72" fillId="0" borderId="50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2" fillId="0" borderId="13" xfId="0" applyFont="1" applyFill="1" applyBorder="1" applyAlignment="1" applyProtection="1">
      <alignment horizontal="center" vertical="center" wrapText="1"/>
    </xf>
    <xf numFmtId="0" fontId="72" fillId="0" borderId="14" xfId="0" applyFont="1" applyFill="1" applyBorder="1" applyAlignment="1" applyProtection="1">
      <alignment horizontal="center" vertical="center" wrapText="1"/>
    </xf>
    <xf numFmtId="0" fontId="72" fillId="0" borderId="21" xfId="0" applyFont="1" applyFill="1" applyBorder="1" applyAlignment="1" applyProtection="1">
      <alignment horizontal="center" vertical="center" wrapText="1"/>
    </xf>
  </cellXfs>
  <cellStyles count="51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" xfId="26" builtinId="3"/>
    <cellStyle name="Figyelmeztetés" xfId="27"/>
    <cellStyle name="Hivatkozás" xfId="28" builtinId="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Normál" xfId="0" builtinId="0"/>
    <cellStyle name="Normál 2" xfId="40"/>
    <cellStyle name="Normál_1_-_II_Tajekoztato_tablak" xfId="41"/>
    <cellStyle name="Normál_2007. év költségvetés terv 1.mellékletek" xfId="42"/>
    <cellStyle name="Normál_2008. év költségvetés terv 1. sz. melléklet" xfId="43"/>
    <cellStyle name="Normál_Dologi kiadás" xfId="44"/>
    <cellStyle name="Normál_KVRENMUNKA" xfId="45"/>
    <cellStyle name="Normál_SEGEDLETEK" xfId="46"/>
    <cellStyle name="Összesen" xfId="47"/>
    <cellStyle name="Rossz" xfId="48"/>
    <cellStyle name="Semleges" xfId="49"/>
    <cellStyle name="Számítás" xfId="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0"/>
  <sheetViews>
    <sheetView topLeftCell="A48" zoomScale="75" zoomScaleNormal="75" workbookViewId="0">
      <selection activeCell="R50" sqref="R50:S50"/>
    </sheetView>
  </sheetViews>
  <sheetFormatPr defaultRowHeight="12.75"/>
  <cols>
    <col min="1" max="2" width="5.7109375" style="118" customWidth="1"/>
    <col min="3" max="3" width="8.85546875" style="118" customWidth="1"/>
    <col min="4" max="4" width="56" style="21" bestFit="1" customWidth="1"/>
    <col min="5" max="5" width="20.7109375" style="379" customWidth="1"/>
    <col min="6" max="7" width="15.42578125" style="379" customWidth="1"/>
    <col min="8" max="9" width="10.85546875" style="379" hidden="1" customWidth="1"/>
    <col min="10" max="10" width="13.140625" style="379" hidden="1" customWidth="1"/>
    <col min="11" max="11" width="24.42578125" style="380" customWidth="1"/>
    <col min="12" max="12" width="15.28515625" style="380" customWidth="1"/>
    <col min="13" max="13" width="14.85546875" style="380" customWidth="1"/>
    <col min="14" max="16" width="10.85546875" style="380" hidden="1" customWidth="1"/>
    <col min="17" max="17" width="20.85546875" style="381" customWidth="1"/>
    <col min="18" max="18" width="15.140625" style="380" customWidth="1"/>
    <col min="19" max="19" width="15" style="380" customWidth="1"/>
    <col min="20" max="20" width="11" style="380" hidden="1" customWidth="1"/>
    <col min="21" max="21" width="12.7109375" style="381" hidden="1" customWidth="1"/>
    <col min="22" max="22" width="11.85546875" style="381" hidden="1" customWidth="1"/>
    <col min="23" max="16384" width="9.140625" style="381"/>
  </cols>
  <sheetData>
    <row r="1" spans="1:32">
      <c r="A1" s="115"/>
      <c r="B1" s="115"/>
      <c r="C1" s="115"/>
      <c r="D1" s="116"/>
      <c r="Q1" s="68"/>
    </row>
    <row r="2" spans="1:32" s="383" customFormat="1" ht="34.5" customHeight="1">
      <c r="A2" s="1040"/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275"/>
      <c r="S2" s="382"/>
      <c r="T2" s="382"/>
    </row>
    <row r="3" spans="1:32" ht="13.5" thickBot="1">
      <c r="A3" s="117"/>
      <c r="B3" s="117"/>
      <c r="C3" s="117"/>
      <c r="D3" s="113"/>
      <c r="K3" s="93"/>
      <c r="L3" s="93"/>
      <c r="M3" s="93"/>
      <c r="N3" s="93"/>
      <c r="O3" s="93"/>
      <c r="P3" s="93"/>
      <c r="Q3" s="53" t="s">
        <v>539</v>
      </c>
    </row>
    <row r="4" spans="1:32" ht="45.75" customHeight="1" thickBot="1">
      <c r="A4" s="1041" t="s">
        <v>6</v>
      </c>
      <c r="B4" s="1042"/>
      <c r="C4" s="1042"/>
      <c r="D4" s="390" t="s">
        <v>9</v>
      </c>
      <c r="E4" s="1044" t="s">
        <v>5</v>
      </c>
      <c r="F4" s="1045"/>
      <c r="G4" s="1045"/>
      <c r="H4" s="1045"/>
      <c r="I4" s="1045"/>
      <c r="J4" s="1046"/>
      <c r="K4" s="1044" t="s">
        <v>79</v>
      </c>
      <c r="L4" s="1045"/>
      <c r="M4" s="1045"/>
      <c r="N4" s="1045"/>
      <c r="O4" s="1045"/>
      <c r="P4" s="1046"/>
      <c r="Q4" s="1044" t="s">
        <v>80</v>
      </c>
      <c r="R4" s="1045"/>
      <c r="S4" s="1045"/>
      <c r="T4" s="1045"/>
      <c r="U4" s="1045"/>
      <c r="V4" s="1046"/>
    </row>
    <row r="5" spans="1:32" ht="45.75" customHeight="1" thickBot="1">
      <c r="A5" s="346"/>
      <c r="B5" s="347"/>
      <c r="C5" s="347"/>
      <c r="D5" s="390"/>
      <c r="E5" s="425" t="s">
        <v>85</v>
      </c>
      <c r="F5" s="426" t="s">
        <v>262</v>
      </c>
      <c r="G5" s="426" t="s">
        <v>269</v>
      </c>
      <c r="H5" s="426" t="s">
        <v>275</v>
      </c>
      <c r="I5" s="426" t="s">
        <v>300</v>
      </c>
      <c r="J5" s="427" t="s">
        <v>330</v>
      </c>
      <c r="K5" s="425" t="s">
        <v>85</v>
      </c>
      <c r="L5" s="426" t="s">
        <v>262</v>
      </c>
      <c r="M5" s="426" t="s">
        <v>269</v>
      </c>
      <c r="N5" s="426" t="s">
        <v>275</v>
      </c>
      <c r="O5" s="426" t="s">
        <v>300</v>
      </c>
      <c r="P5" s="427" t="s">
        <v>330</v>
      </c>
      <c r="Q5" s="425" t="s">
        <v>85</v>
      </c>
      <c r="R5" s="426" t="s">
        <v>262</v>
      </c>
      <c r="S5" s="426" t="s">
        <v>269</v>
      </c>
      <c r="T5" s="426" t="s">
        <v>275</v>
      </c>
      <c r="U5" s="426" t="s">
        <v>300</v>
      </c>
      <c r="V5" s="427" t="s">
        <v>330</v>
      </c>
    </row>
    <row r="6" spans="1:32" s="7" customFormat="1" ht="21.75" customHeight="1" thickBot="1">
      <c r="A6" s="128"/>
      <c r="B6" s="1043"/>
      <c r="C6" s="1043"/>
      <c r="D6" s="1043"/>
      <c r="E6" s="428"/>
      <c r="F6" s="319"/>
      <c r="G6" s="319"/>
      <c r="H6" s="319"/>
      <c r="I6" s="319"/>
      <c r="J6" s="319"/>
      <c r="K6" s="428"/>
      <c r="L6" s="319"/>
      <c r="M6" s="319"/>
      <c r="N6" s="319"/>
      <c r="O6" s="319"/>
      <c r="P6" s="319"/>
      <c r="Q6" s="428"/>
      <c r="R6" s="319"/>
      <c r="S6" s="319"/>
      <c r="T6" s="319"/>
      <c r="U6" s="319"/>
      <c r="V6" s="319"/>
    </row>
    <row r="7" spans="1:32" s="7" customFormat="1" ht="21.75" customHeight="1" thickBot="1">
      <c r="A7" s="128" t="s">
        <v>33</v>
      </c>
      <c r="B7" s="1043" t="s">
        <v>400</v>
      </c>
      <c r="C7" s="1043"/>
      <c r="D7" s="1043"/>
      <c r="E7" s="428">
        <f>E8+E13+E16+E17+E20</f>
        <v>6252000</v>
      </c>
      <c r="F7" s="428">
        <f t="shared" ref="F7:K7" si="0">F8+F13+F16+F17+F20</f>
        <v>6252000</v>
      </c>
      <c r="G7" s="428">
        <f t="shared" si="0"/>
        <v>6252000</v>
      </c>
      <c r="H7" s="428">
        <f t="shared" si="0"/>
        <v>0</v>
      </c>
      <c r="I7" s="428">
        <f t="shared" si="0"/>
        <v>0</v>
      </c>
      <c r="J7" s="428">
        <f t="shared" si="0"/>
        <v>0</v>
      </c>
      <c r="K7" s="428">
        <f t="shared" si="0"/>
        <v>982000</v>
      </c>
      <c r="L7" s="428">
        <f t="shared" ref="L7:V7" si="1">L8+L13+L16+L17+L20</f>
        <v>982000</v>
      </c>
      <c r="M7" s="428">
        <f t="shared" si="1"/>
        <v>982000</v>
      </c>
      <c r="N7" s="428">
        <f t="shared" si="1"/>
        <v>0</v>
      </c>
      <c r="O7" s="428">
        <f t="shared" si="1"/>
        <v>0</v>
      </c>
      <c r="P7" s="428">
        <f t="shared" si="1"/>
        <v>0</v>
      </c>
      <c r="Q7" s="428">
        <f t="shared" si="1"/>
        <v>5270000</v>
      </c>
      <c r="R7" s="428">
        <f t="shared" si="1"/>
        <v>5270000</v>
      </c>
      <c r="S7" s="428">
        <f t="shared" si="1"/>
        <v>5270000</v>
      </c>
      <c r="T7" s="428">
        <f t="shared" si="1"/>
        <v>0</v>
      </c>
      <c r="U7" s="428">
        <f t="shared" si="1"/>
        <v>0</v>
      </c>
      <c r="V7" s="428">
        <f t="shared" si="1"/>
        <v>0</v>
      </c>
    </row>
    <row r="8" spans="1:32" ht="21.75" customHeight="1">
      <c r="A8" s="871"/>
      <c r="B8" s="277" t="s">
        <v>44</v>
      </c>
      <c r="C8" s="1038" t="s">
        <v>401</v>
      </c>
      <c r="D8" s="1038"/>
      <c r="E8" s="557">
        <f t="shared" ref="E8:J8" si="2">SUM(E9:E12)</f>
        <v>4580000</v>
      </c>
      <c r="F8" s="558">
        <f t="shared" si="2"/>
        <v>4580000</v>
      </c>
      <c r="G8" s="558">
        <f t="shared" ref="G8" si="3">SUM(G9:G12)</f>
        <v>4580000</v>
      </c>
      <c r="H8" s="558">
        <f t="shared" si="2"/>
        <v>0</v>
      </c>
      <c r="I8" s="558">
        <f t="shared" si="2"/>
        <v>0</v>
      </c>
      <c r="J8" s="558">
        <f t="shared" si="2"/>
        <v>0</v>
      </c>
      <c r="K8" s="429">
        <f t="shared" ref="K8:K20" si="4">E8-Q8</f>
        <v>40000</v>
      </c>
      <c r="L8" s="429">
        <f t="shared" ref="L8:L20" si="5">F8-R8</f>
        <v>40000</v>
      </c>
      <c r="M8" s="429">
        <f t="shared" ref="M8:M20" si="6">G8-S8</f>
        <v>40000</v>
      </c>
      <c r="N8" s="429">
        <f t="shared" ref="N8:N20" si="7">H8-T8</f>
        <v>0</v>
      </c>
      <c r="O8" s="429">
        <f t="shared" ref="O8:O20" si="8">I8-U8</f>
        <v>0</v>
      </c>
      <c r="P8" s="429">
        <f t="shared" ref="P8:P20" si="9">J8-V8</f>
        <v>0</v>
      </c>
      <c r="Q8" s="429">
        <f>'3.sz.m Önk  bev.'!Q8</f>
        <v>4540000</v>
      </c>
      <c r="R8" s="429">
        <f>'3.sz.m Önk  bev.'!R8</f>
        <v>4540000</v>
      </c>
      <c r="S8" s="429">
        <f>'3.sz.m Önk  bev.'!S8</f>
        <v>4540000</v>
      </c>
      <c r="T8" s="429">
        <f>'3.sz.m Önk  bev.'!T8</f>
        <v>0</v>
      </c>
      <c r="U8" s="429">
        <f>'3.sz.m Önk  bev.'!U8</f>
        <v>0</v>
      </c>
      <c r="V8" s="429">
        <f>'3.sz.m Önk  bev.'!V8</f>
        <v>0</v>
      </c>
    </row>
    <row r="9" spans="1:32" ht="21.75" customHeight="1">
      <c r="A9" s="125"/>
      <c r="B9" s="121"/>
      <c r="C9" s="121" t="s">
        <v>406</v>
      </c>
      <c r="D9" s="391" t="s">
        <v>402</v>
      </c>
      <c r="E9" s="430">
        <f>'3.sz.m Önk  bev.'!E9</f>
        <v>3840000</v>
      </c>
      <c r="F9" s="430">
        <f>'3.sz.m Önk  bev.'!F9</f>
        <v>3840000</v>
      </c>
      <c r="G9" s="430">
        <f>'3.sz.m Önk  bev.'!G9</f>
        <v>3840000</v>
      </c>
      <c r="H9" s="321"/>
      <c r="I9" s="321"/>
      <c r="J9" s="321"/>
      <c r="K9" s="429">
        <f t="shared" si="4"/>
        <v>0</v>
      </c>
      <c r="L9" s="429">
        <f t="shared" si="5"/>
        <v>0</v>
      </c>
      <c r="M9" s="429">
        <f t="shared" si="6"/>
        <v>0</v>
      </c>
      <c r="N9" s="429">
        <f t="shared" si="7"/>
        <v>0</v>
      </c>
      <c r="O9" s="429">
        <f t="shared" si="8"/>
        <v>0</v>
      </c>
      <c r="P9" s="429">
        <f t="shared" si="9"/>
        <v>0</v>
      </c>
      <c r="Q9" s="429">
        <f>'3.sz.m Önk  bev.'!Q9</f>
        <v>3840000</v>
      </c>
      <c r="R9" s="429">
        <f>'3.sz.m Önk  bev.'!R9</f>
        <v>3840000</v>
      </c>
      <c r="S9" s="429">
        <f>'3.sz.m Önk  bev.'!S9</f>
        <v>3840000</v>
      </c>
      <c r="T9" s="429">
        <f>'3.sz.m Önk  bev.'!T9</f>
        <v>0</v>
      </c>
      <c r="U9" s="429">
        <f>'3.sz.m Önk  bev.'!U9</f>
        <v>0</v>
      </c>
      <c r="V9" s="429">
        <f>'3.sz.m Önk  bev.'!V9</f>
        <v>0</v>
      </c>
    </row>
    <row r="10" spans="1:32" ht="21.75" customHeight="1">
      <c r="A10" s="125"/>
      <c r="B10" s="121"/>
      <c r="C10" s="121" t="s">
        <v>407</v>
      </c>
      <c r="D10" s="391" t="s">
        <v>511</v>
      </c>
      <c r="E10" s="430">
        <f>'3.sz.m Önk  bev.'!E10</f>
        <v>40000</v>
      </c>
      <c r="F10" s="430">
        <f>'3.sz.m Önk  bev.'!F10</f>
        <v>40000</v>
      </c>
      <c r="G10" s="430">
        <f>'3.sz.m Önk  bev.'!G10</f>
        <v>40000</v>
      </c>
      <c r="H10" s="321"/>
      <c r="I10" s="321"/>
      <c r="J10" s="321"/>
      <c r="K10" s="429">
        <f t="shared" si="4"/>
        <v>40000</v>
      </c>
      <c r="L10" s="429">
        <f t="shared" si="5"/>
        <v>40000</v>
      </c>
      <c r="M10" s="429">
        <f t="shared" si="6"/>
        <v>40000</v>
      </c>
      <c r="N10" s="429">
        <f t="shared" si="7"/>
        <v>0</v>
      </c>
      <c r="O10" s="429">
        <f t="shared" si="8"/>
        <v>0</v>
      </c>
      <c r="P10" s="429">
        <f t="shared" si="9"/>
        <v>0</v>
      </c>
      <c r="Q10" s="429">
        <f>'3.sz.m Önk  bev.'!Q10</f>
        <v>0</v>
      </c>
      <c r="R10" s="429">
        <f>'3.sz.m Önk  bev.'!R10</f>
        <v>0</v>
      </c>
      <c r="S10" s="429">
        <f>'3.sz.m Önk  bev.'!S10</f>
        <v>0</v>
      </c>
      <c r="T10" s="429">
        <f>'3.sz.m Önk  bev.'!T10</f>
        <v>0</v>
      </c>
      <c r="U10" s="429">
        <f>'3.sz.m Önk  bev.'!U10</f>
        <v>0</v>
      </c>
      <c r="V10" s="429">
        <f>'3.sz.m Önk  bev.'!V10</f>
        <v>0</v>
      </c>
    </row>
    <row r="11" spans="1:32" ht="21.75" customHeight="1">
      <c r="A11" s="125"/>
      <c r="B11" s="121"/>
      <c r="C11" s="121" t="s">
        <v>408</v>
      </c>
      <c r="D11" s="391" t="s">
        <v>381</v>
      </c>
      <c r="E11" s="430">
        <f>'3.sz.m Önk  bev.'!E11</f>
        <v>700000</v>
      </c>
      <c r="F11" s="430">
        <f>'3.sz.m Önk  bev.'!F11</f>
        <v>700000</v>
      </c>
      <c r="G11" s="430">
        <f>'3.sz.m Önk  bev.'!G11</f>
        <v>700000</v>
      </c>
      <c r="H11" s="321"/>
      <c r="I11" s="321"/>
      <c r="J11" s="321"/>
      <c r="K11" s="429">
        <f t="shared" si="4"/>
        <v>0</v>
      </c>
      <c r="L11" s="429">
        <f t="shared" si="5"/>
        <v>0</v>
      </c>
      <c r="M11" s="429">
        <f t="shared" si="6"/>
        <v>0</v>
      </c>
      <c r="N11" s="429">
        <f t="shared" si="7"/>
        <v>0</v>
      </c>
      <c r="O11" s="429">
        <f t="shared" si="8"/>
        <v>0</v>
      </c>
      <c r="P11" s="429">
        <f t="shared" si="9"/>
        <v>0</v>
      </c>
      <c r="Q11" s="429">
        <f>'3.sz.m Önk  bev.'!Q11</f>
        <v>700000</v>
      </c>
      <c r="R11" s="429">
        <f>'3.sz.m Önk  bev.'!R11</f>
        <v>700000</v>
      </c>
      <c r="S11" s="429">
        <f>'3.sz.m Önk  bev.'!S11</f>
        <v>700000</v>
      </c>
      <c r="T11" s="429">
        <f>'3.sz.m Önk  bev.'!T11</f>
        <v>0</v>
      </c>
      <c r="U11" s="429">
        <f>'3.sz.m Önk  bev.'!U11</f>
        <v>0</v>
      </c>
      <c r="V11" s="429">
        <f>'3.sz.m Önk  bev.'!V11</f>
        <v>0</v>
      </c>
    </row>
    <row r="12" spans="1:32" ht="21.75" hidden="1" customHeight="1">
      <c r="A12" s="125"/>
      <c r="B12" s="121"/>
      <c r="C12" s="121"/>
      <c r="D12" s="391"/>
      <c r="E12" s="430"/>
      <c r="F12" s="430"/>
      <c r="G12" s="430"/>
      <c r="H12" s="321"/>
      <c r="I12" s="321"/>
      <c r="J12" s="321"/>
      <c r="K12" s="429">
        <f t="shared" si="4"/>
        <v>0</v>
      </c>
      <c r="L12" s="429">
        <f t="shared" si="5"/>
        <v>0</v>
      </c>
      <c r="M12" s="429">
        <f t="shared" si="6"/>
        <v>0</v>
      </c>
      <c r="N12" s="429">
        <f t="shared" si="7"/>
        <v>0</v>
      </c>
      <c r="O12" s="429">
        <f t="shared" si="8"/>
        <v>0</v>
      </c>
      <c r="P12" s="429">
        <f t="shared" si="9"/>
        <v>0</v>
      </c>
      <c r="Q12" s="429">
        <f>'3.sz.m Önk  bev.'!Q12</f>
        <v>0</v>
      </c>
      <c r="R12" s="429">
        <f>'3.sz.m Önk  bev.'!R12</f>
        <v>0</v>
      </c>
      <c r="S12" s="429">
        <f>'3.sz.m Önk  bev.'!S12</f>
        <v>0</v>
      </c>
      <c r="T12" s="429">
        <f>'3.sz.m Önk  bev.'!T12</f>
        <v>0</v>
      </c>
      <c r="U12" s="429">
        <f>'3.sz.m Önk  bev.'!U12</f>
        <v>0</v>
      </c>
      <c r="V12" s="429">
        <f>'3.sz.m Önk  bev.'!V12</f>
        <v>0</v>
      </c>
      <c r="AF12" s="381" t="s">
        <v>294</v>
      </c>
    </row>
    <row r="13" spans="1:32" ht="21.75" customHeight="1">
      <c r="A13" s="125"/>
      <c r="B13" s="121" t="s">
        <v>45</v>
      </c>
      <c r="C13" s="1048" t="s">
        <v>403</v>
      </c>
      <c r="D13" s="1048"/>
      <c r="E13" s="430">
        <f>SUM(E14:E15)</f>
        <v>730000</v>
      </c>
      <c r="F13" s="430">
        <f>SUM(F14:F15)</f>
        <v>730000</v>
      </c>
      <c r="G13" s="430">
        <f>SUM(G14:G15)</f>
        <v>730000</v>
      </c>
      <c r="H13" s="321"/>
      <c r="I13" s="321"/>
      <c r="J13" s="321"/>
      <c r="K13" s="429">
        <f t="shared" si="4"/>
        <v>0</v>
      </c>
      <c r="L13" s="429">
        <f t="shared" si="5"/>
        <v>0</v>
      </c>
      <c r="M13" s="429">
        <f t="shared" si="6"/>
        <v>0</v>
      </c>
      <c r="N13" s="429">
        <f t="shared" si="7"/>
        <v>0</v>
      </c>
      <c r="O13" s="429">
        <f t="shared" si="8"/>
        <v>0</v>
      </c>
      <c r="P13" s="429">
        <f t="shared" si="9"/>
        <v>0</v>
      </c>
      <c r="Q13" s="429">
        <f>'3.sz.m Önk  bev.'!Q13</f>
        <v>730000</v>
      </c>
      <c r="R13" s="429">
        <f>'3.sz.m Önk  bev.'!R13</f>
        <v>730000</v>
      </c>
      <c r="S13" s="429">
        <f>'3.sz.m Önk  bev.'!S13</f>
        <v>730000</v>
      </c>
      <c r="T13" s="429">
        <f>'3.sz.m Önk  bev.'!T13</f>
        <v>0</v>
      </c>
      <c r="U13" s="429">
        <f>'3.sz.m Önk  bev.'!U13</f>
        <v>0</v>
      </c>
      <c r="V13" s="429">
        <f>'3.sz.m Önk  bev.'!V13</f>
        <v>0</v>
      </c>
    </row>
    <row r="14" spans="1:32" ht="21.75" customHeight="1">
      <c r="A14" s="125"/>
      <c r="B14" s="121"/>
      <c r="C14" s="121" t="s">
        <v>404</v>
      </c>
      <c r="D14" s="736" t="s">
        <v>409</v>
      </c>
      <c r="E14" s="430">
        <f>'3.sz.m Önk  bev.'!E14</f>
        <v>730000</v>
      </c>
      <c r="F14" s="430">
        <f>'3.sz.m Önk  bev.'!F14</f>
        <v>730000</v>
      </c>
      <c r="G14" s="430">
        <f>'3.sz.m Önk  bev.'!G14</f>
        <v>730000</v>
      </c>
      <c r="H14" s="321"/>
      <c r="I14" s="321"/>
      <c r="J14" s="321"/>
      <c r="K14" s="429">
        <f t="shared" si="4"/>
        <v>0</v>
      </c>
      <c r="L14" s="429">
        <f t="shared" si="5"/>
        <v>0</v>
      </c>
      <c r="M14" s="429">
        <f t="shared" si="6"/>
        <v>0</v>
      </c>
      <c r="N14" s="429">
        <f t="shared" si="7"/>
        <v>0</v>
      </c>
      <c r="O14" s="429">
        <f t="shared" si="8"/>
        <v>0</v>
      </c>
      <c r="P14" s="429">
        <f t="shared" si="9"/>
        <v>0</v>
      </c>
      <c r="Q14" s="429">
        <f>'3.sz.m Önk  bev.'!Q14</f>
        <v>730000</v>
      </c>
      <c r="R14" s="429">
        <f>'3.sz.m Önk  bev.'!R14</f>
        <v>730000</v>
      </c>
      <c r="S14" s="429">
        <f>'3.sz.m Önk  bev.'!S14</f>
        <v>730000</v>
      </c>
      <c r="T14" s="429">
        <f>'3.sz.m Önk  bev.'!T14</f>
        <v>0</v>
      </c>
      <c r="U14" s="429">
        <f>'3.sz.m Önk  bev.'!U14</f>
        <v>0</v>
      </c>
      <c r="V14" s="429">
        <f>'3.sz.m Önk  bev.'!V14</f>
        <v>0</v>
      </c>
    </row>
    <row r="15" spans="1:32" ht="21.75" customHeight="1">
      <c r="A15" s="125"/>
      <c r="B15" s="121"/>
      <c r="C15" s="121" t="s">
        <v>405</v>
      </c>
      <c r="D15" s="736" t="s">
        <v>410</v>
      </c>
      <c r="E15" s="430">
        <f>'3.sz.m Önk  bev.'!E15</f>
        <v>0</v>
      </c>
      <c r="F15" s="430">
        <f>'3.sz.m Önk  bev.'!F15</f>
        <v>0</v>
      </c>
      <c r="G15" s="430">
        <f>'3.sz.m Önk  bev.'!G15</f>
        <v>0</v>
      </c>
      <c r="H15" s="321"/>
      <c r="I15" s="321"/>
      <c r="J15" s="321"/>
      <c r="K15" s="429">
        <f t="shared" si="4"/>
        <v>0</v>
      </c>
      <c r="L15" s="429">
        <f t="shared" si="5"/>
        <v>0</v>
      </c>
      <c r="M15" s="429">
        <f t="shared" si="6"/>
        <v>0</v>
      </c>
      <c r="N15" s="429">
        <f t="shared" si="7"/>
        <v>0</v>
      </c>
      <c r="O15" s="429">
        <f t="shared" si="8"/>
        <v>0</v>
      </c>
      <c r="P15" s="429">
        <f t="shared" si="9"/>
        <v>0</v>
      </c>
      <c r="Q15" s="429">
        <f>'3.sz.m Önk  bev.'!Q15</f>
        <v>0</v>
      </c>
      <c r="R15" s="429">
        <f>'3.sz.m Önk  bev.'!R15</f>
        <v>0</v>
      </c>
      <c r="S15" s="429">
        <f>'3.sz.m Önk  bev.'!S15</f>
        <v>0</v>
      </c>
      <c r="T15" s="429">
        <f>'3.sz.m Önk  bev.'!T15</f>
        <v>0</v>
      </c>
      <c r="U15" s="429">
        <f>'3.sz.m Önk  bev.'!U15</f>
        <v>0</v>
      </c>
      <c r="V15" s="429">
        <f>'3.sz.m Önk  bev.'!V15</f>
        <v>0</v>
      </c>
    </row>
    <row r="16" spans="1:32" ht="21.75" customHeight="1">
      <c r="A16" s="125"/>
      <c r="B16" s="121" t="s">
        <v>134</v>
      </c>
      <c r="C16" s="1048" t="s">
        <v>411</v>
      </c>
      <c r="D16" s="1048"/>
      <c r="E16" s="430">
        <f>'3.sz.m Önk  bev.'!E16</f>
        <v>892000</v>
      </c>
      <c r="F16" s="430">
        <f>'3.sz.m Önk  bev.'!F16</f>
        <v>892000</v>
      </c>
      <c r="G16" s="430">
        <f>'3.sz.m Önk  bev.'!G16</f>
        <v>892000</v>
      </c>
      <c r="H16" s="872"/>
      <c r="I16" s="872"/>
      <c r="J16" s="872"/>
      <c r="K16" s="429">
        <f t="shared" si="4"/>
        <v>892000</v>
      </c>
      <c r="L16" s="429">
        <f t="shared" si="5"/>
        <v>892000</v>
      </c>
      <c r="M16" s="429">
        <f t="shared" si="6"/>
        <v>892000</v>
      </c>
      <c r="N16" s="429">
        <f t="shared" si="7"/>
        <v>0</v>
      </c>
      <c r="O16" s="429">
        <f t="shared" si="8"/>
        <v>0</v>
      </c>
      <c r="P16" s="429">
        <f t="shared" si="9"/>
        <v>0</v>
      </c>
      <c r="Q16" s="429">
        <f>'3.sz.m Önk  bev.'!Q16</f>
        <v>0</v>
      </c>
      <c r="R16" s="429">
        <f>'3.sz.m Önk  bev.'!R16</f>
        <v>0</v>
      </c>
      <c r="S16" s="429">
        <f>'3.sz.m Önk  bev.'!S16</f>
        <v>0</v>
      </c>
      <c r="T16" s="429">
        <f>'3.sz.m Önk  bev.'!T16</f>
        <v>0</v>
      </c>
      <c r="U16" s="429">
        <f>'3.sz.m Önk  bev.'!U16</f>
        <v>0</v>
      </c>
      <c r="V16" s="429">
        <f>'3.sz.m Önk  bev.'!V16</f>
        <v>0</v>
      </c>
    </row>
    <row r="17" spans="1:22" ht="21.75" customHeight="1">
      <c r="A17" s="125"/>
      <c r="B17" s="121" t="s">
        <v>58</v>
      </c>
      <c r="C17" s="1050" t="s">
        <v>412</v>
      </c>
      <c r="D17" s="1051"/>
      <c r="E17" s="430">
        <f>SUM(E18:E19)</f>
        <v>0</v>
      </c>
      <c r="F17" s="430">
        <f>SUM(F18:F19)</f>
        <v>0</v>
      </c>
      <c r="G17" s="430">
        <f>SUM(G18:G19)</f>
        <v>0</v>
      </c>
      <c r="H17" s="872"/>
      <c r="I17" s="872"/>
      <c r="J17" s="872"/>
      <c r="K17" s="429">
        <f t="shared" si="4"/>
        <v>0</v>
      </c>
      <c r="L17" s="429">
        <f t="shared" si="5"/>
        <v>0</v>
      </c>
      <c r="M17" s="429">
        <f t="shared" si="6"/>
        <v>0</v>
      </c>
      <c r="N17" s="429">
        <f t="shared" si="7"/>
        <v>0</v>
      </c>
      <c r="O17" s="429">
        <f t="shared" si="8"/>
        <v>0</v>
      </c>
      <c r="P17" s="429">
        <f t="shared" si="9"/>
        <v>0</v>
      </c>
      <c r="Q17" s="429">
        <f>'3.sz.m Önk  bev.'!Q17</f>
        <v>0</v>
      </c>
      <c r="R17" s="429">
        <f>'3.sz.m Önk  bev.'!R17</f>
        <v>0</v>
      </c>
      <c r="S17" s="429">
        <f>'3.sz.m Önk  bev.'!S17</f>
        <v>0</v>
      </c>
      <c r="T17" s="429">
        <f>'3.sz.m Önk  bev.'!T17</f>
        <v>0</v>
      </c>
      <c r="U17" s="429">
        <f>'3.sz.m Önk  bev.'!U17</f>
        <v>0</v>
      </c>
      <c r="V17" s="429">
        <f>'3.sz.m Önk  bev.'!V17</f>
        <v>0</v>
      </c>
    </row>
    <row r="18" spans="1:22" ht="21.75" customHeight="1">
      <c r="A18" s="125"/>
      <c r="B18" s="121"/>
      <c r="C18" s="121" t="s">
        <v>413</v>
      </c>
      <c r="D18" s="736" t="s">
        <v>415</v>
      </c>
      <c r="E18" s="430">
        <f>'3.sz.m Önk  bev.'!E18</f>
        <v>0</v>
      </c>
      <c r="F18" s="430">
        <f>'3.sz.m Önk  bev.'!F18</f>
        <v>0</v>
      </c>
      <c r="G18" s="430">
        <f>'3.sz.m Önk  bev.'!G18</f>
        <v>0</v>
      </c>
      <c r="H18" s="872"/>
      <c r="I18" s="872"/>
      <c r="J18" s="872"/>
      <c r="K18" s="429">
        <f t="shared" si="4"/>
        <v>0</v>
      </c>
      <c r="L18" s="429">
        <f t="shared" si="5"/>
        <v>0</v>
      </c>
      <c r="M18" s="429">
        <f t="shared" si="6"/>
        <v>0</v>
      </c>
      <c r="N18" s="429">
        <f t="shared" si="7"/>
        <v>0</v>
      </c>
      <c r="O18" s="429">
        <f t="shared" si="8"/>
        <v>0</v>
      </c>
      <c r="P18" s="429">
        <f t="shared" si="9"/>
        <v>0</v>
      </c>
      <c r="Q18" s="429">
        <f>'3.sz.m Önk  bev.'!Q18</f>
        <v>0</v>
      </c>
      <c r="R18" s="429">
        <f>'3.sz.m Önk  bev.'!R18</f>
        <v>0</v>
      </c>
      <c r="S18" s="429">
        <f>'3.sz.m Önk  bev.'!S18</f>
        <v>0</v>
      </c>
      <c r="T18" s="429">
        <f>'3.sz.m Önk  bev.'!T18</f>
        <v>0</v>
      </c>
      <c r="U18" s="429">
        <f>'3.sz.m Önk  bev.'!U18</f>
        <v>0</v>
      </c>
      <c r="V18" s="429">
        <f>'3.sz.m Önk  bev.'!V18</f>
        <v>0</v>
      </c>
    </row>
    <row r="19" spans="1:22" ht="21.75" customHeight="1">
      <c r="A19" s="125"/>
      <c r="B19" s="121"/>
      <c r="C19" s="121" t="s">
        <v>414</v>
      </c>
      <c r="D19" s="736" t="s">
        <v>384</v>
      </c>
      <c r="E19" s="430">
        <f>'3.sz.m Önk  bev.'!E19</f>
        <v>0</v>
      </c>
      <c r="F19" s="430">
        <f>'3.sz.m Önk  bev.'!F19</f>
        <v>0</v>
      </c>
      <c r="G19" s="430">
        <f>'3.sz.m Önk  bev.'!G19</f>
        <v>0</v>
      </c>
      <c r="H19" s="872"/>
      <c r="I19" s="872"/>
      <c r="J19" s="872"/>
      <c r="K19" s="429">
        <f t="shared" si="4"/>
        <v>0</v>
      </c>
      <c r="L19" s="429">
        <f t="shared" si="5"/>
        <v>0</v>
      </c>
      <c r="M19" s="429">
        <f t="shared" si="6"/>
        <v>0</v>
      </c>
      <c r="N19" s="429">
        <f t="shared" si="7"/>
        <v>0</v>
      </c>
      <c r="O19" s="429">
        <f t="shared" si="8"/>
        <v>0</v>
      </c>
      <c r="P19" s="429">
        <f t="shared" si="9"/>
        <v>0</v>
      </c>
      <c r="Q19" s="429">
        <f>'3.sz.m Önk  bev.'!Q19</f>
        <v>0</v>
      </c>
      <c r="R19" s="429">
        <f>'3.sz.m Önk  bev.'!R19</f>
        <v>0</v>
      </c>
      <c r="S19" s="429">
        <f>'3.sz.m Önk  bev.'!S19</f>
        <v>0</v>
      </c>
      <c r="T19" s="429">
        <f>'3.sz.m Önk  bev.'!T19</f>
        <v>0</v>
      </c>
      <c r="U19" s="429">
        <f>'3.sz.m Önk  bev.'!U19</f>
        <v>0</v>
      </c>
      <c r="V19" s="429">
        <f>'3.sz.m Önk  bev.'!V19</f>
        <v>0</v>
      </c>
    </row>
    <row r="20" spans="1:22" ht="21.75" customHeight="1" thickBot="1">
      <c r="A20" s="560"/>
      <c r="B20" s="873" t="s">
        <v>59</v>
      </c>
      <c r="C20" s="1052" t="s">
        <v>416</v>
      </c>
      <c r="D20" s="1053"/>
      <c r="E20" s="430">
        <f>'3.sz.m Önk  bev.'!E20</f>
        <v>50000</v>
      </c>
      <c r="F20" s="430">
        <f>'3.sz.m Önk  bev.'!F20</f>
        <v>50000</v>
      </c>
      <c r="G20" s="430">
        <f>'3.sz.m Önk  bev.'!G20</f>
        <v>50000</v>
      </c>
      <c r="H20" s="874"/>
      <c r="I20" s="874"/>
      <c r="J20" s="874"/>
      <c r="K20" s="429">
        <f t="shared" si="4"/>
        <v>50000</v>
      </c>
      <c r="L20" s="429">
        <f t="shared" si="5"/>
        <v>50000</v>
      </c>
      <c r="M20" s="429">
        <f t="shared" si="6"/>
        <v>50000</v>
      </c>
      <c r="N20" s="429">
        <f t="shared" si="7"/>
        <v>0</v>
      </c>
      <c r="O20" s="429">
        <f t="shared" si="8"/>
        <v>0</v>
      </c>
      <c r="P20" s="429">
        <f t="shared" si="9"/>
        <v>0</v>
      </c>
      <c r="Q20" s="429">
        <f>'3.sz.m Önk  bev.'!Q20</f>
        <v>0</v>
      </c>
      <c r="R20" s="429">
        <f>'3.sz.m Önk  bev.'!R20</f>
        <v>0</v>
      </c>
      <c r="S20" s="429">
        <f>'3.sz.m Önk  bev.'!S20</f>
        <v>0</v>
      </c>
      <c r="T20" s="429">
        <f>'3.sz.m Önk  bev.'!T20</f>
        <v>0</v>
      </c>
      <c r="U20" s="429">
        <f>'3.sz.m Önk  bev.'!U20</f>
        <v>0</v>
      </c>
      <c r="V20" s="429">
        <f>'3.sz.m Önk  bev.'!V20</f>
        <v>0</v>
      </c>
    </row>
    <row r="21" spans="1:22" ht="21.75" customHeight="1" thickBot="1">
      <c r="A21" s="128" t="s">
        <v>417</v>
      </c>
      <c r="B21" s="1043" t="s">
        <v>418</v>
      </c>
      <c r="C21" s="1043"/>
      <c r="D21" s="1043"/>
      <c r="E21" s="428">
        <f>E22+E23+E24+E28+E29+E30+E31</f>
        <v>24562000</v>
      </c>
      <c r="F21" s="428">
        <f t="shared" ref="F21:S21" si="10">F22+F23+F24+F28+F29+F30+F31</f>
        <v>24562000</v>
      </c>
      <c r="G21" s="428">
        <f t="shared" si="10"/>
        <v>24562000</v>
      </c>
      <c r="H21" s="428">
        <f t="shared" si="10"/>
        <v>14678003</v>
      </c>
      <c r="I21" s="428">
        <f t="shared" si="10"/>
        <v>14678004</v>
      </c>
      <c r="J21" s="428">
        <f t="shared" si="10"/>
        <v>14678005</v>
      </c>
      <c r="K21" s="428">
        <f t="shared" si="10"/>
        <v>23735000</v>
      </c>
      <c r="L21" s="428">
        <f t="shared" si="10"/>
        <v>23735000</v>
      </c>
      <c r="M21" s="428">
        <f t="shared" si="10"/>
        <v>23735000</v>
      </c>
      <c r="N21" s="428">
        <f t="shared" si="10"/>
        <v>0</v>
      </c>
      <c r="O21" s="428">
        <f t="shared" si="10"/>
        <v>0</v>
      </c>
      <c r="P21" s="428">
        <f t="shared" si="10"/>
        <v>0</v>
      </c>
      <c r="Q21" s="428">
        <f t="shared" si="10"/>
        <v>827000</v>
      </c>
      <c r="R21" s="428">
        <f t="shared" si="10"/>
        <v>827000</v>
      </c>
      <c r="S21" s="428">
        <f t="shared" si="10"/>
        <v>827000</v>
      </c>
      <c r="T21" s="492">
        <f>SUM(T22:T31)</f>
        <v>0</v>
      </c>
      <c r="U21" s="492">
        <f>SUM(U22:U31)</f>
        <v>0</v>
      </c>
      <c r="V21" s="492">
        <f>SUM(V22:V31)</f>
        <v>870</v>
      </c>
    </row>
    <row r="22" spans="1:22" ht="21.75" customHeight="1">
      <c r="A22" s="126"/>
      <c r="B22" s="127" t="s">
        <v>47</v>
      </c>
      <c r="C22" s="1049" t="s">
        <v>419</v>
      </c>
      <c r="D22" s="1049"/>
      <c r="E22" s="429">
        <f>'3.sz.m Önk  bev.'!E22+'5 sz. m Idősek otthona'!D9</f>
        <v>14678000</v>
      </c>
      <c r="F22" s="429">
        <f>'3.sz.m Önk  bev.'!F22+'5 sz. m Idősek otthona'!E9</f>
        <v>14678000</v>
      </c>
      <c r="G22" s="429">
        <f>'3.sz.m Önk  bev.'!G22+'5 sz. m Idősek otthona'!F9</f>
        <v>14678000</v>
      </c>
      <c r="H22" s="429">
        <f>'3.sz.m Önk  bev.'!H22+'5 sz. m Idősek otthona'!G9</f>
        <v>14678003</v>
      </c>
      <c r="I22" s="429">
        <f>'3.sz.m Önk  bev.'!I22+'5 sz. m Idősek otthona'!H9</f>
        <v>14678004</v>
      </c>
      <c r="J22" s="429">
        <f>'3.sz.m Önk  bev.'!J22+'5 sz. m Idősek otthona'!I9</f>
        <v>14678005</v>
      </c>
      <c r="K22" s="429">
        <f t="shared" ref="K22:M31" si="11">E22-Q22</f>
        <v>14678000</v>
      </c>
      <c r="L22" s="429">
        <f t="shared" si="11"/>
        <v>14678000</v>
      </c>
      <c r="M22" s="429">
        <f>'3.sz.m Önk  bev.'!M22+'5 sz. m Idősek otthona'!L9</f>
        <v>14678000</v>
      </c>
      <c r="N22" s="429">
        <f>'3.sz.m Önk  bev.'!N22+'5 sz. m Idősek otthona'!M9</f>
        <v>0</v>
      </c>
      <c r="O22" s="429">
        <f>'3.sz.m Önk  bev.'!O22+'5 sz. m Idősek otthona'!N9</f>
        <v>0</v>
      </c>
      <c r="P22" s="429">
        <f>'3.sz.m Önk  bev.'!P22+'5 sz. m Idősek otthona'!O9</f>
        <v>0</v>
      </c>
      <c r="Q22" s="429">
        <v>0</v>
      </c>
      <c r="R22" s="429">
        <v>0</v>
      </c>
      <c r="S22" s="320"/>
      <c r="T22" s="493"/>
      <c r="U22" s="493"/>
      <c r="V22" s="493">
        <v>600</v>
      </c>
    </row>
    <row r="23" spans="1:22" ht="21.75" customHeight="1">
      <c r="A23" s="125"/>
      <c r="B23" s="121" t="s">
        <v>48</v>
      </c>
      <c r="C23" s="1039" t="s">
        <v>420</v>
      </c>
      <c r="D23" s="1039"/>
      <c r="E23" s="435">
        <f>'3.sz.m Önk  bev.'!E23</f>
        <v>0</v>
      </c>
      <c r="F23" s="323"/>
      <c r="G23" s="323"/>
      <c r="H23" s="323"/>
      <c r="I23" s="323"/>
      <c r="J23" s="323"/>
      <c r="K23" s="435">
        <v>0</v>
      </c>
      <c r="L23" s="323"/>
      <c r="M23" s="323"/>
      <c r="N23" s="323"/>
      <c r="O23" s="323"/>
      <c r="P23" s="323"/>
      <c r="Q23" s="429">
        <f>'3.sz.m Önk  bev.'!Q23</f>
        <v>0</v>
      </c>
      <c r="R23" s="323"/>
      <c r="S23" s="323"/>
      <c r="T23" s="323"/>
      <c r="U23" s="323"/>
      <c r="V23" s="323"/>
    </row>
    <row r="24" spans="1:22" ht="21.75" customHeight="1">
      <c r="A24" s="125"/>
      <c r="B24" s="121" t="s">
        <v>49</v>
      </c>
      <c r="C24" s="1039" t="s">
        <v>421</v>
      </c>
      <c r="D24" s="1039"/>
      <c r="E24" s="435">
        <f>SUM(E25:E27)</f>
        <v>6191000</v>
      </c>
      <c r="F24" s="435">
        <f>SUM(F25:F27)</f>
        <v>6191000</v>
      </c>
      <c r="G24" s="435">
        <f>SUM(G25:G27)</f>
        <v>6191000</v>
      </c>
      <c r="H24" s="323"/>
      <c r="I24" s="323"/>
      <c r="J24" s="323"/>
      <c r="K24" s="429">
        <f t="shared" si="11"/>
        <v>5364000</v>
      </c>
      <c r="L24" s="429">
        <f t="shared" si="11"/>
        <v>5364000</v>
      </c>
      <c r="M24" s="429">
        <f t="shared" si="11"/>
        <v>5364000</v>
      </c>
      <c r="N24" s="323"/>
      <c r="O24" s="323"/>
      <c r="P24" s="323"/>
      <c r="Q24" s="429">
        <f>'3.sz.m Önk  bev.'!Q24</f>
        <v>827000</v>
      </c>
      <c r="R24" s="429">
        <f>'3.sz.m Önk  bev.'!R24</f>
        <v>827000</v>
      </c>
      <c r="S24" s="429">
        <f>'3.sz.m Önk  bev.'!S24</f>
        <v>827000</v>
      </c>
      <c r="T24" s="323"/>
      <c r="U24" s="323"/>
      <c r="V24" s="323"/>
    </row>
    <row r="25" spans="1:22" ht="21.75" customHeight="1">
      <c r="A25" s="125"/>
      <c r="B25" s="121"/>
      <c r="C25" s="121" t="s">
        <v>117</v>
      </c>
      <c r="D25" s="391" t="s">
        <v>422</v>
      </c>
      <c r="E25" s="435">
        <f>'3.sz.m Önk  bev.'!E25</f>
        <v>6191000</v>
      </c>
      <c r="F25" s="435">
        <f>'3.sz.m Önk  bev.'!F25</f>
        <v>6191000</v>
      </c>
      <c r="G25" s="435">
        <f>'3.sz.m Önk  bev.'!G25</f>
        <v>6191000</v>
      </c>
      <c r="H25" s="323"/>
      <c r="I25" s="323"/>
      <c r="J25" s="323"/>
      <c r="K25" s="429">
        <f t="shared" si="11"/>
        <v>5364000</v>
      </c>
      <c r="L25" s="429">
        <f t="shared" si="11"/>
        <v>5364000</v>
      </c>
      <c r="M25" s="429">
        <f t="shared" si="11"/>
        <v>5364000</v>
      </c>
      <c r="N25" s="323"/>
      <c r="O25" s="323"/>
      <c r="P25" s="323"/>
      <c r="Q25" s="429">
        <f>'3.sz.m Önk  bev.'!Q25</f>
        <v>827000</v>
      </c>
      <c r="R25" s="429">
        <f>'3.sz.m Önk  bev.'!R25</f>
        <v>827000</v>
      </c>
      <c r="S25" s="429">
        <f>'3.sz.m Önk  bev.'!S25</f>
        <v>827000</v>
      </c>
      <c r="T25" s="323"/>
      <c r="U25" s="323"/>
      <c r="V25" s="323"/>
    </row>
    <row r="26" spans="1:22" ht="41.25" customHeight="1">
      <c r="A26" s="125"/>
      <c r="B26" s="121"/>
      <c r="C26" s="121" t="s">
        <v>118</v>
      </c>
      <c r="D26" s="391" t="s">
        <v>423</v>
      </c>
      <c r="E26" s="435">
        <f>'3.sz.m Önk  bev.'!E26</f>
        <v>0</v>
      </c>
      <c r="F26" s="323"/>
      <c r="G26" s="323"/>
      <c r="H26" s="323"/>
      <c r="I26" s="323"/>
      <c r="J26" s="323"/>
      <c r="K26" s="429">
        <f t="shared" si="11"/>
        <v>0</v>
      </c>
      <c r="L26" s="323"/>
      <c r="M26" s="323"/>
      <c r="N26" s="323"/>
      <c r="O26" s="323"/>
      <c r="P26" s="323"/>
      <c r="Q26" s="429">
        <f>'3.sz.m Önk  bev.'!Q26</f>
        <v>0</v>
      </c>
      <c r="R26" s="323"/>
      <c r="S26" s="323"/>
      <c r="T26" s="323"/>
      <c r="U26" s="323"/>
      <c r="V26" s="323"/>
    </row>
    <row r="27" spans="1:22" ht="21.75" customHeight="1">
      <c r="A27" s="125"/>
      <c r="B27" s="121"/>
      <c r="C27" s="121" t="s">
        <v>119</v>
      </c>
      <c r="D27" s="391" t="s">
        <v>424</v>
      </c>
      <c r="E27" s="435">
        <f>'3.sz.m Önk  bev.'!E27</f>
        <v>0</v>
      </c>
      <c r="F27" s="323"/>
      <c r="G27" s="323"/>
      <c r="H27" s="323"/>
      <c r="I27" s="323"/>
      <c r="J27" s="323"/>
      <c r="K27" s="429">
        <f t="shared" si="11"/>
        <v>0</v>
      </c>
      <c r="L27" s="323"/>
      <c r="M27" s="323"/>
      <c r="N27" s="323"/>
      <c r="O27" s="323"/>
      <c r="P27" s="323"/>
      <c r="Q27" s="429">
        <f>'3.sz.m Önk  bev.'!Q27</f>
        <v>0</v>
      </c>
      <c r="R27" s="323"/>
      <c r="S27" s="323"/>
      <c r="T27" s="323"/>
      <c r="U27" s="323"/>
      <c r="V27" s="323"/>
    </row>
    <row r="28" spans="1:22" ht="21.75" customHeight="1">
      <c r="A28" s="125"/>
      <c r="B28" s="121" t="s">
        <v>389</v>
      </c>
      <c r="C28" s="1039" t="s">
        <v>425</v>
      </c>
      <c r="D28" s="1039"/>
      <c r="E28" s="435">
        <f>'3.sz.m Önk  bev.'!E28</f>
        <v>0</v>
      </c>
      <c r="F28" s="323"/>
      <c r="G28" s="323"/>
      <c r="H28" s="323"/>
      <c r="I28" s="323"/>
      <c r="J28" s="323"/>
      <c r="K28" s="429">
        <f t="shared" si="11"/>
        <v>0</v>
      </c>
      <c r="L28" s="323"/>
      <c r="M28" s="323"/>
      <c r="N28" s="323"/>
      <c r="O28" s="323"/>
      <c r="P28" s="323"/>
      <c r="Q28" s="429">
        <f>'3.sz.m Önk  bev.'!Q28</f>
        <v>0</v>
      </c>
      <c r="R28" s="323"/>
      <c r="S28" s="323"/>
      <c r="T28" s="323"/>
      <c r="U28" s="323"/>
      <c r="V28" s="323">
        <v>270</v>
      </c>
    </row>
    <row r="29" spans="1:22" ht="21.75" customHeight="1">
      <c r="A29" s="129"/>
      <c r="B29" s="130" t="s">
        <v>426</v>
      </c>
      <c r="C29" s="1039" t="s">
        <v>427</v>
      </c>
      <c r="D29" s="1054"/>
      <c r="E29" s="435">
        <f>'3.sz.m Önk  bev.'!E29</f>
        <v>0</v>
      </c>
      <c r="F29" s="323"/>
      <c r="G29" s="323"/>
      <c r="H29" s="323"/>
      <c r="I29" s="323"/>
      <c r="J29" s="323"/>
      <c r="K29" s="429">
        <f t="shared" si="11"/>
        <v>0</v>
      </c>
      <c r="L29" s="323"/>
      <c r="M29" s="323"/>
      <c r="N29" s="323"/>
      <c r="O29" s="323"/>
      <c r="P29" s="323"/>
      <c r="Q29" s="429">
        <f>'3.sz.m Önk  bev.'!Q29</f>
        <v>0</v>
      </c>
      <c r="R29" s="323"/>
      <c r="S29" s="323"/>
      <c r="T29" s="323"/>
      <c r="U29" s="323"/>
      <c r="V29" s="323"/>
    </row>
    <row r="30" spans="1:22" ht="21.75" customHeight="1">
      <c r="A30" s="129"/>
      <c r="B30" s="130" t="s">
        <v>428</v>
      </c>
      <c r="C30" s="1039" t="s">
        <v>429</v>
      </c>
      <c r="D30" s="1054"/>
      <c r="E30" s="435">
        <f>'3.sz.m Önk  bev.'!E30</f>
        <v>120000</v>
      </c>
      <c r="F30" s="435">
        <f>'3.sz.m Önk  bev.'!F30</f>
        <v>120000</v>
      </c>
      <c r="G30" s="435">
        <f>'3.sz.m Önk  bev.'!G30</f>
        <v>120000</v>
      </c>
      <c r="H30" s="323"/>
      <c r="I30" s="323"/>
      <c r="J30" s="323"/>
      <c r="K30" s="429">
        <f t="shared" si="11"/>
        <v>120000</v>
      </c>
      <c r="L30" s="429">
        <f t="shared" si="11"/>
        <v>120000</v>
      </c>
      <c r="M30" s="429">
        <f t="shared" si="11"/>
        <v>120000</v>
      </c>
      <c r="N30" s="323"/>
      <c r="O30" s="323"/>
      <c r="P30" s="323"/>
      <c r="Q30" s="429">
        <f>'3.sz.m Önk  bev.'!Q30</f>
        <v>0</v>
      </c>
      <c r="R30" s="323"/>
      <c r="S30" s="323"/>
      <c r="T30" s="323"/>
      <c r="U30" s="323"/>
      <c r="V30" s="323"/>
    </row>
    <row r="31" spans="1:22" ht="21.75" customHeight="1" thickBot="1">
      <c r="A31" s="129"/>
      <c r="B31" s="130" t="s">
        <v>90</v>
      </c>
      <c r="C31" s="1047" t="s">
        <v>91</v>
      </c>
      <c r="D31" s="1047"/>
      <c r="E31" s="435">
        <f>'3.sz.m Önk  bev.'!E31</f>
        <v>3573000</v>
      </c>
      <c r="F31" s="435">
        <f>'3.sz.m Önk  bev.'!F31</f>
        <v>3573000</v>
      </c>
      <c r="G31" s="435">
        <f>'3.sz.m Önk  bev.'!G31</f>
        <v>3573000</v>
      </c>
      <c r="H31" s="323"/>
      <c r="I31" s="323"/>
      <c r="J31" s="323"/>
      <c r="K31" s="429">
        <f t="shared" si="11"/>
        <v>3573000</v>
      </c>
      <c r="L31" s="429">
        <f t="shared" si="11"/>
        <v>3573000</v>
      </c>
      <c r="M31" s="429">
        <f t="shared" si="11"/>
        <v>3573000</v>
      </c>
      <c r="N31" s="323"/>
      <c r="O31" s="323"/>
      <c r="P31" s="323"/>
      <c r="Q31" s="429">
        <f>'3.sz.m Önk  bev.'!Q31</f>
        <v>0</v>
      </c>
      <c r="R31" s="323"/>
      <c r="S31" s="323"/>
      <c r="T31" s="323"/>
      <c r="U31" s="323"/>
      <c r="V31" s="323"/>
    </row>
    <row r="32" spans="1:22" ht="21.75" customHeight="1" thickBot="1">
      <c r="A32" s="132" t="s">
        <v>10</v>
      </c>
      <c r="B32" s="1043" t="s">
        <v>430</v>
      </c>
      <c r="C32" s="1043"/>
      <c r="D32" s="1043"/>
      <c r="E32" s="423">
        <f>SUM(E33:E36)</f>
        <v>26260000</v>
      </c>
      <c r="F32" s="423">
        <f t="shared" ref="F32:S32" si="12">SUM(F33:F36)</f>
        <v>27643281</v>
      </c>
      <c r="G32" s="423">
        <f t="shared" si="12"/>
        <v>29718447</v>
      </c>
      <c r="H32" s="423">
        <f t="shared" si="12"/>
        <v>0</v>
      </c>
      <c r="I32" s="423">
        <f t="shared" si="12"/>
        <v>0</v>
      </c>
      <c r="J32" s="423">
        <f t="shared" si="12"/>
        <v>0</v>
      </c>
      <c r="K32" s="423">
        <f t="shared" si="12"/>
        <v>15184000</v>
      </c>
      <c r="L32" s="423">
        <f t="shared" si="12"/>
        <v>16567281</v>
      </c>
      <c r="M32" s="423">
        <f t="shared" si="12"/>
        <v>18642447</v>
      </c>
      <c r="N32" s="423">
        <f t="shared" si="12"/>
        <v>0</v>
      </c>
      <c r="O32" s="423">
        <f t="shared" si="12"/>
        <v>0</v>
      </c>
      <c r="P32" s="423">
        <f t="shared" si="12"/>
        <v>0</v>
      </c>
      <c r="Q32" s="423">
        <f t="shared" si="12"/>
        <v>11076000</v>
      </c>
      <c r="R32" s="423">
        <f t="shared" si="12"/>
        <v>11076000</v>
      </c>
      <c r="S32" s="423">
        <f t="shared" si="12"/>
        <v>11076000</v>
      </c>
      <c r="T32" s="135"/>
      <c r="U32" s="135"/>
      <c r="V32" s="135"/>
    </row>
    <row r="33" spans="1:22" ht="21.75" customHeight="1" thickBot="1">
      <c r="A33" s="126"/>
      <c r="B33" s="130" t="s">
        <v>50</v>
      </c>
      <c r="C33" s="1056" t="s">
        <v>431</v>
      </c>
      <c r="D33" s="1057"/>
      <c r="E33" s="435">
        <f>'3.sz.m Önk  bev.'!E33</f>
        <v>26260000</v>
      </c>
      <c r="F33" s="435">
        <f>'3.sz.m Önk  bev.'!F33</f>
        <v>27643281</v>
      </c>
      <c r="G33" s="999">
        <f>'3.sz.m Önk  bev.'!G33</f>
        <v>28903653</v>
      </c>
      <c r="H33" s="877"/>
      <c r="I33" s="877"/>
      <c r="J33" s="877"/>
      <c r="K33" s="429">
        <f t="shared" ref="K33:M39" si="13">E33-Q33</f>
        <v>15184000</v>
      </c>
      <c r="L33" s="429">
        <f t="shared" si="13"/>
        <v>16567281</v>
      </c>
      <c r="M33" s="429">
        <f t="shared" si="13"/>
        <v>17827653</v>
      </c>
      <c r="N33" s="877"/>
      <c r="O33" s="877"/>
      <c r="P33" s="877"/>
      <c r="Q33" s="429">
        <f>'3.sz.m Önk  bev.'!Q33</f>
        <v>11076000</v>
      </c>
      <c r="R33" s="429">
        <f>'3.sz.m Önk  bev.'!R33</f>
        <v>11076000</v>
      </c>
      <c r="S33" s="429">
        <f>'3.sz.m Önk  bev.'!S33</f>
        <v>11076000</v>
      </c>
      <c r="T33" s="135"/>
      <c r="U33" s="135"/>
      <c r="V33" s="135"/>
    </row>
    <row r="34" spans="1:22" ht="21.75" customHeight="1" thickBot="1">
      <c r="A34" s="125"/>
      <c r="B34" s="130" t="s">
        <v>51</v>
      </c>
      <c r="C34" s="1058" t="s">
        <v>559</v>
      </c>
      <c r="D34" s="1058"/>
      <c r="E34" s="435">
        <f>'3.sz.m Önk  bev.'!E34</f>
        <v>0</v>
      </c>
      <c r="F34" s="879"/>
      <c r="G34" s="997">
        <v>814794</v>
      </c>
      <c r="H34" s="879"/>
      <c r="I34" s="879"/>
      <c r="J34" s="879"/>
      <c r="K34" s="429">
        <f t="shared" si="13"/>
        <v>0</v>
      </c>
      <c r="L34" s="879"/>
      <c r="M34" s="879">
        <v>814794</v>
      </c>
      <c r="N34" s="879"/>
      <c r="O34" s="879"/>
      <c r="P34" s="879"/>
      <c r="Q34" s="878"/>
      <c r="R34" s="135"/>
      <c r="S34" s="135"/>
      <c r="T34" s="135"/>
      <c r="U34" s="135"/>
      <c r="V34" s="135"/>
    </row>
    <row r="35" spans="1:22" ht="21.75" customHeight="1" thickBot="1">
      <c r="A35" s="125"/>
      <c r="B35" s="130" t="s">
        <v>88</v>
      </c>
      <c r="C35" s="1039" t="s">
        <v>432</v>
      </c>
      <c r="D35" s="1054"/>
      <c r="E35" s="435">
        <f>'3.sz.m Önk  bev.'!E35</f>
        <v>0</v>
      </c>
      <c r="F35" s="879"/>
      <c r="G35" s="879"/>
      <c r="H35" s="879"/>
      <c r="I35" s="879"/>
      <c r="J35" s="879"/>
      <c r="K35" s="429">
        <f t="shared" si="13"/>
        <v>0</v>
      </c>
      <c r="L35" s="879"/>
      <c r="M35" s="879"/>
      <c r="N35" s="879"/>
      <c r="O35" s="879"/>
      <c r="P35" s="879"/>
      <c r="Q35" s="878"/>
      <c r="R35" s="135"/>
      <c r="S35" s="135"/>
      <c r="T35" s="135"/>
      <c r="U35" s="135"/>
      <c r="V35" s="135"/>
    </row>
    <row r="36" spans="1:22" ht="21.75" customHeight="1" thickBot="1">
      <c r="A36" s="125"/>
      <c r="B36" s="130" t="s">
        <v>89</v>
      </c>
      <c r="C36" s="1039" t="s">
        <v>433</v>
      </c>
      <c r="D36" s="1054"/>
      <c r="E36" s="435">
        <f>SUM(E37:E39)</f>
        <v>0</v>
      </c>
      <c r="F36" s="879"/>
      <c r="G36" s="879"/>
      <c r="H36" s="879"/>
      <c r="I36" s="879"/>
      <c r="J36" s="879"/>
      <c r="K36" s="429">
        <f t="shared" si="13"/>
        <v>0</v>
      </c>
      <c r="L36" s="879"/>
      <c r="M36" s="879"/>
      <c r="N36" s="879"/>
      <c r="O36" s="879"/>
      <c r="P36" s="879"/>
      <c r="Q36" s="878"/>
      <c r="R36" s="135"/>
      <c r="S36" s="135"/>
      <c r="T36" s="135"/>
      <c r="U36" s="135"/>
      <c r="V36" s="135"/>
    </row>
    <row r="37" spans="1:22" ht="21.75" customHeight="1" thickBot="1">
      <c r="A37" s="125"/>
      <c r="B37" s="130"/>
      <c r="C37" s="127" t="s">
        <v>434</v>
      </c>
      <c r="D37" s="875" t="s">
        <v>39</v>
      </c>
      <c r="E37" s="435">
        <f>'3.sz.m Önk  bev.'!E37</f>
        <v>0</v>
      </c>
      <c r="F37" s="879"/>
      <c r="G37" s="879"/>
      <c r="H37" s="879"/>
      <c r="I37" s="879"/>
      <c r="J37" s="879"/>
      <c r="K37" s="429">
        <f t="shared" si="13"/>
        <v>0</v>
      </c>
      <c r="L37" s="879"/>
      <c r="M37" s="879"/>
      <c r="N37" s="879"/>
      <c r="O37" s="879"/>
      <c r="P37" s="879"/>
      <c r="Q37" s="878"/>
      <c r="R37" s="135"/>
      <c r="S37" s="135"/>
      <c r="T37" s="135"/>
      <c r="U37" s="135"/>
      <c r="V37" s="135"/>
    </row>
    <row r="38" spans="1:22" ht="21.75" customHeight="1" thickBot="1">
      <c r="A38" s="125"/>
      <c r="B38" s="130"/>
      <c r="C38" s="121" t="s">
        <v>435</v>
      </c>
      <c r="D38" s="391" t="s">
        <v>38</v>
      </c>
      <c r="E38" s="435">
        <f>'3.sz.m Önk  bev.'!E38+'5 sz. m Idősek otthona'!D12</f>
        <v>0</v>
      </c>
      <c r="F38" s="879"/>
      <c r="G38" s="879"/>
      <c r="H38" s="879"/>
      <c r="I38" s="879"/>
      <c r="J38" s="879"/>
      <c r="K38" s="429">
        <f t="shared" si="13"/>
        <v>0</v>
      </c>
      <c r="L38" s="879"/>
      <c r="M38" s="879"/>
      <c r="N38" s="879"/>
      <c r="O38" s="879"/>
      <c r="P38" s="879"/>
      <c r="Q38" s="878"/>
      <c r="R38" s="135"/>
      <c r="S38" s="135"/>
      <c r="T38" s="135"/>
      <c r="U38" s="135"/>
      <c r="V38" s="135"/>
    </row>
    <row r="39" spans="1:22" ht="21.75" customHeight="1" thickBot="1">
      <c r="A39" s="125"/>
      <c r="B39" s="130"/>
      <c r="C39" s="121" t="s">
        <v>436</v>
      </c>
      <c r="D39" s="391" t="s">
        <v>40</v>
      </c>
      <c r="E39" s="435">
        <f>'3.sz.m Önk  bev.'!E39</f>
        <v>0</v>
      </c>
      <c r="F39" s="881"/>
      <c r="G39" s="881"/>
      <c r="H39" s="881"/>
      <c r="I39" s="881"/>
      <c r="J39" s="881"/>
      <c r="K39" s="429">
        <f t="shared" si="13"/>
        <v>0</v>
      </c>
      <c r="L39" s="881"/>
      <c r="M39" s="881"/>
      <c r="N39" s="881"/>
      <c r="O39" s="881"/>
      <c r="P39" s="881"/>
      <c r="Q39" s="880"/>
      <c r="R39" s="135"/>
      <c r="S39" s="135"/>
      <c r="T39" s="135"/>
      <c r="U39" s="135"/>
      <c r="V39" s="135"/>
    </row>
    <row r="40" spans="1:22" ht="21.75" customHeight="1" thickBot="1">
      <c r="A40" s="132" t="s">
        <v>11</v>
      </c>
      <c r="B40" s="1055" t="s">
        <v>437</v>
      </c>
      <c r="C40" s="1055"/>
      <c r="D40" s="1055"/>
      <c r="E40" s="423">
        <f>SUM(E41:E42)</f>
        <v>0</v>
      </c>
      <c r="F40" s="423">
        <f t="shared" ref="F40:K40" si="14">SUM(F41:F42)</f>
        <v>0</v>
      </c>
      <c r="G40" s="423">
        <f t="shared" si="14"/>
        <v>0</v>
      </c>
      <c r="H40" s="423">
        <f t="shared" si="14"/>
        <v>0</v>
      </c>
      <c r="I40" s="423">
        <f t="shared" si="14"/>
        <v>0</v>
      </c>
      <c r="J40" s="423">
        <f t="shared" si="14"/>
        <v>0</v>
      </c>
      <c r="K40" s="423">
        <f t="shared" si="14"/>
        <v>0</v>
      </c>
      <c r="L40" s="423">
        <f t="shared" ref="L40:Q40" si="15">SUM(L41:L42)</f>
        <v>0</v>
      </c>
      <c r="M40" s="423">
        <f t="shared" si="15"/>
        <v>0</v>
      </c>
      <c r="N40" s="423">
        <f t="shared" si="15"/>
        <v>0</v>
      </c>
      <c r="O40" s="423">
        <f t="shared" si="15"/>
        <v>0</v>
      </c>
      <c r="P40" s="423">
        <f t="shared" si="15"/>
        <v>0</v>
      </c>
      <c r="Q40" s="423">
        <f t="shared" si="15"/>
        <v>0</v>
      </c>
      <c r="R40" s="135"/>
      <c r="S40" s="135"/>
      <c r="T40" s="135"/>
      <c r="U40" s="135"/>
      <c r="V40" s="135"/>
    </row>
    <row r="41" spans="1:22" ht="21.75" customHeight="1">
      <c r="A41" s="126"/>
      <c r="B41" s="133" t="s">
        <v>438</v>
      </c>
      <c r="C41" s="1049" t="s">
        <v>440</v>
      </c>
      <c r="D41" s="1049"/>
      <c r="E41" s="435">
        <f>'3.sz.m Önk  bev.'!E41</f>
        <v>0</v>
      </c>
      <c r="F41" s="433"/>
      <c r="G41" s="433"/>
      <c r="H41" s="433"/>
      <c r="I41" s="433"/>
      <c r="J41" s="433"/>
      <c r="K41" s="432"/>
      <c r="L41" s="433"/>
      <c r="M41" s="433"/>
      <c r="N41" s="433"/>
      <c r="O41" s="433"/>
      <c r="P41" s="433"/>
      <c r="Q41" s="432"/>
      <c r="R41" s="433"/>
      <c r="S41" s="433"/>
      <c r="T41" s="433"/>
      <c r="U41" s="433"/>
      <c r="V41" s="433"/>
    </row>
    <row r="42" spans="1:22" ht="21.75" customHeight="1">
      <c r="A42" s="125"/>
      <c r="B42" s="122" t="s">
        <v>439</v>
      </c>
      <c r="C42" s="1039" t="s">
        <v>441</v>
      </c>
      <c r="D42" s="1039"/>
      <c r="E42" s="435">
        <f>SUM(E43:E45)</f>
        <v>0</v>
      </c>
      <c r="F42" s="435">
        <f t="shared" ref="F42:P42" si="16">SUM(F43:F45)</f>
        <v>0</v>
      </c>
      <c r="G42" s="435">
        <f t="shared" si="16"/>
        <v>0</v>
      </c>
      <c r="H42" s="435">
        <f t="shared" si="16"/>
        <v>0</v>
      </c>
      <c r="I42" s="435">
        <f t="shared" si="16"/>
        <v>0</v>
      </c>
      <c r="J42" s="435">
        <f t="shared" si="16"/>
        <v>0</v>
      </c>
      <c r="K42" s="435"/>
      <c r="L42" s="435">
        <f t="shared" si="16"/>
        <v>0</v>
      </c>
      <c r="M42" s="435">
        <f t="shared" si="16"/>
        <v>0</v>
      </c>
      <c r="N42" s="435">
        <f t="shared" si="16"/>
        <v>0</v>
      </c>
      <c r="O42" s="435">
        <f t="shared" si="16"/>
        <v>0</v>
      </c>
      <c r="P42" s="435">
        <f t="shared" si="16"/>
        <v>0</v>
      </c>
      <c r="Q42" s="435"/>
      <c r="R42" s="323"/>
      <c r="S42" s="323"/>
      <c r="T42" s="323"/>
      <c r="U42" s="323"/>
      <c r="V42" s="323"/>
    </row>
    <row r="43" spans="1:22" ht="21.75" customHeight="1">
      <c r="A43" s="125"/>
      <c r="B43" s="133"/>
      <c r="C43" s="127" t="s">
        <v>442</v>
      </c>
      <c r="D43" s="875" t="s">
        <v>39</v>
      </c>
      <c r="E43" s="435">
        <f>'3.sz.m Önk  bev.'!E43</f>
        <v>0</v>
      </c>
      <c r="F43" s="323"/>
      <c r="G43" s="323"/>
      <c r="H43" s="323"/>
      <c r="I43" s="323"/>
      <c r="J43" s="323"/>
      <c r="K43" s="435"/>
      <c r="L43" s="323"/>
      <c r="M43" s="323"/>
      <c r="N43" s="323"/>
      <c r="O43" s="323"/>
      <c r="P43" s="323"/>
      <c r="Q43" s="435"/>
      <c r="R43" s="323"/>
      <c r="S43" s="323"/>
      <c r="T43" s="323"/>
      <c r="U43" s="323"/>
      <c r="V43" s="323"/>
    </row>
    <row r="44" spans="1:22" ht="21.75" customHeight="1">
      <c r="A44" s="125"/>
      <c r="B44" s="122"/>
      <c r="C44" s="121" t="s">
        <v>443</v>
      </c>
      <c r="D44" s="875" t="s">
        <v>38</v>
      </c>
      <c r="E44" s="435">
        <f>'3.sz.m Önk  bev.'!E44</f>
        <v>0</v>
      </c>
      <c r="F44" s="323"/>
      <c r="G44" s="323"/>
      <c r="H44" s="323"/>
      <c r="I44" s="323"/>
      <c r="J44" s="737"/>
      <c r="K44" s="435"/>
      <c r="L44" s="323"/>
      <c r="M44" s="323"/>
      <c r="N44" s="323"/>
      <c r="O44" s="323"/>
      <c r="P44" s="737"/>
      <c r="Q44" s="435"/>
      <c r="R44" s="323"/>
      <c r="S44" s="323"/>
      <c r="T44" s="323"/>
      <c r="U44" s="323"/>
      <c r="V44" s="323"/>
    </row>
    <row r="45" spans="1:22" ht="21.75" customHeight="1" thickBot="1">
      <c r="A45" s="129"/>
      <c r="B45" s="133"/>
      <c r="C45" s="127" t="s">
        <v>444</v>
      </c>
      <c r="D45" s="875" t="s">
        <v>445</v>
      </c>
      <c r="E45" s="435">
        <f>'3.sz.m Önk  bev.'!E45</f>
        <v>0</v>
      </c>
      <c r="F45" s="323"/>
      <c r="G45" s="323"/>
      <c r="H45" s="323"/>
      <c r="I45" s="323"/>
      <c r="J45" s="737"/>
      <c r="K45" s="435"/>
      <c r="L45" s="323"/>
      <c r="M45" s="323"/>
      <c r="N45" s="323"/>
      <c r="O45" s="323"/>
      <c r="P45" s="737"/>
      <c r="Q45" s="489"/>
      <c r="R45" s="490"/>
      <c r="S45" s="490"/>
      <c r="T45" s="490"/>
      <c r="U45" s="490"/>
      <c r="V45" s="490"/>
    </row>
    <row r="46" spans="1:22" ht="21.75" hidden="1" customHeight="1">
      <c r="A46" s="442"/>
      <c r="B46" s="122"/>
      <c r="C46" s="1039"/>
      <c r="D46" s="1054"/>
      <c r="E46" s="435"/>
      <c r="F46" s="323"/>
      <c r="G46" s="323"/>
      <c r="H46" s="323"/>
      <c r="I46" s="323"/>
      <c r="J46" s="737"/>
      <c r="K46" s="435"/>
      <c r="L46" s="323"/>
      <c r="M46" s="323"/>
      <c r="N46" s="323"/>
      <c r="O46" s="323"/>
      <c r="P46" s="737"/>
      <c r="Q46" s="443"/>
      <c r="R46" s="444"/>
      <c r="S46" s="444"/>
      <c r="T46" s="444"/>
      <c r="U46" s="444"/>
      <c r="V46" s="444"/>
    </row>
    <row r="47" spans="1:22" ht="21.75" hidden="1" customHeight="1" thickBot="1">
      <c r="A47" s="442"/>
      <c r="B47" s="133"/>
      <c r="C47" s="1063"/>
      <c r="D47" s="1064"/>
      <c r="E47" s="738"/>
      <c r="F47" s="739"/>
      <c r="G47" s="739"/>
      <c r="H47" s="739"/>
      <c r="I47" s="739"/>
      <c r="J47" s="740"/>
      <c r="K47" s="738"/>
      <c r="L47" s="739"/>
      <c r="M47" s="739"/>
      <c r="N47" s="739"/>
      <c r="O47" s="739"/>
      <c r="P47" s="740"/>
      <c r="Q47" s="443"/>
      <c r="R47" s="444"/>
      <c r="S47" s="444"/>
      <c r="T47" s="444"/>
      <c r="U47" s="444"/>
      <c r="V47" s="444"/>
    </row>
    <row r="48" spans="1:22" ht="21.75" customHeight="1" thickBot="1">
      <c r="A48" s="132" t="s">
        <v>12</v>
      </c>
      <c r="B48" s="1043" t="s">
        <v>95</v>
      </c>
      <c r="C48" s="1043"/>
      <c r="D48" s="1043"/>
      <c r="E48" s="423">
        <f t="shared" ref="E48:V48" si="17">E49+E50</f>
        <v>144300000</v>
      </c>
      <c r="F48" s="135">
        <f t="shared" si="17"/>
        <v>142916982</v>
      </c>
      <c r="G48" s="135">
        <f t="shared" si="17"/>
        <v>142916982</v>
      </c>
      <c r="H48" s="135">
        <f t="shared" si="17"/>
        <v>0</v>
      </c>
      <c r="I48" s="135">
        <f t="shared" si="17"/>
        <v>0</v>
      </c>
      <c r="J48" s="135">
        <f t="shared" si="17"/>
        <v>0</v>
      </c>
      <c r="K48" s="423">
        <f t="shared" si="17"/>
        <v>0</v>
      </c>
      <c r="L48" s="135">
        <f t="shared" si="17"/>
        <v>0</v>
      </c>
      <c r="M48" s="135">
        <f t="shared" si="17"/>
        <v>0</v>
      </c>
      <c r="N48" s="135">
        <f t="shared" si="17"/>
        <v>0</v>
      </c>
      <c r="O48" s="135">
        <f t="shared" si="17"/>
        <v>0</v>
      </c>
      <c r="P48" s="135">
        <f t="shared" si="17"/>
        <v>0</v>
      </c>
      <c r="Q48" s="423">
        <f t="shared" si="17"/>
        <v>144300000</v>
      </c>
      <c r="R48" s="135">
        <f t="shared" si="17"/>
        <v>142916982</v>
      </c>
      <c r="S48" s="135">
        <f t="shared" si="17"/>
        <v>142916982</v>
      </c>
      <c r="T48" s="135" t="e">
        <f t="shared" si="17"/>
        <v>#REF!</v>
      </c>
      <c r="U48" s="135" t="e">
        <f t="shared" si="17"/>
        <v>#REF!</v>
      </c>
      <c r="V48" s="135" t="e">
        <f t="shared" si="17"/>
        <v>#REF!</v>
      </c>
    </row>
    <row r="49" spans="1:22" s="7" customFormat="1" ht="21.75" customHeight="1">
      <c r="A49" s="134"/>
      <c r="B49" s="133" t="s">
        <v>52</v>
      </c>
      <c r="C49" s="1049" t="s">
        <v>502</v>
      </c>
      <c r="D49" s="1049"/>
      <c r="E49" s="435">
        <f>'3.sz.m Önk  bev.'!E49</f>
        <v>0</v>
      </c>
      <c r="F49" s="322"/>
      <c r="G49" s="322"/>
      <c r="H49" s="322"/>
      <c r="I49" s="322"/>
      <c r="J49" s="322"/>
      <c r="K49" s="434"/>
      <c r="L49" s="322"/>
      <c r="M49" s="322"/>
      <c r="N49" s="322"/>
      <c r="O49" s="322"/>
      <c r="P49" s="322"/>
      <c r="Q49" s="434"/>
      <c r="R49" s="322">
        <v>0</v>
      </c>
      <c r="S49" s="322"/>
      <c r="T49" s="322" t="e">
        <f>SUM(#REF!)</f>
        <v>#REF!</v>
      </c>
      <c r="U49" s="322" t="e">
        <f>SUM(#REF!)</f>
        <v>#REF!</v>
      </c>
      <c r="V49" s="322" t="e">
        <f>SUM(#REF!)</f>
        <v>#REF!</v>
      </c>
    </row>
    <row r="50" spans="1:22" ht="21.75" customHeight="1" thickBot="1">
      <c r="A50" s="125"/>
      <c r="B50" s="121" t="s">
        <v>53</v>
      </c>
      <c r="C50" s="1039" t="s">
        <v>503</v>
      </c>
      <c r="D50" s="1039"/>
      <c r="E50" s="435">
        <v>144300000</v>
      </c>
      <c r="F50" s="435">
        <v>142916982</v>
      </c>
      <c r="G50" s="435">
        <v>142916982</v>
      </c>
      <c r="H50" s="324"/>
      <c r="I50" s="324"/>
      <c r="J50" s="324"/>
      <c r="K50" s="429">
        <f>E50-Q50</f>
        <v>0</v>
      </c>
      <c r="L50" s="324"/>
      <c r="M50" s="324"/>
      <c r="N50" s="324"/>
      <c r="O50" s="324"/>
      <c r="P50" s="324"/>
      <c r="Q50" s="429">
        <f>'3.sz.m Önk  bev.'!Q50+15240000</f>
        <v>144300000</v>
      </c>
      <c r="R50" s="429">
        <v>142916982</v>
      </c>
      <c r="S50" s="429">
        <v>142916982</v>
      </c>
      <c r="T50" s="324" t="e">
        <f>SUM(#REF!)</f>
        <v>#REF!</v>
      </c>
      <c r="U50" s="324" t="e">
        <f>SUM(#REF!)</f>
        <v>#REF!</v>
      </c>
      <c r="V50" s="324" t="e">
        <f>SUM(#REF!)</f>
        <v>#REF!</v>
      </c>
    </row>
    <row r="51" spans="1:22" ht="21.75" customHeight="1" thickBot="1">
      <c r="A51" s="132" t="s">
        <v>13</v>
      </c>
      <c r="B51" s="1043" t="s">
        <v>446</v>
      </c>
      <c r="C51" s="1043"/>
      <c r="D51" s="1043"/>
      <c r="E51" s="418">
        <f t="shared" ref="E51:V51" si="18">SUM(E52:E53)</f>
        <v>0</v>
      </c>
      <c r="F51" s="326">
        <f t="shared" si="18"/>
        <v>0</v>
      </c>
      <c r="G51" s="326">
        <f t="shared" si="18"/>
        <v>0</v>
      </c>
      <c r="H51" s="326">
        <f t="shared" si="18"/>
        <v>0</v>
      </c>
      <c r="I51" s="326">
        <f t="shared" si="18"/>
        <v>0</v>
      </c>
      <c r="J51" s="326">
        <f t="shared" si="18"/>
        <v>0</v>
      </c>
      <c r="K51" s="418">
        <f t="shared" si="18"/>
        <v>0</v>
      </c>
      <c r="L51" s="326">
        <f t="shared" si="18"/>
        <v>0</v>
      </c>
      <c r="M51" s="326">
        <f t="shared" si="18"/>
        <v>0</v>
      </c>
      <c r="N51" s="326">
        <f t="shared" si="18"/>
        <v>0</v>
      </c>
      <c r="O51" s="326">
        <f t="shared" si="18"/>
        <v>0</v>
      </c>
      <c r="P51" s="326">
        <f t="shared" si="18"/>
        <v>0</v>
      </c>
      <c r="Q51" s="418">
        <f t="shared" si="18"/>
        <v>0</v>
      </c>
      <c r="R51" s="326">
        <f t="shared" si="18"/>
        <v>0</v>
      </c>
      <c r="S51" s="326">
        <f t="shared" si="18"/>
        <v>0</v>
      </c>
      <c r="T51" s="326">
        <f t="shared" si="18"/>
        <v>0</v>
      </c>
      <c r="U51" s="326">
        <f t="shared" si="18"/>
        <v>0</v>
      </c>
      <c r="V51" s="326">
        <f t="shared" si="18"/>
        <v>0</v>
      </c>
    </row>
    <row r="52" spans="1:22" s="7" customFormat="1" ht="21.75" customHeight="1">
      <c r="A52" s="134"/>
      <c r="B52" s="127" t="s">
        <v>54</v>
      </c>
      <c r="C52" s="1049" t="s">
        <v>448</v>
      </c>
      <c r="D52" s="1049"/>
      <c r="E52" s="419">
        <f>'3.sz.m Önk  bev.'!E52</f>
        <v>0</v>
      </c>
      <c r="F52" s="328">
        <v>0</v>
      </c>
      <c r="G52" s="328">
        <v>0</v>
      </c>
      <c r="H52" s="328">
        <v>0</v>
      </c>
      <c r="I52" s="328">
        <v>0</v>
      </c>
      <c r="J52" s="328">
        <v>0</v>
      </c>
      <c r="K52" s="419">
        <v>0</v>
      </c>
      <c r="L52" s="328">
        <v>0</v>
      </c>
      <c r="M52" s="328">
        <v>0</v>
      </c>
      <c r="N52" s="328">
        <v>0</v>
      </c>
      <c r="O52" s="328">
        <v>0</v>
      </c>
      <c r="P52" s="328">
        <v>0</v>
      </c>
      <c r="Q52" s="419"/>
      <c r="R52" s="327"/>
      <c r="S52" s="327"/>
      <c r="T52" s="327"/>
      <c r="U52" s="327"/>
      <c r="V52" s="327"/>
    </row>
    <row r="53" spans="1:22" ht="21.75" customHeight="1" thickBot="1">
      <c r="A53" s="129"/>
      <c r="B53" s="130" t="s">
        <v>447</v>
      </c>
      <c r="C53" s="1047" t="s">
        <v>449</v>
      </c>
      <c r="D53" s="1047"/>
      <c r="E53" s="436">
        <v>0</v>
      </c>
      <c r="F53" s="437">
        <v>0</v>
      </c>
      <c r="G53" s="437">
        <v>0</v>
      </c>
      <c r="H53" s="437">
        <v>0</v>
      </c>
      <c r="I53" s="437">
        <v>0</v>
      </c>
      <c r="J53" s="437">
        <v>0</v>
      </c>
      <c r="K53" s="436">
        <v>0</v>
      </c>
      <c r="L53" s="437">
        <v>0</v>
      </c>
      <c r="M53" s="437">
        <v>0</v>
      </c>
      <c r="N53" s="437">
        <v>0</v>
      </c>
      <c r="O53" s="437">
        <v>0</v>
      </c>
      <c r="P53" s="437">
        <v>0</v>
      </c>
      <c r="Q53" s="436"/>
      <c r="R53" s="437"/>
      <c r="S53" s="437"/>
      <c r="T53" s="437"/>
      <c r="U53" s="437"/>
      <c r="V53" s="437"/>
    </row>
    <row r="54" spans="1:22" ht="21.75" customHeight="1" thickBot="1">
      <c r="A54" s="132" t="s">
        <v>14</v>
      </c>
      <c r="B54" s="1065" t="s">
        <v>97</v>
      </c>
      <c r="C54" s="1065"/>
      <c r="D54" s="1065"/>
      <c r="E54" s="418">
        <f t="shared" ref="E54:S54" si="19">E7+E21+E40+E48+E51+E32</f>
        <v>201374000</v>
      </c>
      <c r="F54" s="418">
        <f t="shared" si="19"/>
        <v>201374263</v>
      </c>
      <c r="G54" s="418">
        <f t="shared" si="19"/>
        <v>203449429</v>
      </c>
      <c r="H54" s="418">
        <f t="shared" si="19"/>
        <v>14678003</v>
      </c>
      <c r="I54" s="418">
        <f t="shared" si="19"/>
        <v>14678004</v>
      </c>
      <c r="J54" s="418">
        <f t="shared" si="19"/>
        <v>14678005</v>
      </c>
      <c r="K54" s="418">
        <f t="shared" si="19"/>
        <v>39901000</v>
      </c>
      <c r="L54" s="418">
        <f t="shared" si="19"/>
        <v>41284281</v>
      </c>
      <c r="M54" s="418">
        <f t="shared" si="19"/>
        <v>43359447</v>
      </c>
      <c r="N54" s="418">
        <f t="shared" si="19"/>
        <v>0</v>
      </c>
      <c r="O54" s="418">
        <f t="shared" si="19"/>
        <v>0</v>
      </c>
      <c r="P54" s="418">
        <f t="shared" si="19"/>
        <v>0</v>
      </c>
      <c r="Q54" s="418">
        <f t="shared" si="19"/>
        <v>161473000</v>
      </c>
      <c r="R54" s="418">
        <f t="shared" si="19"/>
        <v>160089982</v>
      </c>
      <c r="S54" s="418">
        <f t="shared" si="19"/>
        <v>160089982</v>
      </c>
      <c r="T54" s="326" t="e">
        <f>T7+T21+T40+T48+T51+#REF!+#REF!+T32</f>
        <v>#REF!</v>
      </c>
      <c r="U54" s="326" t="e">
        <f>U7+U21+U40+U48+U51+#REF!+#REF!+U32</f>
        <v>#REF!</v>
      </c>
      <c r="V54" s="326" t="e">
        <f>V7+V21+V40+V48+V51+#REF!+#REF!+V32</f>
        <v>#REF!</v>
      </c>
    </row>
    <row r="55" spans="1:22" ht="24" customHeight="1" thickBot="1">
      <c r="A55" s="128" t="s">
        <v>71</v>
      </c>
      <c r="B55" s="1043" t="s">
        <v>450</v>
      </c>
      <c r="C55" s="1043"/>
      <c r="D55" s="1043"/>
      <c r="E55" s="418">
        <f>SUM(E56:E58)</f>
        <v>18704000</v>
      </c>
      <c r="F55" s="418">
        <f>SUM(F56:F58)</f>
        <v>18704000</v>
      </c>
      <c r="G55" s="418">
        <f>SUM(G56:G58)</f>
        <v>18704000</v>
      </c>
      <c r="H55" s="418">
        <f t="shared" ref="H55:S55" si="20">SUM(H56:H58)</f>
        <v>0</v>
      </c>
      <c r="I55" s="418">
        <f t="shared" si="20"/>
        <v>0</v>
      </c>
      <c r="J55" s="418">
        <f t="shared" si="20"/>
        <v>0</v>
      </c>
      <c r="K55" s="418">
        <f t="shared" si="20"/>
        <v>0</v>
      </c>
      <c r="L55" s="418">
        <f t="shared" si="20"/>
        <v>0</v>
      </c>
      <c r="M55" s="418">
        <f t="shared" si="20"/>
        <v>0</v>
      </c>
      <c r="N55" s="418">
        <f t="shared" si="20"/>
        <v>0</v>
      </c>
      <c r="O55" s="418">
        <f t="shared" si="20"/>
        <v>0</v>
      </c>
      <c r="P55" s="418">
        <f t="shared" si="20"/>
        <v>0</v>
      </c>
      <c r="Q55" s="418">
        <f t="shared" si="20"/>
        <v>18704000</v>
      </c>
      <c r="R55" s="418">
        <f t="shared" si="20"/>
        <v>18704000</v>
      </c>
      <c r="S55" s="418">
        <f t="shared" si="20"/>
        <v>18704000</v>
      </c>
      <c r="T55" s="326" t="e">
        <f>T56+#REF!</f>
        <v>#REF!</v>
      </c>
      <c r="U55" s="326" t="e">
        <f>U56+#REF!</f>
        <v>#REF!</v>
      </c>
      <c r="V55" s="326" t="e">
        <f>V56+#REF!</f>
        <v>#REF!</v>
      </c>
    </row>
    <row r="56" spans="1:22" ht="21.75" customHeight="1">
      <c r="A56" s="126"/>
      <c r="B56" s="127" t="s">
        <v>56</v>
      </c>
      <c r="C56" s="1049" t="s">
        <v>451</v>
      </c>
      <c r="D56" s="1049"/>
      <c r="E56" s="435">
        <f>'3.sz.m Önk  bev.'!E56</f>
        <v>0</v>
      </c>
      <c r="F56" s="327"/>
      <c r="G56" s="327"/>
      <c r="H56" s="327"/>
      <c r="I56" s="327"/>
      <c r="J56" s="327"/>
      <c r="K56" s="419"/>
      <c r="L56" s="327"/>
      <c r="M56" s="327"/>
      <c r="N56" s="327"/>
      <c r="O56" s="327"/>
      <c r="P56" s="327"/>
      <c r="Q56" s="438"/>
      <c r="R56" s="327"/>
      <c r="S56" s="327"/>
      <c r="T56" s="327">
        <f>SUM(T57:T58)</f>
        <v>0</v>
      </c>
      <c r="U56" s="327">
        <f>SUM(U57:U58)</f>
        <v>0</v>
      </c>
      <c r="V56" s="327">
        <f>SUM(V57:V58)</f>
        <v>0</v>
      </c>
    </row>
    <row r="57" spans="1:22" ht="21.75" customHeight="1">
      <c r="A57" s="125"/>
      <c r="B57" s="122" t="s">
        <v>57</v>
      </c>
      <c r="C57" s="1049" t="s">
        <v>452</v>
      </c>
      <c r="D57" s="1049"/>
      <c r="E57" s="435">
        <f>'3.sz.m Önk  bev.'!E57</f>
        <v>0</v>
      </c>
      <c r="F57" s="325"/>
      <c r="G57" s="325"/>
      <c r="H57" s="325"/>
      <c r="I57" s="325"/>
      <c r="J57" s="325"/>
      <c r="K57" s="414"/>
      <c r="L57" s="325"/>
      <c r="M57" s="325"/>
      <c r="N57" s="325"/>
      <c r="O57" s="325"/>
      <c r="P57" s="325"/>
      <c r="Q57" s="414"/>
      <c r="R57" s="325"/>
      <c r="S57" s="325"/>
      <c r="T57" s="325"/>
      <c r="U57" s="325"/>
      <c r="V57" s="325"/>
    </row>
    <row r="58" spans="1:22" ht="21.75" customHeight="1" thickBot="1">
      <c r="A58" s="125"/>
      <c r="B58" s="122" t="s">
        <v>96</v>
      </c>
      <c r="C58" s="1049" t="s">
        <v>453</v>
      </c>
      <c r="D58" s="1049"/>
      <c r="E58" s="435">
        <f>'3.sz.m Önk  bev.'!E58+'üres lap2'!D22+'5 sz. m Idősek otthona'!D21</f>
        <v>18704000</v>
      </c>
      <c r="F58" s="435">
        <f>'3.sz.m Önk  bev.'!F58+'üres lap2'!E22+'5 sz. m Idősek otthona'!E21</f>
        <v>18704000</v>
      </c>
      <c r="G58" s="435">
        <f>'3.sz.m Önk  bev.'!G58+'üres lap2'!F22+'5 sz. m Idősek otthona'!F21</f>
        <v>18704000</v>
      </c>
      <c r="H58" s="325"/>
      <c r="I58" s="325"/>
      <c r="J58" s="325"/>
      <c r="K58" s="429">
        <f>E58-Q58</f>
        <v>0</v>
      </c>
      <c r="L58" s="325"/>
      <c r="M58" s="325"/>
      <c r="N58" s="325"/>
      <c r="O58" s="325"/>
      <c r="P58" s="325"/>
      <c r="Q58" s="429">
        <f>'3.sz.m Önk  bev.'!Q58+2788000</f>
        <v>18704000</v>
      </c>
      <c r="R58" s="429">
        <f>'3.sz.m Önk  bev.'!R58+2788000</f>
        <v>18704000</v>
      </c>
      <c r="S58" s="429">
        <f>'3.sz.m Önk  bev.'!S58+2788000</f>
        <v>18704000</v>
      </c>
      <c r="T58" s="325"/>
      <c r="U58" s="325"/>
      <c r="V58" s="325"/>
    </row>
    <row r="59" spans="1:22" ht="35.25" customHeight="1" thickBot="1">
      <c r="A59" s="132" t="s">
        <v>72</v>
      </c>
      <c r="B59" s="1062" t="s">
        <v>98</v>
      </c>
      <c r="C59" s="1062"/>
      <c r="D59" s="1062"/>
      <c r="E59" s="420">
        <f>E54+E55</f>
        <v>220078000</v>
      </c>
      <c r="F59" s="90">
        <f t="shared" ref="F59:V59" si="21">F54+F55</f>
        <v>220078263</v>
      </c>
      <c r="G59" s="90">
        <f t="shared" si="21"/>
        <v>222153429</v>
      </c>
      <c r="H59" s="90">
        <f t="shared" si="21"/>
        <v>14678003</v>
      </c>
      <c r="I59" s="90">
        <f t="shared" si="21"/>
        <v>14678004</v>
      </c>
      <c r="J59" s="90">
        <f t="shared" si="21"/>
        <v>14678005</v>
      </c>
      <c r="K59" s="420">
        <f t="shared" si="21"/>
        <v>39901000</v>
      </c>
      <c r="L59" s="90">
        <f t="shared" si="21"/>
        <v>41284281</v>
      </c>
      <c r="M59" s="90">
        <f t="shared" si="21"/>
        <v>43359447</v>
      </c>
      <c r="N59" s="90">
        <f t="shared" si="21"/>
        <v>0</v>
      </c>
      <c r="O59" s="90">
        <f t="shared" si="21"/>
        <v>0</v>
      </c>
      <c r="P59" s="90">
        <f t="shared" si="21"/>
        <v>0</v>
      </c>
      <c r="Q59" s="420">
        <f t="shared" si="21"/>
        <v>180177000</v>
      </c>
      <c r="R59" s="420">
        <f t="shared" si="21"/>
        <v>178793982</v>
      </c>
      <c r="S59" s="90">
        <f t="shared" si="21"/>
        <v>178793982</v>
      </c>
      <c r="T59" s="90" t="e">
        <f t="shared" si="21"/>
        <v>#REF!</v>
      </c>
      <c r="U59" s="90" t="e">
        <f t="shared" si="21"/>
        <v>#REF!</v>
      </c>
      <c r="V59" s="90" t="e">
        <f t="shared" si="21"/>
        <v>#REF!</v>
      </c>
    </row>
    <row r="60" spans="1:22" ht="21.75" hidden="1" customHeight="1" thickBot="1">
      <c r="A60" s="1059" t="s">
        <v>295</v>
      </c>
      <c r="B60" s="1060"/>
      <c r="C60" s="1060"/>
      <c r="D60" s="1060"/>
      <c r="E60" s="741"/>
      <c r="F60" s="742"/>
      <c r="G60" s="742"/>
      <c r="H60" s="742"/>
      <c r="I60" s="742"/>
      <c r="J60" s="743"/>
      <c r="K60" s="741"/>
      <c r="L60" s="742"/>
      <c r="M60" s="742"/>
      <c r="N60" s="742"/>
      <c r="O60" s="742"/>
      <c r="P60" s="743"/>
      <c r="Q60" s="741"/>
      <c r="R60" s="742"/>
      <c r="S60" s="742"/>
      <c r="T60" s="742"/>
      <c r="U60" s="742"/>
      <c r="V60" s="743"/>
    </row>
    <row r="61" spans="1:22" ht="21.75" hidden="1" customHeight="1" thickBot="1">
      <c r="A61" s="1061" t="s">
        <v>7</v>
      </c>
      <c r="B61" s="1062"/>
      <c r="C61" s="1062"/>
      <c r="D61" s="1062"/>
      <c r="E61" s="494"/>
      <c r="F61" s="495"/>
      <c r="G61" s="495"/>
      <c r="H61" s="495"/>
      <c r="I61" s="495"/>
      <c r="J61" s="496"/>
      <c r="K61" s="494"/>
      <c r="L61" s="495"/>
      <c r="M61" s="495"/>
      <c r="N61" s="495"/>
      <c r="O61" s="495"/>
      <c r="P61" s="496"/>
      <c r="Q61" s="494"/>
      <c r="R61" s="495"/>
      <c r="S61" s="495"/>
      <c r="T61" s="495"/>
      <c r="U61" s="495"/>
      <c r="V61" s="497"/>
    </row>
    <row r="62" spans="1:22" ht="21.75" customHeight="1">
      <c r="A62" s="744"/>
      <c r="B62" s="745"/>
      <c r="C62" s="745"/>
      <c r="D62" s="745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</row>
    <row r="63" spans="1:22" ht="21.75" customHeight="1">
      <c r="A63" s="110"/>
      <c r="B63" s="157"/>
      <c r="C63" s="157"/>
      <c r="D63" s="157"/>
      <c r="E63" s="381"/>
      <c r="F63" s="381"/>
      <c r="G63" s="381"/>
      <c r="H63" s="381"/>
      <c r="I63" s="381"/>
      <c r="J63" s="381"/>
      <c r="K63" s="381"/>
      <c r="R63" s="381"/>
      <c r="S63" s="381"/>
      <c r="T63" s="381"/>
    </row>
    <row r="64" spans="1:22" ht="35.25" customHeight="1">
      <c r="A64" s="110"/>
      <c r="B64" s="157"/>
      <c r="C64" s="157"/>
      <c r="D64" s="157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R64" s="381"/>
      <c r="S64" s="381"/>
      <c r="T64" s="381"/>
    </row>
    <row r="65" spans="1:20" ht="35.25" customHeight="1">
      <c r="A65" s="110"/>
      <c r="B65" s="157"/>
      <c r="C65" s="157"/>
      <c r="D65" s="157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R65" s="381"/>
      <c r="S65" s="381"/>
      <c r="T65" s="381"/>
    </row>
    <row r="66" spans="1:20"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R66" s="381"/>
      <c r="S66" s="381"/>
      <c r="T66" s="381"/>
    </row>
    <row r="67" spans="1:20"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R67" s="381"/>
      <c r="S67" s="381"/>
      <c r="T67" s="381"/>
    </row>
    <row r="68" spans="1:20"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R68" s="381"/>
      <c r="S68" s="381"/>
      <c r="T68" s="381"/>
    </row>
    <row r="69" spans="1:20">
      <c r="D69" s="119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R69" s="381"/>
      <c r="S69" s="381"/>
      <c r="T69" s="381"/>
    </row>
    <row r="70" spans="1:20" ht="48.75" customHeight="1">
      <c r="D70" s="119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R70" s="381"/>
      <c r="S70" s="381"/>
      <c r="T70" s="381"/>
    </row>
    <row r="71" spans="1:20" ht="46.5" customHeight="1">
      <c r="D71" s="119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R71" s="381"/>
      <c r="S71" s="381"/>
      <c r="T71" s="381"/>
    </row>
    <row r="72" spans="1:20" ht="41.25" customHeight="1"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R72" s="381"/>
      <c r="S72" s="381"/>
      <c r="T72" s="381"/>
    </row>
    <row r="73" spans="1:20"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R73" s="381"/>
      <c r="S73" s="381"/>
      <c r="T73" s="381"/>
    </row>
    <row r="74" spans="1:20"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R74" s="381"/>
      <c r="S74" s="381"/>
      <c r="T74" s="381"/>
    </row>
    <row r="75" spans="1:20"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R75" s="381"/>
      <c r="S75" s="381"/>
      <c r="T75" s="381"/>
    </row>
    <row r="76" spans="1:20"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R76" s="381"/>
      <c r="S76" s="381"/>
      <c r="T76" s="381"/>
    </row>
    <row r="77" spans="1:20"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R77" s="381"/>
      <c r="S77" s="381"/>
      <c r="T77" s="381"/>
    </row>
    <row r="78" spans="1:20"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R78" s="381"/>
      <c r="S78" s="381"/>
      <c r="T78" s="381"/>
    </row>
    <row r="79" spans="1:20"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R79" s="381"/>
      <c r="S79" s="381"/>
      <c r="T79" s="381"/>
    </row>
    <row r="80" spans="1:20"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R80" s="381"/>
      <c r="S80" s="381"/>
      <c r="T80" s="381"/>
    </row>
    <row r="81" spans="5:20"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R81" s="381"/>
      <c r="S81" s="381"/>
      <c r="T81" s="381"/>
    </row>
    <row r="82" spans="5:20"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R82" s="381"/>
      <c r="S82" s="381"/>
      <c r="T82" s="381"/>
    </row>
    <row r="83" spans="5:20"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R83" s="381"/>
      <c r="S83" s="381"/>
      <c r="T83" s="381"/>
    </row>
    <row r="84" spans="5:20"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R84" s="381"/>
      <c r="S84" s="381"/>
      <c r="T84" s="381"/>
    </row>
    <row r="85" spans="5:20"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R85" s="381"/>
      <c r="S85" s="381"/>
      <c r="T85" s="381"/>
    </row>
    <row r="86" spans="5:20"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R86" s="381"/>
      <c r="S86" s="381"/>
      <c r="T86" s="381"/>
    </row>
    <row r="87" spans="5:20"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R87" s="381"/>
      <c r="S87" s="381"/>
      <c r="T87" s="381"/>
    </row>
    <row r="88" spans="5:20"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R88" s="381"/>
      <c r="S88" s="381"/>
      <c r="T88" s="381"/>
    </row>
    <row r="89" spans="5:20"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R89" s="381"/>
      <c r="S89" s="381"/>
      <c r="T89" s="381"/>
    </row>
    <row r="90" spans="5:20"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R90" s="381"/>
      <c r="S90" s="381"/>
      <c r="T90" s="381"/>
    </row>
    <row r="91" spans="5:20"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R91" s="381"/>
      <c r="S91" s="381"/>
      <c r="T91" s="381"/>
    </row>
    <row r="92" spans="5:20"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R92" s="381"/>
      <c r="S92" s="381"/>
      <c r="T92" s="381"/>
    </row>
    <row r="93" spans="5:20"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R93" s="381"/>
      <c r="S93" s="381"/>
      <c r="T93" s="381"/>
    </row>
    <row r="94" spans="5:20"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R94" s="381"/>
      <c r="S94" s="381"/>
      <c r="T94" s="381"/>
    </row>
    <row r="95" spans="5:20"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R95" s="381"/>
      <c r="S95" s="381"/>
      <c r="T95" s="381"/>
    </row>
    <row r="96" spans="5:20"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R96" s="381"/>
      <c r="S96" s="381"/>
      <c r="T96" s="381"/>
    </row>
    <row r="97" spans="5:20"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R97" s="381"/>
      <c r="S97" s="381"/>
      <c r="T97" s="381"/>
    </row>
    <row r="98" spans="5:20"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R98" s="381"/>
      <c r="S98" s="381"/>
      <c r="T98" s="381"/>
    </row>
    <row r="99" spans="5:20"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R99" s="381"/>
      <c r="S99" s="381"/>
      <c r="T99" s="381"/>
    </row>
    <row r="100" spans="5:20"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R100" s="381"/>
      <c r="S100" s="381"/>
      <c r="T100" s="381"/>
    </row>
    <row r="101" spans="5:20"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  <c r="P101" s="381"/>
      <c r="R101" s="381"/>
      <c r="S101" s="381"/>
      <c r="T101" s="381"/>
    </row>
    <row r="102" spans="5:20"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R102" s="381"/>
      <c r="S102" s="381"/>
      <c r="T102" s="381"/>
    </row>
    <row r="103" spans="5:20"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R103" s="381"/>
      <c r="S103" s="381"/>
      <c r="T103" s="381"/>
    </row>
    <row r="104" spans="5:20"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R104" s="381"/>
      <c r="S104" s="381"/>
      <c r="T104" s="381"/>
    </row>
    <row r="105" spans="5:20"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R105" s="381"/>
      <c r="S105" s="381"/>
      <c r="T105" s="381"/>
    </row>
    <row r="106" spans="5:20"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R106" s="381"/>
      <c r="S106" s="381"/>
      <c r="T106" s="381"/>
    </row>
    <row r="107" spans="5:20"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R107" s="381"/>
      <c r="S107" s="381"/>
      <c r="T107" s="381"/>
    </row>
    <row r="108" spans="5:20"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R108" s="381"/>
      <c r="S108" s="381"/>
      <c r="T108" s="381"/>
    </row>
    <row r="109" spans="5:20"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R109" s="381"/>
      <c r="S109" s="381"/>
      <c r="T109" s="381"/>
    </row>
    <row r="110" spans="5:20"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R110" s="381"/>
      <c r="S110" s="381"/>
      <c r="T110" s="381"/>
    </row>
  </sheetData>
  <mergeCells count="44">
    <mergeCell ref="A60:D60"/>
    <mergeCell ref="A61:D61"/>
    <mergeCell ref="Q4:V4"/>
    <mergeCell ref="C57:D57"/>
    <mergeCell ref="B48:D48"/>
    <mergeCell ref="B51:D51"/>
    <mergeCell ref="C52:D52"/>
    <mergeCell ref="C53:D53"/>
    <mergeCell ref="C47:D47"/>
    <mergeCell ref="B59:D59"/>
    <mergeCell ref="C58:D58"/>
    <mergeCell ref="B54:D54"/>
    <mergeCell ref="B55:D55"/>
    <mergeCell ref="C56:D56"/>
    <mergeCell ref="C49:D49"/>
    <mergeCell ref="C50:D50"/>
    <mergeCell ref="B32:D32"/>
    <mergeCell ref="B40:D40"/>
    <mergeCell ref="C41:D41"/>
    <mergeCell ref="C42:D42"/>
    <mergeCell ref="C46:D46"/>
    <mergeCell ref="C33:D33"/>
    <mergeCell ref="C34:D34"/>
    <mergeCell ref="C35:D35"/>
    <mergeCell ref="C36:D36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C8:D8"/>
    <mergeCell ref="C28:D28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294967293" r:id="rId1"/>
  <headerFooter alignWithMargins="0">
    <oddHeader>&amp;CRÉPCESZEMERE KÖZSÉGI ÖNKORMÁNYZATA
2016. ÉVI KÖLTSÉGVETÉSÉNEK ÖSSZEVONT MÉRLEGE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topLeftCell="F1" zoomScaleNormal="100" workbookViewId="0">
      <selection activeCell="W10" sqref="W10"/>
    </sheetView>
  </sheetViews>
  <sheetFormatPr defaultRowHeight="12.75"/>
  <cols>
    <col min="1" max="1" width="9.140625" style="9"/>
    <col min="2" max="2" width="12" style="9" customWidth="1"/>
    <col min="3" max="3" width="41.7109375" style="9" bestFit="1" customWidth="1"/>
    <col min="4" max="4" width="12.140625" style="50" customWidth="1"/>
    <col min="5" max="5" width="11.7109375" style="50" customWidth="1"/>
    <col min="6" max="6" width="13.28515625" style="50" customWidth="1"/>
    <col min="7" max="9" width="9.7109375" style="50" hidden="1" customWidth="1"/>
    <col min="10" max="10" width="14.42578125" style="94" customWidth="1"/>
    <col min="11" max="11" width="11.5703125" style="94" customWidth="1"/>
    <col min="12" max="12" width="13.85546875" style="94" customWidth="1"/>
    <col min="13" max="14" width="8.85546875" style="94" hidden="1" customWidth="1"/>
    <col min="15" max="15" width="10.42578125" style="94" hidden="1" customWidth="1"/>
    <col min="16" max="16" width="13" style="94" customWidth="1"/>
    <col min="17" max="17" width="8.140625" style="94" customWidth="1"/>
    <col min="18" max="18" width="9" style="9" customWidth="1"/>
    <col min="19" max="20" width="9.28515625" style="9" hidden="1" customWidth="1"/>
    <col min="21" max="21" width="9.42578125" style="9" hidden="1" customWidth="1"/>
    <col min="22" max="16384" width="9.140625" style="9"/>
  </cols>
  <sheetData>
    <row r="1" spans="1:22">
      <c r="D1" s="112"/>
      <c r="E1" s="112"/>
      <c r="F1" s="112"/>
      <c r="G1" s="112"/>
      <c r="H1" s="112"/>
      <c r="I1" s="112"/>
      <c r="J1" s="1155" t="s">
        <v>224</v>
      </c>
      <c r="K1" s="1155"/>
      <c r="L1" s="1155"/>
      <c r="M1" s="1155"/>
      <c r="N1" s="1155"/>
      <c r="O1" s="1155"/>
      <c r="P1" s="1155"/>
      <c r="Q1" s="377"/>
    </row>
    <row r="2" spans="1:22" ht="16.5" customHeight="1">
      <c r="A2" s="1158" t="s">
        <v>42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  <c r="P2" s="1158"/>
      <c r="Q2" s="375"/>
    </row>
    <row r="3" spans="1:22" ht="15" customHeight="1">
      <c r="A3" s="1159" t="s">
        <v>521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376"/>
    </row>
    <row r="4" spans="1:22" ht="15" customHeight="1">
      <c r="A4" s="1156" t="s">
        <v>218</v>
      </c>
      <c r="B4" s="1156"/>
      <c r="C4" s="1156"/>
      <c r="D4" s="1156"/>
      <c r="E4" s="1156"/>
      <c r="F4" s="1156"/>
      <c r="G4" s="1156"/>
      <c r="H4" s="1156"/>
      <c r="I4" s="1156"/>
      <c r="J4" s="1156"/>
      <c r="K4" s="1156"/>
      <c r="L4" s="1156"/>
      <c r="M4" s="1156"/>
      <c r="N4" s="1156"/>
      <c r="O4" s="1156"/>
      <c r="P4" s="1156"/>
      <c r="Q4" s="378"/>
    </row>
    <row r="5" spans="1:22" ht="13.5" thickBot="1">
      <c r="B5" s="13"/>
      <c r="C5" s="13"/>
      <c r="P5" s="892" t="s">
        <v>541</v>
      </c>
    </row>
    <row r="6" spans="1:22" s="159" customFormat="1" ht="41.25" customHeight="1" thickBot="1">
      <c r="A6" s="158" t="s">
        <v>6</v>
      </c>
      <c r="B6" s="1163" t="s">
        <v>4</v>
      </c>
      <c r="C6" s="1163"/>
      <c r="D6" s="1160" t="s">
        <v>5</v>
      </c>
      <c r="E6" s="1161"/>
      <c r="F6" s="1161"/>
      <c r="G6" s="1161"/>
      <c r="H6" s="1161"/>
      <c r="I6" s="1162"/>
      <c r="J6" s="1160" t="s">
        <v>81</v>
      </c>
      <c r="K6" s="1161"/>
      <c r="L6" s="1161"/>
      <c r="M6" s="1161"/>
      <c r="N6" s="1161"/>
      <c r="O6" s="1162"/>
      <c r="P6" s="1160" t="s">
        <v>82</v>
      </c>
      <c r="Q6" s="1161"/>
      <c r="R6" s="1161"/>
      <c r="S6" s="1161"/>
      <c r="T6" s="1161"/>
      <c r="U6" s="1162"/>
      <c r="V6" s="752"/>
    </row>
    <row r="7" spans="1:22" s="159" customFormat="1" ht="41.25" customHeight="1" thickBot="1">
      <c r="A7" s="355"/>
      <c r="B7" s="356"/>
      <c r="C7" s="356"/>
      <c r="D7" s="1027" t="s">
        <v>85</v>
      </c>
      <c r="E7" s="1028" t="s">
        <v>263</v>
      </c>
      <c r="F7" s="1028" t="s">
        <v>268</v>
      </c>
      <c r="G7" s="1028" t="s">
        <v>331</v>
      </c>
      <c r="H7" s="1028" t="s">
        <v>279</v>
      </c>
      <c r="I7" s="1029" t="s">
        <v>286</v>
      </c>
      <c r="J7" s="1027" t="s">
        <v>85</v>
      </c>
      <c r="K7" s="1028" t="s">
        <v>270</v>
      </c>
      <c r="L7" s="1028" t="s">
        <v>268</v>
      </c>
      <c r="M7" s="994" t="s">
        <v>331</v>
      </c>
      <c r="N7" s="994" t="s">
        <v>279</v>
      </c>
      <c r="O7" s="995" t="s">
        <v>286</v>
      </c>
      <c r="P7" s="1027" t="s">
        <v>85</v>
      </c>
      <c r="Q7" s="1028" t="s">
        <v>263</v>
      </c>
      <c r="R7" s="1028" t="s">
        <v>268</v>
      </c>
      <c r="S7" s="561" t="s">
        <v>331</v>
      </c>
      <c r="T7" s="753" t="s">
        <v>279</v>
      </c>
      <c r="U7" s="561" t="s">
        <v>286</v>
      </c>
    </row>
    <row r="8" spans="1:22" ht="27.95" customHeight="1">
      <c r="A8" s="70">
        <v>1</v>
      </c>
      <c r="B8" s="1157" t="s">
        <v>481</v>
      </c>
      <c r="C8" s="1157"/>
      <c r="D8" s="566">
        <v>1920000</v>
      </c>
      <c r="E8" s="566">
        <v>1920000</v>
      </c>
      <c r="F8" s="566">
        <v>1920000</v>
      </c>
      <c r="G8" s="566">
        <v>1920000</v>
      </c>
      <c r="H8" s="566">
        <v>1920000</v>
      </c>
      <c r="I8" s="566">
        <v>1920000</v>
      </c>
      <c r="J8" s="566">
        <v>1920000</v>
      </c>
      <c r="K8" s="566">
        <v>1920000</v>
      </c>
      <c r="L8" s="566">
        <v>1920000</v>
      </c>
      <c r="M8" s="563"/>
      <c r="N8" s="563"/>
      <c r="O8" s="573"/>
      <c r="P8" s="562"/>
      <c r="Q8" s="563"/>
      <c r="R8" s="563"/>
      <c r="S8" s="564"/>
      <c r="T8" s="754"/>
      <c r="U8" s="564"/>
    </row>
    <row r="9" spans="1:22" ht="27.95" customHeight="1">
      <c r="A9" s="70">
        <v>2</v>
      </c>
      <c r="B9" s="1157" t="s">
        <v>482</v>
      </c>
      <c r="C9" s="1157"/>
      <c r="D9" s="566">
        <v>1819000</v>
      </c>
      <c r="E9" s="566">
        <v>1819000</v>
      </c>
      <c r="F9" s="566">
        <v>1819000</v>
      </c>
      <c r="G9" s="566">
        <v>1819000</v>
      </c>
      <c r="H9" s="566">
        <v>1819000</v>
      </c>
      <c r="I9" s="566">
        <v>1819000</v>
      </c>
      <c r="J9" s="566">
        <v>1819000</v>
      </c>
      <c r="K9" s="566">
        <v>1819000</v>
      </c>
      <c r="L9" s="566">
        <v>1819000</v>
      </c>
      <c r="M9" s="566"/>
      <c r="N9" s="566"/>
      <c r="O9" s="574"/>
      <c r="P9" s="565"/>
      <c r="Q9" s="566"/>
      <c r="R9" s="566"/>
      <c r="S9" s="567"/>
      <c r="T9" s="755"/>
      <c r="U9" s="567"/>
    </row>
    <row r="10" spans="1:22" ht="27.95" customHeight="1">
      <c r="A10" s="70">
        <v>3</v>
      </c>
      <c r="B10" s="1157" t="s">
        <v>21</v>
      </c>
      <c r="C10" s="1157"/>
      <c r="D10" s="566">
        <v>1524000</v>
      </c>
      <c r="E10" s="566">
        <v>1524000</v>
      </c>
      <c r="F10" s="566">
        <v>1524000</v>
      </c>
      <c r="G10" s="566">
        <v>1524000</v>
      </c>
      <c r="H10" s="566">
        <v>1524000</v>
      </c>
      <c r="I10" s="566">
        <v>1524000</v>
      </c>
      <c r="J10" s="566">
        <v>1524000</v>
      </c>
      <c r="K10" s="566">
        <v>1524000</v>
      </c>
      <c r="L10" s="566">
        <v>1524000</v>
      </c>
      <c r="M10" s="566"/>
      <c r="N10" s="566"/>
      <c r="O10" s="574"/>
      <c r="P10" s="565"/>
      <c r="Q10" s="566"/>
      <c r="R10" s="566"/>
      <c r="S10" s="567"/>
      <c r="T10" s="755"/>
      <c r="U10" s="567"/>
    </row>
    <row r="11" spans="1:22" ht="27.95" customHeight="1">
      <c r="A11" s="70">
        <v>4</v>
      </c>
      <c r="B11" s="1157" t="s">
        <v>245</v>
      </c>
      <c r="C11" s="1157"/>
      <c r="D11" s="566">
        <v>2111000</v>
      </c>
      <c r="E11" s="566">
        <v>2111000</v>
      </c>
      <c r="F11" s="566">
        <v>2111000</v>
      </c>
      <c r="G11" s="566">
        <v>2111000</v>
      </c>
      <c r="H11" s="566">
        <v>2111000</v>
      </c>
      <c r="I11" s="566">
        <v>2111000</v>
      </c>
      <c r="J11" s="566">
        <v>2111000</v>
      </c>
      <c r="K11" s="566">
        <v>2111000</v>
      </c>
      <c r="L11" s="566">
        <v>2111000</v>
      </c>
      <c r="M11" s="566"/>
      <c r="N11" s="566"/>
      <c r="O11" s="574"/>
      <c r="P11" s="565"/>
      <c r="Q11" s="566"/>
      <c r="R11" s="566"/>
      <c r="S11" s="567"/>
      <c r="T11" s="755"/>
      <c r="U11" s="574"/>
    </row>
    <row r="12" spans="1:22" ht="27.95" customHeight="1">
      <c r="A12" s="70">
        <v>5</v>
      </c>
      <c r="B12" s="1157" t="s">
        <v>483</v>
      </c>
      <c r="C12" s="1157"/>
      <c r="D12" s="566">
        <v>445000</v>
      </c>
      <c r="E12" s="566">
        <v>445000</v>
      </c>
      <c r="F12" s="566">
        <v>445000</v>
      </c>
      <c r="G12" s="566">
        <v>445000</v>
      </c>
      <c r="H12" s="566">
        <v>445000</v>
      </c>
      <c r="I12" s="566">
        <v>445000</v>
      </c>
      <c r="J12" s="566">
        <v>445000</v>
      </c>
      <c r="K12" s="566">
        <v>445000</v>
      </c>
      <c r="L12" s="566">
        <v>445000</v>
      </c>
      <c r="M12" s="566"/>
      <c r="N12" s="566"/>
      <c r="O12" s="574"/>
      <c r="P12" s="565"/>
      <c r="Q12" s="566"/>
      <c r="R12" s="566"/>
      <c r="S12" s="567"/>
      <c r="T12" s="755"/>
      <c r="U12" s="567"/>
    </row>
    <row r="13" spans="1:22" ht="27.95" customHeight="1">
      <c r="A13" s="70">
        <v>6</v>
      </c>
      <c r="B13" s="1157" t="s">
        <v>484</v>
      </c>
      <c r="C13" s="1157"/>
      <c r="D13" s="566">
        <v>1046000</v>
      </c>
      <c r="E13" s="566">
        <v>1046000</v>
      </c>
      <c r="F13" s="566">
        <v>1046000</v>
      </c>
      <c r="G13" s="566">
        <v>1046000</v>
      </c>
      <c r="H13" s="566">
        <v>1046000</v>
      </c>
      <c r="I13" s="566">
        <v>1046000</v>
      </c>
      <c r="J13" s="566">
        <v>1046000</v>
      </c>
      <c r="K13" s="566">
        <v>1046000</v>
      </c>
      <c r="L13" s="566">
        <v>1046000</v>
      </c>
      <c r="M13" s="566"/>
      <c r="N13" s="566"/>
      <c r="O13" s="574"/>
      <c r="P13" s="565"/>
      <c r="Q13" s="566"/>
      <c r="R13" s="566"/>
      <c r="S13" s="567"/>
      <c r="T13" s="755"/>
      <c r="U13" s="567"/>
    </row>
    <row r="14" spans="1:22" ht="27.95" customHeight="1" thickBot="1">
      <c r="A14" s="70">
        <v>7</v>
      </c>
      <c r="B14" s="1168" t="s">
        <v>246</v>
      </c>
      <c r="C14" s="1168"/>
      <c r="D14" s="569">
        <v>890000</v>
      </c>
      <c r="E14" s="569">
        <v>890000</v>
      </c>
      <c r="F14" s="569">
        <v>890000</v>
      </c>
      <c r="G14" s="569">
        <v>890000</v>
      </c>
      <c r="H14" s="569">
        <v>890000</v>
      </c>
      <c r="I14" s="569">
        <v>890000</v>
      </c>
      <c r="J14" s="569">
        <v>890000</v>
      </c>
      <c r="K14" s="569">
        <v>890000</v>
      </c>
      <c r="L14" s="569">
        <v>890000</v>
      </c>
      <c r="M14" s="566"/>
      <c r="N14" s="566"/>
      <c r="O14" s="574"/>
      <c r="P14" s="565"/>
      <c r="Q14" s="566"/>
      <c r="R14" s="566"/>
      <c r="S14" s="567"/>
      <c r="T14" s="755"/>
      <c r="U14" s="567"/>
    </row>
    <row r="15" spans="1:22" ht="27.95" hidden="1" customHeight="1">
      <c r="A15" s="70">
        <v>8</v>
      </c>
      <c r="B15" s="1169"/>
      <c r="C15" s="1169"/>
      <c r="D15" s="565"/>
      <c r="E15" s="566"/>
      <c r="F15" s="566"/>
      <c r="G15" s="566"/>
      <c r="H15" s="566"/>
      <c r="I15" s="574"/>
      <c r="J15" s="565"/>
      <c r="K15" s="565"/>
      <c r="L15" s="565"/>
      <c r="M15" s="566"/>
      <c r="N15" s="566"/>
      <c r="O15" s="574"/>
      <c r="P15" s="565"/>
      <c r="Q15" s="566"/>
      <c r="R15" s="566"/>
      <c r="S15" s="567"/>
      <c r="T15" s="755"/>
      <c r="U15" s="567"/>
    </row>
    <row r="16" spans="1:22" ht="27.95" hidden="1" customHeight="1">
      <c r="A16" s="70">
        <v>9</v>
      </c>
      <c r="B16" s="1169"/>
      <c r="C16" s="1169"/>
      <c r="D16" s="565"/>
      <c r="E16" s="566"/>
      <c r="F16" s="566"/>
      <c r="G16" s="566"/>
      <c r="H16" s="566"/>
      <c r="I16" s="574"/>
      <c r="J16" s="565"/>
      <c r="K16" s="565"/>
      <c r="L16" s="565"/>
      <c r="M16" s="566"/>
      <c r="N16" s="566"/>
      <c r="O16" s="574"/>
      <c r="P16" s="565"/>
      <c r="Q16" s="566"/>
      <c r="R16" s="566"/>
      <c r="S16" s="567"/>
      <c r="T16" s="755"/>
      <c r="U16" s="567"/>
    </row>
    <row r="17" spans="1:24" ht="36" hidden="1" customHeight="1">
      <c r="A17" s="70">
        <v>10</v>
      </c>
      <c r="B17" s="1164"/>
      <c r="C17" s="1165"/>
      <c r="D17" s="565"/>
      <c r="E17" s="566"/>
      <c r="F17" s="566"/>
      <c r="G17" s="566"/>
      <c r="H17" s="566"/>
      <c r="I17" s="574"/>
      <c r="J17" s="565"/>
      <c r="K17" s="565"/>
      <c r="L17" s="565"/>
      <c r="M17" s="566"/>
      <c r="N17" s="566"/>
      <c r="O17" s="574"/>
      <c r="P17" s="565"/>
      <c r="Q17" s="566"/>
      <c r="R17" s="566"/>
      <c r="S17" s="567"/>
      <c r="T17" s="755"/>
      <c r="U17" s="567"/>
    </row>
    <row r="18" spans="1:24" ht="27.95" hidden="1" customHeight="1" thickBot="1">
      <c r="A18" s="70">
        <v>11</v>
      </c>
      <c r="B18" s="1171"/>
      <c r="C18" s="1171"/>
      <c r="D18" s="568"/>
      <c r="E18" s="569"/>
      <c r="F18" s="569"/>
      <c r="G18" s="569"/>
      <c r="H18" s="569"/>
      <c r="I18" s="574"/>
      <c r="J18" s="568"/>
      <c r="K18" s="568"/>
      <c r="L18" s="568"/>
      <c r="M18" s="569"/>
      <c r="N18" s="569"/>
      <c r="O18" s="574"/>
      <c r="P18" s="568"/>
      <c r="Q18" s="569"/>
      <c r="R18" s="569"/>
      <c r="S18" s="570"/>
      <c r="T18" s="756"/>
      <c r="U18" s="570"/>
    </row>
    <row r="19" spans="1:24" ht="27.95" hidden="1" customHeight="1">
      <c r="A19" s="70"/>
      <c r="B19" s="1172" t="s">
        <v>287</v>
      </c>
      <c r="C19" s="1171"/>
      <c r="D19" s="568"/>
      <c r="E19" s="569"/>
      <c r="F19" s="569"/>
      <c r="G19" s="569"/>
      <c r="H19" s="569"/>
      <c r="I19" s="574"/>
      <c r="J19" s="568"/>
      <c r="K19" s="568"/>
      <c r="L19" s="568"/>
      <c r="M19" s="569"/>
      <c r="N19" s="569"/>
      <c r="O19" s="574"/>
      <c r="P19" s="568"/>
      <c r="Q19" s="569"/>
      <c r="R19" s="569"/>
      <c r="S19" s="570"/>
      <c r="T19" s="756"/>
      <c r="U19" s="570"/>
    </row>
    <row r="20" spans="1:24" ht="27.95" hidden="1" customHeight="1" thickBot="1">
      <c r="A20" s="576"/>
      <c r="B20" s="1166" t="s">
        <v>288</v>
      </c>
      <c r="C20" s="1167"/>
      <c r="D20" s="577"/>
      <c r="E20" s="578"/>
      <c r="F20" s="578"/>
      <c r="G20" s="578"/>
      <c r="H20" s="578"/>
      <c r="I20" s="579"/>
      <c r="J20" s="577"/>
      <c r="K20" s="577"/>
      <c r="L20" s="577"/>
      <c r="M20" s="578"/>
      <c r="N20" s="578"/>
      <c r="O20" s="579"/>
      <c r="P20" s="577"/>
      <c r="Q20" s="578"/>
      <c r="R20" s="578"/>
      <c r="S20" s="580"/>
      <c r="T20" s="757"/>
      <c r="U20" s="580"/>
    </row>
    <row r="21" spans="1:24" ht="32.25" customHeight="1" thickBot="1">
      <c r="A21" s="278"/>
      <c r="B21" s="1170" t="s">
        <v>22</v>
      </c>
      <c r="C21" s="1170"/>
      <c r="D21" s="571">
        <f>SUM(D8:D18)</f>
        <v>9755000</v>
      </c>
      <c r="E21" s="572">
        <f>SUM(E8:E18)</f>
        <v>9755000</v>
      </c>
      <c r="F21" s="572">
        <f>SUM(F8:F18)</f>
        <v>9755000</v>
      </c>
      <c r="G21" s="572">
        <f>SUM(G8:G18)</f>
        <v>9755000</v>
      </c>
      <c r="H21" s="572"/>
      <c r="I21" s="575"/>
      <c r="J21" s="571">
        <f>SUM(J8:J18)</f>
        <v>9755000</v>
      </c>
      <c r="K21" s="571">
        <f>SUM(K8:K18)</f>
        <v>9755000</v>
      </c>
      <c r="L21" s="571">
        <f>SUM(L8:L18)</f>
        <v>9755000</v>
      </c>
      <c r="M21" s="572">
        <f>SUM(M8:M18)</f>
        <v>0</v>
      </c>
      <c r="N21" s="572"/>
      <c r="O21" s="575"/>
      <c r="P21" s="571">
        <f>SUM(P8:P18)</f>
        <v>0</v>
      </c>
      <c r="Q21" s="572">
        <f>SUM(Q8:Q18)</f>
        <v>0</v>
      </c>
      <c r="R21" s="572">
        <f>SUM(R8:R18)</f>
        <v>0</v>
      </c>
      <c r="S21" s="759">
        <f>SUM(S8:S18)</f>
        <v>0</v>
      </c>
      <c r="T21" s="758"/>
      <c r="U21" s="575"/>
    </row>
    <row r="23" spans="1:24">
      <c r="D23" s="9"/>
      <c r="E23" s="9"/>
      <c r="F23" s="9"/>
      <c r="G23" s="9"/>
      <c r="H23" s="9"/>
      <c r="I23" s="9"/>
      <c r="J23" s="9"/>
      <c r="K23" s="9"/>
      <c r="P23" s="9"/>
      <c r="Q23" s="9"/>
      <c r="X23" s="9" t="s">
        <v>522</v>
      </c>
    </row>
    <row r="24" spans="1:24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>
      <c r="D25" s="9"/>
      <c r="E25" s="9"/>
      <c r="F25" s="9"/>
      <c r="G25" s="9"/>
      <c r="H25" s="94">
        <f>G25-H21</f>
        <v>0</v>
      </c>
      <c r="I25" s="9"/>
      <c r="J25" s="9"/>
      <c r="K25" s="9"/>
      <c r="L25" s="9"/>
      <c r="M25" s="9"/>
      <c r="N25" s="9"/>
      <c r="O25" s="9"/>
      <c r="P25" s="9"/>
      <c r="Q25" s="9"/>
    </row>
    <row r="26" spans="1:24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4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4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4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4:17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4:17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4:17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4:17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topLeftCell="C1" zoomScale="75" zoomScaleNormal="75" workbookViewId="0">
      <selection activeCell="M31" sqref="M31"/>
    </sheetView>
  </sheetViews>
  <sheetFormatPr defaultRowHeight="12.75"/>
  <cols>
    <col min="1" max="1" width="40" style="14" customWidth="1"/>
    <col min="2" max="2" width="13.28515625" style="14" customWidth="1"/>
    <col min="3" max="3" width="22.140625" style="34" customWidth="1"/>
    <col min="4" max="5" width="17" style="34" customWidth="1"/>
    <col min="6" max="6" width="12.7109375" style="34" hidden="1" customWidth="1"/>
    <col min="7" max="7" width="17" style="34" hidden="1" customWidth="1"/>
    <col min="8" max="8" width="25.42578125" style="34" customWidth="1"/>
    <col min="9" max="10" width="17" style="34" customWidth="1"/>
    <col min="11" max="11" width="12.7109375" style="34" hidden="1" customWidth="1"/>
    <col min="12" max="12" width="12.5703125" style="34" hidden="1" customWidth="1"/>
    <col min="13" max="13" width="24.28515625" style="34" customWidth="1"/>
    <col min="14" max="14" width="14.28515625" style="14" customWidth="1"/>
    <col min="15" max="15" width="12.85546875" style="14" customWidth="1"/>
    <col min="16" max="16" width="12.7109375" style="14" hidden="1" customWidth="1"/>
    <col min="17" max="17" width="13.28515625" style="14" hidden="1" customWidth="1"/>
    <col min="18" max="18" width="17.7109375" style="14" customWidth="1"/>
    <col min="19" max="19" width="9.140625" style="14"/>
    <col min="20" max="20" width="13.28515625" style="14" bestFit="1" customWidth="1"/>
    <col min="21" max="21" width="15.5703125" style="14" bestFit="1" customWidth="1"/>
    <col min="22" max="16384" width="9.140625" style="14"/>
  </cols>
  <sheetData>
    <row r="1" spans="1:18" ht="24.75" customHeight="1">
      <c r="H1" s="1173" t="s">
        <v>225</v>
      </c>
      <c r="I1" s="1173"/>
      <c r="J1" s="1173"/>
      <c r="K1" s="1173"/>
      <c r="L1" s="1173"/>
      <c r="M1" s="1173"/>
    </row>
    <row r="2" spans="1:18" ht="37.5" customHeight="1">
      <c r="A2" s="1177" t="s">
        <v>238</v>
      </c>
      <c r="B2" s="1177"/>
      <c r="C2" s="1178"/>
      <c r="D2" s="1178"/>
      <c r="E2" s="1178"/>
      <c r="F2" s="1178"/>
      <c r="G2" s="1178"/>
      <c r="H2" s="1178"/>
      <c r="I2" s="1178"/>
      <c r="J2" s="1178"/>
      <c r="K2" s="1178"/>
      <c r="L2" s="1178"/>
      <c r="M2" s="1178"/>
    </row>
    <row r="3" spans="1:18" ht="18.75" customHeight="1">
      <c r="A3" s="1179" t="s">
        <v>521</v>
      </c>
      <c r="B3" s="1179"/>
      <c r="C3" s="1179"/>
      <c r="D3" s="1179"/>
      <c r="E3" s="1179"/>
      <c r="F3" s="1179"/>
      <c r="G3" s="1179"/>
      <c r="H3" s="1179"/>
      <c r="I3" s="1179"/>
      <c r="J3" s="1179"/>
      <c r="K3" s="1179"/>
      <c r="L3" s="1179"/>
      <c r="M3" s="1179"/>
    </row>
    <row r="4" spans="1:18" ht="15.75">
      <c r="A4" s="1180" t="s">
        <v>78</v>
      </c>
      <c r="B4" s="1180"/>
      <c r="C4" s="1180"/>
      <c r="D4" s="1180"/>
      <c r="E4" s="1180"/>
      <c r="F4" s="1180"/>
      <c r="G4" s="1180"/>
      <c r="H4" s="1180"/>
      <c r="I4" s="1180"/>
      <c r="J4" s="1180"/>
      <c r="K4" s="1180"/>
      <c r="L4" s="1180"/>
      <c r="M4" s="1180"/>
    </row>
    <row r="5" spans="1:18" ht="19.5" thickBot="1">
      <c r="A5" s="51"/>
      <c r="B5" s="51"/>
      <c r="M5" s="100" t="s">
        <v>539</v>
      </c>
    </row>
    <row r="6" spans="1:18" ht="19.5" customHeight="1">
      <c r="A6" s="1181" t="s">
        <v>31</v>
      </c>
      <c r="B6" s="1174" t="s">
        <v>236</v>
      </c>
      <c r="C6" s="1184" t="s">
        <v>5</v>
      </c>
      <c r="D6" s="1185"/>
      <c r="E6" s="1185"/>
      <c r="F6" s="1185"/>
      <c r="G6" s="1186"/>
      <c r="H6" s="1184" t="s">
        <v>281</v>
      </c>
      <c r="I6" s="1185"/>
      <c r="J6" s="1185"/>
      <c r="K6" s="1185"/>
      <c r="L6" s="1186"/>
      <c r="M6" s="1184" t="s">
        <v>32</v>
      </c>
      <c r="N6" s="1185"/>
      <c r="O6" s="1185"/>
      <c r="P6" s="1185"/>
      <c r="Q6" s="1193"/>
      <c r="R6" s="702"/>
    </row>
    <row r="7" spans="1:18" ht="12.75" customHeight="1">
      <c r="A7" s="1182"/>
      <c r="B7" s="1175"/>
      <c r="C7" s="1187"/>
      <c r="D7" s="1188"/>
      <c r="E7" s="1188"/>
      <c r="F7" s="1188"/>
      <c r="G7" s="1189"/>
      <c r="H7" s="1187"/>
      <c r="I7" s="1188"/>
      <c r="J7" s="1188"/>
      <c r="K7" s="1188"/>
      <c r="L7" s="1189"/>
      <c r="M7" s="1187"/>
      <c r="N7" s="1188"/>
      <c r="O7" s="1188"/>
      <c r="P7" s="1188"/>
      <c r="Q7" s="1194"/>
      <c r="R7" s="703"/>
    </row>
    <row r="8" spans="1:18" ht="20.25" customHeight="1" thickBot="1">
      <c r="A8" s="1183"/>
      <c r="B8" s="1176"/>
      <c r="C8" s="1190"/>
      <c r="D8" s="1191"/>
      <c r="E8" s="1191"/>
      <c r="F8" s="1191"/>
      <c r="G8" s="1192"/>
      <c r="H8" s="1190"/>
      <c r="I8" s="1191"/>
      <c r="J8" s="1191"/>
      <c r="K8" s="1191"/>
      <c r="L8" s="1192"/>
      <c r="M8" s="1190"/>
      <c r="N8" s="1191"/>
      <c r="O8" s="1191"/>
      <c r="P8" s="1191"/>
      <c r="Q8" s="1195"/>
      <c r="R8" s="703"/>
    </row>
    <row r="9" spans="1:18" ht="19.5" thickTop="1">
      <c r="A9" s="357"/>
      <c r="B9" s="358"/>
      <c r="C9" s="1030" t="s">
        <v>85</v>
      </c>
      <c r="D9" s="1030" t="s">
        <v>263</v>
      </c>
      <c r="E9" s="1030" t="s">
        <v>268</v>
      </c>
      <c r="F9" s="1031" t="s">
        <v>279</v>
      </c>
      <c r="G9" s="1031" t="s">
        <v>280</v>
      </c>
      <c r="H9" s="1030" t="s">
        <v>85</v>
      </c>
      <c r="I9" s="1030" t="s">
        <v>263</v>
      </c>
      <c r="J9" s="1030" t="s">
        <v>268</v>
      </c>
      <c r="K9" s="1031" t="s">
        <v>279</v>
      </c>
      <c r="L9" s="1031" t="s">
        <v>280</v>
      </c>
      <c r="M9" s="1030" t="s">
        <v>85</v>
      </c>
      <c r="N9" s="1030" t="s">
        <v>263</v>
      </c>
      <c r="O9" s="1030" t="s">
        <v>268</v>
      </c>
      <c r="P9" s="439" t="s">
        <v>279</v>
      </c>
      <c r="Q9" s="698" t="s">
        <v>280</v>
      </c>
      <c r="R9" s="703"/>
    </row>
    <row r="10" spans="1:18" ht="27" customHeight="1">
      <c r="A10" s="96" t="s">
        <v>506</v>
      </c>
      <c r="B10" s="304" t="s">
        <v>237</v>
      </c>
      <c r="C10" s="28">
        <f>937000-60000</f>
        <v>877000</v>
      </c>
      <c r="D10" s="28">
        <f>937000-60000</f>
        <v>877000</v>
      </c>
      <c r="E10" s="28">
        <f>937000-60000</f>
        <v>877000</v>
      </c>
      <c r="F10" s="369"/>
      <c r="G10" s="466"/>
      <c r="H10" s="28"/>
      <c r="I10" s="28"/>
      <c r="J10" s="28"/>
      <c r="K10" s="369"/>
      <c r="L10" s="466"/>
      <c r="M10" s="28">
        <v>877000</v>
      </c>
      <c r="N10" s="28">
        <v>877000</v>
      </c>
      <c r="O10" s="28">
        <v>877000</v>
      </c>
      <c r="P10" s="369"/>
      <c r="Q10" s="699"/>
      <c r="R10" s="703"/>
    </row>
    <row r="11" spans="1:18" ht="15.75" customHeight="1" thickBot="1">
      <c r="A11" s="96" t="s">
        <v>552</v>
      </c>
      <c r="B11" s="304" t="s">
        <v>551</v>
      </c>
      <c r="C11" s="28">
        <v>60000</v>
      </c>
      <c r="D11" s="28">
        <v>60000</v>
      </c>
      <c r="E11" s="28">
        <v>60000</v>
      </c>
      <c r="F11" s="28"/>
      <c r="G11" s="467"/>
      <c r="H11" s="28"/>
      <c r="I11" s="28"/>
      <c r="J11" s="28"/>
      <c r="K11" s="28"/>
      <c r="L11" s="467"/>
      <c r="M11" s="28">
        <v>60000</v>
      </c>
      <c r="N11" s="28">
        <v>60000</v>
      </c>
      <c r="O11" s="28">
        <v>60000</v>
      </c>
      <c r="P11" s="28"/>
      <c r="Q11" s="700"/>
      <c r="R11" s="703"/>
    </row>
    <row r="12" spans="1:18" ht="27" hidden="1" customHeight="1">
      <c r="A12" s="96" t="s">
        <v>41</v>
      </c>
      <c r="B12" s="304" t="s">
        <v>237</v>
      </c>
      <c r="C12" s="28"/>
      <c r="D12" s="28"/>
      <c r="E12" s="28"/>
      <c r="F12" s="28"/>
      <c r="G12" s="467"/>
      <c r="H12" s="28"/>
      <c r="I12" s="28"/>
      <c r="J12" s="28"/>
      <c r="K12" s="28"/>
      <c r="L12" s="467"/>
      <c r="M12" s="28"/>
      <c r="N12" s="28"/>
      <c r="O12" s="28"/>
      <c r="P12" s="28"/>
      <c r="Q12" s="700"/>
      <c r="R12" s="703"/>
    </row>
    <row r="13" spans="1:18" ht="28.5" hidden="1" customHeight="1">
      <c r="A13" s="96" t="s">
        <v>86</v>
      </c>
      <c r="B13" s="304" t="s">
        <v>237</v>
      </c>
      <c r="C13" s="28"/>
      <c r="D13" s="28"/>
      <c r="E13" s="28"/>
      <c r="F13" s="28"/>
      <c r="G13" s="467"/>
      <c r="H13" s="28"/>
      <c r="I13" s="28"/>
      <c r="J13" s="28"/>
      <c r="K13" s="28"/>
      <c r="L13" s="467"/>
      <c r="M13" s="28"/>
      <c r="N13" s="28"/>
      <c r="O13" s="28"/>
      <c r="P13" s="28"/>
      <c r="Q13" s="700"/>
      <c r="R13" s="703"/>
    </row>
    <row r="14" spans="1:18" ht="32.25" hidden="1" customHeight="1">
      <c r="A14" s="96" t="s">
        <v>464</v>
      </c>
      <c r="B14" s="304" t="s">
        <v>237</v>
      </c>
      <c r="C14" s="28"/>
      <c r="D14" s="28"/>
      <c r="E14" s="28"/>
      <c r="F14" s="28"/>
      <c r="G14" s="467"/>
      <c r="H14" s="28"/>
      <c r="I14" s="28"/>
      <c r="J14" s="28"/>
      <c r="K14" s="28"/>
      <c r="L14" s="467"/>
      <c r="M14" s="28"/>
      <c r="N14" s="28"/>
      <c r="O14" s="28"/>
      <c r="P14" s="28"/>
      <c r="Q14" s="700"/>
      <c r="R14" s="703"/>
    </row>
    <row r="15" spans="1:18" ht="33" hidden="1" customHeight="1" thickBot="1">
      <c r="A15" s="96" t="s">
        <v>463</v>
      </c>
      <c r="B15" s="304" t="s">
        <v>237</v>
      </c>
      <c r="C15" s="99"/>
      <c r="D15" s="99"/>
      <c r="E15" s="99"/>
      <c r="F15" s="99"/>
      <c r="G15" s="467"/>
      <c r="H15" s="99"/>
      <c r="I15" s="99"/>
      <c r="J15" s="99"/>
      <c r="K15" s="99"/>
      <c r="L15" s="467"/>
      <c r="M15" s="99"/>
      <c r="N15" s="99"/>
      <c r="O15" s="99"/>
      <c r="P15" s="99"/>
      <c r="Q15" s="700"/>
      <c r="R15" s="703"/>
    </row>
    <row r="16" spans="1:18" ht="39" customHeight="1" thickTop="1" thickBot="1">
      <c r="A16" s="101" t="s">
        <v>24</v>
      </c>
      <c r="B16" s="303"/>
      <c r="C16" s="102">
        <f>SUM(C10:C15)</f>
        <v>937000</v>
      </c>
      <c r="D16" s="102">
        <f>SUM(D10:D15)</f>
        <v>937000</v>
      </c>
      <c r="E16" s="102">
        <f>SUM(E10:E15)</f>
        <v>937000</v>
      </c>
      <c r="F16" s="102">
        <f>SUM(F10:F15)</f>
        <v>0</v>
      </c>
      <c r="G16" s="468">
        <f>F16/E16</f>
        <v>0</v>
      </c>
      <c r="H16" s="102">
        <f>SUM(H10:H15)</f>
        <v>0</v>
      </c>
      <c r="I16" s="102">
        <f>SUM(I10:I15)</f>
        <v>0</v>
      </c>
      <c r="J16" s="102">
        <f>SUM(J10:J15)</f>
        <v>0</v>
      </c>
      <c r="K16" s="102"/>
      <c r="L16" s="468"/>
      <c r="M16" s="102">
        <f>SUM(M10:M15)</f>
        <v>937000</v>
      </c>
      <c r="N16" s="102">
        <f t="shared" ref="N16:O16" si="0">SUM(N10:N15)</f>
        <v>937000</v>
      </c>
      <c r="O16" s="102">
        <f t="shared" si="0"/>
        <v>937000</v>
      </c>
      <c r="P16" s="102"/>
      <c r="Q16" s="701"/>
      <c r="R16" s="703"/>
    </row>
    <row r="17" spans="1:18" ht="19.5" customHeight="1">
      <c r="A17" s="97"/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R17" s="52"/>
    </row>
    <row r="18" spans="1:18">
      <c r="P18" s="14">
        <v>292</v>
      </c>
    </row>
    <row r="20" spans="1:18">
      <c r="I20" s="450"/>
    </row>
    <row r="21" spans="1:18">
      <c r="I21" s="450"/>
    </row>
    <row r="22" spans="1:18">
      <c r="I22" s="450"/>
    </row>
    <row r="23" spans="1:18">
      <c r="I23" s="45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C1" zoomScale="75" zoomScaleNormal="75" workbookViewId="0">
      <selection activeCell="R8" sqref="R8:S8"/>
    </sheetView>
  </sheetViews>
  <sheetFormatPr defaultRowHeight="12.75"/>
  <cols>
    <col min="1" max="1" width="37.85546875" style="359" customWidth="1"/>
    <col min="2" max="2" width="14.85546875" style="17" customWidth="1"/>
    <col min="3" max="4" width="9.85546875" style="17" customWidth="1"/>
    <col min="5" max="5" width="11.7109375" style="17" hidden="1" customWidth="1"/>
    <col min="6" max="6" width="16" style="17" hidden="1" customWidth="1"/>
    <col min="7" max="7" width="19.5703125" style="17" customWidth="1"/>
    <col min="8" max="8" width="21.42578125" style="17" customWidth="1"/>
    <col min="9" max="9" width="19.5703125" style="17" customWidth="1"/>
    <col min="10" max="10" width="11.7109375" style="17" hidden="1" customWidth="1"/>
    <col min="11" max="11" width="9.85546875" style="17" hidden="1" customWidth="1"/>
    <col min="12" max="12" width="16.7109375" style="17" customWidth="1"/>
    <col min="13" max="13" width="8.42578125" style="17" customWidth="1"/>
    <col min="14" max="14" width="9.28515625" style="17" customWidth="1"/>
    <col min="15" max="15" width="11.7109375" style="17" hidden="1" customWidth="1"/>
    <col min="16" max="16" width="8.5703125" style="17" hidden="1" customWidth="1"/>
    <col min="17" max="17" width="22.140625" style="17" customWidth="1"/>
    <col min="18" max="18" width="8.42578125" style="17" customWidth="1"/>
    <col min="19" max="19" width="12.140625" style="17" customWidth="1"/>
    <col min="20" max="20" width="11.7109375" style="17" hidden="1" customWidth="1"/>
    <col min="21" max="21" width="8.5703125" style="17" hidden="1" customWidth="1"/>
    <col min="22" max="16384" width="9.140625" style="17"/>
  </cols>
  <sheetData>
    <row r="1" spans="1:22" ht="12.75" customHeight="1">
      <c r="L1" s="1203" t="s">
        <v>226</v>
      </c>
      <c r="M1" s="1203"/>
      <c r="N1" s="1203"/>
      <c r="O1" s="1203"/>
      <c r="P1" s="1203"/>
      <c r="Q1" s="1203"/>
    </row>
    <row r="2" spans="1:22" ht="19.5">
      <c r="A2" s="1210" t="s">
        <v>25</v>
      </c>
      <c r="B2" s="1210"/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  <c r="P2" s="1210"/>
      <c r="Q2" s="1210"/>
    </row>
    <row r="3" spans="1:22" ht="15.75">
      <c r="A3" s="1211" t="s">
        <v>521</v>
      </c>
      <c r="B3" s="1211"/>
      <c r="C3" s="1211"/>
      <c r="D3" s="1211"/>
      <c r="E3" s="1211"/>
      <c r="F3" s="1211"/>
      <c r="G3" s="1211"/>
      <c r="H3" s="1211"/>
      <c r="I3" s="1211"/>
      <c r="J3" s="1211"/>
      <c r="K3" s="1211"/>
      <c r="L3" s="1211"/>
      <c r="M3" s="1211"/>
      <c r="N3" s="1211"/>
      <c r="O3" s="1211"/>
      <c r="P3" s="1211"/>
      <c r="Q3" s="1211"/>
    </row>
    <row r="4" spans="1:22" ht="14.25">
      <c r="A4" s="1212" t="s">
        <v>219</v>
      </c>
      <c r="B4" s="1212"/>
      <c r="C4" s="1212"/>
      <c r="D4" s="1212"/>
      <c r="E4" s="1212"/>
      <c r="F4" s="1212"/>
      <c r="G4" s="1212"/>
      <c r="H4" s="1212"/>
      <c r="I4" s="1212"/>
      <c r="J4" s="1212"/>
      <c r="K4" s="1212"/>
      <c r="L4" s="1212"/>
      <c r="M4" s="1212"/>
      <c r="N4" s="1212"/>
      <c r="O4" s="1212"/>
      <c r="P4" s="1212"/>
      <c r="Q4" s="1212"/>
    </row>
    <row r="5" spans="1:22" ht="13.5" thickBot="1">
      <c r="Q5" s="12" t="s">
        <v>539</v>
      </c>
    </row>
    <row r="6" spans="1:22" ht="24.75" customHeight="1">
      <c r="A6" s="1205" t="s">
        <v>26</v>
      </c>
      <c r="B6" s="1201" t="s">
        <v>27</v>
      </c>
      <c r="C6" s="1202"/>
      <c r="D6" s="1202"/>
      <c r="E6" s="1202"/>
      <c r="F6" s="1202"/>
      <c r="G6" s="1202"/>
      <c r="H6" s="1202"/>
      <c r="I6" s="1202"/>
      <c r="J6" s="1202"/>
      <c r="K6" s="1202"/>
      <c r="L6" s="1198" t="s">
        <v>28</v>
      </c>
      <c r="M6" s="1199"/>
      <c r="N6" s="1199"/>
      <c r="O6" s="1199"/>
      <c r="P6" s="1199"/>
      <c r="Q6" s="1199"/>
      <c r="R6" s="1199"/>
      <c r="S6" s="1199"/>
      <c r="T6" s="1199"/>
      <c r="U6" s="1200"/>
      <c r="V6" s="704"/>
    </row>
    <row r="7" spans="1:22" ht="24.75" customHeight="1">
      <c r="A7" s="1206"/>
      <c r="B7" s="1207" t="s">
        <v>83</v>
      </c>
      <c r="C7" s="1208"/>
      <c r="D7" s="1208"/>
      <c r="E7" s="1208"/>
      <c r="F7" s="1209"/>
      <c r="G7" s="1207" t="s">
        <v>84</v>
      </c>
      <c r="H7" s="1208"/>
      <c r="I7" s="1208"/>
      <c r="J7" s="1208"/>
      <c r="K7" s="1208"/>
      <c r="L7" s="1196" t="s">
        <v>83</v>
      </c>
      <c r="M7" s="1197"/>
      <c r="N7" s="1197"/>
      <c r="O7" s="1197"/>
      <c r="P7" s="1197"/>
      <c r="Q7" s="1197" t="s">
        <v>84</v>
      </c>
      <c r="R7" s="1197"/>
      <c r="S7" s="1197"/>
      <c r="T7" s="1197"/>
      <c r="U7" s="1213"/>
      <c r="V7" s="704"/>
    </row>
    <row r="8" spans="1:22" ht="42" customHeight="1">
      <c r="A8" s="344"/>
      <c r="B8" s="1032" t="s">
        <v>265</v>
      </c>
      <c r="C8" s="1032" t="s">
        <v>262</v>
      </c>
      <c r="D8" s="1033" t="s">
        <v>269</v>
      </c>
      <c r="E8" s="1032" t="s">
        <v>300</v>
      </c>
      <c r="F8" s="1032" t="s">
        <v>330</v>
      </c>
      <c r="G8" s="1032" t="s">
        <v>265</v>
      </c>
      <c r="H8" s="1032" t="s">
        <v>262</v>
      </c>
      <c r="I8" s="1033" t="s">
        <v>269</v>
      </c>
      <c r="J8" s="1032" t="s">
        <v>300</v>
      </c>
      <c r="K8" s="1032" t="s">
        <v>330</v>
      </c>
      <c r="L8" s="1034" t="s">
        <v>265</v>
      </c>
      <c r="M8" s="1035" t="s">
        <v>262</v>
      </c>
      <c r="N8" s="1033" t="s">
        <v>269</v>
      </c>
      <c r="O8" s="1032" t="s">
        <v>300</v>
      </c>
      <c r="P8" s="1032" t="s">
        <v>330</v>
      </c>
      <c r="Q8" s="1035" t="s">
        <v>265</v>
      </c>
      <c r="R8" s="1035" t="s">
        <v>262</v>
      </c>
      <c r="S8" s="1033" t="s">
        <v>269</v>
      </c>
      <c r="T8" s="345" t="s">
        <v>332</v>
      </c>
      <c r="U8" s="345" t="s">
        <v>330</v>
      </c>
      <c r="V8" s="704"/>
    </row>
    <row r="9" spans="1:22" ht="18" hidden="1">
      <c r="A9" s="58" t="s">
        <v>247</v>
      </c>
      <c r="B9" s="62"/>
      <c r="C9" s="62"/>
      <c r="D9" s="62"/>
      <c r="E9" s="62"/>
      <c r="F9" s="62"/>
      <c r="G9" s="62"/>
      <c r="H9" s="62"/>
      <c r="I9" s="62"/>
      <c r="J9" s="62"/>
      <c r="K9" s="471"/>
      <c r="L9" s="474"/>
      <c r="M9" s="63"/>
      <c r="N9" s="63"/>
      <c r="O9" s="63"/>
      <c r="P9" s="63"/>
      <c r="Q9" s="65"/>
      <c r="R9" s="65"/>
      <c r="S9" s="65"/>
      <c r="T9" s="62"/>
      <c r="U9" s="95"/>
      <c r="V9" s="704"/>
    </row>
    <row r="10" spans="1:22" ht="30.75" hidden="1">
      <c r="A10" s="58" t="s">
        <v>292</v>
      </c>
      <c r="B10" s="62"/>
      <c r="C10" s="62"/>
      <c r="D10" s="62"/>
      <c r="E10" s="62"/>
      <c r="F10" s="62"/>
      <c r="G10" s="62"/>
      <c r="H10" s="62"/>
      <c r="I10" s="62"/>
      <c r="J10" s="62"/>
      <c r="K10" s="471"/>
      <c r="L10" s="474"/>
      <c r="M10" s="63"/>
      <c r="N10" s="63"/>
      <c r="O10" s="63"/>
      <c r="P10" s="63"/>
      <c r="Q10" s="65"/>
      <c r="R10" s="65"/>
      <c r="S10" s="65"/>
      <c r="T10" s="62"/>
      <c r="U10" s="95"/>
      <c r="V10" s="704"/>
    </row>
    <row r="11" spans="1:22" ht="18" hidden="1">
      <c r="A11" s="58" t="s">
        <v>266</v>
      </c>
      <c r="B11" s="62"/>
      <c r="C11" s="62"/>
      <c r="D11" s="62"/>
      <c r="E11" s="62"/>
      <c r="F11" s="62"/>
      <c r="G11" s="62"/>
      <c r="H11" s="62"/>
      <c r="I11" s="62"/>
      <c r="J11" s="62"/>
      <c r="K11" s="471"/>
      <c r="L11" s="474"/>
      <c r="M11" s="63"/>
      <c r="N11" s="63"/>
      <c r="O11" s="63"/>
      <c r="P11" s="63"/>
      <c r="Q11" s="65"/>
      <c r="R11" s="65"/>
      <c r="S11" s="65"/>
      <c r="T11" s="62"/>
      <c r="U11" s="95"/>
      <c r="V11" s="704"/>
    </row>
    <row r="12" spans="1:22" ht="18" hidden="1">
      <c r="A12" s="59" t="s">
        <v>248</v>
      </c>
      <c r="B12" s="62"/>
      <c r="C12" s="62"/>
      <c r="D12" s="62"/>
      <c r="E12" s="62"/>
      <c r="F12" s="62"/>
      <c r="G12" s="62"/>
      <c r="H12" s="62"/>
      <c r="I12" s="62"/>
      <c r="J12" s="62"/>
      <c r="K12" s="471"/>
      <c r="L12" s="474"/>
      <c r="M12" s="63"/>
      <c r="N12" s="63"/>
      <c r="O12" s="63"/>
      <c r="P12" s="63"/>
      <c r="Q12" s="65"/>
      <c r="R12" s="65"/>
      <c r="S12" s="65"/>
      <c r="T12" s="62"/>
      <c r="U12" s="95"/>
      <c r="V12" s="704"/>
    </row>
    <row r="13" spans="1:22" ht="30.75">
      <c r="A13" s="59" t="s">
        <v>396</v>
      </c>
      <c r="B13" s="62"/>
      <c r="C13" s="62"/>
      <c r="D13" s="62"/>
      <c r="E13" s="62"/>
      <c r="F13" s="62"/>
      <c r="G13" s="62">
        <v>2220000</v>
      </c>
      <c r="H13" s="62">
        <v>2220000</v>
      </c>
      <c r="I13" s="62">
        <v>2220000</v>
      </c>
      <c r="J13" s="62"/>
      <c r="K13" s="471"/>
      <c r="L13" s="474"/>
      <c r="M13" s="63"/>
      <c r="N13" s="63"/>
      <c r="O13" s="63"/>
      <c r="P13" s="63"/>
      <c r="Q13" s="65"/>
      <c r="R13" s="65"/>
      <c r="S13" s="65"/>
      <c r="T13" s="62"/>
      <c r="U13" s="95"/>
      <c r="V13" s="704"/>
    </row>
    <row r="14" spans="1:22" ht="18" hidden="1">
      <c r="A14" s="59" t="s">
        <v>249</v>
      </c>
      <c r="B14" s="62"/>
      <c r="C14" s="62"/>
      <c r="D14" s="62"/>
      <c r="E14" s="62"/>
      <c r="F14" s="62"/>
      <c r="G14" s="62"/>
      <c r="H14" s="62"/>
      <c r="I14" s="62"/>
      <c r="J14" s="62"/>
      <c r="K14" s="471"/>
      <c r="L14" s="474"/>
      <c r="M14" s="63"/>
      <c r="N14" s="63"/>
      <c r="O14" s="63"/>
      <c r="P14" s="63"/>
      <c r="Q14" s="65"/>
      <c r="R14" s="65"/>
      <c r="S14" s="65"/>
      <c r="T14" s="62"/>
      <c r="U14" s="95"/>
      <c r="V14" s="704"/>
    </row>
    <row r="15" spans="1:22" ht="18">
      <c r="A15" s="59" t="s">
        <v>524</v>
      </c>
      <c r="B15" s="62"/>
      <c r="C15" s="62"/>
      <c r="D15" s="62"/>
      <c r="E15" s="62"/>
      <c r="F15" s="62"/>
      <c r="G15" s="62"/>
      <c r="H15" s="62"/>
      <c r="I15" s="62"/>
      <c r="J15" s="62"/>
      <c r="K15" s="471"/>
      <c r="L15" s="474"/>
      <c r="M15" s="63"/>
      <c r="N15" s="63"/>
      <c r="O15" s="63"/>
      <c r="P15" s="63"/>
      <c r="Q15" s="65"/>
      <c r="R15" s="65"/>
      <c r="S15" s="65"/>
      <c r="T15" s="62"/>
      <c r="U15" s="95"/>
      <c r="V15" s="704"/>
    </row>
    <row r="16" spans="1:22" ht="18">
      <c r="A16" s="59" t="s">
        <v>527</v>
      </c>
      <c r="B16" s="62"/>
      <c r="C16" s="62"/>
      <c r="D16" s="62"/>
      <c r="E16" s="62"/>
      <c r="F16" s="62"/>
      <c r="G16" s="62">
        <v>350000</v>
      </c>
      <c r="H16" s="62">
        <v>350000</v>
      </c>
      <c r="I16" s="62">
        <v>350000</v>
      </c>
      <c r="J16" s="62"/>
      <c r="K16" s="471"/>
      <c r="L16" s="474"/>
      <c r="M16" s="63"/>
      <c r="N16" s="63"/>
      <c r="O16" s="63"/>
      <c r="P16" s="63"/>
      <c r="Q16" s="65"/>
      <c r="R16" s="65"/>
      <c r="S16" s="65"/>
      <c r="T16" s="62"/>
      <c r="U16" s="95"/>
      <c r="V16" s="704"/>
    </row>
    <row r="17" spans="1:22" ht="30.75">
      <c r="A17" s="59" t="s">
        <v>525</v>
      </c>
      <c r="B17" s="62"/>
      <c r="C17" s="62"/>
      <c r="D17" s="62"/>
      <c r="E17" s="62"/>
      <c r="F17" s="62"/>
      <c r="G17" s="62">
        <v>350000</v>
      </c>
      <c r="H17" s="62">
        <v>350000</v>
      </c>
      <c r="I17" s="62">
        <v>350000</v>
      </c>
      <c r="J17" s="62"/>
      <c r="K17" s="471"/>
      <c r="L17" s="474"/>
      <c r="M17" s="63"/>
      <c r="N17" s="63"/>
      <c r="O17" s="63"/>
      <c r="P17" s="63"/>
      <c r="Q17" s="65"/>
      <c r="R17" s="65"/>
      <c r="S17" s="65"/>
      <c r="T17" s="62"/>
      <c r="U17" s="95"/>
      <c r="V17" s="704"/>
    </row>
    <row r="18" spans="1:22" ht="18">
      <c r="A18" s="59" t="s">
        <v>526</v>
      </c>
      <c r="B18" s="62"/>
      <c r="C18" s="62"/>
      <c r="D18" s="62"/>
      <c r="E18" s="62"/>
      <c r="F18" s="62"/>
      <c r="G18" s="62">
        <v>350000</v>
      </c>
      <c r="H18" s="62">
        <v>350000</v>
      </c>
      <c r="I18" s="62">
        <v>350000</v>
      </c>
      <c r="J18" s="62"/>
      <c r="K18" s="471"/>
      <c r="L18" s="474"/>
      <c r="M18" s="63"/>
      <c r="N18" s="63"/>
      <c r="O18" s="63"/>
      <c r="P18" s="63"/>
      <c r="Q18" s="65"/>
      <c r="R18" s="65"/>
      <c r="S18" s="65"/>
      <c r="T18" s="62"/>
      <c r="U18" s="95"/>
      <c r="V18" s="704"/>
    </row>
    <row r="19" spans="1:22" ht="18">
      <c r="A19" s="59" t="s">
        <v>528</v>
      </c>
      <c r="B19" s="62"/>
      <c r="C19" s="62"/>
      <c r="D19" s="62"/>
      <c r="E19" s="62"/>
      <c r="F19" s="62"/>
      <c r="G19" s="62">
        <v>350000</v>
      </c>
      <c r="H19" s="62">
        <v>350000</v>
      </c>
      <c r="I19" s="62">
        <v>350000</v>
      </c>
      <c r="J19" s="62"/>
      <c r="K19" s="471"/>
      <c r="L19" s="474"/>
      <c r="M19" s="63"/>
      <c r="N19" s="63"/>
      <c r="O19" s="63"/>
      <c r="P19" s="63"/>
      <c r="Q19" s="65"/>
      <c r="R19" s="65"/>
      <c r="S19" s="65"/>
      <c r="T19" s="62"/>
      <c r="U19" s="95"/>
      <c r="V19" s="704"/>
    </row>
    <row r="20" spans="1:22" ht="18">
      <c r="A20" s="59" t="s">
        <v>530</v>
      </c>
      <c r="B20" s="62"/>
      <c r="C20" s="62"/>
      <c r="D20" s="62"/>
      <c r="E20" s="62"/>
      <c r="F20" s="62"/>
      <c r="G20" s="62">
        <v>350000</v>
      </c>
      <c r="H20" s="62">
        <v>350000</v>
      </c>
      <c r="I20" s="62">
        <v>350000</v>
      </c>
      <c r="J20" s="62"/>
      <c r="K20" s="471"/>
      <c r="L20" s="474"/>
      <c r="M20" s="63"/>
      <c r="N20" s="63"/>
      <c r="O20" s="63"/>
      <c r="P20" s="63"/>
      <c r="Q20" s="65"/>
      <c r="R20" s="65"/>
      <c r="S20" s="65"/>
      <c r="T20" s="62"/>
      <c r="U20" s="95"/>
      <c r="V20" s="704"/>
    </row>
    <row r="21" spans="1:22" ht="18">
      <c r="A21" s="59" t="s">
        <v>529</v>
      </c>
      <c r="B21" s="62"/>
      <c r="C21" s="62"/>
      <c r="D21" s="62"/>
      <c r="E21" s="62"/>
      <c r="F21" s="62"/>
      <c r="G21" s="62">
        <v>350000</v>
      </c>
      <c r="H21" s="62">
        <v>350000</v>
      </c>
      <c r="I21" s="62">
        <v>350000</v>
      </c>
      <c r="J21" s="62"/>
      <c r="K21" s="471"/>
      <c r="L21" s="474"/>
      <c r="M21" s="63"/>
      <c r="N21" s="63"/>
      <c r="O21" s="63"/>
      <c r="P21" s="63"/>
      <c r="Q21" s="65"/>
      <c r="R21" s="65"/>
      <c r="S21" s="65"/>
      <c r="T21" s="62"/>
      <c r="U21" s="95"/>
      <c r="V21" s="704"/>
    </row>
    <row r="22" spans="1:22" ht="17.25" customHeight="1">
      <c r="A22" s="59" t="s">
        <v>531</v>
      </c>
      <c r="B22" s="62"/>
      <c r="C22" s="62"/>
      <c r="D22" s="62"/>
      <c r="E22" s="62"/>
      <c r="F22" s="62"/>
      <c r="G22" s="62">
        <v>120000</v>
      </c>
      <c r="H22" s="62">
        <v>120000</v>
      </c>
      <c r="I22" s="62">
        <v>120000</v>
      </c>
      <c r="J22" s="62"/>
      <c r="K22" s="471"/>
      <c r="L22" s="475"/>
      <c r="M22" s="65"/>
      <c r="N22" s="65"/>
      <c r="O22" s="65"/>
      <c r="P22" s="65"/>
      <c r="Q22" s="65"/>
      <c r="R22" s="65"/>
      <c r="S22" s="65"/>
      <c r="T22" s="62"/>
      <c r="U22" s="95"/>
      <c r="V22" s="704"/>
    </row>
    <row r="23" spans="1:22" s="20" customFormat="1" ht="18" hidden="1">
      <c r="A23" s="59" t="s">
        <v>250</v>
      </c>
      <c r="B23" s="62"/>
      <c r="C23" s="62"/>
      <c r="D23" s="62"/>
      <c r="E23" s="62"/>
      <c r="F23" s="62"/>
      <c r="G23" s="62"/>
      <c r="H23" s="62"/>
      <c r="I23" s="62"/>
      <c r="J23" s="62"/>
      <c r="K23" s="471"/>
      <c r="L23" s="476"/>
      <c r="M23" s="62"/>
      <c r="N23" s="62"/>
      <c r="O23" s="62"/>
      <c r="P23" s="62"/>
      <c r="Q23" s="62"/>
      <c r="R23" s="62"/>
      <c r="S23" s="62"/>
      <c r="T23" s="62"/>
      <c r="U23" s="95"/>
      <c r="V23" s="705"/>
    </row>
    <row r="24" spans="1:22" ht="18" hidden="1">
      <c r="A24" s="58"/>
      <c r="B24" s="65"/>
      <c r="C24" s="65"/>
      <c r="D24" s="65"/>
      <c r="E24" s="65"/>
      <c r="F24" s="65"/>
      <c r="G24" s="65"/>
      <c r="H24" s="65"/>
      <c r="I24" s="65"/>
      <c r="J24" s="65"/>
      <c r="K24" s="472"/>
      <c r="L24" s="476"/>
      <c r="M24" s="62"/>
      <c r="N24" s="62"/>
      <c r="O24" s="62"/>
      <c r="P24" s="62"/>
      <c r="Q24" s="65"/>
      <c r="R24" s="65"/>
      <c r="S24" s="65"/>
      <c r="T24" s="65"/>
      <c r="U24" s="64"/>
      <c r="V24" s="704"/>
    </row>
    <row r="25" spans="1:22" ht="18" hidden="1">
      <c r="A25" s="58"/>
      <c r="B25" s="65"/>
      <c r="C25" s="65"/>
      <c r="D25" s="65"/>
      <c r="E25" s="65"/>
      <c r="F25" s="65"/>
      <c r="G25" s="65"/>
      <c r="H25" s="65"/>
      <c r="I25" s="65"/>
      <c r="J25" s="65"/>
      <c r="K25" s="472"/>
      <c r="L25" s="476"/>
      <c r="M25" s="62"/>
      <c r="N25" s="62"/>
      <c r="O25" s="62"/>
      <c r="P25" s="62"/>
      <c r="Q25" s="65"/>
      <c r="R25" s="65"/>
      <c r="S25" s="65"/>
      <c r="T25" s="65"/>
      <c r="U25" s="64"/>
      <c r="V25" s="704"/>
    </row>
    <row r="26" spans="1:22" ht="23.25" customHeight="1" thickBot="1">
      <c r="A26" s="60" t="s">
        <v>1</v>
      </c>
      <c r="B26" s="66">
        <f>SUM(B9:B25)</f>
        <v>0</v>
      </c>
      <c r="C26" s="66">
        <f>SUM(C9:C25)</f>
        <v>0</v>
      </c>
      <c r="D26" s="66">
        <f>SUM(D9:D25)</f>
        <v>0</v>
      </c>
      <c r="E26" s="66">
        <f>SUM(E9:E25)</f>
        <v>0</v>
      </c>
      <c r="F26" s="66">
        <f>SUM(F9:F25)</f>
        <v>0</v>
      </c>
      <c r="G26" s="66">
        <f>SUM(G16:G25)</f>
        <v>2220000</v>
      </c>
      <c r="H26" s="66">
        <f>SUM(H16:H25)</f>
        <v>2220000</v>
      </c>
      <c r="I26" s="66">
        <f>SUM(I16:I25)</f>
        <v>2220000</v>
      </c>
      <c r="J26" s="66">
        <f t="shared" ref="J26:U26" si="0">SUM(J9:J25)</f>
        <v>0</v>
      </c>
      <c r="K26" s="66">
        <f t="shared" si="0"/>
        <v>0</v>
      </c>
      <c r="L26" s="477">
        <f t="shared" si="0"/>
        <v>0</v>
      </c>
      <c r="M26" s="66">
        <f t="shared" si="0"/>
        <v>0</v>
      </c>
      <c r="N26" s="66">
        <f t="shared" si="0"/>
        <v>0</v>
      </c>
      <c r="O26" s="66">
        <f t="shared" si="0"/>
        <v>0</v>
      </c>
      <c r="P26" s="66">
        <f t="shared" si="0"/>
        <v>0</v>
      </c>
      <c r="Q26" s="66">
        <f t="shared" si="0"/>
        <v>0</v>
      </c>
      <c r="R26" s="66">
        <f t="shared" si="0"/>
        <v>0</v>
      </c>
      <c r="S26" s="66">
        <f t="shared" si="0"/>
        <v>0</v>
      </c>
      <c r="T26" s="66">
        <f t="shared" si="0"/>
        <v>0</v>
      </c>
      <c r="U26" s="66">
        <f t="shared" si="0"/>
        <v>0</v>
      </c>
      <c r="V26" s="704"/>
    </row>
    <row r="27" spans="1:22" ht="15">
      <c r="A27" s="57"/>
      <c r="B27" s="15"/>
      <c r="C27" s="15"/>
      <c r="D27" s="15"/>
      <c r="E27" s="15"/>
      <c r="F27" s="15"/>
      <c r="G27" s="329"/>
      <c r="H27" s="329"/>
      <c r="I27" s="329"/>
      <c r="J27" s="329"/>
      <c r="K27" s="329"/>
      <c r="L27" s="15"/>
      <c r="M27" s="15"/>
      <c r="N27" s="15"/>
      <c r="O27" s="15"/>
      <c r="P27" s="15"/>
      <c r="Q27" s="329"/>
      <c r="T27" s="469"/>
      <c r="U27" s="469"/>
    </row>
    <row r="28" spans="1:22" ht="14.25" hidden="1">
      <c r="A28" s="1204" t="s">
        <v>253</v>
      </c>
      <c r="B28" s="1204"/>
      <c r="C28" s="1204"/>
      <c r="D28" s="1204"/>
      <c r="E28" s="1204"/>
      <c r="F28" s="1204"/>
      <c r="G28" s="1204"/>
      <c r="H28" s="1204"/>
      <c r="I28" s="1204"/>
      <c r="J28" s="1204"/>
      <c r="K28" s="1204"/>
      <c r="L28" s="1204"/>
      <c r="M28" s="1204"/>
      <c r="N28" s="1204"/>
      <c r="O28" s="1204"/>
      <c r="P28" s="1204"/>
      <c r="Q28" s="1204"/>
    </row>
    <row r="29" spans="1:22" ht="13.5" hidden="1" thickBot="1">
      <c r="Q29" s="12"/>
    </row>
    <row r="30" spans="1:22" ht="29.25" hidden="1" customHeight="1">
      <c r="A30" s="1205" t="s">
        <v>252</v>
      </c>
      <c r="B30" s="1201" t="s">
        <v>27</v>
      </c>
      <c r="C30" s="1202"/>
      <c r="D30" s="1202"/>
      <c r="E30" s="1202"/>
      <c r="F30" s="1202"/>
      <c r="G30" s="1202"/>
      <c r="H30" s="1202"/>
      <c r="I30" s="1202"/>
      <c r="J30" s="1202"/>
      <c r="K30" s="1202"/>
      <c r="L30" s="1198" t="s">
        <v>28</v>
      </c>
      <c r="M30" s="1199"/>
      <c r="N30" s="1199"/>
      <c r="O30" s="1199"/>
      <c r="P30" s="1199"/>
      <c r="Q30" s="1199"/>
      <c r="R30" s="1199"/>
      <c r="S30" s="1199"/>
      <c r="T30" s="1199"/>
      <c r="U30" s="1200"/>
      <c r="V30" s="704"/>
    </row>
    <row r="31" spans="1:22" ht="29.25" hidden="1" customHeight="1">
      <c r="A31" s="1206"/>
      <c r="B31" s="1207" t="s">
        <v>83</v>
      </c>
      <c r="C31" s="1208"/>
      <c r="D31" s="1208"/>
      <c r="E31" s="1208"/>
      <c r="F31" s="1209"/>
      <c r="G31" s="1207" t="s">
        <v>84</v>
      </c>
      <c r="H31" s="1208"/>
      <c r="I31" s="1208"/>
      <c r="J31" s="1208"/>
      <c r="K31" s="1208"/>
      <c r="L31" s="1196" t="s">
        <v>83</v>
      </c>
      <c r="M31" s="1197"/>
      <c r="N31" s="1197"/>
      <c r="O31" s="1197"/>
      <c r="P31" s="1197"/>
      <c r="Q31" s="1197" t="s">
        <v>84</v>
      </c>
      <c r="R31" s="1197"/>
      <c r="S31" s="1197"/>
      <c r="T31" s="1197"/>
      <c r="U31" s="1213"/>
      <c r="V31" s="704"/>
    </row>
    <row r="32" spans="1:22" ht="29.25" hidden="1" customHeight="1">
      <c r="A32" s="344"/>
      <c r="B32" s="345" t="s">
        <v>265</v>
      </c>
      <c r="C32" s="345" t="s">
        <v>262</v>
      </c>
      <c r="D32" s="706" t="s">
        <v>296</v>
      </c>
      <c r="E32" s="345" t="s">
        <v>300</v>
      </c>
      <c r="F32" s="345" t="s">
        <v>330</v>
      </c>
      <c r="G32" s="345" t="s">
        <v>265</v>
      </c>
      <c r="H32" s="345" t="s">
        <v>262</v>
      </c>
      <c r="I32" s="345" t="s">
        <v>271</v>
      </c>
      <c r="J32" s="345" t="s">
        <v>279</v>
      </c>
      <c r="K32" s="345" t="s">
        <v>330</v>
      </c>
      <c r="L32" s="473" t="s">
        <v>265</v>
      </c>
      <c r="M32" s="384" t="s">
        <v>262</v>
      </c>
      <c r="N32" s="384" t="s">
        <v>271</v>
      </c>
      <c r="O32" s="345" t="s">
        <v>300</v>
      </c>
      <c r="P32" s="345" t="s">
        <v>330</v>
      </c>
      <c r="Q32" s="384" t="s">
        <v>265</v>
      </c>
      <c r="R32" s="384" t="s">
        <v>262</v>
      </c>
      <c r="S32" s="706" t="s">
        <v>296</v>
      </c>
      <c r="T32" s="345" t="s">
        <v>300</v>
      </c>
      <c r="U32" s="345" t="s">
        <v>330</v>
      </c>
      <c r="V32" s="704"/>
    </row>
    <row r="33" spans="1:22" ht="18" hidden="1">
      <c r="A33" s="58" t="s">
        <v>254</v>
      </c>
      <c r="B33" s="65"/>
      <c r="C33" s="65"/>
      <c r="D33" s="65"/>
      <c r="E33" s="65"/>
      <c r="F33" s="65"/>
      <c r="G33" s="65"/>
      <c r="H33" s="65"/>
      <c r="I33" s="65"/>
      <c r="J33" s="65"/>
      <c r="K33" s="472"/>
      <c r="L33" s="476"/>
      <c r="M33" s="62"/>
      <c r="N33" s="62"/>
      <c r="O33" s="62"/>
      <c r="P33" s="62"/>
      <c r="Q33" s="65"/>
      <c r="R33" s="65"/>
      <c r="S33" s="65"/>
      <c r="T33" s="62"/>
      <c r="U33" s="95"/>
      <c r="V33" s="704"/>
    </row>
    <row r="34" spans="1:22" ht="18" hidden="1">
      <c r="A34" s="104" t="s">
        <v>255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478"/>
      <c r="L34" s="476"/>
      <c r="M34" s="62"/>
      <c r="N34" s="62"/>
      <c r="O34" s="62"/>
      <c r="P34" s="62"/>
      <c r="Q34" s="65"/>
      <c r="R34" s="65"/>
      <c r="S34" s="65"/>
      <c r="T34" s="62"/>
      <c r="U34" s="95"/>
      <c r="V34" s="704"/>
    </row>
    <row r="35" spans="1:22" ht="18" hidden="1">
      <c r="A35" s="104" t="s">
        <v>256</v>
      </c>
      <c r="B35" s="103"/>
      <c r="C35" s="103"/>
      <c r="D35" s="103"/>
      <c r="E35" s="103"/>
      <c r="F35" s="103"/>
      <c r="G35" s="103"/>
      <c r="H35" s="103"/>
      <c r="I35" s="103"/>
      <c r="J35" s="103"/>
      <c r="K35" s="478"/>
      <c r="L35" s="476"/>
      <c r="M35" s="62"/>
      <c r="N35" s="62"/>
      <c r="O35" s="62"/>
      <c r="P35" s="62"/>
      <c r="Q35" s="65"/>
      <c r="R35" s="65"/>
      <c r="S35" s="65"/>
      <c r="T35" s="62"/>
      <c r="U35" s="95"/>
      <c r="V35" s="704"/>
    </row>
    <row r="36" spans="1:22" ht="18" hidden="1">
      <c r="A36" s="104" t="s">
        <v>257</v>
      </c>
      <c r="B36" s="103"/>
      <c r="C36" s="103"/>
      <c r="D36" s="103"/>
      <c r="E36" s="103"/>
      <c r="F36" s="103"/>
      <c r="G36" s="103"/>
      <c r="H36" s="103"/>
      <c r="I36" s="103"/>
      <c r="J36" s="103"/>
      <c r="K36" s="478"/>
      <c r="L36" s="476"/>
      <c r="M36" s="62"/>
      <c r="N36" s="62"/>
      <c r="O36" s="62"/>
      <c r="P36" s="62"/>
      <c r="Q36" s="65"/>
      <c r="R36" s="65"/>
      <c r="S36" s="65"/>
      <c r="T36" s="62"/>
      <c r="U36" s="95"/>
      <c r="V36" s="704"/>
    </row>
    <row r="37" spans="1:22" ht="18" hidden="1">
      <c r="A37" s="104" t="s">
        <v>465</v>
      </c>
      <c r="B37" s="103"/>
      <c r="C37" s="103"/>
      <c r="D37" s="103"/>
      <c r="E37" s="103"/>
      <c r="F37" s="103"/>
      <c r="G37" s="103"/>
      <c r="H37" s="103"/>
      <c r="I37" s="103"/>
      <c r="J37" s="103"/>
      <c r="K37" s="478"/>
      <c r="L37" s="476"/>
      <c r="M37" s="62"/>
      <c r="N37" s="62"/>
      <c r="O37" s="62"/>
      <c r="P37" s="62"/>
      <c r="Q37" s="65"/>
      <c r="R37" s="65"/>
      <c r="S37" s="65"/>
      <c r="T37" s="62"/>
      <c r="U37" s="95"/>
      <c r="V37" s="704"/>
    </row>
    <row r="38" spans="1:22" ht="18" hidden="1">
      <c r="A38" s="104" t="s">
        <v>258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478"/>
      <c r="L38" s="476"/>
      <c r="M38" s="62"/>
      <c r="N38" s="62"/>
      <c r="O38" s="62"/>
      <c r="P38" s="62"/>
      <c r="Q38" s="65"/>
      <c r="R38" s="65"/>
      <c r="S38" s="65"/>
      <c r="T38" s="62"/>
      <c r="U38" s="95"/>
      <c r="V38" s="704"/>
    </row>
    <row r="39" spans="1:22" ht="18" hidden="1">
      <c r="A39" s="104" t="s">
        <v>259</v>
      </c>
      <c r="B39" s="103"/>
      <c r="C39" s="103"/>
      <c r="D39" s="103"/>
      <c r="E39" s="103"/>
      <c r="F39" s="103"/>
      <c r="G39" s="103"/>
      <c r="H39" s="103"/>
      <c r="I39" s="103"/>
      <c r="J39" s="103"/>
      <c r="K39" s="478"/>
      <c r="L39" s="476"/>
      <c r="M39" s="62"/>
      <c r="N39" s="62"/>
      <c r="O39" s="62"/>
      <c r="P39" s="62"/>
      <c r="Q39" s="65"/>
      <c r="R39" s="65"/>
      <c r="S39" s="65"/>
      <c r="T39" s="62"/>
      <c r="U39" s="95"/>
      <c r="V39" s="704"/>
    </row>
    <row r="40" spans="1:22" ht="18" hidden="1">
      <c r="A40" s="104" t="s">
        <v>260</v>
      </c>
      <c r="B40" s="103"/>
      <c r="C40" s="103"/>
      <c r="D40" s="103"/>
      <c r="E40" s="103"/>
      <c r="F40" s="103"/>
      <c r="G40" s="103"/>
      <c r="H40" s="103"/>
      <c r="I40" s="103"/>
      <c r="J40" s="103"/>
      <c r="K40" s="478"/>
      <c r="L40" s="476"/>
      <c r="M40" s="62"/>
      <c r="N40" s="62"/>
      <c r="O40" s="62"/>
      <c r="P40" s="62"/>
      <c r="Q40" s="65"/>
      <c r="R40" s="65"/>
      <c r="S40" s="65"/>
      <c r="T40" s="62"/>
      <c r="U40" s="95"/>
      <c r="V40" s="704"/>
    </row>
    <row r="41" spans="1:22" ht="18" hidden="1">
      <c r="A41" s="104" t="s">
        <v>261</v>
      </c>
      <c r="B41" s="103"/>
      <c r="C41" s="103"/>
      <c r="D41" s="103"/>
      <c r="E41" s="103"/>
      <c r="F41" s="103"/>
      <c r="G41" s="103"/>
      <c r="H41" s="103"/>
      <c r="I41" s="103"/>
      <c r="J41" s="103"/>
      <c r="K41" s="478"/>
      <c r="L41" s="476"/>
      <c r="M41" s="62"/>
      <c r="N41" s="62"/>
      <c r="O41" s="62"/>
      <c r="P41" s="62"/>
      <c r="Q41" s="65"/>
      <c r="R41" s="65"/>
      <c r="S41" s="65"/>
      <c r="T41" s="62"/>
      <c r="U41" s="95"/>
      <c r="V41" s="704"/>
    </row>
    <row r="42" spans="1:22" ht="18" hidden="1">
      <c r="A42" s="104" t="s">
        <v>264</v>
      </c>
      <c r="B42" s="103"/>
      <c r="C42" s="103"/>
      <c r="D42" s="103"/>
      <c r="E42" s="103"/>
      <c r="F42" s="103"/>
      <c r="G42" s="103"/>
      <c r="H42" s="103"/>
      <c r="I42" s="103"/>
      <c r="J42" s="103"/>
      <c r="K42" s="478"/>
      <c r="L42" s="476"/>
      <c r="M42" s="62"/>
      <c r="N42" s="62"/>
      <c r="O42" s="62"/>
      <c r="P42" s="62"/>
      <c r="Q42" s="65"/>
      <c r="R42" s="65"/>
      <c r="S42" s="65"/>
      <c r="T42" s="62"/>
      <c r="U42" s="95"/>
      <c r="V42" s="704"/>
    </row>
    <row r="43" spans="1:22" ht="39" hidden="1" customHeight="1">
      <c r="A43" s="104" t="s">
        <v>272</v>
      </c>
      <c r="B43" s="103"/>
      <c r="C43" s="103"/>
      <c r="D43" s="103"/>
      <c r="E43" s="103"/>
      <c r="F43" s="103"/>
      <c r="G43" s="103"/>
      <c r="H43" s="103"/>
      <c r="I43" s="103"/>
      <c r="J43" s="103"/>
      <c r="K43" s="478"/>
      <c r="L43" s="476"/>
      <c r="M43" s="62"/>
      <c r="N43" s="62"/>
      <c r="O43" s="62"/>
      <c r="P43" s="62"/>
      <c r="Q43" s="65"/>
      <c r="R43" s="65"/>
      <c r="S43" s="65"/>
      <c r="T43" s="62"/>
      <c r="U43" s="95"/>
      <c r="V43" s="704"/>
    </row>
    <row r="44" spans="1:22" ht="30.75" hidden="1">
      <c r="A44" s="104" t="s">
        <v>289</v>
      </c>
      <c r="B44" s="103"/>
      <c r="C44" s="103"/>
      <c r="D44" s="103"/>
      <c r="E44" s="103"/>
      <c r="F44" s="103"/>
      <c r="G44" s="103"/>
      <c r="H44" s="103"/>
      <c r="I44" s="103"/>
      <c r="J44" s="103"/>
      <c r="K44" s="478"/>
      <c r="L44" s="476"/>
      <c r="M44" s="62"/>
      <c r="N44" s="62"/>
      <c r="O44" s="62"/>
      <c r="P44" s="62"/>
      <c r="Q44" s="65"/>
      <c r="R44" s="65"/>
      <c r="S44" s="65"/>
      <c r="T44" s="62"/>
      <c r="U44" s="95"/>
      <c r="V44" s="704"/>
    </row>
    <row r="45" spans="1:22" ht="18" hidden="1">
      <c r="A45" s="104" t="s">
        <v>290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478"/>
      <c r="L45" s="476"/>
      <c r="M45" s="62"/>
      <c r="N45" s="62"/>
      <c r="O45" s="62"/>
      <c r="P45" s="62"/>
      <c r="Q45" s="65"/>
      <c r="R45" s="65"/>
      <c r="S45" s="65"/>
      <c r="T45" s="62"/>
      <c r="U45" s="95"/>
      <c r="V45" s="704"/>
    </row>
    <row r="46" spans="1:22" ht="47.25" hidden="1" customHeight="1">
      <c r="A46" s="104" t="s">
        <v>291</v>
      </c>
      <c r="B46" s="103"/>
      <c r="C46" s="103"/>
      <c r="D46" s="103"/>
      <c r="E46" s="103"/>
      <c r="F46" s="103"/>
      <c r="G46" s="103"/>
      <c r="H46" s="103"/>
      <c r="I46" s="103"/>
      <c r="J46" s="103"/>
      <c r="K46" s="478"/>
      <c r="L46" s="476"/>
      <c r="M46" s="62"/>
      <c r="N46" s="62"/>
      <c r="O46" s="62"/>
      <c r="P46" s="62"/>
      <c r="Q46" s="65"/>
      <c r="R46" s="65"/>
      <c r="S46" s="65"/>
      <c r="T46" s="62"/>
      <c r="U46" s="95"/>
      <c r="V46" s="704"/>
    </row>
    <row r="47" spans="1:22" ht="39" hidden="1" customHeight="1">
      <c r="A47" s="280"/>
      <c r="B47" s="103"/>
      <c r="C47" s="103"/>
      <c r="D47" s="103"/>
      <c r="E47" s="103"/>
      <c r="F47" s="103"/>
      <c r="G47" s="103"/>
      <c r="H47" s="103"/>
      <c r="I47" s="103"/>
      <c r="J47" s="103"/>
      <c r="K47" s="478"/>
      <c r="L47" s="476"/>
      <c r="M47" s="62"/>
      <c r="N47" s="62"/>
      <c r="O47" s="62"/>
      <c r="P47" s="62"/>
      <c r="Q47" s="65"/>
      <c r="R47" s="65"/>
      <c r="S47" s="65"/>
      <c r="T47" s="62"/>
      <c r="U47" s="95"/>
      <c r="V47" s="704"/>
    </row>
    <row r="48" spans="1:22" ht="39" hidden="1" customHeight="1">
      <c r="A48" s="280"/>
      <c r="B48" s="103"/>
      <c r="C48" s="103"/>
      <c r="D48" s="103"/>
      <c r="E48" s="103"/>
      <c r="F48" s="103"/>
      <c r="G48" s="103"/>
      <c r="H48" s="103"/>
      <c r="I48" s="103"/>
      <c r="J48" s="103"/>
      <c r="K48" s="478"/>
      <c r="L48" s="476"/>
      <c r="M48" s="62"/>
      <c r="N48" s="62"/>
      <c r="O48" s="62"/>
      <c r="P48" s="62"/>
      <c r="Q48" s="65"/>
      <c r="R48" s="65"/>
      <c r="S48" s="65"/>
      <c r="T48" s="62"/>
      <c r="U48" s="95"/>
      <c r="V48" s="704"/>
    </row>
    <row r="49" spans="1:22" ht="39" hidden="1" customHeight="1">
      <c r="A49" s="280"/>
      <c r="B49" s="103"/>
      <c r="C49" s="103"/>
      <c r="D49" s="103"/>
      <c r="E49" s="103"/>
      <c r="F49" s="103"/>
      <c r="G49" s="103"/>
      <c r="H49" s="103"/>
      <c r="I49" s="103"/>
      <c r="J49" s="103"/>
      <c r="K49" s="478"/>
      <c r="L49" s="476"/>
      <c r="M49" s="62"/>
      <c r="N49" s="62"/>
      <c r="O49" s="62"/>
      <c r="P49" s="62"/>
      <c r="Q49" s="65"/>
      <c r="R49" s="65"/>
      <c r="S49" s="65"/>
      <c r="T49" s="62"/>
      <c r="U49" s="95"/>
      <c r="V49" s="704"/>
    </row>
    <row r="50" spans="1:22" ht="39" hidden="1" customHeight="1">
      <c r="A50" s="280"/>
      <c r="B50" s="103"/>
      <c r="C50" s="103"/>
      <c r="D50" s="103"/>
      <c r="E50" s="103"/>
      <c r="F50" s="103"/>
      <c r="G50" s="103"/>
      <c r="H50" s="103"/>
      <c r="I50" s="103"/>
      <c r="J50" s="103"/>
      <c r="K50" s="478"/>
      <c r="L50" s="476"/>
      <c r="M50" s="62"/>
      <c r="N50" s="62"/>
      <c r="O50" s="62"/>
      <c r="P50" s="62"/>
      <c r="Q50" s="65"/>
      <c r="R50" s="65"/>
      <c r="S50" s="65"/>
      <c r="T50" s="62"/>
      <c r="U50" s="95"/>
      <c r="V50" s="704"/>
    </row>
    <row r="51" spans="1:22" ht="39" hidden="1" customHeight="1">
      <c r="A51" s="280"/>
      <c r="B51" s="103"/>
      <c r="C51" s="103"/>
      <c r="D51" s="103"/>
      <c r="E51" s="103"/>
      <c r="F51" s="103"/>
      <c r="G51" s="103"/>
      <c r="H51" s="103"/>
      <c r="I51" s="103"/>
      <c r="J51" s="103"/>
      <c r="K51" s="478"/>
      <c r="L51" s="476"/>
      <c r="M51" s="62"/>
      <c r="N51" s="62"/>
      <c r="O51" s="62"/>
      <c r="P51" s="62"/>
      <c r="Q51" s="65"/>
      <c r="R51" s="65"/>
      <c r="S51" s="65"/>
      <c r="T51" s="62"/>
      <c r="U51" s="95"/>
      <c r="V51" s="704"/>
    </row>
    <row r="52" spans="1:22" ht="39" hidden="1" customHeight="1">
      <c r="A52" s="280"/>
      <c r="B52" s="103"/>
      <c r="C52" s="103"/>
      <c r="D52" s="103"/>
      <c r="E52" s="103"/>
      <c r="F52" s="103"/>
      <c r="G52" s="103"/>
      <c r="H52" s="103"/>
      <c r="I52" s="103"/>
      <c r="J52" s="103"/>
      <c r="K52" s="478"/>
      <c r="L52" s="476"/>
      <c r="M52" s="62"/>
      <c r="N52" s="62"/>
      <c r="O52" s="62"/>
      <c r="P52" s="62"/>
      <c r="Q52" s="65"/>
      <c r="R52" s="65"/>
      <c r="S52" s="65"/>
      <c r="T52" s="62"/>
      <c r="U52" s="95"/>
      <c r="V52" s="704"/>
    </row>
    <row r="53" spans="1:22" s="16" customFormat="1" ht="27" hidden="1" customHeight="1" thickBot="1">
      <c r="A53" s="61" t="s">
        <v>1</v>
      </c>
      <c r="B53" s="67">
        <f>SUM(B33:B47)</f>
        <v>0</v>
      </c>
      <c r="C53" s="67">
        <f t="shared" ref="C53:Q53" si="1">SUM(C33:C47)</f>
        <v>0</v>
      </c>
      <c r="D53" s="67">
        <f t="shared" si="1"/>
        <v>0</v>
      </c>
      <c r="E53" s="67">
        <f t="shared" si="1"/>
        <v>0</v>
      </c>
      <c r="F53" s="67">
        <f t="shared" si="1"/>
        <v>0</v>
      </c>
      <c r="G53" s="305">
        <f t="shared" si="1"/>
        <v>0</v>
      </c>
      <c r="H53" s="885">
        <f t="shared" si="1"/>
        <v>0</v>
      </c>
      <c r="I53" s="885">
        <f t="shared" si="1"/>
        <v>0</v>
      </c>
      <c r="J53" s="885">
        <f t="shared" si="1"/>
        <v>0</v>
      </c>
      <c r="K53" s="885">
        <f t="shared" si="1"/>
        <v>0</v>
      </c>
      <c r="L53" s="479">
        <f t="shared" si="1"/>
        <v>0</v>
      </c>
      <c r="M53" s="67">
        <f t="shared" si="1"/>
        <v>0</v>
      </c>
      <c r="N53" s="67">
        <f t="shared" si="1"/>
        <v>0</v>
      </c>
      <c r="O53" s="67">
        <f t="shared" si="1"/>
        <v>0</v>
      </c>
      <c r="P53" s="67">
        <f t="shared" si="1"/>
        <v>0</v>
      </c>
      <c r="Q53" s="67">
        <f t="shared" si="1"/>
        <v>0</v>
      </c>
      <c r="R53" s="67"/>
      <c r="S53" s="67"/>
      <c r="T53" s="67"/>
      <c r="U53" s="305"/>
      <c r="V53" s="704"/>
    </row>
    <row r="54" spans="1:22" ht="15" hidden="1">
      <c r="G54" s="329">
        <f>SUM(B53:G53)</f>
        <v>0</v>
      </c>
      <c r="Q54" s="329">
        <f>SUM(L53:Q53)</f>
        <v>0</v>
      </c>
    </row>
    <row r="57" spans="1:22">
      <c r="A57" s="360"/>
    </row>
  </sheetData>
  <mergeCells count="19">
    <mergeCell ref="B7:F7"/>
    <mergeCell ref="G7:K7"/>
    <mergeCell ref="L7:P7"/>
    <mergeCell ref="L31:P31"/>
    <mergeCell ref="L30:U30"/>
    <mergeCell ref="B30:K30"/>
    <mergeCell ref="L1:Q1"/>
    <mergeCell ref="A28:Q28"/>
    <mergeCell ref="A6:A7"/>
    <mergeCell ref="A30:A31"/>
    <mergeCell ref="B6:K6"/>
    <mergeCell ref="L6:U6"/>
    <mergeCell ref="B31:F31"/>
    <mergeCell ref="A2:Q2"/>
    <mergeCell ref="A3:Q3"/>
    <mergeCell ref="A4:Q4"/>
    <mergeCell ref="Q7:U7"/>
    <mergeCell ref="Q31:U31"/>
    <mergeCell ref="G31:K31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workbookViewId="0">
      <selection activeCell="H9" sqref="H9"/>
    </sheetView>
  </sheetViews>
  <sheetFormatPr defaultRowHeight="15"/>
  <cols>
    <col min="1" max="1" width="8.140625" style="783" customWidth="1"/>
    <col min="2" max="2" width="64" style="783" customWidth="1"/>
    <col min="3" max="3" width="16.7109375" style="783" customWidth="1"/>
    <col min="4" max="4" width="12.7109375" style="783" customWidth="1"/>
    <col min="5" max="5" width="11.85546875" style="783" customWidth="1"/>
    <col min="6" max="16384" width="9.140625" style="783"/>
  </cols>
  <sheetData>
    <row r="1" spans="1:6">
      <c r="C1" s="784" t="s">
        <v>68</v>
      </c>
    </row>
    <row r="2" spans="1:6" ht="47.25" customHeight="1">
      <c r="A2" s="1214" t="s">
        <v>350</v>
      </c>
      <c r="B2" s="1214"/>
      <c r="C2" s="1214"/>
    </row>
    <row r="3" spans="1:6" ht="15.95" customHeight="1" thickBot="1">
      <c r="A3" s="782"/>
      <c r="B3" s="782"/>
      <c r="C3" s="785" t="s">
        <v>538</v>
      </c>
      <c r="D3" s="786"/>
    </row>
    <row r="4" spans="1:6" ht="44.25" customHeight="1" thickBot="1">
      <c r="A4" s="787" t="s">
        <v>303</v>
      </c>
      <c r="B4" s="788" t="s">
        <v>351</v>
      </c>
      <c r="C4" s="789" t="s">
        <v>532</v>
      </c>
      <c r="D4" s="975" t="s">
        <v>554</v>
      </c>
      <c r="E4" s="975" t="s">
        <v>557</v>
      </c>
      <c r="F4" s="982"/>
    </row>
    <row r="5" spans="1:6" ht="26.25" customHeight="1" thickBot="1">
      <c r="A5" s="790">
        <v>1</v>
      </c>
      <c r="B5" s="791">
        <v>2</v>
      </c>
      <c r="C5" s="792">
        <v>3</v>
      </c>
      <c r="D5" s="976">
        <v>4</v>
      </c>
      <c r="E5" s="976">
        <v>5</v>
      </c>
      <c r="F5" s="982"/>
    </row>
    <row r="6" spans="1:6" ht="26.25" customHeight="1">
      <c r="A6" s="793" t="s">
        <v>33</v>
      </c>
      <c r="B6" s="794" t="s">
        <v>401</v>
      </c>
      <c r="C6" s="795">
        <v>4580000</v>
      </c>
      <c r="D6" s="977">
        <v>4580000</v>
      </c>
      <c r="E6" s="977">
        <v>4580000</v>
      </c>
      <c r="F6" s="982"/>
    </row>
    <row r="7" spans="1:6" ht="26.25" customHeight="1">
      <c r="A7" s="796" t="s">
        <v>34</v>
      </c>
      <c r="B7" s="794" t="s">
        <v>485</v>
      </c>
      <c r="C7" s="797">
        <v>0</v>
      </c>
      <c r="D7" s="978">
        <v>0</v>
      </c>
      <c r="E7" s="978">
        <v>0</v>
      </c>
      <c r="F7" s="982"/>
    </row>
    <row r="8" spans="1:6" ht="33.75" customHeight="1">
      <c r="A8" s="798" t="s">
        <v>10</v>
      </c>
      <c r="B8" s="800" t="s">
        <v>466</v>
      </c>
      <c r="C8" s="801">
        <v>6191000</v>
      </c>
      <c r="D8" s="979">
        <v>6191000</v>
      </c>
      <c r="E8" s="979">
        <v>6191000</v>
      </c>
      <c r="F8" s="982"/>
    </row>
    <row r="9" spans="1:6" ht="33.75" customHeight="1">
      <c r="A9" s="796" t="s">
        <v>11</v>
      </c>
      <c r="B9" s="800" t="s">
        <v>416</v>
      </c>
      <c r="C9" s="799">
        <v>50000</v>
      </c>
      <c r="D9" s="980">
        <v>50000</v>
      </c>
      <c r="E9" s="980">
        <v>50000</v>
      </c>
      <c r="F9" s="982"/>
    </row>
    <row r="10" spans="1:6" ht="33" customHeight="1" thickBot="1">
      <c r="A10" s="796" t="s">
        <v>12</v>
      </c>
      <c r="B10" s="800" t="s">
        <v>507</v>
      </c>
      <c r="C10" s="799">
        <v>730000</v>
      </c>
      <c r="D10" s="980">
        <v>730000</v>
      </c>
      <c r="E10" s="980">
        <v>730000</v>
      </c>
      <c r="F10" s="982"/>
    </row>
    <row r="11" spans="1:6" ht="26.25" hidden="1" customHeight="1" thickBot="1">
      <c r="A11" s="798" t="s">
        <v>12</v>
      </c>
      <c r="B11" s="800"/>
      <c r="C11" s="801"/>
      <c r="D11" s="979"/>
      <c r="E11" s="979"/>
      <c r="F11" s="982"/>
    </row>
    <row r="12" spans="1:6" ht="26.25" hidden="1" customHeight="1" thickBot="1">
      <c r="A12" s="798" t="s">
        <v>13</v>
      </c>
      <c r="B12" s="802" t="s">
        <v>352</v>
      </c>
      <c r="C12" s="799"/>
      <c r="D12" s="980"/>
      <c r="E12" s="980"/>
      <c r="F12" s="982"/>
    </row>
    <row r="13" spans="1:6" ht="26.25" customHeight="1" thickBot="1">
      <c r="A13" s="1215" t="s">
        <v>353</v>
      </c>
      <c r="B13" s="1216"/>
      <c r="C13" s="803">
        <f>SUM(C6:C12)</f>
        <v>11551000</v>
      </c>
      <c r="D13" s="981">
        <f>SUM(D6:D12)</f>
        <v>11551000</v>
      </c>
      <c r="E13" s="981">
        <f>SUM(E6:E12)</f>
        <v>11551000</v>
      </c>
      <c r="F13" s="982"/>
    </row>
    <row r="14" spans="1:6" ht="23.25" customHeight="1">
      <c r="A14" s="1217"/>
      <c r="B14" s="1217"/>
      <c r="C14" s="1217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22"/>
  <sheetViews>
    <sheetView tabSelected="1" topLeftCell="C7" zoomScaleNormal="100" workbookViewId="0">
      <selection activeCell="N23" sqref="N23"/>
    </sheetView>
  </sheetViews>
  <sheetFormatPr defaultRowHeight="15.75"/>
  <cols>
    <col min="1" max="1" width="5.5703125" style="707" customWidth="1"/>
    <col min="2" max="2" width="22.5703125" style="708" customWidth="1"/>
    <col min="3" max="3" width="9.42578125" style="709" customWidth="1"/>
    <col min="4" max="4" width="9" style="709" customWidth="1"/>
    <col min="5" max="5" width="9.7109375" style="709" customWidth="1"/>
    <col min="6" max="6" width="9.28515625" style="709" customWidth="1"/>
    <col min="7" max="9" width="9" style="709" customWidth="1"/>
    <col min="10" max="11" width="9.28515625" style="709" customWidth="1"/>
    <col min="12" max="12" width="9.5703125" style="709" customWidth="1"/>
    <col min="13" max="14" width="9.140625" style="709" customWidth="1"/>
    <col min="15" max="15" width="10.85546875" style="707" customWidth="1"/>
    <col min="16" max="17" width="0" style="709" hidden="1" customWidth="1"/>
    <col min="18" max="16384" width="9.140625" style="709"/>
  </cols>
  <sheetData>
    <row r="1" spans="1:17">
      <c r="M1" s="1218" t="s">
        <v>278</v>
      </c>
      <c r="N1" s="1218"/>
      <c r="O1" s="1218"/>
    </row>
    <row r="2" spans="1:17" ht="31.5" customHeight="1">
      <c r="A2" s="1219" t="s">
        <v>533</v>
      </c>
      <c r="B2" s="1220"/>
      <c r="C2" s="1220"/>
      <c r="D2" s="1220"/>
      <c r="E2" s="1220"/>
      <c r="F2" s="1220"/>
      <c r="G2" s="1220"/>
      <c r="H2" s="1220"/>
      <c r="I2" s="1220"/>
      <c r="J2" s="1220"/>
      <c r="K2" s="1220"/>
      <c r="L2" s="1220"/>
      <c r="M2" s="1220"/>
      <c r="N2" s="1220"/>
      <c r="O2" s="1220"/>
    </row>
    <row r="3" spans="1:17" ht="16.5" thickBot="1">
      <c r="O3" s="710" t="s">
        <v>542</v>
      </c>
    </row>
    <row r="4" spans="1:17" s="707" customFormat="1" ht="35.25" customHeight="1" thickBot="1">
      <c r="A4" s="711" t="s">
        <v>303</v>
      </c>
      <c r="B4" s="712" t="s">
        <v>4</v>
      </c>
      <c r="C4" s="713" t="s">
        <v>304</v>
      </c>
      <c r="D4" s="713" t="s">
        <v>305</v>
      </c>
      <c r="E4" s="713" t="s">
        <v>306</v>
      </c>
      <c r="F4" s="713" t="s">
        <v>307</v>
      </c>
      <c r="G4" s="713" t="s">
        <v>308</v>
      </c>
      <c r="H4" s="713" t="s">
        <v>309</v>
      </c>
      <c r="I4" s="713" t="s">
        <v>310</v>
      </c>
      <c r="J4" s="713" t="s">
        <v>311</v>
      </c>
      <c r="K4" s="713" t="s">
        <v>312</v>
      </c>
      <c r="L4" s="713" t="s">
        <v>313</v>
      </c>
      <c r="M4" s="713" t="s">
        <v>314</v>
      </c>
      <c r="N4" s="713" t="s">
        <v>315</v>
      </c>
      <c r="O4" s="714" t="s">
        <v>24</v>
      </c>
    </row>
    <row r="5" spans="1:17" s="716" customFormat="1" ht="15" customHeight="1" thickBot="1">
      <c r="A5" s="715" t="s">
        <v>33</v>
      </c>
      <c r="B5" s="1221" t="s">
        <v>130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1222"/>
      <c r="O5" s="1223"/>
    </row>
    <row r="6" spans="1:17" s="716" customFormat="1" ht="15" customHeight="1">
      <c r="A6" s="717" t="s">
        <v>34</v>
      </c>
      <c r="B6" s="718" t="s">
        <v>316</v>
      </c>
      <c r="C6" s="719"/>
      <c r="D6" s="719"/>
      <c r="E6" s="719">
        <v>1991000</v>
      </c>
      <c r="F6" s="719"/>
      <c r="G6" s="719"/>
      <c r="H6" s="719">
        <v>1161000</v>
      </c>
      <c r="I6" s="719"/>
      <c r="J6" s="719"/>
      <c r="K6" s="719">
        <v>3100000</v>
      </c>
      <c r="L6" s="719"/>
      <c r="M6" s="719"/>
      <c r="N6" s="719"/>
      <c r="O6" s="723">
        <f t="shared" ref="O6:O12" si="0">SUM(C6:N6)</f>
        <v>6252000</v>
      </c>
      <c r="P6" s="716">
        <v>105070</v>
      </c>
    </row>
    <row r="7" spans="1:17" s="724" customFormat="1" ht="14.1" customHeight="1">
      <c r="A7" s="720" t="s">
        <v>10</v>
      </c>
      <c r="B7" s="721" t="s">
        <v>467</v>
      </c>
      <c r="C7" s="722">
        <v>1660000</v>
      </c>
      <c r="D7" s="722">
        <v>1661000</v>
      </c>
      <c r="E7" s="722">
        <v>1660000</v>
      </c>
      <c r="F7" s="722">
        <v>1661000</v>
      </c>
      <c r="G7" s="722">
        <v>1660000</v>
      </c>
      <c r="H7" s="722">
        <v>1661000</v>
      </c>
      <c r="I7" s="722">
        <v>5200000</v>
      </c>
      <c r="J7" s="722">
        <v>1661000</v>
      </c>
      <c r="K7" s="722">
        <v>1660000</v>
      </c>
      <c r="L7" s="722">
        <v>1661000</v>
      </c>
      <c r="M7" s="722">
        <v>1660000</v>
      </c>
      <c r="N7" s="722">
        <v>4832429</v>
      </c>
      <c r="O7" s="723">
        <f t="shared" si="0"/>
        <v>26637429</v>
      </c>
      <c r="P7" s="724">
        <v>73977</v>
      </c>
    </row>
    <row r="8" spans="1:17" s="724" customFormat="1" ht="27" customHeight="1">
      <c r="A8" s="720" t="s">
        <v>11</v>
      </c>
      <c r="B8" s="725" t="s">
        <v>536</v>
      </c>
      <c r="C8" s="726">
        <v>2188000</v>
      </c>
      <c r="D8" s="726">
        <v>2188000</v>
      </c>
      <c r="E8" s="726">
        <v>2188000</v>
      </c>
      <c r="F8" s="726">
        <v>2188000</v>
      </c>
      <c r="G8" s="726">
        <v>2188000</v>
      </c>
      <c r="H8" s="726">
        <v>2188000</v>
      </c>
      <c r="I8" s="726">
        <v>2188000</v>
      </c>
      <c r="J8" s="726">
        <v>2188000</v>
      </c>
      <c r="K8" s="726">
        <v>2188000</v>
      </c>
      <c r="L8" s="726">
        <v>2188000</v>
      </c>
      <c r="M8" s="726">
        <v>2188000</v>
      </c>
      <c r="N8" s="726">
        <v>5650447</v>
      </c>
      <c r="O8" s="723">
        <f t="shared" si="0"/>
        <v>29718447</v>
      </c>
      <c r="P8" s="724">
        <v>13700</v>
      </c>
    </row>
    <row r="9" spans="1:17" s="724" customFormat="1" ht="21.75" customHeight="1">
      <c r="A9" s="720" t="s">
        <v>12</v>
      </c>
      <c r="B9" s="725" t="s">
        <v>468</v>
      </c>
      <c r="C9" s="726"/>
      <c r="D9" s="726"/>
      <c r="E9" s="726"/>
      <c r="F9" s="726"/>
      <c r="G9" s="726"/>
      <c r="H9" s="726"/>
      <c r="I9" s="726"/>
      <c r="J9" s="726"/>
      <c r="K9" s="726"/>
      <c r="L9" s="726"/>
      <c r="M9" s="726"/>
      <c r="N9" s="726"/>
      <c r="O9" s="723">
        <f t="shared" si="0"/>
        <v>0</v>
      </c>
      <c r="P9" s="724">
        <v>246945</v>
      </c>
    </row>
    <row r="10" spans="1:17" s="724" customFormat="1" ht="23.25" customHeight="1">
      <c r="A10" s="720" t="s">
        <v>12</v>
      </c>
      <c r="B10" s="721" t="s">
        <v>469</v>
      </c>
      <c r="C10" s="722">
        <v>12025000</v>
      </c>
      <c r="D10" s="722">
        <v>12025000</v>
      </c>
      <c r="E10" s="722">
        <v>12025000</v>
      </c>
      <c r="F10" s="722">
        <v>12025000</v>
      </c>
      <c r="G10" s="722">
        <v>12025000</v>
      </c>
      <c r="H10" s="722">
        <v>12025000</v>
      </c>
      <c r="I10" s="722">
        <v>12025000</v>
      </c>
      <c r="J10" s="722">
        <v>12025000</v>
      </c>
      <c r="K10" s="722">
        <v>12025000</v>
      </c>
      <c r="L10" s="722">
        <v>12025000</v>
      </c>
      <c r="M10" s="722">
        <v>12025000</v>
      </c>
      <c r="N10" s="722">
        <v>8566553</v>
      </c>
      <c r="O10" s="723">
        <f t="shared" si="0"/>
        <v>140841553</v>
      </c>
      <c r="P10" s="724">
        <v>118427</v>
      </c>
    </row>
    <row r="11" spans="1:17" s="724" customFormat="1" ht="23.25" customHeight="1">
      <c r="A11" s="720" t="s">
        <v>13</v>
      </c>
      <c r="B11" s="721" t="s">
        <v>470</v>
      </c>
      <c r="C11" s="722"/>
      <c r="D11" s="722"/>
      <c r="E11" s="722"/>
      <c r="F11" s="722">
        <v>0</v>
      </c>
      <c r="G11" s="722"/>
      <c r="H11" s="722"/>
      <c r="I11" s="722"/>
      <c r="J11" s="722"/>
      <c r="K11" s="722"/>
      <c r="L11" s="722"/>
      <c r="M11" s="722"/>
      <c r="N11" s="722"/>
      <c r="O11" s="723">
        <f t="shared" si="0"/>
        <v>0</v>
      </c>
      <c r="P11" s="724">
        <v>0</v>
      </c>
    </row>
    <row r="12" spans="1:17" s="724" customFormat="1" ht="23.25" customHeight="1" thickBot="1">
      <c r="A12" s="720" t="s">
        <v>14</v>
      </c>
      <c r="B12" s="721" t="s">
        <v>317</v>
      </c>
      <c r="C12" s="722">
        <v>1558000</v>
      </c>
      <c r="D12" s="722">
        <v>1558000</v>
      </c>
      <c r="E12" s="722">
        <v>1558000</v>
      </c>
      <c r="F12" s="722">
        <v>1558000</v>
      </c>
      <c r="G12" s="722">
        <v>1558000</v>
      </c>
      <c r="H12" s="722">
        <v>1558000</v>
      </c>
      <c r="I12" s="722">
        <v>1558000</v>
      </c>
      <c r="J12" s="722">
        <v>1558000</v>
      </c>
      <c r="K12" s="722">
        <v>1558000</v>
      </c>
      <c r="L12" s="722">
        <v>1558000</v>
      </c>
      <c r="M12" s="722">
        <v>1558000</v>
      </c>
      <c r="N12" s="722">
        <v>1566000</v>
      </c>
      <c r="O12" s="723">
        <f t="shared" si="0"/>
        <v>18704000</v>
      </c>
      <c r="P12" s="724">
        <v>7592</v>
      </c>
    </row>
    <row r="13" spans="1:17" s="716" customFormat="1" ht="15.95" customHeight="1" thickBot="1">
      <c r="A13" s="720" t="s">
        <v>73</v>
      </c>
      <c r="B13" s="727" t="s">
        <v>318</v>
      </c>
      <c r="C13" s="728">
        <f>SUM(C6:C12)</f>
        <v>17431000</v>
      </c>
      <c r="D13" s="728">
        <f t="shared" ref="D13:O13" si="1">SUM(D6:D12)</f>
        <v>17432000</v>
      </c>
      <c r="E13" s="728">
        <f t="shared" si="1"/>
        <v>19422000</v>
      </c>
      <c r="F13" s="728">
        <f t="shared" si="1"/>
        <v>17432000</v>
      </c>
      <c r="G13" s="728">
        <f t="shared" si="1"/>
        <v>17431000</v>
      </c>
      <c r="H13" s="728">
        <f t="shared" si="1"/>
        <v>18593000</v>
      </c>
      <c r="I13" s="728">
        <f t="shared" si="1"/>
        <v>20971000</v>
      </c>
      <c r="J13" s="728">
        <f t="shared" si="1"/>
        <v>17432000</v>
      </c>
      <c r="K13" s="728">
        <f t="shared" si="1"/>
        <v>20531000</v>
      </c>
      <c r="L13" s="728">
        <f t="shared" si="1"/>
        <v>17432000</v>
      </c>
      <c r="M13" s="728">
        <f t="shared" si="1"/>
        <v>17431000</v>
      </c>
      <c r="N13" s="728">
        <f t="shared" si="1"/>
        <v>20615429</v>
      </c>
      <c r="O13" s="729">
        <f t="shared" si="1"/>
        <v>222153429</v>
      </c>
      <c r="Q13" s="716">
        <f>SUM(P6:P12)</f>
        <v>565711</v>
      </c>
    </row>
    <row r="14" spans="1:17" s="716" customFormat="1" ht="15" customHeight="1" thickBot="1">
      <c r="A14" s="720" t="s">
        <v>74</v>
      </c>
      <c r="B14" s="1221" t="s">
        <v>157</v>
      </c>
      <c r="C14" s="1222"/>
      <c r="D14" s="1222"/>
      <c r="E14" s="1222"/>
      <c r="F14" s="1222"/>
      <c r="G14" s="1222"/>
      <c r="H14" s="1222"/>
      <c r="I14" s="1222"/>
      <c r="J14" s="1222"/>
      <c r="K14" s="1222"/>
      <c r="L14" s="1222"/>
      <c r="M14" s="1222"/>
      <c r="N14" s="1222"/>
      <c r="O14" s="1223"/>
    </row>
    <row r="15" spans="1:17" s="724" customFormat="1" ht="14.1" customHeight="1">
      <c r="A15" s="720" t="s">
        <v>75</v>
      </c>
      <c r="B15" s="725" t="s">
        <v>471</v>
      </c>
      <c r="C15" s="726">
        <v>5020000</v>
      </c>
      <c r="D15" s="726">
        <v>5020000</v>
      </c>
      <c r="E15" s="726">
        <v>5020000</v>
      </c>
      <c r="F15" s="726">
        <v>5020000</v>
      </c>
      <c r="G15" s="726">
        <v>5020000</v>
      </c>
      <c r="H15" s="726">
        <v>5020000</v>
      </c>
      <c r="I15" s="726">
        <v>5020000</v>
      </c>
      <c r="J15" s="726">
        <v>5020000</v>
      </c>
      <c r="K15" s="726">
        <v>5020000</v>
      </c>
      <c r="L15" s="726">
        <v>5020000</v>
      </c>
      <c r="M15" s="726">
        <v>5020000</v>
      </c>
      <c r="N15" s="726">
        <v>7099166</v>
      </c>
      <c r="O15" s="723">
        <f>SUM(C15:N15)</f>
        <v>62319166</v>
      </c>
      <c r="P15" s="724">
        <v>550166</v>
      </c>
    </row>
    <row r="16" spans="1:17" s="724" customFormat="1" ht="27" customHeight="1">
      <c r="A16" s="720" t="s">
        <v>319</v>
      </c>
      <c r="B16" s="721" t="s">
        <v>472</v>
      </c>
      <c r="C16" s="722">
        <v>11000000</v>
      </c>
      <c r="D16" s="722">
        <v>12500000</v>
      </c>
      <c r="E16" s="722">
        <v>13232000</v>
      </c>
      <c r="F16" s="722">
        <v>13232000</v>
      </c>
      <c r="G16" s="722">
        <v>13000000</v>
      </c>
      <c r="H16" s="722">
        <v>10200000</v>
      </c>
      <c r="I16" s="722">
        <v>12000000</v>
      </c>
      <c r="J16" s="722">
        <v>12000000</v>
      </c>
      <c r="K16" s="722">
        <v>18000000</v>
      </c>
      <c r="L16" s="722">
        <v>14000000</v>
      </c>
      <c r="M16" s="722">
        <v>14000000</v>
      </c>
      <c r="N16" s="722">
        <v>15623263</v>
      </c>
      <c r="O16" s="723">
        <f>SUM(C16:N16)</f>
        <v>158787263</v>
      </c>
      <c r="P16" s="724">
        <v>124458</v>
      </c>
    </row>
    <row r="17" spans="1:17" s="724" customFormat="1" ht="14.1" customHeight="1">
      <c r="A17" s="720" t="s">
        <v>320</v>
      </c>
      <c r="B17" s="721" t="s">
        <v>322</v>
      </c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M17" s="722"/>
      <c r="N17" s="722"/>
      <c r="O17" s="723">
        <f>SUM(C17:N17)</f>
        <v>0</v>
      </c>
      <c r="P17" s="724">
        <v>0</v>
      </c>
    </row>
    <row r="18" spans="1:17" s="724" customFormat="1" ht="14.1" customHeight="1" thickBot="1">
      <c r="A18" s="720" t="s">
        <v>321</v>
      </c>
      <c r="B18" s="721" t="s">
        <v>323</v>
      </c>
      <c r="C18" s="722">
        <v>1047000</v>
      </c>
      <c r="D18" s="722">
        <v>0</v>
      </c>
      <c r="E18" s="722">
        <v>0</v>
      </c>
      <c r="F18" s="722">
        <v>0</v>
      </c>
      <c r="G18" s="722">
        <v>0</v>
      </c>
      <c r="H18" s="722">
        <v>0</v>
      </c>
      <c r="I18" s="722">
        <v>0</v>
      </c>
      <c r="J18" s="722">
        <v>0</v>
      </c>
      <c r="K18" s="722">
        <v>0</v>
      </c>
      <c r="L18" s="722">
        <v>0</v>
      </c>
      <c r="M18" s="722">
        <v>0</v>
      </c>
      <c r="N18" s="722">
        <v>0</v>
      </c>
      <c r="O18" s="723">
        <v>1047000</v>
      </c>
      <c r="P18" s="724">
        <v>47140</v>
      </c>
    </row>
    <row r="19" spans="1:17" s="716" customFormat="1" ht="15.95" customHeight="1" thickBot="1">
      <c r="A19" s="720" t="s">
        <v>324</v>
      </c>
      <c r="B19" s="727" t="s">
        <v>325</v>
      </c>
      <c r="C19" s="728">
        <f t="shared" ref="C19:N19" si="2">SUM(C15:C18)</f>
        <v>17067000</v>
      </c>
      <c r="D19" s="728">
        <f t="shared" si="2"/>
        <v>17520000</v>
      </c>
      <c r="E19" s="728">
        <f t="shared" si="2"/>
        <v>18252000</v>
      </c>
      <c r="F19" s="728">
        <f t="shared" si="2"/>
        <v>18252000</v>
      </c>
      <c r="G19" s="728">
        <f t="shared" si="2"/>
        <v>18020000</v>
      </c>
      <c r="H19" s="728">
        <f t="shared" si="2"/>
        <v>15220000</v>
      </c>
      <c r="I19" s="728">
        <f t="shared" si="2"/>
        <v>17020000</v>
      </c>
      <c r="J19" s="728">
        <f t="shared" si="2"/>
        <v>17020000</v>
      </c>
      <c r="K19" s="728">
        <f t="shared" si="2"/>
        <v>23020000</v>
      </c>
      <c r="L19" s="728">
        <f t="shared" si="2"/>
        <v>19020000</v>
      </c>
      <c r="M19" s="728">
        <f t="shared" si="2"/>
        <v>19020000</v>
      </c>
      <c r="N19" s="728">
        <f t="shared" si="2"/>
        <v>22722429</v>
      </c>
      <c r="O19" s="729">
        <f>SUM(O15:O18)</f>
        <v>222153429</v>
      </c>
      <c r="Q19" s="716">
        <f>SUM(P15:P18)</f>
        <v>721764</v>
      </c>
    </row>
    <row r="20" spans="1:17" ht="16.5" thickBot="1">
      <c r="A20" s="720" t="s">
        <v>326</v>
      </c>
      <c r="B20" s="730" t="s">
        <v>327</v>
      </c>
      <c r="C20" s="731">
        <f>C13-C19</f>
        <v>364000</v>
      </c>
      <c r="D20" s="731">
        <f>C13+D13-C19-D19</f>
        <v>276000</v>
      </c>
      <c r="E20" s="731">
        <f>C13+D13+E13-C19-D19-E19</f>
        <v>1446000</v>
      </c>
      <c r="F20" s="731">
        <f>C13+D13+E13+F13-C19-D19-E19-F19</f>
        <v>626000</v>
      </c>
      <c r="G20" s="731">
        <f>(SUM(C13:G13))-(SUM(C19:G19))</f>
        <v>37000</v>
      </c>
      <c r="H20" s="731">
        <f>(SUM(C13:H13))-(SUM(C19:H19))</f>
        <v>3410000</v>
      </c>
      <c r="I20" s="731">
        <f>(SUM(C13:I13))-(SUM(C19:I19))</f>
        <v>7361000</v>
      </c>
      <c r="J20" s="731">
        <f>(SUM(C13:J13))-(SUM(C19:J19))</f>
        <v>7773000</v>
      </c>
      <c r="K20" s="731">
        <f>(SUM(C13:K13))-(SUM(C19:K19))</f>
        <v>5284000</v>
      </c>
      <c r="L20" s="731">
        <f>(SUM(C13:L13))-(SUM(C19:L19))</f>
        <v>3696000</v>
      </c>
      <c r="M20" s="731">
        <f>(SUM(C13:M13))-(SUM(C19:M19))</f>
        <v>2107000</v>
      </c>
      <c r="N20" s="731">
        <f>(SUM(C13:N13))-(SUM(C19:N19))</f>
        <v>0</v>
      </c>
      <c r="O20" s="732">
        <f>O13-O19</f>
        <v>0</v>
      </c>
    </row>
    <row r="21" spans="1:17">
      <c r="A21" s="733"/>
    </row>
    <row r="22" spans="1:17">
      <c r="B22" s="734"/>
      <c r="C22" s="735"/>
      <c r="D22" s="73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3"/>
  <sheetViews>
    <sheetView zoomScaleNormal="100" workbookViewId="0">
      <selection activeCell="C20" sqref="C20:D21"/>
    </sheetView>
  </sheetViews>
  <sheetFormatPr defaultRowHeight="15"/>
  <cols>
    <col min="1" max="1" width="76" style="913" customWidth="1"/>
    <col min="2" max="2" width="12.140625" style="913" customWidth="1"/>
    <col min="3" max="3" width="11.28515625" style="913" customWidth="1"/>
    <col min="4" max="4" width="12.140625" style="913" customWidth="1"/>
    <col min="5" max="16384" width="9.140625" style="913"/>
  </cols>
  <sheetData>
    <row r="1" spans="1:5" ht="21" customHeight="1">
      <c r="A1" s="1225" t="s">
        <v>473</v>
      </c>
      <c r="B1" s="1226"/>
    </row>
    <row r="2" spans="1:5" s="914" customFormat="1" ht="51.75" customHeight="1">
      <c r="A2" s="1224" t="s">
        <v>534</v>
      </c>
      <c r="B2" s="1224"/>
    </row>
    <row r="3" spans="1:5" ht="15.75" customHeight="1" thickBot="1">
      <c r="A3" s="760"/>
    </row>
    <row r="4" spans="1:5" s="915" customFormat="1" ht="24" customHeight="1" thickBot="1">
      <c r="A4" s="761" t="s">
        <v>333</v>
      </c>
      <c r="B4" s="925" t="s">
        <v>555</v>
      </c>
      <c r="C4" s="983" t="s">
        <v>556</v>
      </c>
      <c r="D4" s="983" t="s">
        <v>558</v>
      </c>
      <c r="E4" s="987"/>
    </row>
    <row r="5" spans="1:5" s="763" customFormat="1" ht="21" customHeight="1">
      <c r="A5" s="762" t="s">
        <v>334</v>
      </c>
      <c r="B5" s="926">
        <v>0</v>
      </c>
      <c r="C5" s="984"/>
      <c r="D5" s="984"/>
      <c r="E5" s="988"/>
    </row>
    <row r="6" spans="1:5" s="763" customFormat="1" ht="21" customHeight="1">
      <c r="A6" s="916" t="s">
        <v>335</v>
      </c>
      <c r="B6" s="927">
        <v>1592000</v>
      </c>
      <c r="C6" s="927">
        <v>1669793</v>
      </c>
      <c r="D6" s="927">
        <v>1669793</v>
      </c>
      <c r="E6" s="988"/>
    </row>
    <row r="7" spans="1:5" s="763" customFormat="1" ht="21" customHeight="1">
      <c r="A7" s="916" t="s">
        <v>336</v>
      </c>
      <c r="B7" s="927">
        <v>1248000</v>
      </c>
      <c r="C7" s="927">
        <v>1248000</v>
      </c>
      <c r="D7" s="927">
        <v>1248000</v>
      </c>
      <c r="E7" s="988"/>
    </row>
    <row r="8" spans="1:5" s="763" customFormat="1" ht="21" customHeight="1">
      <c r="A8" s="916" t="s">
        <v>337</v>
      </c>
      <c r="B8" s="927">
        <v>248000</v>
      </c>
      <c r="C8" s="927">
        <v>248000</v>
      </c>
      <c r="D8" s="927">
        <v>248000</v>
      </c>
      <c r="E8" s="988"/>
    </row>
    <row r="9" spans="1:5" s="763" customFormat="1" ht="21" customHeight="1">
      <c r="A9" s="917" t="s">
        <v>338</v>
      </c>
      <c r="B9" s="927">
        <v>1260000</v>
      </c>
      <c r="C9" s="927">
        <v>1260000</v>
      </c>
      <c r="D9" s="927">
        <v>1260000</v>
      </c>
      <c r="E9" s="988"/>
    </row>
    <row r="10" spans="1:5" s="763" customFormat="1" ht="21" customHeight="1">
      <c r="A10" s="762" t="s">
        <v>339</v>
      </c>
      <c r="B10" s="928">
        <f>SUM(B6:B9)</f>
        <v>4348000</v>
      </c>
      <c r="C10" s="928">
        <f>SUM(C6:C9)</f>
        <v>4425793</v>
      </c>
      <c r="D10" s="928">
        <v>5938734</v>
      </c>
      <c r="E10" s="988"/>
    </row>
    <row r="11" spans="1:5" s="763" customFormat="1" ht="21" customHeight="1">
      <c r="A11" s="764" t="s">
        <v>340</v>
      </c>
      <c r="B11" s="928">
        <v>78000</v>
      </c>
      <c r="C11" s="928">
        <v>78000</v>
      </c>
      <c r="D11" s="928">
        <v>78000</v>
      </c>
      <c r="E11" s="988"/>
    </row>
    <row r="12" spans="1:5" s="763" customFormat="1" ht="21" customHeight="1" thickBot="1">
      <c r="A12" s="765" t="s">
        <v>486</v>
      </c>
      <c r="B12" s="929">
        <v>4889000</v>
      </c>
      <c r="C12" s="929">
        <v>4889000</v>
      </c>
      <c r="D12" s="929">
        <v>4889000</v>
      </c>
      <c r="E12" s="988"/>
    </row>
    <row r="13" spans="1:5" s="918" customFormat="1" ht="24.95" customHeight="1" thickBot="1">
      <c r="A13" s="766" t="s">
        <v>487</v>
      </c>
      <c r="B13" s="930">
        <v>9238000</v>
      </c>
      <c r="C13" s="930">
        <v>9315793</v>
      </c>
      <c r="D13" s="930">
        <v>10828734</v>
      </c>
      <c r="E13" s="989"/>
    </row>
    <row r="14" spans="1:5" ht="24.95" hidden="1" customHeight="1">
      <c r="A14" s="767" t="s">
        <v>341</v>
      </c>
      <c r="B14" s="926"/>
      <c r="C14" s="985"/>
      <c r="D14" s="985"/>
      <c r="E14" s="990"/>
    </row>
    <row r="15" spans="1:5" ht="24.95" hidden="1" customHeight="1">
      <c r="A15" s="764" t="s">
        <v>342</v>
      </c>
      <c r="B15" s="928"/>
      <c r="C15" s="985"/>
      <c r="D15" s="985"/>
      <c r="E15" s="990"/>
    </row>
    <row r="16" spans="1:5" ht="24.95" hidden="1" customHeight="1">
      <c r="A16" s="765" t="s">
        <v>488</v>
      </c>
      <c r="B16" s="929"/>
      <c r="C16" s="985"/>
      <c r="D16" s="985"/>
      <c r="E16" s="990"/>
    </row>
    <row r="17" spans="1:5" ht="24.95" hidden="1" customHeight="1" thickBot="1">
      <c r="A17" s="765" t="s">
        <v>489</v>
      </c>
      <c r="B17" s="929"/>
      <c r="C17" s="985"/>
      <c r="D17" s="985"/>
      <c r="E17" s="990"/>
    </row>
    <row r="18" spans="1:5" s="918" customFormat="1" ht="24.95" hidden="1" customHeight="1" thickBot="1">
      <c r="A18" s="768" t="s">
        <v>490</v>
      </c>
      <c r="B18" s="931">
        <f>SUM(B14:B17)</f>
        <v>0</v>
      </c>
      <c r="C18" s="986"/>
      <c r="D18" s="986"/>
      <c r="E18" s="989"/>
    </row>
    <row r="19" spans="1:5" ht="24.95" hidden="1" customHeight="1">
      <c r="A19" s="769" t="s">
        <v>343</v>
      </c>
      <c r="B19" s="932"/>
      <c r="C19" s="985"/>
      <c r="D19" s="985"/>
      <c r="E19" s="990"/>
    </row>
    <row r="20" spans="1:5" ht="24.95" customHeight="1">
      <c r="A20" s="764" t="s">
        <v>561</v>
      </c>
      <c r="B20" s="933">
        <v>2168000</v>
      </c>
      <c r="C20" s="1037">
        <v>2893145</v>
      </c>
      <c r="D20" s="1037">
        <v>3455370</v>
      </c>
      <c r="E20" s="990"/>
    </row>
    <row r="21" spans="1:5" ht="24.95" customHeight="1">
      <c r="A21" s="764" t="s">
        <v>344</v>
      </c>
      <c r="B21" s="933"/>
      <c r="C21" s="1037"/>
      <c r="D21" s="1037">
        <v>803011</v>
      </c>
      <c r="E21" s="990"/>
    </row>
    <row r="22" spans="1:5" ht="24.95" customHeight="1">
      <c r="A22" s="917" t="s">
        <v>491</v>
      </c>
      <c r="B22" s="934">
        <v>2500000</v>
      </c>
      <c r="C22" s="934">
        <v>2500000</v>
      </c>
      <c r="D22" s="934">
        <v>2500000</v>
      </c>
      <c r="E22" s="990"/>
    </row>
    <row r="23" spans="1:5" ht="24.95" customHeight="1">
      <c r="A23" s="917" t="s">
        <v>501</v>
      </c>
      <c r="B23" s="934">
        <v>0</v>
      </c>
      <c r="C23" s="934">
        <v>0</v>
      </c>
      <c r="D23" s="934">
        <v>0</v>
      </c>
      <c r="E23" s="990"/>
    </row>
    <row r="24" spans="1:5" s="770" customFormat="1" ht="24.95" customHeight="1">
      <c r="A24" s="891" t="s">
        <v>345</v>
      </c>
      <c r="B24" s="933">
        <f>SUM(B22)+B23</f>
        <v>2500000</v>
      </c>
      <c r="C24" s="933">
        <f>SUM(C22)+C23</f>
        <v>2500000</v>
      </c>
      <c r="D24" s="933">
        <f>SUM(D22)+D23</f>
        <v>2500000</v>
      </c>
      <c r="E24" s="991"/>
    </row>
    <row r="25" spans="1:5" s="770" customFormat="1" ht="24.95" customHeight="1">
      <c r="A25" s="919" t="s">
        <v>492</v>
      </c>
      <c r="B25" s="933">
        <v>10424000</v>
      </c>
      <c r="C25" s="933">
        <v>10424000</v>
      </c>
      <c r="D25" s="933">
        <v>10424000</v>
      </c>
      <c r="E25" s="991"/>
    </row>
    <row r="26" spans="1:5" s="770" customFormat="1" ht="24.95" customHeight="1">
      <c r="A26" s="924" t="s">
        <v>535</v>
      </c>
      <c r="B26" s="935">
        <v>652000</v>
      </c>
      <c r="C26" s="935">
        <v>652000</v>
      </c>
      <c r="D26" s="935">
        <v>652000</v>
      </c>
      <c r="E26" s="991"/>
    </row>
    <row r="27" spans="1:5" s="770" customFormat="1" ht="24.95" customHeight="1">
      <c r="A27" s="924" t="s">
        <v>560</v>
      </c>
      <c r="B27" s="935"/>
      <c r="C27" s="935"/>
      <c r="D27" s="935">
        <v>814794</v>
      </c>
      <c r="E27" s="991"/>
    </row>
    <row r="28" spans="1:5" s="770" customFormat="1" ht="32.25" customHeight="1" thickBot="1">
      <c r="A28" s="920" t="s">
        <v>493</v>
      </c>
      <c r="B28" s="935">
        <f>SUM(B25+B26)</f>
        <v>11076000</v>
      </c>
      <c r="C28" s="1036">
        <v>11656343</v>
      </c>
      <c r="D28" s="1036">
        <v>11656343</v>
      </c>
      <c r="E28" s="991"/>
    </row>
    <row r="29" spans="1:5" s="770" customFormat="1" ht="24.95" hidden="1" customHeight="1">
      <c r="A29" s="769"/>
      <c r="B29" s="936"/>
      <c r="C29" s="936"/>
      <c r="D29" s="936"/>
      <c r="E29" s="991"/>
    </row>
    <row r="30" spans="1:5" s="770" customFormat="1" ht="24.95" hidden="1" customHeight="1">
      <c r="A30" s="769"/>
      <c r="B30" s="936"/>
      <c r="C30" s="936"/>
      <c r="D30" s="936"/>
      <c r="E30" s="991"/>
    </row>
    <row r="31" spans="1:5" s="770" customFormat="1" ht="24.95" hidden="1" customHeight="1" thickBot="1">
      <c r="A31" s="769"/>
      <c r="B31" s="936"/>
      <c r="C31" s="936"/>
      <c r="D31" s="936"/>
      <c r="E31" s="991"/>
    </row>
    <row r="32" spans="1:5" s="771" customFormat="1" ht="24.95" customHeight="1" thickBot="1">
      <c r="A32" s="768" t="s">
        <v>494</v>
      </c>
      <c r="B32" s="931">
        <f>B19+B20+B24+B28</f>
        <v>15744000</v>
      </c>
      <c r="C32" s="931">
        <f>C19+C20+C24+C28</f>
        <v>17049488</v>
      </c>
      <c r="D32" s="931">
        <f>D19+D20+D24+D28</f>
        <v>17611713</v>
      </c>
      <c r="E32" s="992"/>
    </row>
    <row r="33" spans="1:5" s="770" customFormat="1" ht="24.95" customHeight="1" thickBot="1">
      <c r="A33" s="772" t="s">
        <v>495</v>
      </c>
      <c r="B33" s="937">
        <v>1200000</v>
      </c>
      <c r="C33" s="937">
        <v>1200000</v>
      </c>
      <c r="D33" s="937">
        <v>1200000</v>
      </c>
      <c r="E33" s="991"/>
    </row>
    <row r="34" spans="1:5" s="918" customFormat="1" ht="24.95" customHeight="1" thickBot="1">
      <c r="A34" s="921" t="s">
        <v>496</v>
      </c>
      <c r="B34" s="938">
        <f>B33+B32+B18+B13+B11</f>
        <v>26260000</v>
      </c>
      <c r="C34" s="938">
        <f>C33+C32+C18+C13+C11</f>
        <v>27643281</v>
      </c>
      <c r="D34" s="938">
        <f>D33+D32+D18+D13+D11</f>
        <v>29718447</v>
      </c>
      <c r="E34" s="989"/>
    </row>
    <row r="35" spans="1:5" ht="24.95" hidden="1" customHeight="1">
      <c r="A35" s="765" t="s">
        <v>346</v>
      </c>
      <c r="B35" s="939"/>
      <c r="C35" s="939"/>
      <c r="D35" s="939"/>
      <c r="E35" s="990"/>
    </row>
    <row r="36" spans="1:5" ht="24.95" hidden="1" customHeight="1">
      <c r="A36" s="765" t="s">
        <v>497</v>
      </c>
      <c r="B36" s="940"/>
      <c r="C36" s="940"/>
      <c r="D36" s="940"/>
      <c r="E36" s="990"/>
    </row>
    <row r="37" spans="1:5" ht="24.95" hidden="1" customHeight="1">
      <c r="A37" s="765" t="s">
        <v>498</v>
      </c>
      <c r="B37" s="940"/>
      <c r="C37" s="940"/>
      <c r="D37" s="940"/>
      <c r="E37" s="990"/>
    </row>
    <row r="38" spans="1:5" ht="24.95" hidden="1" customHeight="1">
      <c r="A38" s="765" t="s">
        <v>347</v>
      </c>
      <c r="B38" s="940"/>
      <c r="C38" s="940"/>
      <c r="D38" s="940"/>
      <c r="E38" s="990"/>
    </row>
    <row r="39" spans="1:5" ht="24.95" hidden="1" customHeight="1">
      <c r="A39" s="765" t="s">
        <v>499</v>
      </c>
      <c r="B39" s="940"/>
      <c r="C39" s="940"/>
      <c r="D39" s="940"/>
      <c r="E39" s="990"/>
    </row>
    <row r="40" spans="1:5" ht="24.95" hidden="1" customHeight="1">
      <c r="A40" s="765" t="s">
        <v>500</v>
      </c>
      <c r="B40" s="940"/>
      <c r="C40" s="940"/>
      <c r="D40" s="940"/>
      <c r="E40" s="990"/>
    </row>
    <row r="41" spans="1:5" s="922" customFormat="1" ht="26.25" customHeight="1" thickBot="1">
      <c r="A41" s="773" t="s">
        <v>30</v>
      </c>
      <c r="B41" s="941">
        <f>B34+B35+B40+B38+B36+B37+B39</f>
        <v>26260000</v>
      </c>
      <c r="C41" s="941">
        <f>C34+C35+C40+C38+C36+C37+C39</f>
        <v>27643281</v>
      </c>
      <c r="D41" s="941">
        <f>D34+D35+D40+D38+D36+D37+D39</f>
        <v>29718447</v>
      </c>
      <c r="E41" s="993"/>
    </row>
    <row r="43" spans="1:5">
      <c r="A43" s="923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1"/>
  <sheetViews>
    <sheetView zoomScaleNormal="100" workbookViewId="0">
      <selection activeCell="H26" sqref="H26"/>
    </sheetView>
  </sheetViews>
  <sheetFormatPr defaultRowHeight="15"/>
  <cols>
    <col min="1" max="1" width="32.140625" style="832" customWidth="1"/>
    <col min="2" max="2" width="18.28515625" style="833" customWidth="1"/>
    <col min="3" max="7" width="14.28515625" style="833" customWidth="1"/>
    <col min="8" max="8" width="13.5703125" style="833" customWidth="1"/>
    <col min="9" max="16384" width="9.140625" style="833"/>
  </cols>
  <sheetData>
    <row r="1" spans="1:7">
      <c r="F1" s="1245" t="s">
        <v>354</v>
      </c>
      <c r="G1" s="1245"/>
    </row>
    <row r="2" spans="1:7" ht="24.75" customHeight="1">
      <c r="A2" s="1246" t="s">
        <v>372</v>
      </c>
      <c r="B2" s="1246"/>
      <c r="C2" s="1246"/>
      <c r="D2" s="1246"/>
      <c r="E2" s="1246"/>
      <c r="F2" s="1246"/>
      <c r="G2" s="1246"/>
    </row>
    <row r="3" spans="1:7" ht="18.75" customHeight="1">
      <c r="A3" s="1247" t="s">
        <v>523</v>
      </c>
      <c r="B3" s="1247"/>
      <c r="C3" s="1247"/>
      <c r="D3" s="1247"/>
      <c r="E3" s="1247"/>
      <c r="F3" s="1247"/>
      <c r="G3" s="1247"/>
    </row>
    <row r="4" spans="1:7" ht="24.75" customHeight="1">
      <c r="A4" s="1248" t="s">
        <v>373</v>
      </c>
      <c r="B4" s="1248"/>
      <c r="C4" s="1248"/>
      <c r="D4" s="1248"/>
      <c r="E4" s="1248"/>
      <c r="F4" s="1248"/>
      <c r="G4" s="1248"/>
    </row>
    <row r="5" spans="1:7" ht="15.75" thickBot="1">
      <c r="G5" s="834" t="s">
        <v>539</v>
      </c>
    </row>
    <row r="6" spans="1:7" ht="24.95" customHeight="1">
      <c r="A6" s="1240" t="s">
        <v>374</v>
      </c>
      <c r="B6" s="1242" t="s">
        <v>375</v>
      </c>
      <c r="C6" s="1242"/>
      <c r="D6" s="1242"/>
      <c r="E6" s="1243" t="s">
        <v>376</v>
      </c>
      <c r="F6" s="1242"/>
      <c r="G6" s="1244"/>
    </row>
    <row r="7" spans="1:7" ht="24.95" customHeight="1" thickBot="1">
      <c r="A7" s="1241"/>
      <c r="B7" s="835" t="s">
        <v>377</v>
      </c>
      <c r="C7" s="835" t="s">
        <v>378</v>
      </c>
      <c r="D7" s="835" t="s">
        <v>379</v>
      </c>
      <c r="E7" s="836" t="s">
        <v>377</v>
      </c>
      <c r="F7" s="835" t="s">
        <v>380</v>
      </c>
      <c r="G7" s="837" t="s">
        <v>379</v>
      </c>
    </row>
    <row r="8" spans="1:7" ht="33.75" customHeight="1">
      <c r="A8" s="838" t="s">
        <v>381</v>
      </c>
      <c r="B8" s="839"/>
      <c r="C8" s="839"/>
      <c r="D8" s="839">
        <f>SUM(B8:C8)</f>
        <v>0</v>
      </c>
      <c r="E8" s="840"/>
      <c r="F8" s="840">
        <v>245000</v>
      </c>
      <c r="G8" s="841">
        <f>SUM(E8:F8)</f>
        <v>245000</v>
      </c>
    </row>
    <row r="9" spans="1:7" ht="33.75" customHeight="1">
      <c r="A9" s="842" t="s">
        <v>402</v>
      </c>
      <c r="B9" s="843"/>
      <c r="C9" s="843">
        <v>5121000</v>
      </c>
      <c r="D9" s="839">
        <f>SUM(B9:C9)</f>
        <v>5121000</v>
      </c>
      <c r="E9" s="844"/>
      <c r="F9" s="844"/>
      <c r="G9" s="845">
        <f>SUM(E9:F9)</f>
        <v>0</v>
      </c>
    </row>
    <row r="10" spans="1:7" ht="33.75" customHeight="1">
      <c r="A10" s="842" t="s">
        <v>382</v>
      </c>
      <c r="B10" s="843">
        <v>19000</v>
      </c>
      <c r="C10" s="843"/>
      <c r="D10" s="839">
        <f>SUM(B10:C10)</f>
        <v>19000</v>
      </c>
      <c r="E10" s="844">
        <v>106000</v>
      </c>
      <c r="F10" s="844"/>
      <c r="G10" s="845">
        <f>SUM(E10:F10)</f>
        <v>106000</v>
      </c>
    </row>
    <row r="11" spans="1:7" ht="33.75" hidden="1" customHeight="1">
      <c r="A11" s="846" t="s">
        <v>383</v>
      </c>
      <c r="B11" s="847"/>
      <c r="C11" s="847"/>
      <c r="D11" s="839"/>
      <c r="E11" s="848"/>
      <c r="F11" s="848"/>
      <c r="G11" s="845"/>
    </row>
    <row r="12" spans="1:7" ht="33.75" hidden="1" customHeight="1" thickBot="1">
      <c r="A12" s="849" t="s">
        <v>384</v>
      </c>
      <c r="B12" s="850"/>
      <c r="C12" s="850"/>
      <c r="D12" s="850"/>
      <c r="E12" s="851"/>
      <c r="F12" s="851"/>
      <c r="G12" s="852"/>
    </row>
    <row r="13" spans="1:7" ht="33.75" customHeight="1" thickBot="1">
      <c r="A13" s="853" t="s">
        <v>1</v>
      </c>
      <c r="B13" s="854">
        <f t="shared" ref="B13:G13" si="0">SUM(B8:B12)</f>
        <v>19000</v>
      </c>
      <c r="C13" s="854">
        <f t="shared" si="0"/>
        <v>5121000</v>
      </c>
      <c r="D13" s="854">
        <f t="shared" si="0"/>
        <v>5140000</v>
      </c>
      <c r="E13" s="854">
        <f t="shared" si="0"/>
        <v>106000</v>
      </c>
      <c r="F13" s="854">
        <f t="shared" si="0"/>
        <v>245000</v>
      </c>
      <c r="G13" s="855">
        <f t="shared" si="0"/>
        <v>351000</v>
      </c>
    </row>
    <row r="15" spans="1:7" ht="28.5" hidden="1" customHeight="1">
      <c r="A15" s="1231" t="s">
        <v>385</v>
      </c>
      <c r="B15" s="1231"/>
      <c r="C15" s="1231"/>
      <c r="D15" s="1231"/>
      <c r="E15" s="1231"/>
      <c r="F15" s="1231"/>
      <c r="G15" s="1231"/>
    </row>
    <row r="16" spans="1:7" ht="15.75" hidden="1" thickBot="1">
      <c r="E16" s="834"/>
    </row>
    <row r="17" spans="2:4" ht="20.100000000000001" hidden="1" customHeight="1">
      <c r="B17" s="1232" t="s">
        <v>333</v>
      </c>
      <c r="C17" s="1234" t="s">
        <v>386</v>
      </c>
      <c r="D17" s="1235"/>
    </row>
    <row r="18" spans="2:4" ht="30" hidden="1" customHeight="1" thickBot="1">
      <c r="B18" s="1233"/>
      <c r="C18" s="1236"/>
      <c r="D18" s="1237"/>
    </row>
    <row r="19" spans="2:4" ht="29.25" hidden="1" customHeight="1">
      <c r="B19" s="856" t="s">
        <v>387</v>
      </c>
      <c r="C19" s="1238"/>
      <c r="D19" s="1239"/>
    </row>
    <row r="20" spans="2:4" ht="28.5" hidden="1" customHeight="1" thickBot="1">
      <c r="B20" s="857" t="s">
        <v>388</v>
      </c>
      <c r="C20" s="1227"/>
      <c r="D20" s="1228"/>
    </row>
    <row r="21" spans="2:4" s="859" customFormat="1" ht="27.75" hidden="1" customHeight="1" thickBot="1">
      <c r="B21" s="858" t="s">
        <v>1</v>
      </c>
      <c r="C21" s="1229">
        <f>SUM(C19:D20)</f>
        <v>0</v>
      </c>
      <c r="D21" s="1230"/>
    </row>
  </sheetData>
  <mergeCells count="13">
    <mergeCell ref="A6:A7"/>
    <mergeCell ref="B6:D6"/>
    <mergeCell ref="E6:G6"/>
    <mergeCell ref="F1:G1"/>
    <mergeCell ref="A2:G2"/>
    <mergeCell ref="A3:G3"/>
    <mergeCell ref="A4:G4"/>
    <mergeCell ref="C20:D20"/>
    <mergeCell ref="C21:D21"/>
    <mergeCell ref="A15:G15"/>
    <mergeCell ref="B17:B18"/>
    <mergeCell ref="C17:D18"/>
    <mergeCell ref="C19:D19"/>
  </mergeCells>
  <phoneticPr fontId="1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A10" sqref="A10"/>
    </sheetView>
  </sheetViews>
  <sheetFormatPr defaultColWidth="12.7109375" defaultRowHeight="12.75"/>
  <cols>
    <col min="1" max="1" width="5.7109375" customWidth="1"/>
    <col min="2" max="2" width="30.5703125" customWidth="1"/>
    <col min="3" max="6" width="12.7109375" customWidth="1"/>
  </cols>
  <sheetData>
    <row r="1" spans="1:6">
      <c r="E1" s="1249" t="s">
        <v>371</v>
      </c>
      <c r="F1" s="1249"/>
    </row>
    <row r="2" spans="1:6" ht="17.25">
      <c r="A2" s="1250" t="s">
        <v>355</v>
      </c>
      <c r="B2" s="1250"/>
      <c r="C2" s="1250"/>
      <c r="D2" s="1250"/>
      <c r="E2" s="1250"/>
      <c r="F2" s="1250"/>
    </row>
    <row r="3" spans="1:6" ht="14.25">
      <c r="A3" s="1251" t="s">
        <v>356</v>
      </c>
      <c r="B3" s="1251"/>
      <c r="C3" s="1251"/>
      <c r="D3" s="1251"/>
      <c r="E3" s="1251"/>
      <c r="F3" s="1251"/>
    </row>
    <row r="4" spans="1:6" ht="33.75" customHeight="1">
      <c r="A4" s="804"/>
      <c r="B4" s="804"/>
      <c r="C4" s="804"/>
      <c r="D4" s="804"/>
      <c r="E4" s="804"/>
      <c r="F4" s="804"/>
    </row>
    <row r="5" spans="1:6" ht="15.75">
      <c r="A5" s="805" t="s">
        <v>357</v>
      </c>
      <c r="B5" s="806"/>
      <c r="C5" s="806"/>
      <c r="D5" s="806"/>
      <c r="E5" s="806"/>
      <c r="F5" s="806"/>
    </row>
    <row r="6" spans="1:6" ht="15.75">
      <c r="A6" s="806"/>
      <c r="B6" s="806"/>
      <c r="C6" s="806"/>
      <c r="D6" s="806"/>
      <c r="E6" s="806"/>
      <c r="F6" s="806"/>
    </row>
    <row r="7" spans="1:6" ht="15.75">
      <c r="A7" s="805" t="s">
        <v>358</v>
      </c>
      <c r="B7" s="806"/>
      <c r="C7" s="806"/>
      <c r="D7" s="806"/>
      <c r="E7" s="806"/>
      <c r="F7" s="806"/>
    </row>
    <row r="8" spans="1:6" ht="15.75">
      <c r="A8" s="805"/>
      <c r="B8" s="806"/>
      <c r="C8" s="806"/>
      <c r="D8" s="806"/>
      <c r="E8" s="806"/>
      <c r="F8" s="806"/>
    </row>
    <row r="9" spans="1:6" ht="15">
      <c r="A9" s="807" t="s">
        <v>544</v>
      </c>
      <c r="B9" s="808"/>
      <c r="C9" s="808"/>
      <c r="D9" s="808"/>
      <c r="E9" s="808"/>
      <c r="F9" s="809"/>
    </row>
    <row r="10" spans="1:6" ht="15">
      <c r="A10" s="807"/>
      <c r="B10" s="808"/>
      <c r="C10" s="808"/>
      <c r="D10" s="808"/>
      <c r="E10" s="808"/>
      <c r="F10" s="809"/>
    </row>
    <row r="11" spans="1:6" ht="15">
      <c r="A11" s="807" t="s">
        <v>359</v>
      </c>
      <c r="B11" s="808"/>
      <c r="C11" s="808"/>
      <c r="D11" s="808"/>
      <c r="E11" s="808"/>
    </row>
    <row r="12" spans="1:6" ht="13.5" thickBot="1"/>
    <row r="13" spans="1:6" ht="39" thickBot="1">
      <c r="A13" s="810" t="s">
        <v>303</v>
      </c>
      <c r="B13" s="811" t="s">
        <v>360</v>
      </c>
      <c r="C13" s="812" t="s">
        <v>361</v>
      </c>
      <c r="D13" s="812" t="s">
        <v>362</v>
      </c>
      <c r="E13" s="812" t="s">
        <v>363</v>
      </c>
      <c r="F13" s="813" t="s">
        <v>24</v>
      </c>
    </row>
    <row r="14" spans="1:6" ht="24.75" customHeight="1">
      <c r="A14" s="814" t="s">
        <v>33</v>
      </c>
      <c r="B14" s="815" t="s">
        <v>364</v>
      </c>
      <c r="C14" s="816"/>
      <c r="D14" s="816"/>
      <c r="E14" s="816"/>
      <c r="F14" s="817">
        <v>0</v>
      </c>
    </row>
    <row r="15" spans="1:6" ht="25.5">
      <c r="A15" s="818" t="s">
        <v>34</v>
      </c>
      <c r="B15" s="819" t="s">
        <v>365</v>
      </c>
      <c r="C15" s="820"/>
      <c r="D15" s="820"/>
      <c r="E15" s="820"/>
      <c r="F15" s="821">
        <v>0</v>
      </c>
    </row>
    <row r="16" spans="1:6" ht="25.5">
      <c r="A16" s="818" t="s">
        <v>10</v>
      </c>
      <c r="B16" s="819" t="s">
        <v>366</v>
      </c>
      <c r="C16" s="820"/>
      <c r="D16" s="820"/>
      <c r="E16" s="820"/>
      <c r="F16" s="821">
        <v>0</v>
      </c>
    </row>
    <row r="17" spans="1:6" ht="21" customHeight="1">
      <c r="A17" s="818" t="s">
        <v>11</v>
      </c>
      <c r="B17" s="819" t="s">
        <v>367</v>
      </c>
      <c r="C17" s="820"/>
      <c r="D17" s="820"/>
      <c r="E17" s="820"/>
      <c r="F17" s="821">
        <v>0</v>
      </c>
    </row>
    <row r="18" spans="1:6" ht="40.5" customHeight="1">
      <c r="A18" s="818" t="s">
        <v>12</v>
      </c>
      <c r="B18" s="819" t="s">
        <v>368</v>
      </c>
      <c r="C18" s="820"/>
      <c r="D18" s="820"/>
      <c r="E18" s="820"/>
      <c r="F18" s="821">
        <v>0</v>
      </c>
    </row>
    <row r="19" spans="1:6" ht="21.75" customHeight="1" thickBot="1">
      <c r="A19" s="822" t="s">
        <v>13</v>
      </c>
      <c r="B19" s="823" t="s">
        <v>369</v>
      </c>
      <c r="C19" s="824"/>
      <c r="D19" s="824"/>
      <c r="E19" s="824"/>
      <c r="F19" s="825">
        <v>0</v>
      </c>
    </row>
    <row r="20" spans="1:6" ht="21.75" customHeight="1" thickBot="1">
      <c r="A20" s="826" t="s">
        <v>14</v>
      </c>
      <c r="B20" s="827" t="s">
        <v>24</v>
      </c>
      <c r="C20" s="828">
        <v>0</v>
      </c>
      <c r="D20" s="828">
        <v>0</v>
      </c>
      <c r="E20" s="828">
        <v>0</v>
      </c>
      <c r="F20" s="829">
        <v>0</v>
      </c>
    </row>
    <row r="21" spans="1:6">
      <c r="A21" s="809"/>
      <c r="B21" s="809"/>
      <c r="C21" s="809"/>
      <c r="D21" s="809"/>
      <c r="E21" s="809"/>
      <c r="F21" s="809"/>
    </row>
    <row r="22" spans="1:6">
      <c r="A22" s="809"/>
      <c r="B22" s="809"/>
      <c r="C22" s="809"/>
      <c r="D22" s="809"/>
      <c r="E22" s="809"/>
      <c r="F22" s="809"/>
    </row>
    <row r="23" spans="1:6">
      <c r="A23" s="809"/>
      <c r="B23" s="809"/>
      <c r="C23" s="809"/>
      <c r="D23" s="809"/>
      <c r="E23" s="809"/>
      <c r="F23" s="809"/>
    </row>
    <row r="24" spans="1:6" ht="15.75">
      <c r="A24" s="806" t="s">
        <v>543</v>
      </c>
      <c r="B24" s="809"/>
      <c r="C24" s="809"/>
      <c r="D24" s="809"/>
      <c r="E24" s="809"/>
      <c r="F24" s="809"/>
    </row>
    <row r="25" spans="1:6">
      <c r="A25" s="809"/>
      <c r="B25" s="809"/>
      <c r="C25" s="809"/>
      <c r="D25" s="809"/>
      <c r="E25" s="809"/>
      <c r="F25" s="809"/>
    </row>
    <row r="26" spans="1:6">
      <c r="A26" s="809"/>
      <c r="B26" s="809"/>
      <c r="C26" s="809"/>
      <c r="D26" s="809"/>
      <c r="E26" s="809"/>
      <c r="F26" s="809"/>
    </row>
    <row r="29" spans="1:6" ht="13.5">
      <c r="C29" s="830"/>
      <c r="D29" s="831" t="s">
        <v>370</v>
      </c>
      <c r="E29" s="830"/>
    </row>
  </sheetData>
  <mergeCells count="3">
    <mergeCell ref="E1:F1"/>
    <mergeCell ref="A2:F2"/>
    <mergeCell ref="A3:F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47"/>
  <sheetViews>
    <sheetView topLeftCell="A48" zoomScaleNormal="100" workbookViewId="0">
      <selection activeCell="C57" sqref="C57"/>
    </sheetView>
  </sheetViews>
  <sheetFormatPr defaultRowHeight="12.75"/>
  <cols>
    <col min="1" max="1" width="8.28515625" style="367" customWidth="1"/>
    <col min="2" max="2" width="8.28515625" style="361" customWidth="1"/>
    <col min="3" max="3" width="52" style="361" customWidth="1"/>
    <col min="4" max="6" width="8.28515625" style="361" bestFit="1" customWidth="1"/>
    <col min="7" max="7" width="7.42578125" style="361" bestFit="1" customWidth="1"/>
    <col min="8" max="8" width="8.42578125" style="361" bestFit="1" customWidth="1"/>
    <col min="9" max="9" width="8.85546875" style="361" hidden="1" customWidth="1"/>
    <col min="10" max="12" width="8.28515625" style="361" bestFit="1" customWidth="1"/>
    <col min="13" max="13" width="7.42578125" style="361" bestFit="1" customWidth="1"/>
    <col min="14" max="14" width="8.42578125" style="361" bestFit="1" customWidth="1"/>
    <col min="15" max="15" width="8.85546875" style="361" hidden="1" customWidth="1"/>
    <col min="16" max="16" width="12.42578125" style="361" bestFit="1" customWidth="1"/>
    <col min="17" max="17" width="4.5703125" style="361" hidden="1" customWidth="1"/>
    <col min="18" max="18" width="0" style="361" hidden="1" customWidth="1"/>
    <col min="19" max="19" width="10" style="361" hidden="1" customWidth="1"/>
    <col min="20" max="20" width="0" style="361" hidden="1" customWidth="1"/>
    <col min="21" max="16384" width="9.140625" style="361"/>
  </cols>
  <sheetData>
    <row r="1" spans="1:20" s="168" customFormat="1" ht="21" hidden="1" customHeight="1">
      <c r="A1" s="164"/>
      <c r="B1" s="165"/>
      <c r="C1" s="166"/>
      <c r="D1" s="167"/>
      <c r="E1" s="167"/>
      <c r="F1" s="167"/>
      <c r="G1" s="167"/>
      <c r="H1" s="167"/>
      <c r="I1" s="167"/>
      <c r="J1" s="1113"/>
      <c r="K1" s="1113"/>
      <c r="L1" s="1113"/>
      <c r="M1" s="1113"/>
      <c r="N1" s="1113"/>
      <c r="O1" s="1113"/>
      <c r="P1" s="1113"/>
    </row>
    <row r="2" spans="1:20" s="171" customFormat="1" ht="25.5" hidden="1" customHeight="1" thickBot="1">
      <c r="A2" s="1112"/>
      <c r="B2" s="1112"/>
      <c r="C2" s="1112"/>
      <c r="D2" s="1112"/>
      <c r="E2" s="1112"/>
      <c r="F2" s="1112"/>
      <c r="G2" s="1112"/>
      <c r="H2" s="1112"/>
      <c r="I2" s="1112"/>
      <c r="J2" s="1112"/>
      <c r="K2" s="1112"/>
      <c r="L2" s="1112"/>
      <c r="M2" s="1112"/>
      <c r="N2" s="1112"/>
      <c r="O2" s="1112"/>
      <c r="P2" s="1112"/>
    </row>
    <row r="3" spans="1:20" s="174" customFormat="1" ht="40.5" hidden="1" customHeight="1" thickBot="1">
      <c r="A3" s="172"/>
      <c r="B3" s="172"/>
      <c r="C3" s="172"/>
      <c r="D3" s="1120" t="s">
        <v>5</v>
      </c>
      <c r="E3" s="1121"/>
      <c r="F3" s="1121"/>
      <c r="G3" s="1121"/>
      <c r="H3" s="1121"/>
      <c r="I3" s="1122"/>
      <c r="J3" s="1120" t="s">
        <v>126</v>
      </c>
      <c r="K3" s="1121"/>
      <c r="L3" s="1121"/>
      <c r="M3" s="1121"/>
      <c r="N3" s="1121"/>
      <c r="O3" s="1122"/>
      <c r="P3" s="1115" t="s">
        <v>174</v>
      </c>
      <c r="Q3" s="1116"/>
      <c r="R3" s="1116"/>
      <c r="S3" s="1117"/>
      <c r="T3" s="649"/>
    </row>
    <row r="4" spans="1:20" ht="24.75" hidden="1" thickBot="1">
      <c r="A4" s="1118" t="s">
        <v>128</v>
      </c>
      <c r="B4" s="1119"/>
      <c r="C4" s="627" t="s">
        <v>129</v>
      </c>
      <c r="D4" s="616" t="s">
        <v>85</v>
      </c>
      <c r="E4" s="175" t="s">
        <v>263</v>
      </c>
      <c r="F4" s="175" t="s">
        <v>268</v>
      </c>
      <c r="G4" s="175" t="s">
        <v>274</v>
      </c>
      <c r="H4" s="175" t="s">
        <v>297</v>
      </c>
      <c r="I4" s="584" t="s">
        <v>280</v>
      </c>
      <c r="J4" s="616" t="s">
        <v>85</v>
      </c>
      <c r="K4" s="175" t="s">
        <v>263</v>
      </c>
      <c r="L4" s="175" t="s">
        <v>268</v>
      </c>
      <c r="M4" s="175" t="s">
        <v>274</v>
      </c>
      <c r="N4" s="175" t="s">
        <v>297</v>
      </c>
      <c r="O4" s="584" t="s">
        <v>280</v>
      </c>
      <c r="P4" s="616" t="s">
        <v>299</v>
      </c>
      <c r="Q4" s="175" t="s">
        <v>293</v>
      </c>
      <c r="R4" s="175" t="s">
        <v>268</v>
      </c>
      <c r="S4" s="584" t="s">
        <v>268</v>
      </c>
    </row>
    <row r="5" spans="1:20" s="180" customFormat="1" ht="12.95" hidden="1" customHeight="1" thickBot="1">
      <c r="A5" s="177">
        <v>1</v>
      </c>
      <c r="B5" s="178">
        <v>2</v>
      </c>
      <c r="C5" s="341">
        <v>3</v>
      </c>
      <c r="D5" s="177"/>
      <c r="E5" s="178"/>
      <c r="F5" s="178"/>
      <c r="G5" s="178"/>
      <c r="H5" s="178"/>
      <c r="I5" s="179"/>
      <c r="J5" s="177"/>
      <c r="K5" s="178"/>
      <c r="L5" s="178"/>
      <c r="M5" s="178"/>
      <c r="N5" s="178"/>
      <c r="O5" s="179"/>
      <c r="P5" s="177"/>
      <c r="Q5" s="178"/>
      <c r="R5" s="178"/>
      <c r="S5" s="179"/>
    </row>
    <row r="6" spans="1:20" s="180" customFormat="1" ht="15.95" hidden="1" customHeight="1" thickBot="1">
      <c r="A6" s="181"/>
      <c r="B6" s="182"/>
      <c r="C6" s="182" t="s">
        <v>130</v>
      </c>
      <c r="D6" s="592"/>
      <c r="E6" s="248"/>
      <c r="F6" s="248"/>
      <c r="G6" s="248"/>
      <c r="H6" s="248"/>
      <c r="I6" s="317"/>
      <c r="J6" s="592"/>
      <c r="K6" s="248"/>
      <c r="L6" s="248"/>
      <c r="M6" s="248"/>
      <c r="N6" s="248"/>
      <c r="O6" s="317"/>
      <c r="P6" s="592"/>
      <c r="Q6" s="248"/>
      <c r="R6" s="248"/>
      <c r="S6" s="317"/>
    </row>
    <row r="7" spans="1:20" s="186" customFormat="1" ht="12" hidden="1" customHeight="1" thickBot="1">
      <c r="A7" s="177" t="s">
        <v>33</v>
      </c>
      <c r="B7" s="183"/>
      <c r="C7" s="628" t="s">
        <v>131</v>
      </c>
      <c r="D7" s="593"/>
      <c r="E7" s="249"/>
      <c r="F7" s="249"/>
      <c r="G7" s="249"/>
      <c r="H7" s="658"/>
      <c r="I7" s="470"/>
      <c r="J7" s="593"/>
      <c r="K7" s="249"/>
      <c r="L7" s="249"/>
      <c r="M7" s="249"/>
      <c r="N7" s="658"/>
      <c r="O7" s="470"/>
      <c r="P7" s="593"/>
      <c r="Q7" s="249"/>
      <c r="R7" s="249"/>
      <c r="S7" s="185"/>
    </row>
    <row r="8" spans="1:20" s="186" customFormat="1" ht="12" hidden="1" customHeight="1" thickBot="1">
      <c r="A8" s="177" t="s">
        <v>10</v>
      </c>
      <c r="B8" s="183"/>
      <c r="C8" s="628" t="s">
        <v>137</v>
      </c>
      <c r="D8" s="593">
        <f t="shared" ref="D8:M8" si="0">SUM(D9:D12)</f>
        <v>0</v>
      </c>
      <c r="E8" s="249">
        <f t="shared" si="0"/>
        <v>0</v>
      </c>
      <c r="F8" s="249">
        <f t="shared" si="0"/>
        <v>0</v>
      </c>
      <c r="G8" s="249">
        <f>SUM(G9:G12)</f>
        <v>0</v>
      </c>
      <c r="H8" s="658">
        <f>SUM(H9:H12)</f>
        <v>0</v>
      </c>
      <c r="I8" s="470"/>
      <c r="J8" s="593">
        <f t="shared" si="0"/>
        <v>0</v>
      </c>
      <c r="K8" s="249">
        <f t="shared" si="0"/>
        <v>0</v>
      </c>
      <c r="L8" s="249">
        <f t="shared" si="0"/>
        <v>0</v>
      </c>
      <c r="M8" s="249">
        <f t="shared" si="0"/>
        <v>0</v>
      </c>
      <c r="N8" s="658" t="s">
        <v>301</v>
      </c>
      <c r="O8" s="470"/>
      <c r="P8" s="593"/>
      <c r="Q8" s="249"/>
      <c r="R8" s="249"/>
      <c r="S8" s="185"/>
    </row>
    <row r="9" spans="1:20" s="192" customFormat="1" ht="12" hidden="1" customHeight="1">
      <c r="A9" s="189"/>
      <c r="B9" s="188" t="s">
        <v>138</v>
      </c>
      <c r="C9" s="605" t="s">
        <v>93</v>
      </c>
      <c r="D9" s="595"/>
      <c r="E9" s="250"/>
      <c r="F9" s="250"/>
      <c r="G9" s="250"/>
      <c r="H9" s="659"/>
      <c r="I9" s="615"/>
      <c r="J9" s="595"/>
      <c r="K9" s="250"/>
      <c r="L9" s="250"/>
      <c r="M9" s="250"/>
      <c r="N9" s="659"/>
      <c r="O9" s="615"/>
      <c r="P9" s="595"/>
      <c r="Q9" s="250"/>
      <c r="R9" s="250"/>
      <c r="S9" s="191"/>
    </row>
    <row r="10" spans="1:20" s="192" customFormat="1" ht="12" hidden="1" customHeight="1">
      <c r="A10" s="189"/>
      <c r="B10" s="188" t="s">
        <v>139</v>
      </c>
      <c r="C10" s="606" t="s">
        <v>140</v>
      </c>
      <c r="D10" s="595"/>
      <c r="E10" s="250"/>
      <c r="F10" s="250"/>
      <c r="G10" s="250"/>
      <c r="H10" s="659"/>
      <c r="I10" s="644"/>
      <c r="J10" s="595"/>
      <c r="K10" s="250"/>
      <c r="L10" s="250"/>
      <c r="M10" s="250"/>
      <c r="N10" s="659"/>
      <c r="O10" s="644"/>
      <c r="P10" s="595"/>
      <c r="Q10" s="250"/>
      <c r="R10" s="250"/>
      <c r="S10" s="191"/>
    </row>
    <row r="11" spans="1:20" s="192" customFormat="1" ht="12" hidden="1" customHeight="1">
      <c r="A11" s="189"/>
      <c r="B11" s="188" t="s">
        <v>141</v>
      </c>
      <c r="C11" s="606" t="s">
        <v>94</v>
      </c>
      <c r="D11" s="595"/>
      <c r="E11" s="250"/>
      <c r="F11" s="250"/>
      <c r="G11" s="250"/>
      <c r="H11" s="659"/>
      <c r="I11" s="644"/>
      <c r="J11" s="595"/>
      <c r="K11" s="250"/>
      <c r="L11" s="250"/>
      <c r="M11" s="250"/>
      <c r="N11" s="659"/>
      <c r="O11" s="644"/>
      <c r="P11" s="595"/>
      <c r="Q11" s="250"/>
      <c r="R11" s="250"/>
      <c r="S11" s="191"/>
    </row>
    <row r="12" spans="1:20" s="192" customFormat="1" ht="12" hidden="1" customHeight="1" thickBot="1">
      <c r="A12" s="189"/>
      <c r="B12" s="188" t="s">
        <v>142</v>
      </c>
      <c r="C12" s="606" t="s">
        <v>140</v>
      </c>
      <c r="D12" s="595"/>
      <c r="E12" s="250"/>
      <c r="F12" s="250"/>
      <c r="G12" s="250"/>
      <c r="H12" s="659"/>
      <c r="I12" s="650"/>
      <c r="J12" s="595"/>
      <c r="K12" s="250"/>
      <c r="L12" s="250"/>
      <c r="M12" s="250"/>
      <c r="N12" s="659"/>
      <c r="O12" s="650"/>
      <c r="P12" s="595"/>
      <c r="Q12" s="250"/>
      <c r="R12" s="250"/>
      <c r="S12" s="191"/>
    </row>
    <row r="13" spans="1:20" s="192" customFormat="1" ht="12" hidden="1" customHeight="1" thickBot="1">
      <c r="A13" s="197" t="s">
        <v>11</v>
      </c>
      <c r="B13" s="198"/>
      <c r="C13" s="604" t="s">
        <v>143</v>
      </c>
      <c r="D13" s="593">
        <f t="shared" ref="D13:M13" si="1">SUM(D14:D15)</f>
        <v>0</v>
      </c>
      <c r="E13" s="249">
        <f t="shared" si="1"/>
        <v>0</v>
      </c>
      <c r="F13" s="249">
        <f t="shared" si="1"/>
        <v>0</v>
      </c>
      <c r="G13" s="249">
        <f>SUM(G14:G15)</f>
        <v>0</v>
      </c>
      <c r="H13" s="658"/>
      <c r="I13" s="470"/>
      <c r="J13" s="593">
        <f t="shared" si="1"/>
        <v>0</v>
      </c>
      <c r="K13" s="249">
        <f t="shared" si="1"/>
        <v>0</v>
      </c>
      <c r="L13" s="249">
        <f t="shared" si="1"/>
        <v>0</v>
      </c>
      <c r="M13" s="249">
        <f t="shared" si="1"/>
        <v>0</v>
      </c>
      <c r="N13" s="658"/>
      <c r="O13" s="470"/>
      <c r="P13" s="593"/>
      <c r="Q13" s="249"/>
      <c r="R13" s="249"/>
      <c r="S13" s="185"/>
    </row>
    <row r="14" spans="1:20" s="186" customFormat="1" ht="12" hidden="1" customHeight="1">
      <c r="A14" s="199"/>
      <c r="B14" s="200" t="s">
        <v>144</v>
      </c>
      <c r="C14" s="629" t="s">
        <v>145</v>
      </c>
      <c r="D14" s="596"/>
      <c r="E14" s="251"/>
      <c r="F14" s="251"/>
      <c r="G14" s="251"/>
      <c r="H14" s="660"/>
      <c r="I14" s="615"/>
      <c r="J14" s="596"/>
      <c r="K14" s="251"/>
      <c r="L14" s="251"/>
      <c r="M14" s="251"/>
      <c r="N14" s="660"/>
      <c r="O14" s="615"/>
      <c r="P14" s="596"/>
      <c r="Q14" s="251"/>
      <c r="R14" s="251"/>
      <c r="S14" s="202"/>
    </row>
    <row r="15" spans="1:20" s="186" customFormat="1" ht="12" hidden="1" customHeight="1" thickBot="1">
      <c r="A15" s="203"/>
      <c r="B15" s="204" t="s">
        <v>146</v>
      </c>
      <c r="C15" s="630" t="s">
        <v>147</v>
      </c>
      <c r="D15" s="597"/>
      <c r="E15" s="252"/>
      <c r="F15" s="252"/>
      <c r="G15" s="252"/>
      <c r="H15" s="661"/>
      <c r="I15" s="650"/>
      <c r="J15" s="597"/>
      <c r="K15" s="252"/>
      <c r="L15" s="252"/>
      <c r="M15" s="252"/>
      <c r="N15" s="661"/>
      <c r="O15" s="650"/>
      <c r="P15" s="597"/>
      <c r="Q15" s="252"/>
      <c r="R15" s="252"/>
      <c r="S15" s="206"/>
    </row>
    <row r="16" spans="1:20" s="186" customFormat="1" ht="12" hidden="1" customHeight="1" thickBot="1">
      <c r="A16" s="197" t="s">
        <v>12</v>
      </c>
      <c r="B16" s="183"/>
      <c r="C16" s="604" t="s">
        <v>148</v>
      </c>
      <c r="D16" s="598"/>
      <c r="E16" s="253"/>
      <c r="F16" s="253"/>
      <c r="G16" s="253"/>
      <c r="H16" s="662"/>
      <c r="I16" s="470"/>
      <c r="J16" s="598"/>
      <c r="K16" s="253"/>
      <c r="L16" s="253"/>
      <c r="M16" s="253"/>
      <c r="N16" s="662" t="s">
        <v>301</v>
      </c>
      <c r="O16" s="470"/>
      <c r="P16" s="598"/>
      <c r="Q16" s="253"/>
      <c r="R16" s="253"/>
      <c r="S16" s="207"/>
    </row>
    <row r="17" spans="1:19" s="186" customFormat="1" ht="12" hidden="1" customHeight="1" thickBot="1">
      <c r="A17" s="177" t="s">
        <v>13</v>
      </c>
      <c r="B17" s="208"/>
      <c r="C17" s="604" t="s">
        <v>149</v>
      </c>
      <c r="D17" s="593">
        <f t="shared" ref="D17:M17" si="2">D7+D8+D13+D16</f>
        <v>0</v>
      </c>
      <c r="E17" s="249">
        <f t="shared" si="2"/>
        <v>0</v>
      </c>
      <c r="F17" s="249">
        <f t="shared" si="2"/>
        <v>0</v>
      </c>
      <c r="G17" s="249">
        <f t="shared" si="2"/>
        <v>0</v>
      </c>
      <c r="H17" s="658" t="s">
        <v>301</v>
      </c>
      <c r="I17" s="470"/>
      <c r="J17" s="593">
        <f t="shared" si="2"/>
        <v>0</v>
      </c>
      <c r="K17" s="249">
        <f t="shared" si="2"/>
        <v>0</v>
      </c>
      <c r="L17" s="249">
        <f t="shared" si="2"/>
        <v>0</v>
      </c>
      <c r="M17" s="249">
        <f t="shared" si="2"/>
        <v>0</v>
      </c>
      <c r="N17" s="658" t="s">
        <v>301</v>
      </c>
      <c r="O17" s="470"/>
      <c r="P17" s="593"/>
      <c r="Q17" s="249"/>
      <c r="R17" s="249"/>
      <c r="S17" s="185"/>
    </row>
    <row r="18" spans="1:19" s="192" customFormat="1" ht="12" hidden="1" customHeight="1" thickBot="1">
      <c r="A18" s="209" t="s">
        <v>14</v>
      </c>
      <c r="B18" s="210"/>
      <c r="C18" s="631" t="s">
        <v>150</v>
      </c>
      <c r="D18" s="599">
        <f t="shared" ref="D18:M18" si="3">SUM(D19:D20)</f>
        <v>0</v>
      </c>
      <c r="E18" s="254">
        <f t="shared" si="3"/>
        <v>0</v>
      </c>
      <c r="F18" s="254">
        <f t="shared" si="3"/>
        <v>0</v>
      </c>
      <c r="G18" s="254">
        <f>SUM(G19:G20)</f>
        <v>0</v>
      </c>
      <c r="H18" s="663" t="s">
        <v>301</v>
      </c>
      <c r="I18" s="470"/>
      <c r="J18" s="599">
        <f t="shared" si="3"/>
        <v>0</v>
      </c>
      <c r="K18" s="254">
        <f t="shared" si="3"/>
        <v>0</v>
      </c>
      <c r="L18" s="254">
        <f t="shared" si="3"/>
        <v>0</v>
      </c>
      <c r="M18" s="254">
        <f t="shared" si="3"/>
        <v>0</v>
      </c>
      <c r="N18" s="663" t="s">
        <v>301</v>
      </c>
      <c r="O18" s="470"/>
      <c r="P18" s="593"/>
      <c r="Q18" s="249"/>
      <c r="R18" s="249"/>
      <c r="S18" s="185"/>
    </row>
    <row r="19" spans="1:19" s="192" customFormat="1" ht="15" hidden="1" customHeight="1">
      <c r="A19" s="187"/>
      <c r="B19" s="212" t="s">
        <v>151</v>
      </c>
      <c r="C19" s="629" t="s">
        <v>152</v>
      </c>
      <c r="D19" s="596"/>
      <c r="E19" s="251"/>
      <c r="F19" s="251"/>
      <c r="G19" s="251"/>
      <c r="H19" s="660"/>
      <c r="I19" s="615"/>
      <c r="J19" s="596"/>
      <c r="K19" s="251"/>
      <c r="L19" s="251"/>
      <c r="M19" s="251"/>
      <c r="N19" s="660" t="s">
        <v>301</v>
      </c>
      <c r="O19" s="615"/>
      <c r="P19" s="602"/>
      <c r="Q19" s="603"/>
      <c r="R19" s="603"/>
      <c r="S19" s="314"/>
    </row>
    <row r="20" spans="1:19" s="192" customFormat="1" ht="15" hidden="1" customHeight="1" thickBot="1">
      <c r="A20" s="213"/>
      <c r="B20" s="214" t="s">
        <v>153</v>
      </c>
      <c r="C20" s="632" t="s">
        <v>154</v>
      </c>
      <c r="D20" s="600"/>
      <c r="E20" s="255"/>
      <c r="F20" s="255"/>
      <c r="G20" s="255"/>
      <c r="H20" s="664"/>
      <c r="I20" s="650"/>
      <c r="J20" s="600"/>
      <c r="K20" s="255"/>
      <c r="L20" s="255"/>
      <c r="M20" s="255"/>
      <c r="N20" s="664"/>
      <c r="O20" s="650"/>
      <c r="P20" s="600"/>
      <c r="Q20" s="255"/>
      <c r="R20" s="255"/>
      <c r="S20" s="216"/>
    </row>
    <row r="21" spans="1:19" ht="13.5" hidden="1" thickBot="1">
      <c r="A21" s="217" t="s">
        <v>71</v>
      </c>
      <c r="B21" s="362"/>
      <c r="C21" s="608" t="s">
        <v>155</v>
      </c>
      <c r="D21" s="598"/>
      <c r="E21" s="253"/>
      <c r="F21" s="253"/>
      <c r="G21" s="253"/>
      <c r="H21" s="662"/>
      <c r="I21" s="470"/>
      <c r="J21" s="598"/>
      <c r="K21" s="253"/>
      <c r="L21" s="253"/>
      <c r="M21" s="253"/>
      <c r="N21" s="662"/>
      <c r="O21" s="470"/>
      <c r="P21" s="598"/>
      <c r="Q21" s="253"/>
      <c r="R21" s="253"/>
      <c r="S21" s="207"/>
    </row>
    <row r="22" spans="1:19" s="180" customFormat="1" ht="16.5" hidden="1" customHeight="1" thickBot="1">
      <c r="A22" s="217" t="s">
        <v>72</v>
      </c>
      <c r="B22" s="363"/>
      <c r="C22" s="633" t="s">
        <v>156</v>
      </c>
      <c r="D22" s="601">
        <f t="shared" ref="D22:M22" si="4">D17+D21+D18</f>
        <v>0</v>
      </c>
      <c r="E22" s="256">
        <f t="shared" si="4"/>
        <v>0</v>
      </c>
      <c r="F22" s="256">
        <f t="shared" si="4"/>
        <v>0</v>
      </c>
      <c r="G22" s="256">
        <f t="shared" si="4"/>
        <v>0</v>
      </c>
      <c r="H22" s="665" t="s">
        <v>301</v>
      </c>
      <c r="I22" s="470"/>
      <c r="J22" s="601">
        <f t="shared" si="4"/>
        <v>0</v>
      </c>
      <c r="K22" s="256">
        <f t="shared" si="4"/>
        <v>0</v>
      </c>
      <c r="L22" s="256">
        <f t="shared" si="4"/>
        <v>0</v>
      </c>
      <c r="M22" s="256">
        <f t="shared" si="4"/>
        <v>0</v>
      </c>
      <c r="N22" s="665" t="s">
        <v>301</v>
      </c>
      <c r="O22" s="470"/>
      <c r="P22" s="601"/>
      <c r="Q22" s="256"/>
      <c r="R22" s="256"/>
      <c r="S22" s="240"/>
    </row>
    <row r="23" spans="1:19" s="226" customFormat="1" ht="12" hidden="1" customHeight="1">
      <c r="A23" s="223"/>
      <c r="B23" s="223"/>
      <c r="C23" s="224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</row>
    <row r="24" spans="1:19" ht="12" hidden="1" customHeight="1" thickBot="1">
      <c r="A24" s="227"/>
      <c r="B24" s="228"/>
      <c r="C24" s="228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</row>
    <row r="25" spans="1:19" ht="12" hidden="1" customHeight="1" thickBot="1">
      <c r="A25" s="230"/>
      <c r="B25" s="231"/>
      <c r="C25" s="232" t="s">
        <v>157</v>
      </c>
      <c r="D25" s="247"/>
      <c r="E25" s="247"/>
      <c r="F25" s="247"/>
      <c r="G25" s="247"/>
      <c r="H25" s="247"/>
      <c r="I25" s="247"/>
      <c r="J25" s="256"/>
      <c r="K25" s="256"/>
      <c r="L25" s="247"/>
      <c r="M25" s="247"/>
      <c r="N25" s="247"/>
      <c r="O25" s="247"/>
      <c r="P25" s="222"/>
      <c r="Q25" s="222"/>
      <c r="R25" s="222"/>
      <c r="S25" s="222"/>
    </row>
    <row r="26" spans="1:19" ht="12" hidden="1" customHeight="1" thickBot="1">
      <c r="A26" s="197" t="s">
        <v>33</v>
      </c>
      <c r="B26" s="233"/>
      <c r="C26" s="604" t="s">
        <v>158</v>
      </c>
      <c r="D26" s="593">
        <f t="shared" ref="D26:M26" si="5">SUM(D27:D31)</f>
        <v>0</v>
      </c>
      <c r="E26" s="249">
        <f t="shared" si="5"/>
        <v>0</v>
      </c>
      <c r="F26" s="249">
        <f t="shared" si="5"/>
        <v>0</v>
      </c>
      <c r="G26" s="249">
        <f>SUM(G27:G31)</f>
        <v>0</v>
      </c>
      <c r="H26" s="666" t="s">
        <v>301</v>
      </c>
      <c r="I26" s="589"/>
      <c r="J26" s="593">
        <f t="shared" si="5"/>
        <v>0</v>
      </c>
      <c r="K26" s="249">
        <f t="shared" si="5"/>
        <v>0</v>
      </c>
      <c r="L26" s="249">
        <f t="shared" si="5"/>
        <v>0</v>
      </c>
      <c r="M26" s="249">
        <f t="shared" si="5"/>
        <v>0</v>
      </c>
      <c r="N26" s="666" t="s">
        <v>301</v>
      </c>
      <c r="O26" s="589"/>
      <c r="P26" s="651"/>
      <c r="Q26" s="585"/>
      <c r="R26" s="185"/>
      <c r="S26" s="185"/>
    </row>
    <row r="27" spans="1:19" ht="12" hidden="1" customHeight="1">
      <c r="A27" s="234"/>
      <c r="B27" s="235" t="s">
        <v>132</v>
      </c>
      <c r="C27" s="605" t="s">
        <v>159</v>
      </c>
      <c r="D27" s="611"/>
      <c r="E27" s="258"/>
      <c r="F27" s="258"/>
      <c r="G27" s="258"/>
      <c r="H27" s="667"/>
      <c r="I27" s="590"/>
      <c r="J27" s="611"/>
      <c r="K27" s="258"/>
      <c r="L27" s="258"/>
      <c r="M27" s="258"/>
      <c r="N27" s="667"/>
      <c r="O27" s="590"/>
      <c r="P27" s="652"/>
      <c r="Q27" s="619"/>
      <c r="R27" s="191"/>
      <c r="S27" s="191"/>
    </row>
    <row r="28" spans="1:19" ht="12" hidden="1" customHeight="1">
      <c r="A28" s="236"/>
      <c r="B28" s="237" t="s">
        <v>133</v>
      </c>
      <c r="C28" s="606" t="s">
        <v>60</v>
      </c>
      <c r="D28" s="613"/>
      <c r="E28" s="259"/>
      <c r="F28" s="259"/>
      <c r="G28" s="259"/>
      <c r="H28" s="668"/>
      <c r="I28" s="640"/>
      <c r="J28" s="613"/>
      <c r="K28" s="259"/>
      <c r="L28" s="259"/>
      <c r="M28" s="259"/>
      <c r="N28" s="668"/>
      <c r="O28" s="640"/>
      <c r="P28" s="652"/>
      <c r="Q28" s="619"/>
      <c r="R28" s="191"/>
      <c r="S28" s="191"/>
    </row>
    <row r="29" spans="1:19" ht="12" hidden="1" customHeight="1">
      <c r="A29" s="236"/>
      <c r="B29" s="237" t="s">
        <v>134</v>
      </c>
      <c r="C29" s="606" t="s">
        <v>160</v>
      </c>
      <c r="D29" s="613"/>
      <c r="E29" s="259"/>
      <c r="F29" s="259"/>
      <c r="G29" s="259"/>
      <c r="H29" s="668"/>
      <c r="I29" s="640"/>
      <c r="J29" s="613"/>
      <c r="K29" s="259"/>
      <c r="L29" s="259"/>
      <c r="M29" s="259"/>
      <c r="N29" s="668"/>
      <c r="O29" s="640"/>
      <c r="P29" s="652"/>
      <c r="Q29" s="619"/>
      <c r="R29" s="191"/>
      <c r="S29" s="191"/>
    </row>
    <row r="30" spans="1:19" s="226" customFormat="1" ht="12" hidden="1" customHeight="1">
      <c r="A30" s="236"/>
      <c r="B30" s="237" t="s">
        <v>135</v>
      </c>
      <c r="C30" s="606" t="s">
        <v>102</v>
      </c>
      <c r="D30" s="613"/>
      <c r="E30" s="259"/>
      <c r="F30" s="259"/>
      <c r="G30" s="259"/>
      <c r="H30" s="668"/>
      <c r="I30" s="641"/>
      <c r="J30" s="613"/>
      <c r="K30" s="259"/>
      <c r="L30" s="259"/>
      <c r="M30" s="259"/>
      <c r="N30" s="668"/>
      <c r="O30" s="641"/>
      <c r="P30" s="652"/>
      <c r="Q30" s="619"/>
      <c r="R30" s="191"/>
      <c r="S30" s="191"/>
    </row>
    <row r="31" spans="1:19" ht="12" hidden="1" customHeight="1" thickBot="1">
      <c r="A31" s="236"/>
      <c r="B31" s="237" t="s">
        <v>59</v>
      </c>
      <c r="C31" s="606" t="s">
        <v>104</v>
      </c>
      <c r="D31" s="613"/>
      <c r="E31" s="259"/>
      <c r="F31" s="259"/>
      <c r="G31" s="259"/>
      <c r="H31" s="668"/>
      <c r="I31" s="642"/>
      <c r="J31" s="613"/>
      <c r="K31" s="259"/>
      <c r="L31" s="259"/>
      <c r="M31" s="259"/>
      <c r="N31" s="668"/>
      <c r="O31" s="642"/>
      <c r="P31" s="653"/>
      <c r="Q31" s="620"/>
      <c r="R31" s="238"/>
      <c r="S31" s="238"/>
    </row>
    <row r="32" spans="1:19" ht="12" hidden="1" customHeight="1" thickBot="1">
      <c r="A32" s="197" t="s">
        <v>34</v>
      </c>
      <c r="B32" s="233"/>
      <c r="C32" s="604" t="s">
        <v>161</v>
      </c>
      <c r="D32" s="593">
        <f>SUM(D33:D36)</f>
        <v>0</v>
      </c>
      <c r="E32" s="249">
        <f>SUM(E33:E36)</f>
        <v>0</v>
      </c>
      <c r="F32" s="249">
        <f>SUM(F33:F36)</f>
        <v>0</v>
      </c>
      <c r="G32" s="249">
        <f>SUM(G33:G36)</f>
        <v>0</v>
      </c>
      <c r="H32" s="666"/>
      <c r="I32" s="591"/>
      <c r="J32" s="593"/>
      <c r="K32" s="249"/>
      <c r="L32" s="249">
        <f>SUM(L33:L36)</f>
        <v>0</v>
      </c>
      <c r="M32" s="249">
        <f>SUM(M33:M36)</f>
        <v>0</v>
      </c>
      <c r="N32" s="666"/>
      <c r="O32" s="591"/>
      <c r="P32" s="651"/>
      <c r="Q32" s="585"/>
      <c r="R32" s="185"/>
      <c r="S32" s="185"/>
    </row>
    <row r="33" spans="1:19" ht="12" hidden="1" customHeight="1">
      <c r="A33" s="234"/>
      <c r="B33" s="235" t="s">
        <v>162</v>
      </c>
      <c r="C33" s="605" t="s">
        <v>114</v>
      </c>
      <c r="D33" s="611"/>
      <c r="E33" s="258"/>
      <c r="F33" s="258"/>
      <c r="G33" s="258"/>
      <c r="H33" s="667"/>
      <c r="I33" s="641"/>
      <c r="J33" s="611"/>
      <c r="K33" s="258"/>
      <c r="L33" s="258"/>
      <c r="M33" s="258"/>
      <c r="N33" s="667"/>
      <c r="O33" s="641"/>
      <c r="P33" s="652"/>
      <c r="Q33" s="619"/>
      <c r="R33" s="191"/>
      <c r="S33" s="191"/>
    </row>
    <row r="34" spans="1:19" ht="12" hidden="1" customHeight="1">
      <c r="A34" s="236"/>
      <c r="B34" s="237" t="s">
        <v>163</v>
      </c>
      <c r="C34" s="606" t="s">
        <v>115</v>
      </c>
      <c r="D34" s="613">
        <v>0</v>
      </c>
      <c r="E34" s="259">
        <v>0</v>
      </c>
      <c r="F34" s="259">
        <v>0</v>
      </c>
      <c r="G34" s="259">
        <v>0</v>
      </c>
      <c r="H34" s="668"/>
      <c r="I34" s="642"/>
      <c r="J34" s="613"/>
      <c r="K34" s="259"/>
      <c r="L34" s="259">
        <v>0</v>
      </c>
      <c r="M34" s="259">
        <v>0</v>
      </c>
      <c r="N34" s="668"/>
      <c r="O34" s="642"/>
      <c r="P34" s="653"/>
      <c r="Q34" s="620"/>
      <c r="R34" s="238"/>
      <c r="S34" s="238"/>
    </row>
    <row r="35" spans="1:19" ht="15" hidden="1" customHeight="1">
      <c r="A35" s="236"/>
      <c r="B35" s="237" t="s">
        <v>164</v>
      </c>
      <c r="C35" s="606" t="s">
        <v>165</v>
      </c>
      <c r="D35" s="613"/>
      <c r="E35" s="259"/>
      <c r="F35" s="259"/>
      <c r="G35" s="259"/>
      <c r="H35" s="668"/>
      <c r="I35" s="642"/>
      <c r="J35" s="613"/>
      <c r="K35" s="259"/>
      <c r="L35" s="259"/>
      <c r="M35" s="259"/>
      <c r="N35" s="668"/>
      <c r="O35" s="642"/>
      <c r="P35" s="653"/>
      <c r="Q35" s="620"/>
      <c r="R35" s="238"/>
      <c r="S35" s="238"/>
    </row>
    <row r="36" spans="1:19" ht="13.5" hidden="1" thickBot="1">
      <c r="A36" s="236"/>
      <c r="B36" s="237" t="s">
        <v>166</v>
      </c>
      <c r="C36" s="606" t="s">
        <v>167</v>
      </c>
      <c r="D36" s="613"/>
      <c r="E36" s="259"/>
      <c r="F36" s="259"/>
      <c r="G36" s="259"/>
      <c r="H36" s="668"/>
      <c r="I36" s="642"/>
      <c r="J36" s="613"/>
      <c r="K36" s="259"/>
      <c r="L36" s="259"/>
      <c r="M36" s="259"/>
      <c r="N36" s="668"/>
      <c r="O36" s="642"/>
      <c r="P36" s="653"/>
      <c r="Q36" s="620"/>
      <c r="R36" s="238"/>
      <c r="S36" s="238"/>
    </row>
    <row r="37" spans="1:19" ht="15" hidden="1" customHeight="1" thickBot="1">
      <c r="A37" s="197" t="s">
        <v>10</v>
      </c>
      <c r="B37" s="233"/>
      <c r="C37" s="607" t="s">
        <v>277</v>
      </c>
      <c r="D37" s="598"/>
      <c r="E37" s="253"/>
      <c r="F37" s="253"/>
      <c r="G37" s="253"/>
      <c r="H37" s="669" t="s">
        <v>301</v>
      </c>
      <c r="I37" s="589"/>
      <c r="J37" s="598"/>
      <c r="K37" s="253"/>
      <c r="L37" s="253"/>
      <c r="M37" s="253"/>
      <c r="N37" s="669" t="s">
        <v>301</v>
      </c>
      <c r="O37" s="589"/>
      <c r="P37" s="654"/>
      <c r="Q37" s="587"/>
      <c r="R37" s="207"/>
      <c r="S37" s="207"/>
    </row>
    <row r="38" spans="1:19" ht="14.25" hidden="1" customHeight="1" thickBot="1">
      <c r="A38" s="217" t="s">
        <v>11</v>
      </c>
      <c r="B38" s="362"/>
      <c r="C38" s="608" t="s">
        <v>169</v>
      </c>
      <c r="D38" s="598"/>
      <c r="E38" s="253"/>
      <c r="F38" s="253"/>
      <c r="G38" s="253"/>
      <c r="H38" s="669"/>
      <c r="I38" s="589"/>
      <c r="J38" s="598"/>
      <c r="K38" s="253"/>
      <c r="L38" s="253"/>
      <c r="M38" s="253"/>
      <c r="N38" s="669"/>
      <c r="O38" s="589"/>
      <c r="P38" s="654"/>
      <c r="Q38" s="587"/>
      <c r="R38" s="207"/>
      <c r="S38" s="207"/>
    </row>
    <row r="39" spans="1:19" ht="13.5" hidden="1" thickBot="1">
      <c r="A39" s="197" t="s">
        <v>12</v>
      </c>
      <c r="B39" s="239"/>
      <c r="C39" s="609" t="s">
        <v>170</v>
      </c>
      <c r="D39" s="601">
        <f t="shared" ref="D39:M39" si="6">D26+D32+D37+D38</f>
        <v>0</v>
      </c>
      <c r="E39" s="256">
        <f t="shared" si="6"/>
        <v>0</v>
      </c>
      <c r="F39" s="256">
        <f t="shared" si="6"/>
        <v>0</v>
      </c>
      <c r="G39" s="256">
        <f t="shared" si="6"/>
        <v>0</v>
      </c>
      <c r="H39" s="670" t="s">
        <v>301</v>
      </c>
      <c r="I39" s="589"/>
      <c r="J39" s="601">
        <f t="shared" si="6"/>
        <v>0</v>
      </c>
      <c r="K39" s="256">
        <f t="shared" si="6"/>
        <v>0</v>
      </c>
      <c r="L39" s="256">
        <f t="shared" si="6"/>
        <v>0</v>
      </c>
      <c r="M39" s="256">
        <f t="shared" si="6"/>
        <v>0</v>
      </c>
      <c r="N39" s="670" t="s">
        <v>301</v>
      </c>
      <c r="O39" s="589"/>
      <c r="P39" s="655"/>
      <c r="Q39" s="222"/>
      <c r="R39" s="240"/>
      <c r="S39" s="240"/>
    </row>
    <row r="40" spans="1:19" ht="13.5" hidden="1" thickBot="1">
      <c r="A40" s="364"/>
      <c r="B40" s="365"/>
      <c r="C40" s="365"/>
      <c r="D40" s="646"/>
      <c r="E40" s="647"/>
      <c r="F40" s="647"/>
      <c r="G40" s="647"/>
      <c r="H40" s="671"/>
      <c r="I40" s="366"/>
      <c r="J40" s="646"/>
      <c r="K40" s="647"/>
      <c r="L40" s="647"/>
      <c r="M40" s="647"/>
      <c r="N40" s="671"/>
      <c r="O40" s="366"/>
      <c r="P40" s="656"/>
      <c r="Q40" s="366"/>
      <c r="R40" s="366"/>
      <c r="S40" s="366"/>
    </row>
    <row r="41" spans="1:19" ht="13.5" hidden="1" thickBot="1">
      <c r="A41" s="244" t="s">
        <v>171</v>
      </c>
      <c r="B41" s="245"/>
      <c r="C41" s="610"/>
      <c r="D41" s="626"/>
      <c r="E41" s="262"/>
      <c r="F41" s="262"/>
      <c r="G41" s="262"/>
      <c r="H41" s="672"/>
      <c r="I41" s="589"/>
      <c r="J41" s="626"/>
      <c r="K41" s="262"/>
      <c r="L41" s="262"/>
      <c r="M41" s="262"/>
      <c r="N41" s="672"/>
      <c r="O41" s="589"/>
      <c r="P41" s="657"/>
      <c r="Q41" s="261"/>
      <c r="R41" s="261"/>
      <c r="S41" s="261"/>
    </row>
    <row r="42" spans="1:19" ht="13.5" hidden="1" thickBot="1">
      <c r="A42" s="244" t="s">
        <v>172</v>
      </c>
      <c r="B42" s="245"/>
      <c r="C42" s="610"/>
      <c r="D42" s="626"/>
      <c r="E42" s="262"/>
      <c r="F42" s="262"/>
      <c r="G42" s="262"/>
      <c r="H42" s="672"/>
      <c r="I42" s="589"/>
      <c r="J42" s="626"/>
      <c r="K42" s="262"/>
      <c r="L42" s="262"/>
      <c r="M42" s="262"/>
      <c r="N42" s="672"/>
      <c r="O42" s="589"/>
      <c r="P42" s="657"/>
      <c r="Q42" s="261"/>
      <c r="R42" s="261"/>
      <c r="S42" s="261"/>
    </row>
    <row r="43" spans="1:19" hidden="1"/>
    <row r="44" spans="1:19" hidden="1">
      <c r="A44" s="1114" t="s">
        <v>173</v>
      </c>
      <c r="B44" s="1114"/>
      <c r="C44" s="1114"/>
      <c r="D44" s="1114"/>
      <c r="E44" s="340"/>
      <c r="F44" s="340"/>
      <c r="G44" s="340"/>
      <c r="H44" s="340"/>
      <c r="I44" s="340"/>
    </row>
    <row r="45" spans="1:19" hidden="1">
      <c r="A45" s="1114"/>
      <c r="B45" s="1114"/>
      <c r="C45" s="1114"/>
      <c r="E45" s="368"/>
      <c r="F45" s="368"/>
      <c r="G45" s="368"/>
      <c r="H45" s="368"/>
      <c r="I45" s="368"/>
    </row>
    <row r="46" spans="1:19" hidden="1">
      <c r="D46" s="368">
        <v>0</v>
      </c>
      <c r="E46" s="368"/>
      <c r="F46" s="368"/>
      <c r="G46" s="368"/>
      <c r="H46" s="368"/>
      <c r="I46" s="368"/>
    </row>
    <row r="47" spans="1:19" hidden="1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9"/>
  <sheetViews>
    <sheetView topLeftCell="X1" zoomScale="110" zoomScaleNormal="110" workbookViewId="0">
      <selection activeCell="AD32" sqref="AD32"/>
    </sheetView>
  </sheetViews>
  <sheetFormatPr defaultRowHeight="12.75"/>
  <cols>
    <col min="1" max="1" width="4.28515625" style="246" hidden="1" customWidth="1"/>
    <col min="2" max="2" width="4.7109375" style="176" hidden="1" customWidth="1"/>
    <col min="3" max="3" width="45.42578125" style="176" hidden="1" customWidth="1"/>
    <col min="4" max="4" width="15" style="176" hidden="1" customWidth="1"/>
    <col min="5" max="9" width="8.28515625" style="176" hidden="1" customWidth="1"/>
    <col min="10" max="10" width="15.42578125" style="176" hidden="1" customWidth="1"/>
    <col min="11" max="15" width="8.28515625" style="176" hidden="1" customWidth="1"/>
    <col min="16" max="16" width="14.140625" style="176" hidden="1" customWidth="1"/>
    <col min="17" max="17" width="6.5703125" style="176" hidden="1" customWidth="1"/>
    <col min="18" max="18" width="6.7109375" style="176" hidden="1" customWidth="1"/>
    <col min="19" max="19" width="10" style="176" hidden="1" customWidth="1"/>
    <col min="20" max="23" width="0" style="176" hidden="1" customWidth="1"/>
    <col min="24" max="16384" width="9.140625" style="176"/>
  </cols>
  <sheetData>
    <row r="1" spans="1:22" s="168" customFormat="1" ht="21" customHeight="1">
      <c r="A1" s="164"/>
      <c r="B1" s="165"/>
      <c r="C1" s="166"/>
      <c r="D1" s="167"/>
      <c r="E1" s="167"/>
      <c r="F1" s="167"/>
      <c r="G1" s="167"/>
      <c r="H1" s="167"/>
      <c r="I1" s="167"/>
      <c r="J1" s="1113" t="s">
        <v>222</v>
      </c>
      <c r="K1" s="1113"/>
      <c r="L1" s="1113"/>
      <c r="M1" s="1113"/>
      <c r="N1" s="1113"/>
      <c r="O1" s="1113"/>
      <c r="P1" s="1113"/>
    </row>
    <row r="2" spans="1:22" s="168" customFormat="1" ht="21" customHeight="1">
      <c r="A2" s="284"/>
      <c r="B2" s="165"/>
      <c r="C2" s="170"/>
      <c r="D2" s="169"/>
      <c r="E2" s="169"/>
      <c r="F2" s="169"/>
      <c r="G2" s="169"/>
      <c r="H2" s="169"/>
      <c r="I2" s="169"/>
    </row>
    <row r="3" spans="1:22" s="171" customFormat="1" ht="25.5" customHeight="1">
      <c r="A3" s="1112" t="s">
        <v>251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</row>
    <row r="4" spans="1:22" s="174" customFormat="1" ht="15.95" customHeight="1" thickBot="1">
      <c r="A4" s="172"/>
      <c r="B4" s="172"/>
      <c r="C4" s="172"/>
      <c r="P4" s="173" t="s">
        <v>69</v>
      </c>
    </row>
    <row r="5" spans="1:22" ht="36.75" customHeight="1" thickBot="1">
      <c r="A5" s="1118" t="s">
        <v>128</v>
      </c>
      <c r="B5" s="1119"/>
      <c r="C5" s="175" t="s">
        <v>129</v>
      </c>
      <c r="D5" s="1252" t="s">
        <v>5</v>
      </c>
      <c r="E5" s="1253"/>
      <c r="F5" s="1253"/>
      <c r="G5" s="1253"/>
      <c r="H5" s="1253"/>
      <c r="I5" s="1253"/>
      <c r="J5" s="1254" t="s">
        <v>126</v>
      </c>
      <c r="K5" s="1255"/>
      <c r="L5" s="1255"/>
      <c r="M5" s="1255"/>
      <c r="N5" s="1255"/>
      <c r="O5" s="1252"/>
      <c r="P5" s="1254" t="s">
        <v>174</v>
      </c>
      <c r="Q5" s="1255"/>
      <c r="R5" s="1255"/>
      <c r="S5" s="1255"/>
      <c r="T5" s="1255"/>
      <c r="U5" s="1256"/>
    </row>
    <row r="6" spans="1:22" ht="13.5" thickBot="1">
      <c r="A6" s="348"/>
      <c r="B6" s="349"/>
      <c r="C6" s="175"/>
      <c r="D6" s="175" t="s">
        <v>267</v>
      </c>
      <c r="E6" s="175" t="s">
        <v>263</v>
      </c>
      <c r="F6" s="175" t="s">
        <v>268</v>
      </c>
      <c r="G6" s="175" t="s">
        <v>274</v>
      </c>
      <c r="H6" s="175" t="s">
        <v>297</v>
      </c>
      <c r="I6" s="584" t="s">
        <v>329</v>
      </c>
      <c r="J6" s="616" t="s">
        <v>267</v>
      </c>
      <c r="K6" s="175" t="s">
        <v>263</v>
      </c>
      <c r="L6" s="175" t="s">
        <v>268</v>
      </c>
      <c r="M6" s="175" t="s">
        <v>274</v>
      </c>
      <c r="N6" s="175" t="s">
        <v>297</v>
      </c>
      <c r="O6" s="588" t="s">
        <v>329</v>
      </c>
      <c r="P6" s="616" t="s">
        <v>267</v>
      </c>
      <c r="Q6" s="175" t="s">
        <v>263</v>
      </c>
      <c r="R6" s="175" t="s">
        <v>268</v>
      </c>
      <c r="S6" s="175" t="s">
        <v>268</v>
      </c>
      <c r="T6" s="175" t="s">
        <v>297</v>
      </c>
      <c r="U6" s="584" t="s">
        <v>280</v>
      </c>
      <c r="V6" s="175" t="s">
        <v>329</v>
      </c>
    </row>
    <row r="7" spans="1:22" s="180" customFormat="1" ht="12.95" customHeight="1" thickBot="1">
      <c r="A7" s="177">
        <v>1</v>
      </c>
      <c r="B7" s="178">
        <v>2</v>
      </c>
      <c r="C7" s="178">
        <v>3</v>
      </c>
      <c r="D7" s="178"/>
      <c r="E7" s="178"/>
      <c r="F7" s="178"/>
      <c r="G7" s="178"/>
      <c r="H7" s="178"/>
      <c r="I7" s="179"/>
      <c r="J7" s="177"/>
      <c r="K7" s="178"/>
      <c r="L7" s="178"/>
      <c r="M7" s="178"/>
      <c r="N7" s="178"/>
      <c r="O7" s="341"/>
      <c r="P7" s="177"/>
      <c r="Q7" s="178"/>
      <c r="R7" s="178"/>
      <c r="S7" s="178"/>
      <c r="T7" s="178"/>
      <c r="U7" s="179"/>
      <c r="V7" s="178"/>
    </row>
    <row r="8" spans="1:22" s="180" customFormat="1" ht="15.95" customHeight="1" thickBot="1">
      <c r="A8" s="181"/>
      <c r="B8" s="182"/>
      <c r="C8" s="182" t="s">
        <v>130</v>
      </c>
      <c r="D8" s="316"/>
      <c r="E8" s="248"/>
      <c r="F8" s="248"/>
      <c r="G8" s="248"/>
      <c r="H8" s="248"/>
      <c r="I8" s="317"/>
      <c r="J8" s="592"/>
      <c r="K8" s="248"/>
      <c r="L8" s="248"/>
      <c r="M8" s="248"/>
      <c r="N8" s="248"/>
      <c r="O8" s="342"/>
      <c r="P8" s="592"/>
      <c r="Q8" s="248"/>
      <c r="R8" s="248"/>
      <c r="S8" s="248"/>
      <c r="T8" s="248"/>
      <c r="U8" s="317"/>
      <c r="V8" s="248"/>
    </row>
    <row r="9" spans="1:22" s="186" customFormat="1" ht="12" customHeight="1" thickBot="1">
      <c r="A9" s="177" t="s">
        <v>33</v>
      </c>
      <c r="B9" s="183"/>
      <c r="C9" s="184" t="s">
        <v>462</v>
      </c>
      <c r="D9" s="249"/>
      <c r="E9" s="249"/>
      <c r="F9" s="249"/>
      <c r="G9" s="249"/>
      <c r="H9" s="249"/>
      <c r="I9" s="185"/>
      <c r="J9" s="593"/>
      <c r="K9" s="249"/>
      <c r="L9" s="249"/>
      <c r="M9" s="249"/>
      <c r="N9" s="249"/>
      <c r="O9" s="185"/>
      <c r="P9" s="593"/>
      <c r="Q9" s="249"/>
      <c r="R9" s="249"/>
      <c r="S9" s="249"/>
      <c r="T9" s="249"/>
      <c r="U9" s="185"/>
      <c r="V9" s="249"/>
    </row>
    <row r="10" spans="1:22" s="192" customFormat="1" ht="12" hidden="1" customHeight="1" thickBot="1">
      <c r="A10" s="193" t="s">
        <v>34</v>
      </c>
      <c r="B10" s="194"/>
      <c r="C10" s="195" t="s">
        <v>136</v>
      </c>
      <c r="D10" s="260"/>
      <c r="E10" s="260"/>
      <c r="F10" s="260"/>
      <c r="G10" s="260"/>
      <c r="H10" s="260"/>
      <c r="I10" s="318"/>
      <c r="J10" s="594"/>
      <c r="K10" s="260"/>
      <c r="L10" s="260"/>
      <c r="M10" s="260"/>
      <c r="N10" s="260"/>
      <c r="O10" s="318"/>
      <c r="P10" s="594"/>
      <c r="Q10" s="260"/>
      <c r="R10" s="260"/>
      <c r="S10" s="260"/>
      <c r="T10" s="260"/>
      <c r="U10" s="318"/>
      <c r="V10" s="260"/>
    </row>
    <row r="11" spans="1:22" s="186" customFormat="1" ht="12" customHeight="1" thickBot="1">
      <c r="A11" s="177" t="s">
        <v>34</v>
      </c>
      <c r="B11" s="183"/>
      <c r="C11" s="184" t="s">
        <v>137</v>
      </c>
      <c r="D11" s="249">
        <f t="shared" ref="D11:L11" si="0">SUM(D12:D15)</f>
        <v>0</v>
      </c>
      <c r="E11" s="249">
        <f t="shared" si="0"/>
        <v>0</v>
      </c>
      <c r="F11" s="249">
        <f t="shared" si="0"/>
        <v>0</v>
      </c>
      <c r="G11" s="249">
        <f>SUM(G12:G15)</f>
        <v>0</v>
      </c>
      <c r="H11" s="249">
        <f>SUM(H12:H15)</f>
        <v>0</v>
      </c>
      <c r="I11" s="185">
        <f>SUM(I12:I15)</f>
        <v>0</v>
      </c>
      <c r="J11" s="593">
        <f t="shared" si="0"/>
        <v>0</v>
      </c>
      <c r="K11" s="249">
        <f t="shared" si="0"/>
        <v>0</v>
      </c>
      <c r="L11" s="249">
        <f t="shared" si="0"/>
        <v>0</v>
      </c>
      <c r="M11" s="249">
        <f>SUM(M12:M15)</f>
        <v>0</v>
      </c>
      <c r="N11" s="249">
        <f>SUM(N12:N15)</f>
        <v>0</v>
      </c>
      <c r="O11" s="185">
        <f>SUM(O12:O15)</f>
        <v>0</v>
      </c>
      <c r="P11" s="593"/>
      <c r="Q11" s="249"/>
      <c r="R11" s="249"/>
      <c r="S11" s="249"/>
      <c r="T11" s="249"/>
      <c r="U11" s="185"/>
      <c r="V11" s="249"/>
    </row>
    <row r="12" spans="1:22" s="192" customFormat="1" ht="12" customHeight="1">
      <c r="A12" s="189"/>
      <c r="B12" s="188" t="s">
        <v>47</v>
      </c>
      <c r="C12" s="196" t="s">
        <v>93</v>
      </c>
      <c r="D12" s="250"/>
      <c r="E12" s="250"/>
      <c r="F12" s="250"/>
      <c r="G12" s="250"/>
      <c r="H12" s="250"/>
      <c r="I12" s="191"/>
      <c r="J12" s="595"/>
      <c r="K12" s="250"/>
      <c r="L12" s="250"/>
      <c r="M12" s="250"/>
      <c r="N12" s="250"/>
      <c r="O12" s="191"/>
      <c r="P12" s="595"/>
      <c r="Q12" s="250"/>
      <c r="R12" s="250"/>
      <c r="S12" s="250"/>
      <c r="T12" s="250"/>
      <c r="U12" s="191"/>
      <c r="V12" s="250"/>
    </row>
    <row r="13" spans="1:22" s="192" customFormat="1" ht="12" customHeight="1">
      <c r="A13" s="189"/>
      <c r="B13" s="188" t="s">
        <v>48</v>
      </c>
      <c r="C13" s="190" t="s">
        <v>140</v>
      </c>
      <c r="D13" s="250"/>
      <c r="E13" s="250"/>
      <c r="F13" s="250"/>
      <c r="G13" s="250"/>
      <c r="H13" s="250"/>
      <c r="I13" s="191"/>
      <c r="J13" s="595"/>
      <c r="K13" s="250"/>
      <c r="L13" s="250"/>
      <c r="M13" s="250"/>
      <c r="N13" s="250"/>
      <c r="O13" s="191"/>
      <c r="P13" s="595"/>
      <c r="Q13" s="250"/>
      <c r="R13" s="250"/>
      <c r="S13" s="250"/>
      <c r="T13" s="250"/>
      <c r="U13" s="191"/>
      <c r="V13" s="250"/>
    </row>
    <row r="14" spans="1:22" s="192" customFormat="1" ht="12" customHeight="1">
      <c r="A14" s="189"/>
      <c r="B14" s="188" t="s">
        <v>49</v>
      </c>
      <c r="C14" s="190" t="s">
        <v>94</v>
      </c>
      <c r="D14" s="250"/>
      <c r="E14" s="250"/>
      <c r="F14" s="250"/>
      <c r="G14" s="250"/>
      <c r="H14" s="250"/>
      <c r="I14" s="191"/>
      <c r="J14" s="595"/>
      <c r="K14" s="250"/>
      <c r="L14" s="250"/>
      <c r="M14" s="250"/>
      <c r="N14" s="250"/>
      <c r="O14" s="191"/>
      <c r="P14" s="595"/>
      <c r="Q14" s="250"/>
      <c r="R14" s="250"/>
      <c r="S14" s="250"/>
      <c r="T14" s="250"/>
      <c r="U14" s="191"/>
      <c r="V14" s="250"/>
    </row>
    <row r="15" spans="1:22" s="192" customFormat="1" ht="12" customHeight="1" thickBot="1">
      <c r="A15" s="189"/>
      <c r="B15" s="188" t="s">
        <v>389</v>
      </c>
      <c r="C15" s="190" t="s">
        <v>140</v>
      </c>
      <c r="D15" s="250"/>
      <c r="E15" s="250"/>
      <c r="F15" s="250"/>
      <c r="G15" s="250"/>
      <c r="H15" s="250"/>
      <c r="I15" s="191"/>
      <c r="J15" s="595"/>
      <c r="K15" s="250"/>
      <c r="L15" s="250"/>
      <c r="M15" s="250"/>
      <c r="N15" s="250"/>
      <c r="O15" s="191"/>
      <c r="P15" s="595"/>
      <c r="Q15" s="250"/>
      <c r="R15" s="250"/>
      <c r="S15" s="250"/>
      <c r="T15" s="250"/>
      <c r="U15" s="191"/>
      <c r="V15" s="250"/>
    </row>
    <row r="16" spans="1:22" s="192" customFormat="1" ht="12" customHeight="1" thickBot="1">
      <c r="A16" s="197" t="s">
        <v>10</v>
      </c>
      <c r="B16" s="198"/>
      <c r="C16" s="198" t="s">
        <v>143</v>
      </c>
      <c r="D16" s="249">
        <f t="shared" ref="D16:L16" si="1">SUM(D17:D18)</f>
        <v>0</v>
      </c>
      <c r="E16" s="249">
        <f t="shared" si="1"/>
        <v>0</v>
      </c>
      <c r="F16" s="249">
        <f t="shared" si="1"/>
        <v>0</v>
      </c>
      <c r="G16" s="249">
        <f>SUM(G17:G18)</f>
        <v>0</v>
      </c>
      <c r="H16" s="249"/>
      <c r="I16" s="185"/>
      <c r="J16" s="593">
        <f t="shared" si="1"/>
        <v>0</v>
      </c>
      <c r="K16" s="249">
        <f t="shared" si="1"/>
        <v>0</v>
      </c>
      <c r="L16" s="249">
        <f t="shared" si="1"/>
        <v>0</v>
      </c>
      <c r="M16" s="249">
        <f>SUM(M17:M18)</f>
        <v>0</v>
      </c>
      <c r="N16" s="249">
        <f>SUM(N17:N18)</f>
        <v>0</v>
      </c>
      <c r="O16" s="185"/>
      <c r="P16" s="593"/>
      <c r="Q16" s="249"/>
      <c r="R16" s="249"/>
      <c r="S16" s="249"/>
      <c r="T16" s="249"/>
      <c r="U16" s="185"/>
      <c r="V16" s="249"/>
    </row>
    <row r="17" spans="1:22" s="186" customFormat="1" ht="12" customHeight="1">
      <c r="A17" s="199"/>
      <c r="B17" s="200" t="s">
        <v>50</v>
      </c>
      <c r="C17" s="201" t="s">
        <v>145</v>
      </c>
      <c r="D17" s="251"/>
      <c r="E17" s="251"/>
      <c r="F17" s="251"/>
      <c r="G17" s="251"/>
      <c r="H17" s="251"/>
      <c r="I17" s="202"/>
      <c r="J17" s="596"/>
      <c r="K17" s="251"/>
      <c r="L17" s="251"/>
      <c r="M17" s="251"/>
      <c r="N17" s="251"/>
      <c r="O17" s="202"/>
      <c r="P17" s="596"/>
      <c r="Q17" s="251"/>
      <c r="R17" s="251"/>
      <c r="S17" s="251"/>
      <c r="T17" s="251"/>
      <c r="U17" s="202"/>
      <c r="V17" s="251"/>
    </row>
    <row r="18" spans="1:22" s="186" customFormat="1" ht="12" customHeight="1" thickBot="1">
      <c r="A18" s="203"/>
      <c r="B18" s="204" t="s">
        <v>51</v>
      </c>
      <c r="C18" s="205" t="s">
        <v>147</v>
      </c>
      <c r="D18" s="252"/>
      <c r="E18" s="252"/>
      <c r="F18" s="252"/>
      <c r="G18" s="252"/>
      <c r="H18" s="252"/>
      <c r="I18" s="206"/>
      <c r="J18" s="597"/>
      <c r="K18" s="252"/>
      <c r="L18" s="252"/>
      <c r="M18" s="252"/>
      <c r="N18" s="252"/>
      <c r="O18" s="206"/>
      <c r="P18" s="597"/>
      <c r="Q18" s="252"/>
      <c r="R18" s="252"/>
      <c r="S18" s="252"/>
      <c r="T18" s="252"/>
      <c r="U18" s="206"/>
      <c r="V18" s="252"/>
    </row>
    <row r="19" spans="1:22" s="186" customFormat="1" ht="12" hidden="1" customHeight="1" thickBot="1">
      <c r="A19" s="197" t="s">
        <v>11</v>
      </c>
      <c r="B19" s="183"/>
      <c r="D19" s="253"/>
      <c r="E19" s="253"/>
      <c r="F19" s="253"/>
      <c r="G19" s="253"/>
      <c r="H19" s="253"/>
      <c r="I19" s="207"/>
      <c r="J19" s="598"/>
      <c r="K19" s="253"/>
      <c r="L19" s="253"/>
      <c r="M19" s="253"/>
      <c r="N19" s="253"/>
      <c r="O19" s="207"/>
      <c r="P19" s="598"/>
      <c r="Q19" s="253"/>
      <c r="R19" s="253"/>
      <c r="S19" s="253"/>
      <c r="T19" s="253"/>
      <c r="U19" s="207"/>
      <c r="V19" s="253"/>
    </row>
    <row r="20" spans="1:22" s="186" customFormat="1" ht="12" customHeight="1" thickBot="1">
      <c r="A20" s="177" t="s">
        <v>11</v>
      </c>
      <c r="B20" s="208"/>
      <c r="C20" s="198" t="s">
        <v>149</v>
      </c>
      <c r="D20" s="312">
        <f t="shared" ref="D20:O20" si="2">D9+D10+D11+D16+D19</f>
        <v>0</v>
      </c>
      <c r="E20" s="249">
        <f t="shared" si="2"/>
        <v>0</v>
      </c>
      <c r="F20" s="249">
        <f t="shared" si="2"/>
        <v>0</v>
      </c>
      <c r="G20" s="249">
        <f t="shared" si="2"/>
        <v>0</v>
      </c>
      <c r="H20" s="249">
        <f t="shared" si="2"/>
        <v>0</v>
      </c>
      <c r="I20" s="185">
        <f t="shared" si="2"/>
        <v>0</v>
      </c>
      <c r="J20" s="593">
        <f t="shared" si="2"/>
        <v>0</v>
      </c>
      <c r="K20" s="249">
        <f t="shared" si="2"/>
        <v>0</v>
      </c>
      <c r="L20" s="249">
        <f t="shared" si="2"/>
        <v>0</v>
      </c>
      <c r="M20" s="249">
        <f t="shared" si="2"/>
        <v>0</v>
      </c>
      <c r="N20" s="249">
        <f t="shared" si="2"/>
        <v>0</v>
      </c>
      <c r="O20" s="585">
        <f t="shared" si="2"/>
        <v>0</v>
      </c>
      <c r="P20" s="593"/>
      <c r="Q20" s="249"/>
      <c r="R20" s="249"/>
      <c r="S20" s="249"/>
      <c r="T20" s="249"/>
      <c r="U20" s="185"/>
      <c r="V20" s="249"/>
    </row>
    <row r="21" spans="1:22" s="192" customFormat="1" ht="12" customHeight="1" thickBot="1">
      <c r="A21" s="209" t="s">
        <v>12</v>
      </c>
      <c r="B21" s="210"/>
      <c r="C21" s="211" t="s">
        <v>150</v>
      </c>
      <c r="D21" s="313">
        <f t="shared" ref="D21:L21" si="3">SUM(D22:D24)</f>
        <v>0</v>
      </c>
      <c r="E21" s="254">
        <f t="shared" si="3"/>
        <v>0</v>
      </c>
      <c r="F21" s="254">
        <f t="shared" si="3"/>
        <v>0</v>
      </c>
      <c r="G21" s="254">
        <f t="shared" si="3"/>
        <v>0</v>
      </c>
      <c r="H21" s="254">
        <f t="shared" si="3"/>
        <v>0</v>
      </c>
      <c r="I21" s="775">
        <f>SUM(I22:I24)</f>
        <v>0</v>
      </c>
      <c r="J21" s="313">
        <f>SUM(J22:J24)</f>
        <v>0</v>
      </c>
      <c r="K21" s="254">
        <f t="shared" si="3"/>
        <v>0</v>
      </c>
      <c r="L21" s="254">
        <f t="shared" si="3"/>
        <v>0</v>
      </c>
      <c r="M21" s="254">
        <f>SUM(M22:M24)</f>
        <v>0</v>
      </c>
      <c r="N21" s="254">
        <f>SUM(N22:N24)</f>
        <v>0</v>
      </c>
      <c r="O21" s="586">
        <f>SUM(O22:O24)</f>
        <v>0</v>
      </c>
      <c r="P21" s="593"/>
      <c r="Q21" s="249"/>
      <c r="R21" s="249"/>
      <c r="S21" s="249"/>
      <c r="T21" s="249"/>
      <c r="U21" s="185"/>
      <c r="V21" s="249"/>
    </row>
    <row r="22" spans="1:22" s="192" customFormat="1" ht="15" customHeight="1" thickBot="1">
      <c r="A22" s="187"/>
      <c r="B22" s="212" t="s">
        <v>52</v>
      </c>
      <c r="C22" s="201" t="s">
        <v>152</v>
      </c>
      <c r="D22" s="251"/>
      <c r="E22" s="251"/>
      <c r="F22" s="251"/>
      <c r="G22" s="251"/>
      <c r="H22" s="251"/>
      <c r="I22" s="202"/>
      <c r="J22" s="251"/>
      <c r="K22" s="251"/>
      <c r="L22" s="251">
        <v>0</v>
      </c>
      <c r="M22" s="251">
        <v>0</v>
      </c>
      <c r="N22" s="251">
        <v>0</v>
      </c>
      <c r="O22" s="202"/>
      <c r="P22" s="602"/>
      <c r="Q22" s="603"/>
      <c r="R22" s="603"/>
      <c r="S22" s="603"/>
      <c r="T22" s="603"/>
      <c r="U22" s="314"/>
      <c r="V22" s="603"/>
    </row>
    <row r="23" spans="1:22" s="192" customFormat="1" ht="15" customHeight="1">
      <c r="A23" s="860"/>
      <c r="B23" s="861" t="s">
        <v>53</v>
      </c>
      <c r="C23" s="629" t="s">
        <v>392</v>
      </c>
      <c r="D23" s="863"/>
      <c r="E23" s="863"/>
      <c r="F23" s="863"/>
      <c r="G23" s="863"/>
      <c r="H23" s="863"/>
      <c r="I23" s="868"/>
      <c r="J23" s="863"/>
      <c r="K23" s="863"/>
      <c r="L23" s="863"/>
      <c r="M23" s="863"/>
      <c r="N23" s="863"/>
      <c r="O23" s="868"/>
      <c r="P23" s="864"/>
      <c r="Q23" s="865"/>
      <c r="R23" s="865"/>
      <c r="S23" s="865"/>
      <c r="T23" s="865"/>
      <c r="U23" s="866"/>
      <c r="V23" s="865"/>
    </row>
    <row r="24" spans="1:22" s="192" customFormat="1" ht="15" customHeight="1" thickBot="1">
      <c r="A24" s="213"/>
      <c r="B24" s="214" t="s">
        <v>92</v>
      </c>
      <c r="C24" s="215" t="s">
        <v>154</v>
      </c>
      <c r="D24" s="255"/>
      <c r="E24" s="255"/>
      <c r="F24" s="255"/>
      <c r="G24" s="255"/>
      <c r="H24" s="255"/>
      <c r="I24" s="216"/>
      <c r="J24" s="255"/>
      <c r="K24" s="255"/>
      <c r="L24" s="255"/>
      <c r="M24" s="255"/>
      <c r="N24" s="255"/>
      <c r="O24" s="216"/>
      <c r="P24" s="600"/>
      <c r="Q24" s="255"/>
      <c r="R24" s="255"/>
      <c r="S24" s="255"/>
      <c r="T24" s="255"/>
      <c r="U24" s="216"/>
      <c r="V24" s="255"/>
    </row>
    <row r="25" spans="1:22" ht="13.5" hidden="1" thickBot="1">
      <c r="A25" s="217" t="s">
        <v>13</v>
      </c>
      <c r="B25" s="218"/>
      <c r="C25" s="219" t="s">
        <v>155</v>
      </c>
      <c r="D25" s="309"/>
      <c r="E25" s="253"/>
      <c r="F25" s="253"/>
      <c r="G25" s="253"/>
      <c r="H25" s="253"/>
      <c r="I25" s="207"/>
      <c r="J25" s="309"/>
      <c r="K25" s="253"/>
      <c r="L25" s="253"/>
      <c r="M25" s="253"/>
      <c r="N25" s="253"/>
      <c r="O25" s="587"/>
      <c r="P25" s="598"/>
      <c r="Q25" s="253"/>
      <c r="R25" s="253"/>
      <c r="S25" s="253"/>
      <c r="T25" s="253"/>
      <c r="U25" s="207"/>
      <c r="V25" s="253"/>
    </row>
    <row r="26" spans="1:22" s="180" customFormat="1" ht="16.5" customHeight="1" thickBot="1">
      <c r="A26" s="217" t="s">
        <v>13</v>
      </c>
      <c r="B26" s="220"/>
      <c r="C26" s="221" t="s">
        <v>393</v>
      </c>
      <c r="D26" s="315">
        <f t="shared" ref="D26:L26" si="4">D20+D25+D21</f>
        <v>0</v>
      </c>
      <c r="E26" s="256">
        <f t="shared" si="4"/>
        <v>0</v>
      </c>
      <c r="F26" s="256">
        <f t="shared" si="4"/>
        <v>0</v>
      </c>
      <c r="G26" s="256">
        <f t="shared" si="4"/>
        <v>0</v>
      </c>
      <c r="H26" s="256">
        <f t="shared" si="4"/>
        <v>0</v>
      </c>
      <c r="I26" s="240">
        <f t="shared" si="4"/>
        <v>0</v>
      </c>
      <c r="J26" s="315">
        <f t="shared" si="4"/>
        <v>0</v>
      </c>
      <c r="K26" s="256">
        <f t="shared" si="4"/>
        <v>0</v>
      </c>
      <c r="L26" s="256">
        <f t="shared" si="4"/>
        <v>0</v>
      </c>
      <c r="M26" s="256">
        <f>M20+M25+M21</f>
        <v>0</v>
      </c>
      <c r="N26" s="256">
        <f>N20+N25+N21</f>
        <v>0</v>
      </c>
      <c r="O26" s="222">
        <f>O20+O25+O21</f>
        <v>0</v>
      </c>
      <c r="P26" s="601"/>
      <c r="Q26" s="256"/>
      <c r="R26" s="256"/>
      <c r="S26" s="256"/>
      <c r="T26" s="256"/>
      <c r="U26" s="240"/>
      <c r="V26" s="256"/>
    </row>
    <row r="27" spans="1:22" s="226" customFormat="1" ht="12" customHeight="1">
      <c r="A27" s="223"/>
      <c r="B27" s="223"/>
      <c r="C27" s="224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</row>
    <row r="28" spans="1:22" ht="12" customHeight="1" thickBot="1">
      <c r="A28" s="227"/>
      <c r="B28" s="228"/>
      <c r="C28" s="228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</row>
    <row r="29" spans="1:22" ht="12" customHeight="1" thickBot="1">
      <c r="A29" s="230"/>
      <c r="B29" s="231"/>
      <c r="C29" s="232" t="s">
        <v>157</v>
      </c>
      <c r="D29" s="247"/>
      <c r="E29" s="247"/>
      <c r="F29" s="247"/>
      <c r="G29" s="247"/>
      <c r="H29" s="247"/>
      <c r="I29" s="247"/>
      <c r="J29" s="256"/>
      <c r="K29" s="247"/>
      <c r="L29" s="247"/>
      <c r="M29" s="247"/>
      <c r="N29" s="247"/>
      <c r="O29" s="247"/>
      <c r="P29" s="601"/>
      <c r="Q29" s="256"/>
      <c r="R29" s="256"/>
      <c r="S29" s="256"/>
      <c r="T29" s="240"/>
      <c r="U29" s="222"/>
    </row>
    <row r="30" spans="1:22" ht="12" customHeight="1" thickBot="1">
      <c r="A30" s="197" t="s">
        <v>33</v>
      </c>
      <c r="B30" s="233"/>
      <c r="C30" s="604" t="s">
        <v>158</v>
      </c>
      <c r="D30" s="593">
        <f t="shared" ref="D30:T30" si="5">SUM(D31:D35)</f>
        <v>0</v>
      </c>
      <c r="E30" s="249">
        <f t="shared" si="5"/>
        <v>0</v>
      </c>
      <c r="F30" s="249">
        <f t="shared" si="5"/>
        <v>0</v>
      </c>
      <c r="G30" s="249">
        <f t="shared" si="5"/>
        <v>0</v>
      </c>
      <c r="H30" s="249">
        <f t="shared" si="5"/>
        <v>0</v>
      </c>
      <c r="I30" s="185">
        <f t="shared" si="5"/>
        <v>0</v>
      </c>
      <c r="J30" s="593">
        <f>SUM(J31:J35)</f>
        <v>0</v>
      </c>
      <c r="K30" s="249">
        <f t="shared" si="5"/>
        <v>0</v>
      </c>
      <c r="L30" s="249">
        <f t="shared" si="5"/>
        <v>0</v>
      </c>
      <c r="M30" s="249">
        <f t="shared" si="5"/>
        <v>0</v>
      </c>
      <c r="N30" s="249">
        <f t="shared" si="5"/>
        <v>0</v>
      </c>
      <c r="O30" s="249">
        <f t="shared" si="5"/>
        <v>0</v>
      </c>
      <c r="P30" s="593">
        <f t="shared" si="5"/>
        <v>0</v>
      </c>
      <c r="Q30" s="249">
        <f t="shared" si="5"/>
        <v>0</v>
      </c>
      <c r="R30" s="249">
        <f t="shared" si="5"/>
        <v>0</v>
      </c>
      <c r="S30" s="249">
        <f t="shared" si="5"/>
        <v>0</v>
      </c>
      <c r="T30" s="185">
        <f t="shared" si="5"/>
        <v>0</v>
      </c>
      <c r="U30" s="617"/>
      <c r="V30" s="185">
        <f>SUM(V31:V35)</f>
        <v>0</v>
      </c>
    </row>
    <row r="31" spans="1:22" ht="12" customHeight="1">
      <c r="A31" s="234"/>
      <c r="B31" s="235" t="s">
        <v>132</v>
      </c>
      <c r="C31" s="605" t="s">
        <v>159</v>
      </c>
      <c r="D31" s="611"/>
      <c r="E31" s="258"/>
      <c r="F31" s="258"/>
      <c r="G31" s="258"/>
      <c r="H31" s="258"/>
      <c r="I31" s="612"/>
      <c r="J31" s="611"/>
      <c r="K31" s="258"/>
      <c r="L31" s="258"/>
      <c r="M31" s="258"/>
      <c r="N31" s="258"/>
      <c r="O31" s="258"/>
      <c r="P31" s="595"/>
      <c r="Q31" s="250"/>
      <c r="R31" s="250"/>
      <c r="S31" s="250"/>
      <c r="T31" s="191"/>
      <c r="U31" s="618"/>
      <c r="V31" s="191"/>
    </row>
    <row r="32" spans="1:22" ht="12" customHeight="1">
      <c r="A32" s="236"/>
      <c r="B32" s="237" t="s">
        <v>133</v>
      </c>
      <c r="C32" s="606" t="s">
        <v>60</v>
      </c>
      <c r="D32" s="613"/>
      <c r="E32" s="259"/>
      <c r="F32" s="259"/>
      <c r="G32" s="259"/>
      <c r="H32" s="259"/>
      <c r="I32" s="238"/>
      <c r="J32" s="613"/>
      <c r="K32" s="259"/>
      <c r="L32" s="259"/>
      <c r="M32" s="259"/>
      <c r="N32" s="259"/>
      <c r="O32" s="259"/>
      <c r="P32" s="595"/>
      <c r="Q32" s="250"/>
      <c r="R32" s="250"/>
      <c r="S32" s="250"/>
      <c r="T32" s="191"/>
      <c r="U32" s="618"/>
      <c r="V32" s="191"/>
    </row>
    <row r="33" spans="1:22" ht="12" customHeight="1">
      <c r="A33" s="236"/>
      <c r="B33" s="237" t="s">
        <v>134</v>
      </c>
      <c r="C33" s="606" t="s">
        <v>160</v>
      </c>
      <c r="D33" s="613"/>
      <c r="E33" s="259"/>
      <c r="F33" s="259"/>
      <c r="G33" s="259"/>
      <c r="H33" s="259"/>
      <c r="I33" s="238"/>
      <c r="J33" s="613"/>
      <c r="K33" s="259"/>
      <c r="L33" s="259"/>
      <c r="M33" s="259"/>
      <c r="N33" s="259"/>
      <c r="O33" s="259"/>
      <c r="P33" s="595"/>
      <c r="Q33" s="250"/>
      <c r="R33" s="250"/>
      <c r="S33" s="250"/>
      <c r="T33" s="191"/>
      <c r="U33" s="618"/>
      <c r="V33" s="191"/>
    </row>
    <row r="34" spans="1:22" s="226" customFormat="1" ht="12" customHeight="1">
      <c r="A34" s="236"/>
      <c r="B34" s="237" t="s">
        <v>135</v>
      </c>
      <c r="C34" s="606" t="s">
        <v>102</v>
      </c>
      <c r="D34" s="613"/>
      <c r="E34" s="259"/>
      <c r="F34" s="259"/>
      <c r="G34" s="259"/>
      <c r="H34" s="259"/>
      <c r="I34" s="238"/>
      <c r="J34" s="613"/>
      <c r="K34" s="259"/>
      <c r="L34" s="259"/>
      <c r="M34" s="259"/>
      <c r="N34" s="259"/>
      <c r="O34" s="259"/>
      <c r="P34" s="595"/>
      <c r="Q34" s="250"/>
      <c r="R34" s="250"/>
      <c r="S34" s="250"/>
      <c r="T34" s="191"/>
      <c r="U34" s="619"/>
      <c r="V34" s="191"/>
    </row>
    <row r="35" spans="1:22" ht="12" customHeight="1" thickBot="1">
      <c r="A35" s="236"/>
      <c r="B35" s="237" t="s">
        <v>59</v>
      </c>
      <c r="C35" s="606" t="s">
        <v>104</v>
      </c>
      <c r="D35" s="613"/>
      <c r="E35" s="259"/>
      <c r="F35" s="259"/>
      <c r="G35" s="259"/>
      <c r="H35" s="259"/>
      <c r="I35" s="238"/>
      <c r="J35" s="613"/>
      <c r="K35" s="259"/>
      <c r="L35" s="259"/>
      <c r="M35" s="259"/>
      <c r="N35" s="259"/>
      <c r="O35" s="259"/>
      <c r="P35" s="613"/>
      <c r="Q35" s="259"/>
      <c r="R35" s="259"/>
      <c r="S35" s="259"/>
      <c r="T35" s="238"/>
      <c r="U35" s="620"/>
      <c r="V35" s="238"/>
    </row>
    <row r="36" spans="1:22" ht="12" customHeight="1" thickBot="1">
      <c r="A36" s="197" t="s">
        <v>34</v>
      </c>
      <c r="B36" s="233"/>
      <c r="C36" s="604" t="s">
        <v>161</v>
      </c>
      <c r="D36" s="593">
        <f t="shared" ref="D36:T36" si="6">SUM(D37:D40)</f>
        <v>0</v>
      </c>
      <c r="E36" s="249">
        <f t="shared" si="6"/>
        <v>0</v>
      </c>
      <c r="F36" s="249">
        <f t="shared" si="6"/>
        <v>0</v>
      </c>
      <c r="G36" s="249">
        <f t="shared" si="6"/>
        <v>0</v>
      </c>
      <c r="H36" s="249">
        <f t="shared" si="6"/>
        <v>0</v>
      </c>
      <c r="I36" s="185">
        <f t="shared" si="6"/>
        <v>0</v>
      </c>
      <c r="J36" s="593">
        <f>SUM(J37:J40)</f>
        <v>0</v>
      </c>
      <c r="K36" s="249">
        <f t="shared" si="6"/>
        <v>0</v>
      </c>
      <c r="L36" s="249">
        <f t="shared" si="6"/>
        <v>0</v>
      </c>
      <c r="M36" s="249">
        <f t="shared" si="6"/>
        <v>0</v>
      </c>
      <c r="N36" s="249">
        <f t="shared" si="6"/>
        <v>0</v>
      </c>
      <c r="O36" s="249">
        <f t="shared" si="6"/>
        <v>0</v>
      </c>
      <c r="P36" s="593">
        <f t="shared" si="6"/>
        <v>0</v>
      </c>
      <c r="Q36" s="249">
        <f t="shared" si="6"/>
        <v>0</v>
      </c>
      <c r="R36" s="249">
        <f t="shared" si="6"/>
        <v>0</v>
      </c>
      <c r="S36" s="249">
        <f t="shared" si="6"/>
        <v>0</v>
      </c>
      <c r="T36" s="185">
        <f t="shared" si="6"/>
        <v>0</v>
      </c>
      <c r="U36" s="585"/>
      <c r="V36" s="185">
        <f>SUM(V37:V40)</f>
        <v>0</v>
      </c>
    </row>
    <row r="37" spans="1:22" ht="12" customHeight="1">
      <c r="A37" s="234"/>
      <c r="B37" s="235" t="s">
        <v>162</v>
      </c>
      <c r="C37" s="605" t="s">
        <v>114</v>
      </c>
      <c r="D37" s="611"/>
      <c r="E37" s="258"/>
      <c r="F37" s="258"/>
      <c r="G37" s="258"/>
      <c r="H37" s="258"/>
      <c r="I37" s="612"/>
      <c r="J37" s="611"/>
      <c r="K37" s="258"/>
      <c r="L37" s="258"/>
      <c r="M37" s="258"/>
      <c r="N37" s="258"/>
      <c r="O37" s="258"/>
      <c r="P37" s="595"/>
      <c r="Q37" s="250"/>
      <c r="R37" s="250"/>
      <c r="S37" s="250"/>
      <c r="T37" s="191"/>
      <c r="U37" s="619"/>
      <c r="V37" s="191"/>
    </row>
    <row r="38" spans="1:22" ht="12" customHeight="1">
      <c r="A38" s="236"/>
      <c r="B38" s="237" t="s">
        <v>163</v>
      </c>
      <c r="C38" s="606" t="s">
        <v>115</v>
      </c>
      <c r="D38" s="613">
        <v>0</v>
      </c>
      <c r="E38" s="259">
        <v>0</v>
      </c>
      <c r="F38" s="259">
        <v>0</v>
      </c>
      <c r="G38" s="259">
        <v>0</v>
      </c>
      <c r="H38" s="259">
        <v>0</v>
      </c>
      <c r="I38" s="238">
        <v>0</v>
      </c>
      <c r="J38" s="613">
        <v>0</v>
      </c>
      <c r="K38" s="259">
        <v>0</v>
      </c>
      <c r="L38" s="259">
        <v>0</v>
      </c>
      <c r="M38" s="259">
        <v>0</v>
      </c>
      <c r="N38" s="259">
        <v>0</v>
      </c>
      <c r="O38" s="259">
        <v>0</v>
      </c>
      <c r="P38" s="613"/>
      <c r="Q38" s="259"/>
      <c r="R38" s="259"/>
      <c r="S38" s="259"/>
      <c r="T38" s="238"/>
      <c r="U38" s="620"/>
      <c r="V38" s="238"/>
    </row>
    <row r="39" spans="1:22" ht="15" customHeight="1">
      <c r="A39" s="236"/>
      <c r="B39" s="237" t="s">
        <v>164</v>
      </c>
      <c r="C39" s="606" t="s">
        <v>165</v>
      </c>
      <c r="D39" s="613"/>
      <c r="E39" s="259"/>
      <c r="F39" s="259"/>
      <c r="G39" s="259"/>
      <c r="H39" s="259"/>
      <c r="I39" s="238"/>
      <c r="J39" s="613"/>
      <c r="K39" s="259"/>
      <c r="L39" s="259"/>
      <c r="M39" s="259"/>
      <c r="N39" s="259"/>
      <c r="O39" s="259"/>
      <c r="P39" s="613"/>
      <c r="Q39" s="259"/>
      <c r="R39" s="259"/>
      <c r="S39" s="259"/>
      <c r="T39" s="238"/>
      <c r="U39" s="620"/>
      <c r="V39" s="238"/>
    </row>
    <row r="40" spans="1:22" ht="23.25" thickBot="1">
      <c r="A40" s="236"/>
      <c r="B40" s="237" t="s">
        <v>166</v>
      </c>
      <c r="C40" s="606" t="s">
        <v>167</v>
      </c>
      <c r="D40" s="613"/>
      <c r="E40" s="259"/>
      <c r="F40" s="259"/>
      <c r="G40" s="259"/>
      <c r="H40" s="259"/>
      <c r="I40" s="238"/>
      <c r="J40" s="613"/>
      <c r="K40" s="259"/>
      <c r="L40" s="259"/>
      <c r="M40" s="259"/>
      <c r="N40" s="259"/>
      <c r="O40" s="259"/>
      <c r="P40" s="613"/>
      <c r="Q40" s="259"/>
      <c r="R40" s="259"/>
      <c r="S40" s="259"/>
      <c r="T40" s="238"/>
      <c r="U40" s="620"/>
      <c r="V40" s="238"/>
    </row>
    <row r="41" spans="1:22" ht="15" hidden="1" customHeight="1" thickBot="1">
      <c r="A41" s="197" t="s">
        <v>10</v>
      </c>
      <c r="B41" s="233"/>
      <c r="C41" s="607" t="s">
        <v>168</v>
      </c>
      <c r="D41" s="598"/>
      <c r="E41" s="253"/>
      <c r="F41" s="253"/>
      <c r="G41" s="253"/>
      <c r="H41" s="253"/>
      <c r="I41" s="207"/>
      <c r="J41" s="598"/>
      <c r="K41" s="253"/>
      <c r="L41" s="253"/>
      <c r="M41" s="253"/>
      <c r="N41" s="253"/>
      <c r="O41" s="253"/>
      <c r="P41" s="598"/>
      <c r="Q41" s="253"/>
      <c r="R41" s="253"/>
      <c r="S41" s="253"/>
      <c r="T41" s="207"/>
      <c r="U41" s="587"/>
      <c r="V41" s="207"/>
    </row>
    <row r="42" spans="1:22" ht="14.25" hidden="1" customHeight="1" thickBot="1">
      <c r="A42" s="217" t="s">
        <v>11</v>
      </c>
      <c r="B42" s="218"/>
      <c r="C42" s="608" t="s">
        <v>169</v>
      </c>
      <c r="D42" s="598"/>
      <c r="E42" s="253"/>
      <c r="F42" s="253"/>
      <c r="G42" s="253"/>
      <c r="H42" s="253"/>
      <c r="I42" s="207"/>
      <c r="J42" s="598"/>
      <c r="K42" s="253"/>
      <c r="L42" s="253"/>
      <c r="M42" s="253"/>
      <c r="N42" s="253"/>
      <c r="O42" s="253"/>
      <c r="P42" s="598"/>
      <c r="Q42" s="253"/>
      <c r="R42" s="253"/>
      <c r="S42" s="253"/>
      <c r="T42" s="207"/>
      <c r="U42" s="587"/>
      <c r="V42" s="207"/>
    </row>
    <row r="43" spans="1:22" ht="13.5" thickBot="1">
      <c r="A43" s="197" t="s">
        <v>10</v>
      </c>
      <c r="B43" s="239"/>
      <c r="C43" s="609" t="s">
        <v>394</v>
      </c>
      <c r="D43" s="601">
        <f t="shared" ref="D43:V43" si="7">D30+D36+D41+D42</f>
        <v>0</v>
      </c>
      <c r="E43" s="256">
        <f t="shared" si="7"/>
        <v>0</v>
      </c>
      <c r="F43" s="256">
        <f t="shared" si="7"/>
        <v>0</v>
      </c>
      <c r="G43" s="256">
        <f t="shared" si="7"/>
        <v>0</v>
      </c>
      <c r="H43" s="256">
        <f t="shared" si="7"/>
        <v>0</v>
      </c>
      <c r="I43" s="240">
        <f t="shared" si="7"/>
        <v>0</v>
      </c>
      <c r="J43" s="601">
        <f t="shared" si="7"/>
        <v>0</v>
      </c>
      <c r="K43" s="257">
        <f t="shared" si="7"/>
        <v>0</v>
      </c>
      <c r="L43" s="257">
        <f t="shared" si="7"/>
        <v>0</v>
      </c>
      <c r="M43" s="257">
        <f t="shared" si="7"/>
        <v>0</v>
      </c>
      <c r="N43" s="257">
        <f t="shared" si="7"/>
        <v>0</v>
      </c>
      <c r="O43" s="257">
        <f t="shared" si="7"/>
        <v>0</v>
      </c>
      <c r="P43" s="601">
        <f t="shared" si="7"/>
        <v>0</v>
      </c>
      <c r="Q43" s="256">
        <f t="shared" si="7"/>
        <v>0</v>
      </c>
      <c r="R43" s="256">
        <f t="shared" si="7"/>
        <v>0</v>
      </c>
      <c r="S43" s="256">
        <f t="shared" si="7"/>
        <v>0</v>
      </c>
      <c r="T43" s="240">
        <f t="shared" si="7"/>
        <v>0</v>
      </c>
      <c r="U43" s="621" t="e">
        <f>T43/S43</f>
        <v>#DIV/0!</v>
      </c>
      <c r="V43" s="240">
        <f t="shared" si="7"/>
        <v>0</v>
      </c>
    </row>
    <row r="44" spans="1:22" ht="13.5" thickBot="1">
      <c r="A44" s="241"/>
      <c r="B44" s="242"/>
      <c r="C44" s="242"/>
      <c r="D44" s="622"/>
      <c r="E44" s="623"/>
      <c r="F44" s="623"/>
      <c r="G44" s="623"/>
      <c r="H44" s="623"/>
      <c r="I44" s="776"/>
      <c r="J44" s="622"/>
      <c r="K44" s="243"/>
      <c r="L44" s="243"/>
      <c r="M44" s="243"/>
      <c r="N44" s="243"/>
      <c r="O44" s="243"/>
      <c r="P44" s="622"/>
      <c r="Q44" s="623"/>
      <c r="R44" s="623"/>
      <c r="S44" s="624"/>
      <c r="T44" s="625"/>
      <c r="V44" s="625"/>
    </row>
    <row r="45" spans="1:22" ht="13.5" thickBot="1">
      <c r="A45" s="244" t="s">
        <v>171</v>
      </c>
      <c r="B45" s="245"/>
      <c r="C45" s="610"/>
      <c r="D45" s="626"/>
      <c r="E45" s="262"/>
      <c r="F45" s="262"/>
      <c r="G45" s="262"/>
      <c r="H45" s="262"/>
      <c r="I45" s="614"/>
      <c r="J45" s="626"/>
      <c r="K45" s="262"/>
      <c r="L45" s="262"/>
      <c r="M45" s="262"/>
      <c r="N45" s="262"/>
      <c r="O45" s="262"/>
      <c r="P45" s="626"/>
      <c r="Q45" s="262"/>
      <c r="R45" s="262"/>
      <c r="S45" s="262"/>
      <c r="T45" s="614"/>
      <c r="U45" s="261"/>
      <c r="V45" s="614"/>
    </row>
    <row r="46" spans="1:22" ht="13.5" thickBot="1">
      <c r="A46" s="244" t="s">
        <v>172</v>
      </c>
      <c r="B46" s="245"/>
      <c r="C46" s="610"/>
      <c r="D46" s="626">
        <v>0</v>
      </c>
      <c r="E46" s="262"/>
      <c r="F46" s="262"/>
      <c r="G46" s="262"/>
      <c r="H46" s="262"/>
      <c r="I46" s="614"/>
      <c r="J46" s="626">
        <v>0</v>
      </c>
      <c r="K46" s="262"/>
      <c r="L46" s="262"/>
      <c r="M46" s="262"/>
      <c r="N46" s="262"/>
      <c r="O46" s="262"/>
      <c r="P46" s="626"/>
      <c r="Q46" s="262"/>
      <c r="R46" s="262"/>
      <c r="S46" s="262"/>
      <c r="T46" s="614"/>
      <c r="U46" s="261"/>
      <c r="V46" s="614"/>
    </row>
    <row r="47" spans="1:22">
      <c r="F47" s="263"/>
      <c r="G47" s="263"/>
      <c r="H47" s="263"/>
      <c r="I47" s="263"/>
      <c r="L47" s="263"/>
      <c r="M47" s="263"/>
      <c r="N47" s="263"/>
      <c r="O47" s="263"/>
    </row>
    <row r="48" spans="1:22">
      <c r="A48" s="1114" t="s">
        <v>243</v>
      </c>
      <c r="B48" s="1114"/>
      <c r="C48" s="1114"/>
      <c r="L48" s="263"/>
      <c r="M48" s="263"/>
      <c r="N48" s="263"/>
      <c r="O48" s="263"/>
    </row>
    <row r="49" spans="4:9">
      <c r="D49" s="263">
        <v>0</v>
      </c>
      <c r="E49" s="263"/>
      <c r="F49" s="263"/>
      <c r="G49" s="263"/>
      <c r="H49" s="263"/>
      <c r="I49" s="263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3"/>
  <sheetViews>
    <sheetView view="pageBreakPreview" topLeftCell="A29" zoomScale="60" zoomScaleNormal="75" workbookViewId="0">
      <selection activeCell="L72" sqref="L72"/>
    </sheetView>
  </sheetViews>
  <sheetFormatPr defaultRowHeight="15.75"/>
  <cols>
    <col min="1" max="1" width="8.140625" style="140" customWidth="1"/>
    <col min="2" max="2" width="3.85546875" style="147" customWidth="1"/>
    <col min="3" max="3" width="5.28515625" style="147" customWidth="1"/>
    <col min="4" max="4" width="74.5703125" style="148" customWidth="1"/>
    <col min="5" max="5" width="27.140625" style="1" customWidth="1"/>
    <col min="6" max="6" width="19" style="1" customWidth="1"/>
    <col min="7" max="7" width="22.85546875" style="1" customWidth="1"/>
    <col min="8" max="9" width="14.42578125" style="1" hidden="1" customWidth="1"/>
    <col min="10" max="10" width="14.5703125" style="1" hidden="1" customWidth="1"/>
    <col min="11" max="11" width="23.140625" style="92" customWidth="1"/>
    <col min="12" max="12" width="21" style="92" customWidth="1"/>
    <col min="13" max="13" width="22.5703125" style="92" customWidth="1"/>
    <col min="14" max="15" width="14.42578125" style="92" hidden="1" customWidth="1"/>
    <col min="16" max="16" width="14.140625" style="92" hidden="1" customWidth="1"/>
    <col min="17" max="17" width="21.42578125" style="92" customWidth="1"/>
    <col min="18" max="18" width="18.7109375" style="92" customWidth="1"/>
    <col min="19" max="19" width="19" style="942" customWidth="1"/>
    <col min="20" max="21" width="14.42578125" style="92" hidden="1" customWidth="1"/>
    <col min="22" max="22" width="12.28515625" style="92" hidden="1" customWidth="1"/>
    <col min="23" max="23" width="6.42578125" style="92" hidden="1" customWidth="1"/>
    <col min="24" max="24" width="13.7109375" style="1" customWidth="1"/>
    <col min="25" max="27" width="10.5703125" style="1" customWidth="1"/>
    <col min="28" max="28" width="12.5703125" style="1" customWidth="1"/>
    <col min="29" max="29" width="11.7109375" style="1" customWidth="1"/>
    <col min="30" max="16384" width="9.140625" style="1"/>
  </cols>
  <sheetData>
    <row r="1" spans="1:29" ht="24.75" customHeight="1">
      <c r="A1" s="1086" t="s">
        <v>8</v>
      </c>
      <c r="B1" s="1086"/>
      <c r="C1" s="1086"/>
      <c r="D1" s="1086"/>
      <c r="E1" s="1086"/>
      <c r="F1" s="1086"/>
      <c r="G1" s="1086"/>
      <c r="H1" s="1086"/>
      <c r="I1" s="1086"/>
      <c r="J1" s="1086"/>
      <c r="K1" s="1086"/>
      <c r="L1" s="1086"/>
      <c r="M1" s="1086"/>
      <c r="N1" s="1086"/>
      <c r="O1" s="1086"/>
      <c r="P1" s="1086"/>
      <c r="Q1" s="1086"/>
      <c r="R1" s="1086"/>
      <c r="S1" s="1086"/>
      <c r="T1" s="1086"/>
      <c r="U1" s="1086"/>
      <c r="V1" s="1086"/>
      <c r="W1" s="1086"/>
    </row>
    <row r="2" spans="1:29" ht="14.25" customHeight="1" thickBot="1">
      <c r="A2" s="1088" t="s">
        <v>221</v>
      </c>
      <c r="B2" s="1088"/>
      <c r="C2" s="139"/>
      <c r="D2" s="149"/>
      <c r="W2" s="155" t="s">
        <v>539</v>
      </c>
    </row>
    <row r="3" spans="1:29" s="2" customFormat="1" ht="48.75" customHeight="1" thickBot="1">
      <c r="A3" s="1087" t="s">
        <v>4</v>
      </c>
      <c r="B3" s="1065"/>
      <c r="C3" s="1065"/>
      <c r="D3" s="1065"/>
      <c r="E3" s="549" t="s">
        <v>5</v>
      </c>
      <c r="F3" s="481"/>
      <c r="G3" s="481"/>
      <c r="H3" s="481"/>
      <c r="I3" s="481"/>
      <c r="J3" s="482"/>
      <c r="K3" s="549" t="s">
        <v>79</v>
      </c>
      <c r="L3" s="481"/>
      <c r="M3" s="481"/>
      <c r="N3" s="481"/>
      <c r="O3" s="481"/>
      <c r="P3" s="482"/>
      <c r="Q3" s="549" t="s">
        <v>80</v>
      </c>
      <c r="R3" s="481"/>
      <c r="S3" s="943"/>
      <c r="T3" s="481"/>
      <c r="U3" s="481"/>
      <c r="V3" s="482"/>
      <c r="W3" s="1087" t="s">
        <v>87</v>
      </c>
      <c r="X3" s="1065"/>
      <c r="Y3" s="1065"/>
      <c r="Z3" s="1065"/>
      <c r="AA3" s="1065"/>
      <c r="AB3" s="1065"/>
      <c r="AC3" s="1090"/>
    </row>
    <row r="4" spans="1:29" s="2" customFormat="1" ht="32.25" hidden="1" thickBot="1">
      <c r="A4" s="339"/>
      <c r="B4" s="337"/>
      <c r="C4" s="337"/>
      <c r="D4" s="337"/>
      <c r="E4" s="415" t="s">
        <v>85</v>
      </c>
      <c r="F4" s="416" t="s">
        <v>263</v>
      </c>
      <c r="G4" s="416" t="s">
        <v>268</v>
      </c>
      <c r="H4" s="416" t="s">
        <v>274</v>
      </c>
      <c r="I4" s="416" t="s">
        <v>297</v>
      </c>
      <c r="J4" s="417" t="s">
        <v>329</v>
      </c>
      <c r="K4" s="415" t="s">
        <v>85</v>
      </c>
      <c r="L4" s="416" t="s">
        <v>263</v>
      </c>
      <c r="M4" s="416" t="s">
        <v>268</v>
      </c>
      <c r="N4" s="416" t="s">
        <v>274</v>
      </c>
      <c r="O4" s="416" t="s">
        <v>297</v>
      </c>
      <c r="P4" s="417" t="s">
        <v>329</v>
      </c>
      <c r="Q4" s="415" t="s">
        <v>85</v>
      </c>
      <c r="R4" s="416" t="s">
        <v>263</v>
      </c>
      <c r="S4" s="944" t="s">
        <v>268</v>
      </c>
      <c r="T4" s="416" t="s">
        <v>274</v>
      </c>
      <c r="U4" s="416" t="s">
        <v>297</v>
      </c>
      <c r="V4" s="417" t="s">
        <v>329</v>
      </c>
      <c r="W4" s="415" t="s">
        <v>85</v>
      </c>
      <c r="X4" s="416" t="s">
        <v>263</v>
      </c>
      <c r="Y4" s="416" t="s">
        <v>268</v>
      </c>
      <c r="Z4" s="416" t="s">
        <v>274</v>
      </c>
      <c r="AA4" s="416" t="s">
        <v>297</v>
      </c>
      <c r="AB4" s="417" t="s">
        <v>329</v>
      </c>
      <c r="AC4" s="417" t="s">
        <v>329</v>
      </c>
    </row>
    <row r="5" spans="1:29" s="91" customFormat="1" ht="33" customHeight="1" thickBot="1">
      <c r="A5" s="132" t="s">
        <v>33</v>
      </c>
      <c r="B5" s="1089" t="s">
        <v>99</v>
      </c>
      <c r="C5" s="1089"/>
      <c r="D5" s="1089"/>
      <c r="E5" s="418">
        <f t="shared" ref="E5:P5" si="0">SUM(E6:E10)</f>
        <v>56463000</v>
      </c>
      <c r="F5" s="326">
        <f t="shared" si="0"/>
        <v>56463000</v>
      </c>
      <c r="G5" s="326">
        <f t="shared" si="0"/>
        <v>59538166</v>
      </c>
      <c r="H5" s="326">
        <f t="shared" si="0"/>
        <v>53306000</v>
      </c>
      <c r="I5" s="326">
        <f t="shared" si="0"/>
        <v>53306000</v>
      </c>
      <c r="J5" s="326">
        <f t="shared" si="0"/>
        <v>53306000</v>
      </c>
      <c r="K5" s="418">
        <f t="shared" si="0"/>
        <v>20395000</v>
      </c>
      <c r="L5" s="326">
        <f t="shared" si="0"/>
        <v>20395000</v>
      </c>
      <c r="M5" s="326">
        <f t="shared" si="0"/>
        <v>20395000</v>
      </c>
      <c r="N5" s="326">
        <f t="shared" si="0"/>
        <v>53306000</v>
      </c>
      <c r="O5" s="326">
        <f t="shared" si="0"/>
        <v>53306000</v>
      </c>
      <c r="P5" s="326">
        <f t="shared" si="0"/>
        <v>53306000</v>
      </c>
      <c r="Q5" s="418">
        <f t="shared" ref="Q5:Z5" si="1">SUM(Q6:Q10)</f>
        <v>36068000</v>
      </c>
      <c r="R5" s="326">
        <f t="shared" si="1"/>
        <v>36068000</v>
      </c>
      <c r="S5" s="945">
        <f t="shared" si="1"/>
        <v>39143166</v>
      </c>
      <c r="T5" s="326">
        <f t="shared" si="1"/>
        <v>0</v>
      </c>
      <c r="U5" s="326">
        <f>SUM(U6:U10)</f>
        <v>0</v>
      </c>
      <c r="V5" s="326">
        <f>SUM(V6:V10)</f>
        <v>0</v>
      </c>
      <c r="W5" s="418">
        <f t="shared" si="1"/>
        <v>0</v>
      </c>
      <c r="X5" s="326">
        <f t="shared" si="1"/>
        <v>0</v>
      </c>
      <c r="Y5" s="326">
        <f t="shared" si="1"/>
        <v>0</v>
      </c>
      <c r="Z5" s="326">
        <f t="shared" si="1"/>
        <v>0</v>
      </c>
      <c r="AA5" s="326">
        <f>SUM(AA6:AA10)</f>
        <v>0</v>
      </c>
      <c r="AB5" s="326">
        <f>SUM(AB6:AB10)</f>
        <v>0</v>
      </c>
      <c r="AC5" s="326">
        <f>SUM(AC6:AC10)</f>
        <v>0</v>
      </c>
    </row>
    <row r="6" spans="1:29" s="5" customFormat="1" ht="33" customHeight="1">
      <c r="A6" s="131"/>
      <c r="B6" s="136" t="s">
        <v>44</v>
      </c>
      <c r="C6" s="136"/>
      <c r="D6" s="408" t="s">
        <v>0</v>
      </c>
      <c r="E6" s="419">
        <f>'4.sz.m.ÖNK kiadás'!E7+'üres lap2'!D31+'5 sz. m Idősek otthona'!D30+'üres lap'!D27</f>
        <v>27547000</v>
      </c>
      <c r="F6" s="328">
        <f>'4.sz.m.ÖNK kiadás'!F7+'üres lap2'!E31+'5 sz. m Idősek otthona'!E30+'üres lap'!E27</f>
        <v>27547000</v>
      </c>
      <c r="G6" s="328">
        <f>'4.sz.m.ÖNK kiadás'!G7+'üres lap2'!F31+'5 sz. m Idősek otthona'!F30+'üres lap'!F27</f>
        <v>29622166</v>
      </c>
      <c r="H6" s="328">
        <f>'4.sz.m.ÖNK kiadás'!H7+'üres lap2'!G31+'5 sz. m Idősek otthona'!G30+'üres lap'!G27</f>
        <v>27547000</v>
      </c>
      <c r="I6" s="328">
        <f>'4.sz.m.ÖNK kiadás'!I7+'üres lap2'!H31+'5 sz. m Idősek otthona'!H30+'üres lap'!H27</f>
        <v>27547000</v>
      </c>
      <c r="J6" s="328">
        <f>'4.sz.m.ÖNK kiadás'!J7+'üres lap2'!I31+'5 sz. m Idősek otthona'!I30+'üres lap'!I27</f>
        <v>27547000</v>
      </c>
      <c r="K6" s="419">
        <f>'4.sz.m.ÖNK kiadás'!K7</f>
        <v>6681000</v>
      </c>
      <c r="L6" s="328">
        <f t="shared" ref="L6:N13" si="2">F6-R6</f>
        <v>6681000</v>
      </c>
      <c r="M6" s="328">
        <f t="shared" si="2"/>
        <v>6681000</v>
      </c>
      <c r="N6" s="328">
        <f t="shared" si="2"/>
        <v>27547000</v>
      </c>
      <c r="O6" s="328">
        <f>I6-U6</f>
        <v>27547000</v>
      </c>
      <c r="P6" s="328">
        <f>J6-V6</f>
        <v>27547000</v>
      </c>
      <c r="Q6" s="419">
        <f>'5 sz. m Idősek otthona'!J30</f>
        <v>20866000</v>
      </c>
      <c r="R6" s="419">
        <f>'5 sz. m Idősek otthona'!K30</f>
        <v>20866000</v>
      </c>
      <c r="S6" s="419">
        <f>'5 sz. m Idősek otthona'!L30</f>
        <v>22941166</v>
      </c>
      <c r="T6" s="328">
        <f>'4.sz.m.ÖNK kiadás'!T7</f>
        <v>0</v>
      </c>
      <c r="U6" s="328">
        <f>'4.sz.m.ÖNK kiadás'!U7</f>
        <v>0</v>
      </c>
      <c r="V6" s="328">
        <f>'4.sz.m.ÖNK kiadás'!V7</f>
        <v>0</v>
      </c>
      <c r="W6" s="419"/>
      <c r="X6" s="328">
        <f>'üres lap2'!Q31</f>
        <v>0</v>
      </c>
      <c r="Y6" s="328">
        <f>'üres lap2'!R31</f>
        <v>0</v>
      </c>
      <c r="Z6" s="328">
        <f>'üres lap2'!S31</f>
        <v>0</v>
      </c>
      <c r="AA6" s="328">
        <f>'üres lap2'!T31</f>
        <v>0</v>
      </c>
      <c r="AB6" s="328">
        <f>'üres lap2'!U31</f>
        <v>0</v>
      </c>
      <c r="AC6" s="328">
        <f>'üres lap2'!V31</f>
        <v>0</v>
      </c>
    </row>
    <row r="7" spans="1:29" s="5" customFormat="1" ht="33" customHeight="1">
      <c r="A7" s="114"/>
      <c r="B7" s="123" t="s">
        <v>45</v>
      </c>
      <c r="C7" s="123"/>
      <c r="D7" s="409" t="s">
        <v>100</v>
      </c>
      <c r="E7" s="419">
        <f>'4.sz.m.ÖNK kiadás'!E8+'üres lap2'!D32+'5 sz. m Idősek otthona'!D31+'üres lap'!D28</f>
        <v>7107000</v>
      </c>
      <c r="F7" s="328">
        <f>'4.sz.m.ÖNK kiadás'!F8+'üres lap2'!E32+'5 sz. m Idősek otthona'!E31+'üres lap'!E28</f>
        <v>7107000</v>
      </c>
      <c r="G7" s="328">
        <f>'4.sz.m.ÖNK kiadás'!G8+'üres lap2'!F32+'5 sz. m Idősek otthona'!F31+'üres lap'!F28</f>
        <v>7107000</v>
      </c>
      <c r="H7" s="328">
        <f>'4.sz.m.ÖNK kiadás'!H8+'üres lap2'!G32+'5 sz. m Idősek otthona'!G31+'üres lap'!G28</f>
        <v>7107000</v>
      </c>
      <c r="I7" s="328">
        <f>'4.sz.m.ÖNK kiadás'!I8+'üres lap2'!H32+'5 sz. m Idősek otthona'!H31+'üres lap'!H28</f>
        <v>7107000</v>
      </c>
      <c r="J7" s="328">
        <f>'4.sz.m.ÖNK kiadás'!J8+'üres lap2'!I32+'5 sz. m Idősek otthona'!I31+'üres lap'!I28</f>
        <v>7107000</v>
      </c>
      <c r="K7" s="419">
        <f>'4.sz.m.ÖNK kiadás'!K8</f>
        <v>1685000</v>
      </c>
      <c r="L7" s="328">
        <f t="shared" si="2"/>
        <v>1685000</v>
      </c>
      <c r="M7" s="328">
        <f t="shared" si="2"/>
        <v>1685000</v>
      </c>
      <c r="N7" s="328">
        <f t="shared" si="2"/>
        <v>7107000</v>
      </c>
      <c r="O7" s="328">
        <f t="shared" ref="O7:P13" si="3">I7-U7</f>
        <v>7107000</v>
      </c>
      <c r="P7" s="328">
        <f t="shared" si="3"/>
        <v>7107000</v>
      </c>
      <c r="Q7" s="419">
        <f>'5 sz. m Idősek otthona'!J31</f>
        <v>5422000</v>
      </c>
      <c r="R7" s="419">
        <f>'5 sz. m Idősek otthona'!K31</f>
        <v>5422000</v>
      </c>
      <c r="S7" s="946">
        <f>'5 sz. m Idősek otthona'!L31</f>
        <v>5422000</v>
      </c>
      <c r="T7" s="328">
        <f>'4.sz.m.ÖNK kiadás'!T8</f>
        <v>0</v>
      </c>
      <c r="U7" s="328">
        <f>'4.sz.m.ÖNK kiadás'!U8</f>
        <v>0</v>
      </c>
      <c r="V7" s="328">
        <f>'4.sz.m.ÖNK kiadás'!V8</f>
        <v>0</v>
      </c>
      <c r="W7" s="419"/>
      <c r="X7" s="328">
        <f>'üres lap2'!Q32</f>
        <v>0</v>
      </c>
      <c r="Y7" s="328">
        <f>'üres lap2'!R32</f>
        <v>0</v>
      </c>
      <c r="Z7" s="328">
        <f>'üres lap2'!S32</f>
        <v>0</v>
      </c>
      <c r="AA7" s="328">
        <f>'üres lap2'!T32</f>
        <v>0</v>
      </c>
      <c r="AB7" s="328">
        <f>'üres lap2'!U32</f>
        <v>0</v>
      </c>
      <c r="AC7" s="328">
        <f>'üres lap2'!V32</f>
        <v>0</v>
      </c>
    </row>
    <row r="8" spans="1:29" s="5" customFormat="1" ht="33" customHeight="1">
      <c r="A8" s="114"/>
      <c r="B8" s="123" t="s">
        <v>46</v>
      </c>
      <c r="C8" s="123"/>
      <c r="D8" s="409" t="s">
        <v>101</v>
      </c>
      <c r="E8" s="419">
        <f>'4.sz.m.ÖNK kiadás'!E9+'üres lap2'!D33+'5 sz. m Idősek otthona'!D32+'üres lap'!D29</f>
        <v>18652000</v>
      </c>
      <c r="F8" s="328">
        <f>'4.sz.m.ÖNK kiadás'!F9+'üres lap2'!E33+'5 sz. m Idősek otthona'!E32+'üres lap'!E29</f>
        <v>18652000</v>
      </c>
      <c r="G8" s="328">
        <f>'4.sz.m.ÖNK kiadás'!G9+'üres lap2'!F33+'5 sz. m Idősek otthona'!F32+'üres lap'!F29</f>
        <v>19652000</v>
      </c>
      <c r="H8" s="328">
        <f>'4.sz.m.ÖNK kiadás'!H9+'üres lap2'!G33+'5 sz. m Idősek otthona'!G32+'üres lap'!G29</f>
        <v>18652000</v>
      </c>
      <c r="I8" s="328">
        <f>'4.sz.m.ÖNK kiadás'!I9+'üres lap2'!H33+'5 sz. m Idősek otthona'!H32+'üres lap'!H29</f>
        <v>18652000</v>
      </c>
      <c r="J8" s="328">
        <f>'4.sz.m.ÖNK kiadás'!J9+'üres lap2'!I33+'5 sz. m Idősek otthona'!I32+'üres lap'!I29</f>
        <v>18652000</v>
      </c>
      <c r="K8" s="419">
        <f>'4.sz.m.ÖNK kiadás'!K9</f>
        <v>9755000</v>
      </c>
      <c r="L8" s="328">
        <f t="shared" si="2"/>
        <v>9755000</v>
      </c>
      <c r="M8" s="328">
        <f t="shared" si="2"/>
        <v>9755000</v>
      </c>
      <c r="N8" s="328">
        <f t="shared" si="2"/>
        <v>18652000</v>
      </c>
      <c r="O8" s="328">
        <f t="shared" si="3"/>
        <v>18652000</v>
      </c>
      <c r="P8" s="328">
        <f t="shared" si="3"/>
        <v>18652000</v>
      </c>
      <c r="Q8" s="419">
        <f>'5 sz. m Idősek otthona'!J32</f>
        <v>8897000</v>
      </c>
      <c r="R8" s="419">
        <f>'5 sz. m Idősek otthona'!K32</f>
        <v>8897000</v>
      </c>
      <c r="S8" s="419">
        <f>'5 sz. m Idősek otthona'!L32</f>
        <v>9897000</v>
      </c>
      <c r="T8" s="328">
        <f>'4.sz.m.ÖNK kiadás'!T9</f>
        <v>0</v>
      </c>
      <c r="U8" s="328">
        <f>'4.sz.m.ÖNK kiadás'!U9</f>
        <v>0</v>
      </c>
      <c r="V8" s="328">
        <f>'4.sz.m.ÖNK kiadás'!V9</f>
        <v>0</v>
      </c>
      <c r="W8" s="419"/>
      <c r="X8" s="328">
        <f>'üres lap2'!Q33</f>
        <v>0</v>
      </c>
      <c r="Y8" s="328">
        <f>'üres lap2'!R33</f>
        <v>0</v>
      </c>
      <c r="Z8" s="328">
        <f>'üres lap2'!S33</f>
        <v>0</v>
      </c>
      <c r="AA8" s="328">
        <f>'üres lap2'!T33</f>
        <v>0</v>
      </c>
      <c r="AB8" s="328">
        <f>'üres lap2'!U33</f>
        <v>0</v>
      </c>
      <c r="AC8" s="328">
        <f>'üres lap2'!V33</f>
        <v>0</v>
      </c>
    </row>
    <row r="9" spans="1:29" s="5" customFormat="1" ht="33" customHeight="1">
      <c r="A9" s="114"/>
      <c r="B9" s="123" t="s">
        <v>58</v>
      </c>
      <c r="C9" s="123"/>
      <c r="D9" s="409" t="s">
        <v>102</v>
      </c>
      <c r="E9" s="419">
        <f>'4.sz.m.ÖNK kiadás'!E10+'üres lap2'!D34+'5 sz. m Idősek otthona'!D33+'üres lap'!D30</f>
        <v>937000</v>
      </c>
      <c r="F9" s="328">
        <f>'4.sz.m.ÖNK kiadás'!F10+'üres lap2'!E34+'5 sz. m Idősek otthona'!E33+'üres lap'!E30</f>
        <v>937000</v>
      </c>
      <c r="G9" s="328">
        <f>'4.sz.m.ÖNK kiadás'!G10+'üres lap2'!F34+'5 sz. m Idősek otthona'!F33+'üres lap'!F30</f>
        <v>937000</v>
      </c>
      <c r="H9" s="328">
        <f>'4.sz.m.ÖNK kiadás'!H10+'üres lap2'!G34+'5 sz. m Idősek otthona'!G33+'üres lap'!G30</f>
        <v>0</v>
      </c>
      <c r="I9" s="328">
        <f>'4.sz.m.ÖNK kiadás'!I10+'üres lap2'!H34+'5 sz. m Idősek otthona'!H33+'üres lap'!H30</f>
        <v>0</v>
      </c>
      <c r="J9" s="328">
        <f>'4.sz.m.ÖNK kiadás'!J10+'üres lap2'!I34+'5 sz. m Idősek otthona'!I33+'üres lap'!I30</f>
        <v>0</v>
      </c>
      <c r="K9" s="419">
        <f>'4.sz.m.ÖNK kiadás'!K10</f>
        <v>60000</v>
      </c>
      <c r="L9" s="328">
        <f t="shared" si="2"/>
        <v>60000</v>
      </c>
      <c r="M9" s="328">
        <f t="shared" si="2"/>
        <v>60000</v>
      </c>
      <c r="N9" s="328">
        <f t="shared" si="2"/>
        <v>0</v>
      </c>
      <c r="O9" s="328">
        <f t="shared" si="3"/>
        <v>0</v>
      </c>
      <c r="P9" s="328">
        <f t="shared" si="3"/>
        <v>0</v>
      </c>
      <c r="Q9" s="419">
        <f>'4.sz.m.ÖNK kiadás'!Q10</f>
        <v>877000</v>
      </c>
      <c r="R9" s="328">
        <f>'4.sz.m.ÖNK kiadás'!R10</f>
        <v>877000</v>
      </c>
      <c r="S9" s="947">
        <f>'4.sz.m.ÖNK kiadás'!S10</f>
        <v>877000</v>
      </c>
      <c r="T9" s="328">
        <f>'4.sz.m.ÖNK kiadás'!T10</f>
        <v>0</v>
      </c>
      <c r="U9" s="328">
        <f>'4.sz.m.ÖNK kiadás'!U10</f>
        <v>0</v>
      </c>
      <c r="V9" s="328">
        <f>'4.sz.m.ÖNK kiadás'!V10</f>
        <v>0</v>
      </c>
      <c r="W9" s="419"/>
      <c r="X9" s="328"/>
      <c r="Y9" s="328"/>
      <c r="Z9" s="328"/>
      <c r="AA9" s="328"/>
      <c r="AB9" s="328"/>
      <c r="AC9" s="328"/>
    </row>
    <row r="10" spans="1:29" s="5" customFormat="1" ht="33" customHeight="1">
      <c r="A10" s="114"/>
      <c r="B10" s="123" t="s">
        <v>59</v>
      </c>
      <c r="C10" s="123"/>
      <c r="D10" s="410" t="s">
        <v>104</v>
      </c>
      <c r="E10" s="419">
        <f t="shared" ref="E10:J10" si="4">SUM(E11:E15)</f>
        <v>2220000</v>
      </c>
      <c r="F10" s="328">
        <f t="shared" si="4"/>
        <v>2220000</v>
      </c>
      <c r="G10" s="328">
        <f t="shared" si="4"/>
        <v>2220000</v>
      </c>
      <c r="H10" s="328">
        <f t="shared" si="4"/>
        <v>0</v>
      </c>
      <c r="I10" s="328">
        <f t="shared" si="4"/>
        <v>0</v>
      </c>
      <c r="J10" s="328">
        <f t="shared" si="4"/>
        <v>0</v>
      </c>
      <c r="K10" s="419">
        <f>'4.sz.m.ÖNK kiadás'!K11</f>
        <v>2214000</v>
      </c>
      <c r="L10" s="328">
        <f t="shared" si="2"/>
        <v>2214000</v>
      </c>
      <c r="M10" s="328">
        <f t="shared" si="2"/>
        <v>2214000</v>
      </c>
      <c r="N10" s="328">
        <f t="shared" si="2"/>
        <v>0</v>
      </c>
      <c r="O10" s="328">
        <f t="shared" si="3"/>
        <v>0</v>
      </c>
      <c r="P10" s="328">
        <f t="shared" si="3"/>
        <v>0</v>
      </c>
      <c r="Q10" s="419">
        <f>'4.sz.m.ÖNK kiadás'!Q11</f>
        <v>6000</v>
      </c>
      <c r="R10" s="328">
        <f>'4.sz.m.ÖNK kiadás'!R11</f>
        <v>6000</v>
      </c>
      <c r="S10" s="947">
        <f>'4.sz.m.ÖNK kiadás'!S11</f>
        <v>6000</v>
      </c>
      <c r="T10" s="328">
        <f>'4.sz.m.ÖNK kiadás'!T11</f>
        <v>0</v>
      </c>
      <c r="U10" s="328">
        <f>'4.sz.m.ÖNK kiadás'!U11</f>
        <v>0</v>
      </c>
      <c r="V10" s="328">
        <f>'4.sz.m.ÖNK kiadás'!V11</f>
        <v>0</v>
      </c>
      <c r="W10" s="419"/>
      <c r="X10" s="328"/>
      <c r="Y10" s="328"/>
      <c r="Z10" s="328"/>
      <c r="AA10" s="328"/>
      <c r="AB10" s="328"/>
      <c r="AC10" s="328"/>
    </row>
    <row r="11" spans="1:29" s="5" customFormat="1" ht="33" customHeight="1">
      <c r="A11" s="114"/>
      <c r="B11" s="146"/>
      <c r="C11" s="123" t="s">
        <v>103</v>
      </c>
      <c r="D11" s="411" t="s">
        <v>395</v>
      </c>
      <c r="E11" s="419">
        <f>'4.sz.m.ÖNK kiadás'!E12</f>
        <v>0</v>
      </c>
      <c r="F11" s="328"/>
      <c r="G11" s="328">
        <f>'4.sz.m.ÖNK kiadás'!G12</f>
        <v>0</v>
      </c>
      <c r="H11" s="328">
        <f>'4.sz.m.ÖNK kiadás'!H12</f>
        <v>0</v>
      </c>
      <c r="I11" s="328">
        <f>'4.sz.m.ÖNK kiadás'!I12</f>
        <v>0</v>
      </c>
      <c r="J11" s="328">
        <f>'4.sz.m.ÖNK kiadás'!J12</f>
        <v>0</v>
      </c>
      <c r="K11" s="419">
        <f>'4.sz.m.ÖNK kiadás'!K12</f>
        <v>0</v>
      </c>
      <c r="L11" s="328">
        <f t="shared" si="2"/>
        <v>0</v>
      </c>
      <c r="M11" s="328">
        <f t="shared" si="2"/>
        <v>0</v>
      </c>
      <c r="N11" s="328">
        <f t="shared" si="2"/>
        <v>0</v>
      </c>
      <c r="O11" s="328">
        <f t="shared" si="3"/>
        <v>0</v>
      </c>
      <c r="P11" s="328">
        <f t="shared" si="3"/>
        <v>0</v>
      </c>
      <c r="Q11" s="419">
        <f>'4.sz.m.ÖNK kiadás'!Q12</f>
        <v>0</v>
      </c>
      <c r="R11" s="328">
        <f>'4.sz.m.ÖNK kiadás'!R12</f>
        <v>0</v>
      </c>
      <c r="S11" s="947">
        <f>'4.sz.m.ÖNK kiadás'!S12</f>
        <v>0</v>
      </c>
      <c r="T11" s="328">
        <f>'4.sz.m.ÖNK kiadás'!T12</f>
        <v>0</v>
      </c>
      <c r="U11" s="328">
        <f>'4.sz.m.ÖNK kiadás'!U12</f>
        <v>0</v>
      </c>
      <c r="V11" s="328">
        <f>'4.sz.m.ÖNK kiadás'!V12</f>
        <v>0</v>
      </c>
      <c r="W11" s="419"/>
      <c r="X11" s="328"/>
      <c r="Y11" s="328"/>
      <c r="Z11" s="328"/>
      <c r="AA11" s="328"/>
      <c r="AB11" s="328"/>
      <c r="AC11" s="328"/>
    </row>
    <row r="12" spans="1:29" s="5" customFormat="1" ht="57.75" customHeight="1">
      <c r="A12" s="114"/>
      <c r="B12" s="123"/>
      <c r="C12" s="123" t="s">
        <v>105</v>
      </c>
      <c r="D12" s="409" t="s">
        <v>396</v>
      </c>
      <c r="E12" s="419">
        <f>'4.sz.m.ÖNK kiadás'!E13</f>
        <v>2220000</v>
      </c>
      <c r="F12" s="328">
        <f>'4.sz.m.ÖNK kiadás'!F13</f>
        <v>2220000</v>
      </c>
      <c r="G12" s="328">
        <f>'4.sz.m.ÖNK kiadás'!G13</f>
        <v>2220000</v>
      </c>
      <c r="H12" s="328">
        <f>'4.sz.m.ÖNK kiadás'!H13</f>
        <v>0</v>
      </c>
      <c r="I12" s="328">
        <f>'4.sz.m.ÖNK kiadás'!I13</f>
        <v>0</v>
      </c>
      <c r="J12" s="328">
        <f>'4.sz.m.ÖNK kiadás'!J13</f>
        <v>0</v>
      </c>
      <c r="K12" s="419">
        <f>'4.sz.m.ÖNK kiadás'!K13</f>
        <v>0</v>
      </c>
      <c r="L12" s="328">
        <f t="shared" si="2"/>
        <v>0</v>
      </c>
      <c r="M12" s="328">
        <f t="shared" si="2"/>
        <v>0</v>
      </c>
      <c r="N12" s="328">
        <f t="shared" si="2"/>
        <v>0</v>
      </c>
      <c r="O12" s="328">
        <f t="shared" si="3"/>
        <v>0</v>
      </c>
      <c r="P12" s="328">
        <f t="shared" si="3"/>
        <v>0</v>
      </c>
      <c r="Q12" s="419">
        <f>'4.sz.m.ÖNK kiadás'!Q13</f>
        <v>2220000</v>
      </c>
      <c r="R12" s="328">
        <f>'4.sz.m.ÖNK kiadás'!R13</f>
        <v>2220000</v>
      </c>
      <c r="S12" s="947">
        <f>'4.sz.m.ÖNK kiadás'!S13</f>
        <v>2220000</v>
      </c>
      <c r="T12" s="328">
        <f>'4.sz.m.ÖNK kiadás'!T13</f>
        <v>0</v>
      </c>
      <c r="U12" s="328">
        <f>'4.sz.m.ÖNK kiadás'!U13</f>
        <v>0</v>
      </c>
      <c r="V12" s="328">
        <f>'4.sz.m.ÖNK kiadás'!V13</f>
        <v>0</v>
      </c>
      <c r="W12" s="419"/>
      <c r="X12" s="328"/>
      <c r="Y12" s="328"/>
      <c r="Z12" s="328"/>
      <c r="AA12" s="328"/>
      <c r="AB12" s="328"/>
      <c r="AC12" s="328"/>
    </row>
    <row r="13" spans="1:29" s="5" customFormat="1" ht="54.75" customHeight="1" thickBot="1">
      <c r="A13" s="142"/>
      <c r="B13" s="143"/>
      <c r="C13" s="123" t="s">
        <v>106</v>
      </c>
      <c r="D13" s="409" t="s">
        <v>537</v>
      </c>
      <c r="E13" s="419">
        <f>'4.sz.m.ÖNK kiadás'!E14</f>
        <v>0</v>
      </c>
      <c r="F13" s="328">
        <f>'4.sz.m.ÖNK kiadás'!F14</f>
        <v>0</v>
      </c>
      <c r="G13" s="328">
        <f>'4.sz.m.ÖNK kiadás'!G14</f>
        <v>0</v>
      </c>
      <c r="H13" s="328">
        <f>'4.sz.m.ÖNK kiadás'!H14</f>
        <v>0</v>
      </c>
      <c r="I13" s="328">
        <f>'4.sz.m.ÖNK kiadás'!I14</f>
        <v>0</v>
      </c>
      <c r="J13" s="328">
        <f>'4.sz.m.ÖNK kiadás'!J14</f>
        <v>0</v>
      </c>
      <c r="K13" s="419">
        <f>'4.sz.m.ÖNK kiadás'!K14</f>
        <v>0</v>
      </c>
      <c r="L13" s="328">
        <f t="shared" si="2"/>
        <v>0</v>
      </c>
      <c r="M13" s="328">
        <f t="shared" si="2"/>
        <v>0</v>
      </c>
      <c r="N13" s="328">
        <f t="shared" si="2"/>
        <v>0</v>
      </c>
      <c r="O13" s="328">
        <f t="shared" si="3"/>
        <v>0</v>
      </c>
      <c r="P13" s="328">
        <f t="shared" si="3"/>
        <v>0</v>
      </c>
      <c r="Q13" s="419">
        <f>'4.sz.m.ÖNK kiadás'!Q14</f>
        <v>0</v>
      </c>
      <c r="R13" s="328">
        <f>'4.sz.m.ÖNK kiadás'!R14</f>
        <v>0</v>
      </c>
      <c r="S13" s="947">
        <f>'4.sz.m.ÖNK kiadás'!S14</f>
        <v>0</v>
      </c>
      <c r="T13" s="328">
        <f>'4.sz.m.ÖNK kiadás'!T14</f>
        <v>0</v>
      </c>
      <c r="U13" s="328">
        <f>'4.sz.m.ÖNK kiadás'!U14</f>
        <v>0</v>
      </c>
      <c r="V13" s="328">
        <f>'4.sz.m.ÖNK kiadás'!V14</f>
        <v>0</v>
      </c>
      <c r="W13" s="419"/>
      <c r="X13" s="328"/>
      <c r="Y13" s="328"/>
      <c r="Z13" s="328"/>
      <c r="AA13" s="328"/>
      <c r="AB13" s="328"/>
      <c r="AC13" s="328"/>
    </row>
    <row r="14" spans="1:29" s="5" customFormat="1" ht="33" hidden="1" customHeight="1">
      <c r="A14" s="114"/>
      <c r="B14" s="123"/>
      <c r="C14" s="123" t="s">
        <v>109</v>
      </c>
      <c r="D14" s="409" t="s">
        <v>111</v>
      </c>
      <c r="E14" s="419"/>
      <c r="F14" s="328"/>
      <c r="G14" s="328"/>
      <c r="H14" s="328"/>
      <c r="I14" s="328"/>
      <c r="J14" s="328"/>
      <c r="K14" s="419"/>
      <c r="L14" s="328"/>
      <c r="M14" s="328"/>
      <c r="N14" s="328"/>
      <c r="O14" s="328"/>
      <c r="P14" s="328"/>
      <c r="Q14" s="419">
        <f>'4.sz.m.ÖNK kiadás'!Q15</f>
        <v>0</v>
      </c>
      <c r="R14" s="328">
        <f>'4.sz.m.ÖNK kiadás'!R15</f>
        <v>0</v>
      </c>
      <c r="S14" s="947">
        <f>'4.sz.m.ÖNK kiadás'!S15</f>
        <v>0</v>
      </c>
      <c r="T14" s="328">
        <f>'4.sz.m.ÖNK kiadás'!T15</f>
        <v>0</v>
      </c>
      <c r="U14" s="328">
        <f>'4.sz.m.ÖNK kiadás'!U15</f>
        <v>0</v>
      </c>
      <c r="V14" s="328">
        <f>'4.sz.m.ÖNK kiadás'!V15</f>
        <v>0</v>
      </c>
      <c r="W14" s="419"/>
      <c r="X14" s="328"/>
      <c r="Y14" s="328"/>
      <c r="Z14" s="328"/>
      <c r="AA14" s="328"/>
      <c r="AB14" s="328"/>
      <c r="AC14" s="328"/>
    </row>
    <row r="15" spans="1:29" s="5" customFormat="1" ht="33" hidden="1" customHeight="1" thickBot="1">
      <c r="A15" s="150"/>
      <c r="B15" s="137"/>
      <c r="C15" s="137" t="s">
        <v>110</v>
      </c>
      <c r="D15" s="412" t="s">
        <v>112</v>
      </c>
      <c r="E15" s="419"/>
      <c r="F15" s="328"/>
      <c r="G15" s="328"/>
      <c r="H15" s="328"/>
      <c r="I15" s="328"/>
      <c r="J15" s="328"/>
      <c r="K15" s="419"/>
      <c r="L15" s="328"/>
      <c r="M15" s="328"/>
      <c r="N15" s="328"/>
      <c r="O15" s="328"/>
      <c r="P15" s="328"/>
      <c r="Q15" s="419">
        <f>'4.sz.m.ÖNK kiadás'!Q16</f>
        <v>0</v>
      </c>
      <c r="R15" s="328">
        <f>'4.sz.m.ÖNK kiadás'!R16</f>
        <v>0</v>
      </c>
      <c r="S15" s="947">
        <f>'4.sz.m.ÖNK kiadás'!S16</f>
        <v>0</v>
      </c>
      <c r="T15" s="328">
        <f>'4.sz.m.ÖNK kiadás'!T16</f>
        <v>0</v>
      </c>
      <c r="U15" s="328">
        <f>'4.sz.m.ÖNK kiadás'!U16</f>
        <v>0</v>
      </c>
      <c r="V15" s="328">
        <f>'4.sz.m.ÖNK kiadás'!V16</f>
        <v>0</v>
      </c>
      <c r="W15" s="419"/>
      <c r="X15" s="328"/>
      <c r="Y15" s="328"/>
      <c r="Z15" s="328"/>
      <c r="AA15" s="328"/>
      <c r="AB15" s="328"/>
      <c r="AC15" s="328"/>
    </row>
    <row r="16" spans="1:29" s="5" customFormat="1" ht="33" customHeight="1" thickBot="1">
      <c r="A16" s="132" t="s">
        <v>34</v>
      </c>
      <c r="B16" s="1089" t="s">
        <v>113</v>
      </c>
      <c r="C16" s="1089"/>
      <c r="D16" s="1089"/>
      <c r="E16" s="420">
        <f t="shared" ref="E16:P16" si="5">SUM(E17:E19)</f>
        <v>158787000</v>
      </c>
      <c r="F16" s="90">
        <f t="shared" si="5"/>
        <v>158787000</v>
      </c>
      <c r="G16" s="90">
        <f t="shared" si="5"/>
        <v>157787000</v>
      </c>
      <c r="H16" s="90">
        <f t="shared" si="5"/>
        <v>254000</v>
      </c>
      <c r="I16" s="90">
        <f t="shared" si="5"/>
        <v>254000</v>
      </c>
      <c r="J16" s="90">
        <f t="shared" si="5"/>
        <v>254000</v>
      </c>
      <c r="K16" s="420">
        <f t="shared" si="5"/>
        <v>0</v>
      </c>
      <c r="L16" s="90">
        <f t="shared" si="5"/>
        <v>0</v>
      </c>
      <c r="M16" s="90">
        <f t="shared" si="5"/>
        <v>335000</v>
      </c>
      <c r="N16" s="90">
        <f t="shared" si="5"/>
        <v>0</v>
      </c>
      <c r="O16" s="90">
        <f t="shared" si="5"/>
        <v>0</v>
      </c>
      <c r="P16" s="90">
        <f t="shared" si="5"/>
        <v>0</v>
      </c>
      <c r="Q16" s="420">
        <f>SUM(Q17:Q19)</f>
        <v>158787000</v>
      </c>
      <c r="R16" s="90">
        <f t="shared" ref="R16:Z16" si="6">SUM(R17:R19)</f>
        <v>158787000</v>
      </c>
      <c r="S16" s="948">
        <f t="shared" si="6"/>
        <v>157787000</v>
      </c>
      <c r="T16" s="90">
        <f t="shared" si="6"/>
        <v>0</v>
      </c>
      <c r="U16" s="90">
        <f>SUM(U17:U19)</f>
        <v>0</v>
      </c>
      <c r="V16" s="90">
        <f>SUM(V17:V19)</f>
        <v>0</v>
      </c>
      <c r="W16" s="420">
        <f t="shared" si="6"/>
        <v>0</v>
      </c>
      <c r="X16" s="90">
        <f t="shared" si="6"/>
        <v>0</v>
      </c>
      <c r="Y16" s="90">
        <f t="shared" si="6"/>
        <v>0</v>
      </c>
      <c r="Z16" s="90">
        <f t="shared" si="6"/>
        <v>0</v>
      </c>
      <c r="AA16" s="90">
        <f>SUM(AA17:AA19)</f>
        <v>0</v>
      </c>
      <c r="AB16" s="90">
        <f>SUM(AB17:AB19)</f>
        <v>0</v>
      </c>
      <c r="AC16" s="90">
        <f>SUM(AC17:AC19)</f>
        <v>0</v>
      </c>
    </row>
    <row r="17" spans="1:29" s="5" customFormat="1" ht="33" customHeight="1">
      <c r="A17" s="131"/>
      <c r="B17" s="136" t="s">
        <v>47</v>
      </c>
      <c r="C17" s="1091" t="s">
        <v>114</v>
      </c>
      <c r="D17" s="1091"/>
      <c r="E17" s="419">
        <f>'4.sz.m.ÖNK kiadás'!E18+'üres lap2'!D37+'5 sz. m Idősek otthona'!D36+'üres lap'!D33</f>
        <v>84528000</v>
      </c>
      <c r="F17" s="328">
        <f>'4.sz.m.ÖNK kiadás'!F18+'üres lap2'!E37+'5 sz. m Idősek otthona'!E36+'üres lap'!E33</f>
        <v>84609000</v>
      </c>
      <c r="G17" s="328">
        <f>'4.sz.m.ÖNK kiadás'!G18+'üres lap2'!F37+'5 sz. m Idősek otthona'!F36+'üres lap'!F33</f>
        <v>84609000</v>
      </c>
      <c r="H17" s="328">
        <f>'4.sz.m.ÖNK kiadás'!H18+'üres lap2'!G37+'5 sz. m Idősek otthona'!G36+'üres lap'!G33</f>
        <v>254000</v>
      </c>
      <c r="I17" s="328">
        <f>'4.sz.m.ÖNK kiadás'!I18+'üres lap2'!H37+'5 sz. m Idősek otthona'!H36+'üres lap'!H33</f>
        <v>254000</v>
      </c>
      <c r="J17" s="328">
        <f>'4.sz.m.ÖNK kiadás'!J18+'üres lap2'!I37+'5 sz. m Idősek otthona'!I36+'üres lap'!I33</f>
        <v>254000</v>
      </c>
      <c r="K17" s="419">
        <f>'4.sz.m.ÖNK kiadás'!K18</f>
        <v>0</v>
      </c>
      <c r="L17" s="328">
        <v>0</v>
      </c>
      <c r="M17" s="328">
        <f>'4.sz.m.ÖNK kiadás'!M18+'üres lap2'!L37+'5 sz. m Idősek otthona'!L36+'üres lap'!L33</f>
        <v>335000</v>
      </c>
      <c r="N17" s="328">
        <f>'4.sz.m.ÖNK kiadás'!N18+'üres lap2'!M37+'5 sz. m Idősek otthona'!M36+'üres lap'!M33</f>
        <v>0</v>
      </c>
      <c r="O17" s="328">
        <f>'4.sz.m.ÖNK kiadás'!O18+'üres lap2'!M37+'5 sz. m Idősek otthona'!N36+'üres lap'!N33</f>
        <v>0</v>
      </c>
      <c r="P17" s="328">
        <f>'4.sz.m.ÖNK kiadás'!P18+'üres lap2'!N37+'5 sz. m Idősek otthona'!O36+'üres lap'!O33</f>
        <v>0</v>
      </c>
      <c r="Q17" s="419">
        <f>'4.sz.m.ÖNK kiadás'!Q18+'5 sz. m Idősek otthona'!J36</f>
        <v>84528000</v>
      </c>
      <c r="R17" s="419">
        <f>'4.sz.m.ÖNK kiadás'!R18+'5 sz. m Idősek otthona'!K36</f>
        <v>84609000</v>
      </c>
      <c r="S17" s="419">
        <f>'4.sz.m.ÖNK kiadás'!S18+'5 sz. m Idősek otthona'!L36</f>
        <v>84609000</v>
      </c>
      <c r="T17" s="328"/>
      <c r="U17" s="328"/>
      <c r="V17" s="328"/>
      <c r="W17" s="419"/>
      <c r="X17" s="328"/>
      <c r="Y17" s="328"/>
      <c r="Z17" s="328"/>
      <c r="AA17" s="328"/>
      <c r="AB17" s="328"/>
      <c r="AC17" s="328"/>
    </row>
    <row r="18" spans="1:29" s="5" customFormat="1" ht="33" customHeight="1">
      <c r="A18" s="114"/>
      <c r="B18" s="123" t="s">
        <v>48</v>
      </c>
      <c r="C18" s="1103" t="s">
        <v>115</v>
      </c>
      <c r="D18" s="1103"/>
      <c r="E18" s="419">
        <f>'4.sz.m.ÖNK kiadás'!E19+'5 sz. m Idősek otthona'!D37</f>
        <v>74259000</v>
      </c>
      <c r="F18" s="419">
        <f>'4.sz.m.ÖNK kiadás'!F19+'5 sz. m Idősek otthona'!E37</f>
        <v>74178000</v>
      </c>
      <c r="G18" s="419">
        <f>'4.sz.m.ÖNK kiadás'!G19+'5 sz. m Idősek otthona'!F37</f>
        <v>73178000</v>
      </c>
      <c r="H18" s="328">
        <f>'4.sz.m.ÖNK kiadás'!H19</f>
        <v>0</v>
      </c>
      <c r="I18" s="328">
        <f>'4.sz.m.ÖNK kiadás'!I19</f>
        <v>0</v>
      </c>
      <c r="J18" s="328">
        <f>'4.sz.m.ÖNK kiadás'!J19</f>
        <v>0</v>
      </c>
      <c r="K18" s="419">
        <f>'4.sz.m.ÖNK kiadás'!K19</f>
        <v>0</v>
      </c>
      <c r="L18" s="328">
        <f>'4.sz.m.ÖNK kiadás'!L19</f>
        <v>0</v>
      </c>
      <c r="M18" s="328">
        <f>'4.sz.m.ÖNK kiadás'!M19</f>
        <v>0</v>
      </c>
      <c r="N18" s="328">
        <f>'4.sz.m.ÖNK kiadás'!N19</f>
        <v>0</v>
      </c>
      <c r="O18" s="328">
        <f>'4.sz.m.ÖNK kiadás'!O19</f>
        <v>0</v>
      </c>
      <c r="P18" s="328">
        <f>'4.sz.m.ÖNK kiadás'!P19</f>
        <v>0</v>
      </c>
      <c r="Q18" s="419">
        <f>'4.sz.m.ÖNK kiadás'!Q19+'5 sz. m Idősek otthona'!J37</f>
        <v>74259000</v>
      </c>
      <c r="R18" s="419">
        <f>'4.sz.m.ÖNK kiadás'!R19+'5 sz. m Idősek otthona'!K37</f>
        <v>74178000</v>
      </c>
      <c r="S18" s="419">
        <f>'4.sz.m.ÖNK kiadás'!S19+'5 sz. m Idősek otthona'!L37</f>
        <v>73178000</v>
      </c>
      <c r="T18" s="328"/>
      <c r="U18" s="328"/>
      <c r="V18" s="328"/>
      <c r="W18" s="419"/>
      <c r="X18" s="328"/>
      <c r="Y18" s="328"/>
      <c r="Z18" s="328"/>
      <c r="AA18" s="328"/>
      <c r="AB18" s="328"/>
      <c r="AC18" s="328"/>
    </row>
    <row r="19" spans="1:29" s="5" customFormat="1" ht="33" customHeight="1">
      <c r="A19" s="144"/>
      <c r="B19" s="123" t="s">
        <v>49</v>
      </c>
      <c r="C19" s="1097" t="s">
        <v>116</v>
      </c>
      <c r="D19" s="1097"/>
      <c r="E19" s="419">
        <f>'4.sz.m.ÖNK kiadás'!E20</f>
        <v>0</v>
      </c>
      <c r="F19" s="328">
        <f>'4.sz.m.ÖNK kiadás'!F20</f>
        <v>0</v>
      </c>
      <c r="G19" s="328">
        <f>'4.sz.m.ÖNK kiadás'!G20</f>
        <v>0</v>
      </c>
      <c r="H19" s="328">
        <f>'4.sz.m.ÖNK kiadás'!H20</f>
        <v>0</v>
      </c>
      <c r="I19" s="328">
        <f>'4.sz.m.ÖNK kiadás'!I20</f>
        <v>0</v>
      </c>
      <c r="J19" s="328">
        <f>'4.sz.m.ÖNK kiadás'!J20</f>
        <v>0</v>
      </c>
      <c r="K19" s="419">
        <f>'4.sz.m.ÖNK kiadás'!K20</f>
        <v>0</v>
      </c>
      <c r="L19" s="328">
        <f>'4.sz.m.ÖNK kiadás'!L20</f>
        <v>0</v>
      </c>
      <c r="M19" s="328">
        <f>'4.sz.m.ÖNK kiadás'!M20</f>
        <v>0</v>
      </c>
      <c r="N19" s="328">
        <f>'4.sz.m.ÖNK kiadás'!N20</f>
        <v>0</v>
      </c>
      <c r="O19" s="328">
        <f>'4.sz.m.ÖNK kiadás'!O20</f>
        <v>0</v>
      </c>
      <c r="P19" s="328">
        <f>'4.sz.m.ÖNK kiadás'!P20</f>
        <v>0</v>
      </c>
      <c r="Q19" s="419">
        <f>'4.sz.m.ÖNK kiadás'!Q20</f>
        <v>0</v>
      </c>
      <c r="R19" s="328">
        <f>'4.sz.m.ÖNK kiadás'!R20</f>
        <v>0</v>
      </c>
      <c r="S19" s="947">
        <f>'4.sz.m.ÖNK kiadás'!S20</f>
        <v>0</v>
      </c>
      <c r="T19" s="328">
        <f>'4.sz.m.ÖNK kiadás'!T20</f>
        <v>0</v>
      </c>
      <c r="U19" s="328">
        <f>'4.sz.m.ÖNK kiadás'!U20</f>
        <v>0</v>
      </c>
      <c r="V19" s="328">
        <f>'4.sz.m.ÖNK kiadás'!V20</f>
        <v>0</v>
      </c>
      <c r="W19" s="419"/>
      <c r="X19" s="328"/>
      <c r="Y19" s="328"/>
      <c r="Z19" s="328"/>
      <c r="AA19" s="328"/>
      <c r="AB19" s="328"/>
      <c r="AC19" s="328"/>
    </row>
    <row r="20" spans="1:29" s="5" customFormat="1" ht="33" customHeight="1">
      <c r="A20" s="120"/>
      <c r="B20" s="124"/>
      <c r="C20" s="124" t="s">
        <v>117</v>
      </c>
      <c r="D20" s="279" t="s">
        <v>107</v>
      </c>
      <c r="E20" s="419">
        <f>'4.sz.m.ÖNK kiadás'!E21</f>
        <v>0</v>
      </c>
      <c r="F20" s="328">
        <f>'4.sz.m.ÖNK kiadás'!F21</f>
        <v>0</v>
      </c>
      <c r="G20" s="328">
        <f>'4.sz.m.ÖNK kiadás'!G21</f>
        <v>0</v>
      </c>
      <c r="H20" s="328">
        <f>'4.sz.m.ÖNK kiadás'!H21</f>
        <v>0</v>
      </c>
      <c r="I20" s="328">
        <f>'4.sz.m.ÖNK kiadás'!I21</f>
        <v>0</v>
      </c>
      <c r="J20" s="328">
        <f>'4.sz.m.ÖNK kiadás'!J21</f>
        <v>0</v>
      </c>
      <c r="K20" s="419">
        <f>'4.sz.m.ÖNK kiadás'!K21</f>
        <v>0</v>
      </c>
      <c r="L20" s="328">
        <f>'4.sz.m.ÖNK kiadás'!L21</f>
        <v>0</v>
      </c>
      <c r="M20" s="328">
        <f>'4.sz.m.ÖNK kiadás'!M21</f>
        <v>0</v>
      </c>
      <c r="N20" s="328">
        <f>'4.sz.m.ÖNK kiadás'!N21</f>
        <v>0</v>
      </c>
      <c r="O20" s="328">
        <f>'4.sz.m.ÖNK kiadás'!O21</f>
        <v>0</v>
      </c>
      <c r="P20" s="328">
        <f>'4.sz.m.ÖNK kiadás'!P21</f>
        <v>0</v>
      </c>
      <c r="Q20" s="419">
        <f>'4.sz.m.ÖNK kiadás'!Q21</f>
        <v>0</v>
      </c>
      <c r="R20" s="328">
        <f>'4.sz.m.ÖNK kiadás'!R21</f>
        <v>0</v>
      </c>
      <c r="S20" s="947">
        <f>'4.sz.m.ÖNK kiadás'!S21</f>
        <v>0</v>
      </c>
      <c r="T20" s="328">
        <f>'4.sz.m.ÖNK kiadás'!T21</f>
        <v>0</v>
      </c>
      <c r="U20" s="328">
        <f>'4.sz.m.ÖNK kiadás'!U21</f>
        <v>0</v>
      </c>
      <c r="V20" s="328">
        <f>'4.sz.m.ÖNK kiadás'!V21</f>
        <v>0</v>
      </c>
      <c r="W20" s="419"/>
      <c r="X20" s="328"/>
      <c r="Y20" s="328"/>
      <c r="Z20" s="328"/>
      <c r="AA20" s="328"/>
      <c r="AB20" s="328"/>
      <c r="AC20" s="328"/>
    </row>
    <row r="21" spans="1:29" s="5" customFormat="1" ht="33" customHeight="1">
      <c r="A21" s="120"/>
      <c r="B21" s="124"/>
      <c r="C21" s="124" t="s">
        <v>118</v>
      </c>
      <c r="D21" s="279" t="s">
        <v>108</v>
      </c>
      <c r="E21" s="419">
        <f>'4.sz.m.ÖNK kiadás'!E22</f>
        <v>0</v>
      </c>
      <c r="F21" s="328">
        <f>'4.sz.m.ÖNK kiadás'!F22</f>
        <v>0</v>
      </c>
      <c r="G21" s="328">
        <f>'4.sz.m.ÖNK kiadás'!G22</f>
        <v>0</v>
      </c>
      <c r="H21" s="328">
        <f>'4.sz.m.ÖNK kiadás'!H22</f>
        <v>0</v>
      </c>
      <c r="I21" s="328">
        <f>'4.sz.m.ÖNK kiadás'!I22</f>
        <v>0</v>
      </c>
      <c r="J21" s="328">
        <f>'4.sz.m.ÖNK kiadás'!J22</f>
        <v>0</v>
      </c>
      <c r="K21" s="419">
        <f>'4.sz.m.ÖNK kiadás'!K22</f>
        <v>0</v>
      </c>
      <c r="L21" s="328">
        <f>'4.sz.m.ÖNK kiadás'!L22</f>
        <v>0</v>
      </c>
      <c r="M21" s="328">
        <f>'4.sz.m.ÖNK kiadás'!M22</f>
        <v>0</v>
      </c>
      <c r="N21" s="328">
        <f>'4.sz.m.ÖNK kiadás'!N22</f>
        <v>0</v>
      </c>
      <c r="O21" s="328">
        <f>'4.sz.m.ÖNK kiadás'!O22</f>
        <v>0</v>
      </c>
      <c r="P21" s="328">
        <f>'4.sz.m.ÖNK kiadás'!P22</f>
        <v>0</v>
      </c>
      <c r="Q21" s="419">
        <f>'4.sz.m.ÖNK kiadás'!Q22</f>
        <v>0</v>
      </c>
      <c r="R21" s="328"/>
      <c r="S21" s="947"/>
      <c r="T21" s="328"/>
      <c r="U21" s="328"/>
      <c r="V21" s="328"/>
      <c r="W21" s="419"/>
      <c r="X21" s="328"/>
      <c r="Y21" s="328"/>
      <c r="Z21" s="328"/>
      <c r="AA21" s="328"/>
      <c r="AB21" s="328"/>
      <c r="AC21" s="328"/>
    </row>
    <row r="22" spans="1:29" s="5" customFormat="1" ht="33" customHeight="1">
      <c r="A22" s="144"/>
      <c r="B22" s="279"/>
      <c r="C22" s="124" t="s">
        <v>119</v>
      </c>
      <c r="D22" s="279" t="s">
        <v>111</v>
      </c>
      <c r="E22" s="419">
        <f>'4.sz.m.ÖNK kiadás'!E23</f>
        <v>0</v>
      </c>
      <c r="F22" s="328">
        <f>'4.sz.m.ÖNK kiadás'!F23</f>
        <v>0</v>
      </c>
      <c r="G22" s="328">
        <f>'4.sz.m.ÖNK kiadás'!G23</f>
        <v>0</v>
      </c>
      <c r="H22" s="328">
        <f>'4.sz.m.ÖNK kiadás'!H23</f>
        <v>0</v>
      </c>
      <c r="I22" s="328">
        <f>'4.sz.m.ÖNK kiadás'!I23</f>
        <v>0</v>
      </c>
      <c r="J22" s="328">
        <f>'4.sz.m.ÖNK kiadás'!J23</f>
        <v>0</v>
      </c>
      <c r="K22" s="419">
        <f>'4.sz.m.ÖNK kiadás'!K23</f>
        <v>0</v>
      </c>
      <c r="L22" s="328">
        <f>'4.sz.m.ÖNK kiadás'!L23</f>
        <v>0</v>
      </c>
      <c r="M22" s="328">
        <f>'4.sz.m.ÖNK kiadás'!M23</f>
        <v>0</v>
      </c>
      <c r="N22" s="328">
        <f>'4.sz.m.ÖNK kiadás'!N23</f>
        <v>0</v>
      </c>
      <c r="O22" s="328">
        <f>'4.sz.m.ÖNK kiadás'!O23</f>
        <v>0</v>
      </c>
      <c r="P22" s="328">
        <f>'4.sz.m.ÖNK kiadás'!P23</f>
        <v>0</v>
      </c>
      <c r="Q22" s="419">
        <f>'4.sz.m.ÖNK kiadás'!Q23</f>
        <v>0</v>
      </c>
      <c r="R22" s="328"/>
      <c r="S22" s="947"/>
      <c r="T22" s="328"/>
      <c r="U22" s="328"/>
      <c r="V22" s="328"/>
      <c r="W22" s="419"/>
      <c r="X22" s="328"/>
      <c r="Y22" s="328"/>
      <c r="Z22" s="328"/>
      <c r="AA22" s="328"/>
      <c r="AB22" s="328"/>
      <c r="AC22" s="328"/>
    </row>
    <row r="23" spans="1:29" s="5" customFormat="1" ht="33" customHeight="1" thickBot="1">
      <c r="A23" s="306"/>
      <c r="B23" s="307"/>
      <c r="C23" s="308" t="s">
        <v>239</v>
      </c>
      <c r="D23" s="307" t="s">
        <v>240</v>
      </c>
      <c r="E23" s="419">
        <f>'4.sz.m.ÖNK kiadás'!E24</f>
        <v>0</v>
      </c>
      <c r="F23" s="328">
        <f>'4.sz.m.ÖNK kiadás'!F24</f>
        <v>0</v>
      </c>
      <c r="G23" s="328">
        <f>'4.sz.m.ÖNK kiadás'!G24</f>
        <v>0</v>
      </c>
      <c r="H23" s="328">
        <f>'4.sz.m.ÖNK kiadás'!H24</f>
        <v>0</v>
      </c>
      <c r="I23" s="328">
        <f>'4.sz.m.ÖNK kiadás'!I24</f>
        <v>0</v>
      </c>
      <c r="J23" s="328">
        <f>'4.sz.m.ÖNK kiadás'!J24</f>
        <v>0</v>
      </c>
      <c r="K23" s="419">
        <f>'4.sz.m.ÖNK kiadás'!K24</f>
        <v>0</v>
      </c>
      <c r="L23" s="328">
        <f>'4.sz.m.ÖNK kiadás'!L24</f>
        <v>0</v>
      </c>
      <c r="M23" s="328">
        <f>'4.sz.m.ÖNK kiadás'!M24</f>
        <v>0</v>
      </c>
      <c r="N23" s="328">
        <f>'4.sz.m.ÖNK kiadás'!N24</f>
        <v>0</v>
      </c>
      <c r="O23" s="328">
        <f>'4.sz.m.ÖNK kiadás'!O24</f>
        <v>0</v>
      </c>
      <c r="P23" s="328">
        <f>'4.sz.m.ÖNK kiadás'!P24</f>
        <v>0</v>
      </c>
      <c r="Q23" s="419">
        <f>'4.sz.m.ÖNK kiadás'!Q24</f>
        <v>0</v>
      </c>
      <c r="R23" s="328"/>
      <c r="S23" s="947"/>
      <c r="T23" s="328"/>
      <c r="U23" s="328"/>
      <c r="V23" s="328"/>
      <c r="W23" s="419"/>
      <c r="X23" s="328"/>
      <c r="Y23" s="328"/>
      <c r="Z23" s="328"/>
      <c r="AA23" s="328"/>
      <c r="AB23" s="328"/>
      <c r="AC23" s="328"/>
    </row>
    <row r="24" spans="1:29" s="5" customFormat="1" ht="33" customHeight="1" thickBot="1">
      <c r="A24" s="132" t="s">
        <v>10</v>
      </c>
      <c r="B24" s="1089" t="s">
        <v>120</v>
      </c>
      <c r="C24" s="1089"/>
      <c r="D24" s="1089"/>
      <c r="E24" s="420">
        <f t="shared" ref="E24:P24" si="7">SUM(E25:E27)</f>
        <v>3781000</v>
      </c>
      <c r="F24" s="90">
        <f t="shared" si="7"/>
        <v>3781000</v>
      </c>
      <c r="G24" s="90">
        <f t="shared" si="7"/>
        <v>3781000</v>
      </c>
      <c r="H24" s="90">
        <f t="shared" si="7"/>
        <v>0</v>
      </c>
      <c r="I24" s="90">
        <f t="shared" si="7"/>
        <v>0</v>
      </c>
      <c r="J24" s="90">
        <f t="shared" si="7"/>
        <v>0</v>
      </c>
      <c r="K24" s="420">
        <f t="shared" si="7"/>
        <v>3781000</v>
      </c>
      <c r="L24" s="90">
        <f t="shared" si="7"/>
        <v>3781000</v>
      </c>
      <c r="M24" s="90">
        <f t="shared" si="7"/>
        <v>3781000</v>
      </c>
      <c r="N24" s="90">
        <f t="shared" si="7"/>
        <v>0</v>
      </c>
      <c r="O24" s="90">
        <f t="shared" si="7"/>
        <v>0</v>
      </c>
      <c r="P24" s="90">
        <f t="shared" si="7"/>
        <v>0</v>
      </c>
      <c r="Q24" s="420">
        <f t="shared" ref="Q24:Z24" si="8">SUM(Q25:Q27)</f>
        <v>0</v>
      </c>
      <c r="R24" s="90">
        <f t="shared" si="8"/>
        <v>0</v>
      </c>
      <c r="S24" s="948">
        <f t="shared" si="8"/>
        <v>0</v>
      </c>
      <c r="T24" s="90">
        <f t="shared" si="8"/>
        <v>0</v>
      </c>
      <c r="U24" s="90">
        <f>SUM(U25:U27)</f>
        <v>0</v>
      </c>
      <c r="V24" s="90">
        <f>SUM(V25:V27)</f>
        <v>0</v>
      </c>
      <c r="W24" s="420">
        <f t="shared" si="8"/>
        <v>0</v>
      </c>
      <c r="X24" s="90">
        <f t="shared" si="8"/>
        <v>0</v>
      </c>
      <c r="Y24" s="90">
        <f t="shared" si="8"/>
        <v>0</v>
      </c>
      <c r="Z24" s="90">
        <f t="shared" si="8"/>
        <v>0</v>
      </c>
      <c r="AA24" s="90">
        <f>SUM(AA25:AA27)</f>
        <v>0</v>
      </c>
      <c r="AB24" s="90">
        <f>SUM(AB25:AB27)</f>
        <v>0</v>
      </c>
      <c r="AC24" s="90">
        <f>SUM(AC25:AC27)</f>
        <v>0</v>
      </c>
    </row>
    <row r="25" spans="1:29" s="5" customFormat="1" ht="33" customHeight="1">
      <c r="A25" s="131"/>
      <c r="B25" s="136" t="s">
        <v>50</v>
      </c>
      <c r="C25" s="1091" t="s">
        <v>3</v>
      </c>
      <c r="D25" s="1091"/>
      <c r="E25" s="419">
        <f>'4.sz.m.ÖNK kiadás'!E26</f>
        <v>3781000</v>
      </c>
      <c r="F25" s="328">
        <f>'4.sz.m.ÖNK kiadás'!F26</f>
        <v>3781000</v>
      </c>
      <c r="G25" s="328">
        <f>'4.sz.m.ÖNK kiadás'!G26</f>
        <v>3781000</v>
      </c>
      <c r="H25" s="328">
        <f>'4.sz.m.ÖNK kiadás'!H26+'üres lap'!G37</f>
        <v>0</v>
      </c>
      <c r="I25" s="328">
        <f>'4.sz.m.ÖNK kiadás'!I26+'üres lap'!H37</f>
        <v>0</v>
      </c>
      <c r="J25" s="328">
        <f>'4.sz.m.ÖNK kiadás'!J26+'üres lap'!I37</f>
        <v>0</v>
      </c>
      <c r="K25" s="419">
        <v>3781000</v>
      </c>
      <c r="L25" s="328">
        <f>'4.sz.m.ÖNK kiadás'!L26</f>
        <v>3781000</v>
      </c>
      <c r="M25" s="328">
        <f>'4.sz.m.ÖNK kiadás'!M26</f>
        <v>3781000</v>
      </c>
      <c r="N25" s="328">
        <f>'4.sz.m.ÖNK kiadás'!N26+'üres lap'!G37</f>
        <v>0</v>
      </c>
      <c r="O25" s="328">
        <f>'4.sz.m.ÖNK kiadás'!O26+'üres lap'!H37</f>
        <v>0</v>
      </c>
      <c r="P25" s="328">
        <f>'4.sz.m.ÖNK kiadás'!P26+'üres lap'!I37</f>
        <v>0</v>
      </c>
      <c r="Q25" s="419"/>
      <c r="R25" s="328"/>
      <c r="S25" s="947"/>
      <c r="T25" s="328"/>
      <c r="U25" s="328"/>
      <c r="V25" s="328"/>
      <c r="W25" s="419"/>
      <c r="X25" s="328"/>
      <c r="Y25" s="328"/>
      <c r="Z25" s="328"/>
      <c r="AA25" s="328"/>
      <c r="AB25" s="328"/>
      <c r="AC25" s="328"/>
    </row>
    <row r="26" spans="1:29" s="8" customFormat="1" ht="33" customHeight="1">
      <c r="A26" s="145"/>
      <c r="B26" s="123" t="s">
        <v>51</v>
      </c>
      <c r="C26" s="1102" t="s">
        <v>397</v>
      </c>
      <c r="D26" s="1102"/>
      <c r="E26" s="419"/>
      <c r="F26" s="328"/>
      <c r="G26" s="328"/>
      <c r="H26" s="328"/>
      <c r="I26" s="328"/>
      <c r="J26" s="328"/>
      <c r="K26" s="419"/>
      <c r="L26" s="328"/>
      <c r="M26" s="328"/>
      <c r="N26" s="328"/>
      <c r="O26" s="328"/>
      <c r="P26" s="328"/>
      <c r="Q26" s="419"/>
      <c r="R26" s="328"/>
      <c r="S26" s="947"/>
      <c r="T26" s="328"/>
      <c r="U26" s="328"/>
      <c r="V26" s="328"/>
      <c r="W26" s="419"/>
      <c r="X26" s="328"/>
      <c r="Y26" s="328"/>
      <c r="Z26" s="328"/>
      <c r="AA26" s="328"/>
      <c r="AB26" s="328"/>
      <c r="AC26" s="328"/>
    </row>
    <row r="27" spans="1:29" s="8" customFormat="1" ht="33" customHeight="1" thickBot="1">
      <c r="A27" s="151"/>
      <c r="B27" s="137" t="s">
        <v>88</v>
      </c>
      <c r="C27" s="152" t="s">
        <v>121</v>
      </c>
      <c r="D27" s="152"/>
      <c r="E27" s="419"/>
      <c r="F27" s="328"/>
      <c r="G27" s="328"/>
      <c r="H27" s="328"/>
      <c r="I27" s="328"/>
      <c r="J27" s="328"/>
      <c r="K27" s="419"/>
      <c r="L27" s="328"/>
      <c r="M27" s="328"/>
      <c r="N27" s="328"/>
      <c r="O27" s="328"/>
      <c r="P27" s="328"/>
      <c r="Q27" s="419"/>
      <c r="R27" s="328"/>
      <c r="S27" s="947"/>
      <c r="T27" s="328"/>
      <c r="U27" s="328"/>
      <c r="V27" s="328"/>
      <c r="W27" s="419"/>
      <c r="X27" s="328"/>
      <c r="Y27" s="328"/>
      <c r="Z27" s="328"/>
      <c r="AA27" s="328"/>
      <c r="AB27" s="328"/>
      <c r="AC27" s="328"/>
    </row>
    <row r="28" spans="1:29" s="8" customFormat="1" ht="33" customHeight="1" thickBot="1">
      <c r="A28" s="111" t="s">
        <v>11</v>
      </c>
      <c r="B28" s="138" t="s">
        <v>122</v>
      </c>
      <c r="C28" s="138"/>
      <c r="D28" s="138"/>
      <c r="E28" s="421">
        <v>0</v>
      </c>
      <c r="F28" s="422">
        <v>0</v>
      </c>
      <c r="G28" s="422">
        <v>0</v>
      </c>
      <c r="H28" s="422">
        <v>0</v>
      </c>
      <c r="I28" s="422">
        <v>0</v>
      </c>
      <c r="J28" s="422">
        <v>0</v>
      </c>
      <c r="K28" s="421">
        <v>0</v>
      </c>
      <c r="L28" s="422">
        <v>0</v>
      </c>
      <c r="M28" s="422">
        <v>0</v>
      </c>
      <c r="N28" s="422">
        <v>0</v>
      </c>
      <c r="O28" s="422">
        <v>0</v>
      </c>
      <c r="P28" s="422">
        <v>0</v>
      </c>
      <c r="Q28" s="421"/>
      <c r="R28" s="422"/>
      <c r="S28" s="945"/>
      <c r="T28" s="422"/>
      <c r="U28" s="422"/>
      <c r="V28" s="422"/>
      <c r="W28" s="421"/>
      <c r="X28" s="422"/>
      <c r="Y28" s="422"/>
      <c r="Z28" s="422"/>
      <c r="AA28" s="422"/>
      <c r="AB28" s="422"/>
      <c r="AC28" s="422"/>
    </row>
    <row r="29" spans="1:29" s="8" customFormat="1" ht="33" customHeight="1" thickBot="1">
      <c r="A29" s="132" t="s">
        <v>12</v>
      </c>
      <c r="B29" s="1062" t="s">
        <v>123</v>
      </c>
      <c r="C29" s="1062"/>
      <c r="D29" s="1062"/>
      <c r="E29" s="418">
        <f>E5+E16+E24+E28</f>
        <v>219031000</v>
      </c>
      <c r="F29" s="326">
        <f t="shared" ref="F29:AC29" si="9">F5+F16+F24+F28</f>
        <v>219031000</v>
      </c>
      <c r="G29" s="326">
        <f t="shared" si="9"/>
        <v>221106166</v>
      </c>
      <c r="H29" s="326">
        <f t="shared" si="9"/>
        <v>53560000</v>
      </c>
      <c r="I29" s="326">
        <f t="shared" si="9"/>
        <v>53560000</v>
      </c>
      <c r="J29" s="326">
        <f t="shared" si="9"/>
        <v>53560000</v>
      </c>
      <c r="K29" s="418">
        <f>K5+K16+K24+K28</f>
        <v>24176000</v>
      </c>
      <c r="L29" s="326">
        <f t="shared" si="9"/>
        <v>24176000</v>
      </c>
      <c r="M29" s="326">
        <f>M5+M16+M24+M28</f>
        <v>24511000</v>
      </c>
      <c r="N29" s="326">
        <f>N5+N16+N24+N28</f>
        <v>53306000</v>
      </c>
      <c r="O29" s="326">
        <f>O5+O16+O24+O28</f>
        <v>53306000</v>
      </c>
      <c r="P29" s="326">
        <f>P5+P16+P24+P28</f>
        <v>53306000</v>
      </c>
      <c r="Q29" s="418">
        <f t="shared" si="9"/>
        <v>194855000</v>
      </c>
      <c r="R29" s="326">
        <f t="shared" si="9"/>
        <v>194855000</v>
      </c>
      <c r="S29" s="945">
        <f t="shared" si="9"/>
        <v>196930166</v>
      </c>
      <c r="T29" s="326">
        <f t="shared" si="9"/>
        <v>0</v>
      </c>
      <c r="U29" s="326">
        <f t="shared" si="9"/>
        <v>0</v>
      </c>
      <c r="V29" s="326">
        <f t="shared" si="9"/>
        <v>0</v>
      </c>
      <c r="W29" s="418">
        <f t="shared" si="9"/>
        <v>0</v>
      </c>
      <c r="X29" s="326">
        <f t="shared" si="9"/>
        <v>0</v>
      </c>
      <c r="Y29" s="326">
        <f t="shared" si="9"/>
        <v>0</v>
      </c>
      <c r="Z29" s="326">
        <f t="shared" si="9"/>
        <v>0</v>
      </c>
      <c r="AA29" s="326">
        <f t="shared" si="9"/>
        <v>0</v>
      </c>
      <c r="AB29" s="326">
        <f t="shared" si="9"/>
        <v>0</v>
      </c>
      <c r="AC29" s="326">
        <f t="shared" si="9"/>
        <v>0</v>
      </c>
    </row>
    <row r="30" spans="1:29" s="8" customFormat="1" ht="33" customHeight="1" thickBot="1">
      <c r="A30" s="109" t="s">
        <v>13</v>
      </c>
      <c r="B30" s="1104" t="s">
        <v>242</v>
      </c>
      <c r="C30" s="1104"/>
      <c r="D30" s="1104"/>
      <c r="E30" s="423">
        <v>1047000</v>
      </c>
      <c r="F30" s="423">
        <v>1047263</v>
      </c>
      <c r="G30" s="423">
        <v>1047263</v>
      </c>
      <c r="H30" s="423">
        <v>1047</v>
      </c>
      <c r="I30" s="423">
        <v>1047</v>
      </c>
      <c r="J30" s="423">
        <v>1047</v>
      </c>
      <c r="K30" s="423">
        <v>1047000</v>
      </c>
      <c r="L30" s="135">
        <f>'4.sz.m.ÖNK kiadás'!L32</f>
        <v>1047263</v>
      </c>
      <c r="M30" s="135">
        <f>'4.sz.m.ÖNK kiadás'!M32</f>
        <v>1047263</v>
      </c>
      <c r="N30" s="135">
        <f>'4.sz.m.ÖNK kiadás'!N32</f>
        <v>0</v>
      </c>
      <c r="O30" s="135">
        <f>'4.sz.m.ÖNK kiadás'!O32</f>
        <v>0</v>
      </c>
      <c r="P30" s="135">
        <f>'4.sz.m.ÖNK kiadás'!P32</f>
        <v>0</v>
      </c>
      <c r="Q30" s="423"/>
      <c r="R30" s="135"/>
      <c r="S30" s="949"/>
      <c r="T30" s="135"/>
      <c r="U30" s="135"/>
      <c r="V30" s="135"/>
      <c r="W30" s="423"/>
      <c r="X30" s="135"/>
      <c r="Y30" s="135"/>
      <c r="Z30" s="135"/>
      <c r="AA30" s="135"/>
      <c r="AB30" s="135"/>
      <c r="AC30" s="135"/>
    </row>
    <row r="31" spans="1:29" s="5" customFormat="1" ht="33" customHeight="1">
      <c r="A31" s="154"/>
      <c r="B31" s="136" t="s">
        <v>55</v>
      </c>
      <c r="C31" s="1049" t="s">
        <v>510</v>
      </c>
      <c r="D31" s="1100"/>
      <c r="E31" s="419">
        <v>1047000</v>
      </c>
      <c r="F31" s="419">
        <v>1047263</v>
      </c>
      <c r="G31" s="419">
        <v>1047263</v>
      </c>
      <c r="H31" s="419">
        <v>1047</v>
      </c>
      <c r="I31" s="419">
        <v>1047</v>
      </c>
      <c r="J31" s="419">
        <v>1047</v>
      </c>
      <c r="K31" s="419">
        <v>1047000</v>
      </c>
      <c r="L31" s="419">
        <v>1047263</v>
      </c>
      <c r="M31" s="328"/>
      <c r="N31" s="328"/>
      <c r="O31" s="328"/>
      <c r="P31" s="328"/>
      <c r="Q31" s="419"/>
      <c r="R31" s="328"/>
      <c r="S31" s="947"/>
      <c r="T31" s="328"/>
      <c r="U31" s="328"/>
      <c r="V31" s="328"/>
      <c r="W31" s="419"/>
      <c r="X31" s="328"/>
      <c r="Y31" s="328"/>
      <c r="Z31" s="328"/>
      <c r="AA31" s="328"/>
      <c r="AB31" s="328"/>
      <c r="AC31" s="328"/>
    </row>
    <row r="32" spans="1:29" s="5" customFormat="1" ht="33" customHeight="1" thickBot="1">
      <c r="A32" s="150"/>
      <c r="B32" s="137" t="s">
        <v>70</v>
      </c>
      <c r="C32" s="1105" t="s">
        <v>399</v>
      </c>
      <c r="D32" s="1105"/>
      <c r="E32" s="424"/>
      <c r="F32" s="153"/>
      <c r="G32" s="153"/>
      <c r="H32" s="153"/>
      <c r="I32" s="153"/>
      <c r="J32" s="153"/>
      <c r="K32" s="424"/>
      <c r="L32" s="153"/>
      <c r="M32" s="153"/>
      <c r="N32" s="153"/>
      <c r="O32" s="153"/>
      <c r="P32" s="153"/>
      <c r="Q32" s="424"/>
      <c r="R32" s="153"/>
      <c r="S32" s="950"/>
      <c r="T32" s="153"/>
      <c r="U32" s="153"/>
      <c r="V32" s="153"/>
      <c r="W32" s="424"/>
      <c r="X32" s="153"/>
      <c r="Y32" s="153"/>
      <c r="Z32" s="153"/>
      <c r="AA32" s="153"/>
      <c r="AB32" s="153"/>
      <c r="AC32" s="153"/>
    </row>
    <row r="33" spans="1:30" s="5" customFormat="1" ht="33" customHeight="1" thickBot="1">
      <c r="A33" s="446" t="s">
        <v>14</v>
      </c>
      <c r="B33" s="1092" t="s">
        <v>282</v>
      </c>
      <c r="C33" s="1092"/>
      <c r="D33" s="1092"/>
      <c r="E33" s="447">
        <f>E29+E30</f>
        <v>220078000</v>
      </c>
      <c r="F33" s="448">
        <f t="shared" ref="F33:P33" si="10">F29+F30</f>
        <v>220078263</v>
      </c>
      <c r="G33" s="448">
        <f t="shared" si="10"/>
        <v>222153429</v>
      </c>
      <c r="H33" s="448">
        <f t="shared" si="10"/>
        <v>53561047</v>
      </c>
      <c r="I33" s="448">
        <f t="shared" si="10"/>
        <v>53561047</v>
      </c>
      <c r="J33" s="448">
        <f t="shared" si="10"/>
        <v>53561047</v>
      </c>
      <c r="K33" s="447">
        <f t="shared" si="10"/>
        <v>25223000</v>
      </c>
      <c r="L33" s="448">
        <f t="shared" si="10"/>
        <v>25223263</v>
      </c>
      <c r="M33" s="448">
        <f t="shared" si="10"/>
        <v>25558263</v>
      </c>
      <c r="N33" s="448">
        <f t="shared" si="10"/>
        <v>53306000</v>
      </c>
      <c r="O33" s="448">
        <f t="shared" si="10"/>
        <v>53306000</v>
      </c>
      <c r="P33" s="448">
        <f t="shared" si="10"/>
        <v>53306000</v>
      </c>
      <c r="Q33" s="447">
        <f t="shared" ref="Q33:Z33" si="11">Q29+Q30</f>
        <v>194855000</v>
      </c>
      <c r="R33" s="448">
        <f t="shared" si="11"/>
        <v>194855000</v>
      </c>
      <c r="S33" s="951">
        <f t="shared" si="11"/>
        <v>196930166</v>
      </c>
      <c r="T33" s="448">
        <f t="shared" si="11"/>
        <v>0</v>
      </c>
      <c r="U33" s="448">
        <f>U29+U30</f>
        <v>0</v>
      </c>
      <c r="V33" s="448">
        <f>V29+V30</f>
        <v>0</v>
      </c>
      <c r="W33" s="447">
        <f t="shared" si="11"/>
        <v>0</v>
      </c>
      <c r="X33" s="448">
        <f t="shared" si="11"/>
        <v>0</v>
      </c>
      <c r="Y33" s="448">
        <f t="shared" si="11"/>
        <v>0</v>
      </c>
      <c r="Z33" s="448">
        <f t="shared" si="11"/>
        <v>0</v>
      </c>
      <c r="AA33" s="448">
        <f>AA29+AA30</f>
        <v>0</v>
      </c>
      <c r="AB33" s="448">
        <f>AB29+AB30</f>
        <v>0</v>
      </c>
      <c r="AC33" s="448">
        <f>AC29+AC30</f>
        <v>0</v>
      </c>
    </row>
    <row r="34" spans="1:30" s="5" customFormat="1" ht="33" hidden="1" customHeight="1" thickBot="1">
      <c r="A34" s="1098" t="s">
        <v>283</v>
      </c>
      <c r="B34" s="1099"/>
      <c r="C34" s="1099"/>
      <c r="D34" s="1099"/>
      <c r="E34" s="550"/>
      <c r="F34" s="449"/>
      <c r="G34" s="449"/>
      <c r="H34" s="449"/>
      <c r="I34" s="153"/>
      <c r="J34" s="153"/>
      <c r="K34" s="550"/>
      <c r="L34" s="449"/>
      <c r="M34" s="449"/>
      <c r="N34" s="449"/>
      <c r="O34" s="153"/>
      <c r="P34" s="153"/>
      <c r="Q34" s="550"/>
      <c r="R34" s="449"/>
      <c r="S34" s="952"/>
      <c r="T34" s="449"/>
      <c r="U34" s="153"/>
      <c r="V34" s="153"/>
      <c r="W34" s="550"/>
      <c r="X34" s="449"/>
      <c r="Y34" s="449"/>
      <c r="Z34" s="449"/>
      <c r="AA34" s="153"/>
      <c r="AB34" s="153"/>
      <c r="AC34" s="153"/>
    </row>
    <row r="35" spans="1:30" s="5" customFormat="1" ht="33" customHeight="1" thickBot="1">
      <c r="A35" s="1061" t="s">
        <v>125</v>
      </c>
      <c r="B35" s="1062"/>
      <c r="C35" s="1062"/>
      <c r="D35" s="1062"/>
      <c r="E35" s="420">
        <f t="shared" ref="E35:J35" si="12">E33+E34</f>
        <v>220078000</v>
      </c>
      <c r="F35" s="90">
        <f t="shared" si="12"/>
        <v>220078263</v>
      </c>
      <c r="G35" s="90">
        <f t="shared" si="12"/>
        <v>222153429</v>
      </c>
      <c r="H35" s="90">
        <f t="shared" si="12"/>
        <v>53561047</v>
      </c>
      <c r="I35" s="90">
        <f t="shared" si="12"/>
        <v>53561047</v>
      </c>
      <c r="J35" s="90">
        <f t="shared" si="12"/>
        <v>53561047</v>
      </c>
      <c r="K35" s="420">
        <f t="shared" ref="K35:AC35" si="13">K33+K34</f>
        <v>25223000</v>
      </c>
      <c r="L35" s="90">
        <f t="shared" si="13"/>
        <v>25223263</v>
      </c>
      <c r="M35" s="90">
        <f t="shared" si="13"/>
        <v>25558263</v>
      </c>
      <c r="N35" s="90">
        <f t="shared" si="13"/>
        <v>53306000</v>
      </c>
      <c r="O35" s="90">
        <f t="shared" si="13"/>
        <v>53306000</v>
      </c>
      <c r="P35" s="90">
        <f t="shared" si="13"/>
        <v>53306000</v>
      </c>
      <c r="Q35" s="420">
        <f t="shared" si="13"/>
        <v>194855000</v>
      </c>
      <c r="R35" s="90">
        <f t="shared" si="13"/>
        <v>194855000</v>
      </c>
      <c r="S35" s="948">
        <f t="shared" si="13"/>
        <v>196930166</v>
      </c>
      <c r="T35" s="90">
        <f t="shared" si="13"/>
        <v>0</v>
      </c>
      <c r="U35" s="90">
        <f t="shared" si="13"/>
        <v>0</v>
      </c>
      <c r="V35" s="90">
        <f t="shared" si="13"/>
        <v>0</v>
      </c>
      <c r="W35" s="420">
        <f t="shared" si="13"/>
        <v>0</v>
      </c>
      <c r="X35" s="90">
        <f t="shared" si="13"/>
        <v>0</v>
      </c>
      <c r="Y35" s="90">
        <f t="shared" si="13"/>
        <v>0</v>
      </c>
      <c r="Z35" s="90">
        <f t="shared" si="13"/>
        <v>0</v>
      </c>
      <c r="AA35" s="90">
        <f t="shared" si="13"/>
        <v>0</v>
      </c>
      <c r="AB35" s="90">
        <f t="shared" si="13"/>
        <v>0</v>
      </c>
      <c r="AC35" s="90">
        <f t="shared" si="13"/>
        <v>0</v>
      </c>
    </row>
    <row r="36" spans="1:30" s="5" customFormat="1" ht="19.5" customHeight="1">
      <c r="A36" s="75"/>
      <c r="B36" s="139"/>
      <c r="C36" s="75"/>
      <c r="D36" s="75"/>
      <c r="E36" s="6"/>
      <c r="F36" s="6"/>
      <c r="G36" s="6"/>
      <c r="H36" s="6"/>
      <c r="I36" s="6"/>
      <c r="J36" s="6"/>
      <c r="K36" s="156"/>
      <c r="L36" s="156"/>
      <c r="M36" s="156"/>
      <c r="N36" s="156"/>
      <c r="O36" s="156"/>
      <c r="P36" s="156"/>
      <c r="Q36" s="156"/>
      <c r="R36" s="156"/>
      <c r="S36" s="953"/>
      <c r="T36" s="156"/>
      <c r="U36" s="156"/>
      <c r="V36" s="156"/>
      <c r="W36" s="552"/>
      <c r="X36" s="552"/>
      <c r="Y36" s="552"/>
      <c r="Z36" s="552"/>
      <c r="AA36" s="552"/>
      <c r="AB36" s="552"/>
    </row>
    <row r="37" spans="1:30" s="5" customFormat="1" ht="20.100000000000001" customHeight="1">
      <c r="A37" s="75"/>
      <c r="B37" s="139"/>
      <c r="C37" s="75"/>
      <c r="D37" s="75"/>
      <c r="E37" s="6"/>
      <c r="F37" s="6"/>
      <c r="G37" s="6"/>
      <c r="H37" s="6"/>
      <c r="I37" s="6"/>
      <c r="J37" s="6"/>
      <c r="K37" s="156"/>
      <c r="L37" s="156"/>
      <c r="M37" s="156"/>
      <c r="N37" s="156"/>
      <c r="O37" s="156"/>
      <c r="P37" s="156"/>
      <c r="Q37" s="156"/>
      <c r="R37" s="156"/>
      <c r="S37" s="953"/>
      <c r="T37" s="156"/>
      <c r="U37" s="156"/>
      <c r="V37" s="156"/>
      <c r="W37" s="551"/>
      <c r="X37" s="551"/>
      <c r="Y37" s="551"/>
      <c r="Z37" s="551"/>
      <c r="AA37" s="551"/>
      <c r="AB37" s="551"/>
    </row>
    <row r="38" spans="1:30" s="5" customFormat="1" ht="20.100000000000001" customHeight="1">
      <c r="A38" s="75"/>
      <c r="B38" s="139"/>
      <c r="C38" s="1101" t="s">
        <v>62</v>
      </c>
      <c r="D38" s="1101"/>
      <c r="E38" s="1101"/>
      <c r="F38" s="1101"/>
      <c r="G38" s="1101"/>
      <c r="H38" s="1101"/>
      <c r="I38" s="1101"/>
      <c r="J38" s="1101"/>
      <c r="K38" s="1101"/>
      <c r="L38" s="1101"/>
      <c r="M38" s="1101"/>
      <c r="N38" s="1101"/>
      <c r="O38" s="1101"/>
      <c r="P38" s="1101"/>
      <c r="Q38" s="1101"/>
      <c r="R38" s="338"/>
      <c r="S38" s="954"/>
      <c r="T38" s="338"/>
      <c r="U38" s="338"/>
      <c r="V38" s="338"/>
      <c r="W38" s="553"/>
      <c r="X38" s="553"/>
      <c r="Y38" s="553"/>
      <c r="Z38" s="553"/>
      <c r="AA38" s="553"/>
      <c r="AB38" s="554"/>
    </row>
    <row r="39" spans="1:30" s="5" customFormat="1" ht="20.100000000000001" customHeight="1" thickBot="1">
      <c r="A39" s="287" t="s">
        <v>63</v>
      </c>
      <c r="B39" s="287"/>
      <c r="E39" s="264"/>
      <c r="F39" s="264"/>
      <c r="G39" s="264"/>
      <c r="H39" s="264"/>
      <c r="I39" s="264"/>
      <c r="J39" s="264"/>
      <c r="K39" s="265"/>
      <c r="L39" s="265"/>
      <c r="M39" s="265"/>
      <c r="N39" s="265"/>
      <c r="O39" s="265"/>
      <c r="P39" s="265"/>
      <c r="Q39" s="266">
        <v>0</v>
      </c>
      <c r="R39" s="266"/>
      <c r="S39" s="955"/>
      <c r="T39" s="266"/>
      <c r="U39" s="266"/>
      <c r="V39" s="266"/>
      <c r="W39" s="555"/>
      <c r="X39" s="555"/>
      <c r="Y39" s="555"/>
      <c r="Z39" s="555"/>
      <c r="AA39" s="555"/>
      <c r="AB39" s="556"/>
    </row>
    <row r="40" spans="1:30" ht="52.5" customHeight="1" thickBot="1">
      <c r="A40" s="267">
        <v>1</v>
      </c>
      <c r="B40" s="1093" t="s">
        <v>175</v>
      </c>
      <c r="C40" s="1094"/>
      <c r="D40" s="1095"/>
      <c r="E40" s="286">
        <f>'1.sz.m-önk.össze.bev'!E54-'1 .sz.m.önk.össz.kiad.'!E29</f>
        <v>-17657000</v>
      </c>
      <c r="F40" s="286">
        <f>'1.sz.m-önk.össze.bev'!F54-'1 .sz.m.önk.össz.kiad.'!F29</f>
        <v>-17656737</v>
      </c>
      <c r="G40" s="286">
        <f>'1.sz.m-önk.össze.bev'!G54-'1 .sz.m.önk.össz.kiad.'!G29</f>
        <v>-17656737</v>
      </c>
      <c r="H40" s="286">
        <f>'1.sz.m-önk.össze.bev'!H54-'1 .sz.m.önk.össz.kiad.'!H29</f>
        <v>-38881997</v>
      </c>
      <c r="I40" s="286">
        <f>'1.sz.m-önk.össze.bev'!I54-'1 .sz.m.önk.össz.kiad.'!I29</f>
        <v>-38881996</v>
      </c>
      <c r="J40" s="286">
        <f>'1.sz.m-önk.össze.bev'!J54-'1 .sz.m.önk.össz.kiad.'!J29</f>
        <v>-38881995</v>
      </c>
      <c r="K40" s="286">
        <f>'1.sz.m-önk.össze.bev'!K54-'1 .sz.m.önk.össz.kiad.'!K29</f>
        <v>15725000</v>
      </c>
      <c r="L40" s="286">
        <f>'1.sz.m-önk.össze.bev'!L54-'1 .sz.m.önk.össz.kiad.'!L29</f>
        <v>17108281</v>
      </c>
      <c r="M40" s="286">
        <f>'1.sz.m-önk.össze.bev'!M54-'1 .sz.m.önk.össz.kiad.'!M29</f>
        <v>18848447</v>
      </c>
      <c r="N40" s="286">
        <f>'1.sz.m-önk.össze.bev'!N54-'1 .sz.m.önk.össz.kiad.'!N29</f>
        <v>-53306000</v>
      </c>
      <c r="O40" s="286">
        <f>'1.sz.m-önk.össze.bev'!O54-'1 .sz.m.önk.össz.kiad.'!O29</f>
        <v>-53306000</v>
      </c>
      <c r="P40" s="286">
        <f>'1.sz.m-önk.össze.bev'!P54-'1 .sz.m.önk.össz.kiad.'!P29</f>
        <v>-53306000</v>
      </c>
      <c r="Q40" s="286">
        <f>'1.sz.m-önk.össze.bev'!Q54-'1 .sz.m.önk.össz.kiad.'!Q29</f>
        <v>-33382000</v>
      </c>
      <c r="R40" s="286">
        <f>'1.sz.m-önk.össze.bev'!R54-'1 .sz.m.önk.össz.kiad.'!R29</f>
        <v>-34765018</v>
      </c>
      <c r="S40" s="956">
        <f>'1.sz.m-önk.össze.bev'!S54-'1 .sz.m.önk.össz.kiad.'!S29</f>
        <v>-36840184</v>
      </c>
      <c r="T40" s="956" t="e">
        <f>'1.sz.m-önk.össze.bev'!T54-'1 .sz.m.önk.össz.kiad.'!T29</f>
        <v>#REF!</v>
      </c>
      <c r="U40" s="956" t="e">
        <f>'1.sz.m-önk.össze.bev'!U54-'1 .sz.m.önk.össz.kiad.'!U29</f>
        <v>#REF!</v>
      </c>
      <c r="V40" s="956" t="e">
        <f>'1.sz.m-önk.össze.bev'!V54-'1 .sz.m.önk.össz.kiad.'!V29</f>
        <v>#REF!</v>
      </c>
      <c r="W40" s="956">
        <f>'1.sz.m-önk.össze.bev'!W54-'1 .sz.m.önk.össz.kiad.'!W29</f>
        <v>0</v>
      </c>
      <c r="X40" s="956">
        <f>'1.sz.m-önk.össze.bev'!X54-'1 .sz.m.önk.össz.kiad.'!X29</f>
        <v>0</v>
      </c>
      <c r="Y40" s="956">
        <f>'1.sz.m-önk.össze.bev'!Y54-'1 .sz.m.önk.össz.kiad.'!Y29</f>
        <v>0</v>
      </c>
      <c r="Z40" s="956">
        <f>'1.sz.m-önk.össze.bev'!Z54-'1 .sz.m.önk.össz.kiad.'!Z29</f>
        <v>0</v>
      </c>
      <c r="AA40" s="956">
        <f>'1.sz.m-önk.össze.bev'!AA54-'1 .sz.m.önk.össz.kiad.'!AA29</f>
        <v>0</v>
      </c>
      <c r="AB40" s="956">
        <f>'1.sz.m-önk.össze.bev'!AB54-'1 .sz.m.önk.össz.kiad.'!AB29</f>
        <v>0</v>
      </c>
      <c r="AC40" s="956">
        <f>'1.sz.m-önk.össze.bev'!AC54-'1 .sz.m.önk.össz.kiad.'!AC29</f>
        <v>0</v>
      </c>
      <c r="AD40" s="956">
        <f>'1.sz.m-önk.össze.bev'!AD54-'1 .sz.m.önk.össz.kiad.'!AD29</f>
        <v>0</v>
      </c>
    </row>
    <row r="41" spans="1:30">
      <c r="A41" s="141"/>
      <c r="B41" s="74"/>
      <c r="C41" s="264"/>
      <c r="D41" s="264"/>
      <c r="E41" s="268"/>
      <c r="F41" s="268"/>
      <c r="G41" s="268"/>
      <c r="H41" s="268"/>
      <c r="I41" s="268"/>
      <c r="J41" s="268"/>
      <c r="K41" s="265"/>
      <c r="L41" s="265"/>
      <c r="M41" s="265"/>
      <c r="N41" s="265"/>
      <c r="O41" s="265"/>
      <c r="P41" s="265"/>
      <c r="Q41" s="266">
        <v>0</v>
      </c>
      <c r="R41" s="266"/>
      <c r="S41" s="1000"/>
      <c r="T41" s="1001"/>
      <c r="U41" s="1001"/>
      <c r="V41" s="1001"/>
      <c r="W41" s="1002"/>
      <c r="X41" s="1003"/>
      <c r="Y41" s="1003"/>
      <c r="Z41" s="1003"/>
      <c r="AA41" s="1003"/>
      <c r="AB41" s="1003"/>
      <c r="AC41" s="1003"/>
    </row>
    <row r="42" spans="1:30" ht="15.75" customHeight="1">
      <c r="A42" s="141"/>
      <c r="B42" s="74"/>
      <c r="C42" s="1083" t="s">
        <v>176</v>
      </c>
      <c r="D42" s="1083"/>
      <c r="E42" s="1083"/>
      <c r="F42" s="1083"/>
      <c r="G42" s="1083"/>
      <c r="H42" s="1083"/>
      <c r="I42" s="1083"/>
      <c r="J42" s="1083"/>
      <c r="K42" s="1083"/>
      <c r="L42" s="1083"/>
      <c r="M42" s="1083"/>
      <c r="N42" s="1083"/>
      <c r="O42" s="1083"/>
      <c r="P42" s="1083"/>
      <c r="Q42" s="1083"/>
      <c r="R42" s="336"/>
      <c r="S42" s="1004"/>
      <c r="T42" s="1005"/>
      <c r="U42" s="1005"/>
      <c r="V42" s="1005"/>
      <c r="W42" s="1002"/>
      <c r="X42" s="1003"/>
      <c r="Y42" s="1003"/>
      <c r="Z42" s="1003"/>
      <c r="AA42" s="1003"/>
      <c r="AB42" s="1003"/>
      <c r="AC42" s="1003"/>
    </row>
    <row r="43" spans="1:30" ht="16.5" thickBot="1">
      <c r="A43" s="287" t="s">
        <v>177</v>
      </c>
      <c r="B43" s="74"/>
      <c r="C43" s="1096"/>
      <c r="D43" s="1096"/>
      <c r="E43" s="264"/>
      <c r="F43" s="264"/>
      <c r="G43" s="264"/>
      <c r="H43" s="264"/>
      <c r="I43" s="264"/>
      <c r="J43" s="264"/>
      <c r="K43" s="265"/>
      <c r="L43" s="265"/>
      <c r="M43" s="265"/>
      <c r="N43" s="265"/>
      <c r="O43" s="265"/>
      <c r="P43" s="265"/>
      <c r="Q43" s="266">
        <v>0</v>
      </c>
      <c r="R43" s="266"/>
      <c r="S43" s="1000"/>
      <c r="T43" s="1001"/>
      <c r="U43" s="1001"/>
      <c r="V43" s="1001"/>
      <c r="W43" s="1002"/>
      <c r="X43" s="1003"/>
      <c r="Y43" s="1003"/>
      <c r="Z43" s="1003"/>
      <c r="AA43" s="1003"/>
      <c r="AB43" s="1003"/>
      <c r="AC43" s="1003"/>
    </row>
    <row r="44" spans="1:30" ht="27.95" customHeight="1">
      <c r="A44" s="281" t="s">
        <v>33</v>
      </c>
      <c r="B44" s="1069" t="s">
        <v>545</v>
      </c>
      <c r="C44" s="1070"/>
      <c r="D44" s="1071"/>
      <c r="E44" s="301">
        <f>'1.sz.m-önk.össze.bev'!E58</f>
        <v>18704000</v>
      </c>
      <c r="F44" s="301">
        <f>'1.sz.m-önk.össze.bev'!F58</f>
        <v>18704000</v>
      </c>
      <c r="G44" s="301">
        <f>'1.sz.m-önk.össze.bev'!G58</f>
        <v>18704000</v>
      </c>
      <c r="H44" s="301">
        <f>'1.sz.m-önk.össze.bev'!H58</f>
        <v>0</v>
      </c>
      <c r="I44" s="301">
        <f>'1.sz.m-önk.össze.bev'!I58</f>
        <v>0</v>
      </c>
      <c r="J44" s="301">
        <f>'1.sz.m-önk.össze.bev'!J58</f>
        <v>0</v>
      </c>
      <c r="K44" s="301">
        <f>'1.sz.m-önk.össze.bev'!K58</f>
        <v>0</v>
      </c>
      <c r="L44" s="301">
        <f>'1.sz.m-önk.össze.bev'!L58</f>
        <v>0</v>
      </c>
      <c r="M44" s="301">
        <f>'1.sz.m-önk.össze.bev'!M58</f>
        <v>0</v>
      </c>
      <c r="N44" s="301">
        <f>'1.sz.m-önk.össze.bev'!N58</f>
        <v>0</v>
      </c>
      <c r="O44" s="301">
        <f>'1.sz.m-önk.össze.bev'!O58</f>
        <v>0</v>
      </c>
      <c r="P44" s="301">
        <f>'1.sz.m-önk.össze.bev'!P58</f>
        <v>0</v>
      </c>
      <c r="Q44" s="301">
        <f>'1.sz.m-önk.össze.bev'!Q58</f>
        <v>18704000</v>
      </c>
      <c r="R44" s="301">
        <f>'1.sz.m-önk.össze.bev'!R58</f>
        <v>18704000</v>
      </c>
      <c r="S44" s="1006">
        <f>'1.sz.m-önk.össze.bev'!S58</f>
        <v>18704000</v>
      </c>
      <c r="T44" s="1007">
        <f>'1.sz.m-önk.össze.bev'!T58</f>
        <v>0</v>
      </c>
      <c r="U44" s="1007">
        <f>'1.sz.m-önk.össze.bev'!U58</f>
        <v>0</v>
      </c>
      <c r="V44" s="1007">
        <f>'1.sz.m-önk.össze.bev'!V58</f>
        <v>0</v>
      </c>
      <c r="W44" s="1007">
        <f>'1.sz.m-önk.össze.bev'!W58</f>
        <v>0</v>
      </c>
      <c r="X44" s="1007">
        <f>'1.sz.m-önk.össze.bev'!X58</f>
        <v>0</v>
      </c>
      <c r="Y44" s="1007">
        <f>'1.sz.m-önk.össze.bev'!Y58</f>
        <v>0</v>
      </c>
      <c r="Z44" s="1007">
        <f>'1.sz.m-önk.össze.bev'!Z58</f>
        <v>0</v>
      </c>
      <c r="AA44" s="1007">
        <f>'1.sz.m-önk.össze.bev'!AA58</f>
        <v>0</v>
      </c>
      <c r="AB44" s="1007">
        <f>'1.sz.m-önk.össze.bev'!AB58</f>
        <v>0</v>
      </c>
      <c r="AC44" s="1007">
        <f>'1.sz.m-önk.össze.bev'!AC58</f>
        <v>0</v>
      </c>
    </row>
    <row r="45" spans="1:30" ht="27.95" customHeight="1">
      <c r="A45" s="282" t="s">
        <v>34</v>
      </c>
      <c r="B45" s="1073" t="s">
        <v>546</v>
      </c>
      <c r="C45" s="1074"/>
      <c r="D45" s="1075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1008"/>
      <c r="T45" s="1009"/>
      <c r="U45" s="1009"/>
      <c r="V45" s="1009"/>
      <c r="W45" s="1009"/>
      <c r="X45" s="1009"/>
      <c r="Y45" s="1009"/>
      <c r="Z45" s="1009"/>
      <c r="AA45" s="1009"/>
      <c r="AB45" s="1009"/>
      <c r="AC45" s="1009"/>
    </row>
    <row r="46" spans="1:30" ht="27.95" customHeight="1" thickBot="1">
      <c r="A46" s="283" t="s">
        <v>10</v>
      </c>
      <c r="B46" s="1066" t="s">
        <v>547</v>
      </c>
      <c r="C46" s="1067"/>
      <c r="D46" s="1068"/>
      <c r="E46" s="300">
        <f>E44+E45</f>
        <v>18704000</v>
      </c>
      <c r="F46" s="300">
        <f>F44+F45</f>
        <v>18704000</v>
      </c>
      <c r="G46" s="300">
        <f>G44+G45</f>
        <v>18704000</v>
      </c>
      <c r="H46" s="300">
        <f t="shared" ref="H46:AC46" si="14">H44+H45</f>
        <v>0</v>
      </c>
      <c r="I46" s="300">
        <f t="shared" si="14"/>
        <v>0</v>
      </c>
      <c r="J46" s="300">
        <f t="shared" si="14"/>
        <v>0</v>
      </c>
      <c r="K46" s="300">
        <f t="shared" si="14"/>
        <v>0</v>
      </c>
      <c r="L46" s="300">
        <f t="shared" si="14"/>
        <v>0</v>
      </c>
      <c r="M46" s="300">
        <f t="shared" si="14"/>
        <v>0</v>
      </c>
      <c r="N46" s="300">
        <f t="shared" si="14"/>
        <v>0</v>
      </c>
      <c r="O46" s="300">
        <f t="shared" si="14"/>
        <v>0</v>
      </c>
      <c r="P46" s="300">
        <f t="shared" si="14"/>
        <v>0</v>
      </c>
      <c r="Q46" s="300">
        <f t="shared" si="14"/>
        <v>18704000</v>
      </c>
      <c r="R46" s="300">
        <f t="shared" si="14"/>
        <v>18704000</v>
      </c>
      <c r="S46" s="1010">
        <f t="shared" si="14"/>
        <v>18704000</v>
      </c>
      <c r="T46" s="1011">
        <f t="shared" si="14"/>
        <v>0</v>
      </c>
      <c r="U46" s="1011">
        <f t="shared" si="14"/>
        <v>0</v>
      </c>
      <c r="V46" s="1011">
        <f t="shared" si="14"/>
        <v>0</v>
      </c>
      <c r="W46" s="1011">
        <f t="shared" si="14"/>
        <v>0</v>
      </c>
      <c r="X46" s="1011">
        <f t="shared" si="14"/>
        <v>0</v>
      </c>
      <c r="Y46" s="1011">
        <f t="shared" si="14"/>
        <v>0</v>
      </c>
      <c r="Z46" s="1011">
        <f t="shared" si="14"/>
        <v>0</v>
      </c>
      <c r="AA46" s="1011">
        <f t="shared" si="14"/>
        <v>0</v>
      </c>
      <c r="AB46" s="1011">
        <f t="shared" si="14"/>
        <v>0</v>
      </c>
      <c r="AC46" s="1011">
        <f t="shared" si="14"/>
        <v>0</v>
      </c>
    </row>
    <row r="47" spans="1:30">
      <c r="A47" s="141"/>
      <c r="B47" s="74"/>
      <c r="C47" s="269"/>
      <c r="D47" s="270"/>
      <c r="E47" s="271"/>
      <c r="F47" s="271"/>
      <c r="G47" s="271"/>
      <c r="H47" s="271"/>
      <c r="I47" s="271"/>
      <c r="J47" s="271"/>
      <c r="K47" s="265"/>
      <c r="L47" s="265"/>
      <c r="M47" s="265"/>
      <c r="N47" s="265"/>
      <c r="O47" s="265"/>
      <c r="P47" s="265"/>
      <c r="Q47" s="266"/>
      <c r="R47" s="266"/>
      <c r="S47" s="1000"/>
      <c r="T47" s="1001"/>
      <c r="U47" s="1001"/>
      <c r="V47" s="1001"/>
      <c r="W47" s="1003"/>
      <c r="X47" s="1003"/>
      <c r="Y47" s="1003"/>
      <c r="Z47" s="1003"/>
      <c r="AA47" s="1003"/>
      <c r="AB47" s="1003"/>
      <c r="AC47" s="1003"/>
    </row>
    <row r="48" spans="1:30" ht="15.75" customHeight="1">
      <c r="A48" s="141"/>
      <c r="B48" s="74"/>
      <c r="C48" s="1083" t="s">
        <v>178</v>
      </c>
      <c r="D48" s="1083"/>
      <c r="E48" s="1083"/>
      <c r="F48" s="1083"/>
      <c r="G48" s="1083"/>
      <c r="H48" s="1083"/>
      <c r="I48" s="1083"/>
      <c r="J48" s="1083"/>
      <c r="K48" s="1083"/>
      <c r="L48" s="1083"/>
      <c r="M48" s="1083"/>
      <c r="N48" s="1083"/>
      <c r="O48" s="1083"/>
      <c r="P48" s="1083"/>
      <c r="Q48" s="1083"/>
      <c r="R48" s="336"/>
      <c r="S48" s="1004"/>
      <c r="T48" s="1005"/>
      <c r="U48" s="1005"/>
      <c r="V48" s="1005"/>
      <c r="W48" s="1002"/>
      <c r="X48" s="1003"/>
      <c r="Y48" s="1003"/>
      <c r="Z48" s="1003"/>
      <c r="AA48" s="1003"/>
      <c r="AB48" s="1003"/>
      <c r="AC48" s="1003"/>
    </row>
    <row r="49" spans="1:29" ht="16.5" thickBot="1">
      <c r="A49" s="287" t="s">
        <v>179</v>
      </c>
      <c r="B49" s="287"/>
      <c r="C49" s="1085"/>
      <c r="D49" s="1085"/>
      <c r="E49" s="264"/>
      <c r="F49" s="264"/>
      <c r="G49" s="264"/>
      <c r="H49" s="264"/>
      <c r="I49" s="264"/>
      <c r="J49" s="264"/>
      <c r="K49" s="265"/>
      <c r="L49" s="265"/>
      <c r="M49" s="265"/>
      <c r="N49" s="265"/>
      <c r="O49" s="265"/>
      <c r="P49" s="265"/>
      <c r="Q49" s="266">
        <v>0</v>
      </c>
      <c r="R49" s="266"/>
      <c r="S49" s="1000"/>
      <c r="T49" s="1001"/>
      <c r="U49" s="1001"/>
      <c r="V49" s="1001"/>
      <c r="W49" s="1002"/>
      <c r="X49" s="1003"/>
      <c r="Y49" s="1003"/>
      <c r="Z49" s="1003"/>
      <c r="AA49" s="1003"/>
      <c r="AB49" s="1003"/>
      <c r="AC49" s="1003"/>
    </row>
    <row r="50" spans="1:29" ht="27.75" customHeight="1">
      <c r="A50" s="281" t="s">
        <v>33</v>
      </c>
      <c r="B50" s="1069" t="s">
        <v>548</v>
      </c>
      <c r="C50" s="1070"/>
      <c r="D50" s="1071"/>
      <c r="E50" s="288">
        <v>0</v>
      </c>
      <c r="F50" s="288">
        <v>0</v>
      </c>
      <c r="G50" s="288">
        <v>0</v>
      </c>
      <c r="H50" s="288">
        <v>0</v>
      </c>
      <c r="I50" s="288">
        <v>0</v>
      </c>
      <c r="J50" s="288">
        <v>0</v>
      </c>
      <c r="K50" s="288">
        <v>0</v>
      </c>
      <c r="L50" s="288">
        <v>0</v>
      </c>
      <c r="M50" s="288">
        <v>0</v>
      </c>
      <c r="N50" s="288">
        <v>0</v>
      </c>
      <c r="O50" s="288">
        <v>0</v>
      </c>
      <c r="P50" s="288">
        <v>0</v>
      </c>
      <c r="Q50" s="288">
        <v>0</v>
      </c>
      <c r="R50" s="288">
        <v>0</v>
      </c>
      <c r="S50" s="1012">
        <v>0</v>
      </c>
      <c r="T50" s="1013">
        <v>0</v>
      </c>
      <c r="U50" s="1013">
        <v>0</v>
      </c>
      <c r="V50" s="1013">
        <v>0</v>
      </c>
      <c r="W50" s="1013">
        <v>0</v>
      </c>
      <c r="X50" s="1013">
        <v>0</v>
      </c>
      <c r="Y50" s="1013">
        <v>0</v>
      </c>
      <c r="Z50" s="1013">
        <v>0</v>
      </c>
      <c r="AA50" s="1013">
        <v>0</v>
      </c>
      <c r="AB50" s="1013">
        <v>0</v>
      </c>
      <c r="AC50" s="1013">
        <v>0</v>
      </c>
    </row>
    <row r="51" spans="1:29" ht="27.75" customHeight="1">
      <c r="A51" s="282" t="s">
        <v>34</v>
      </c>
      <c r="B51" s="1073" t="s">
        <v>549</v>
      </c>
      <c r="C51" s="1074"/>
      <c r="D51" s="1075"/>
      <c r="E51" s="289">
        <f>'1.sz.m-önk.össze.bev'!E56</f>
        <v>0</v>
      </c>
      <c r="F51" s="289">
        <f>'1.sz.m-önk.össze.bev'!F56</f>
        <v>0</v>
      </c>
      <c r="G51" s="289">
        <f>'1.sz.m-önk.össze.bev'!G56</f>
        <v>0</v>
      </c>
      <c r="H51" s="289">
        <f>'1.sz.m-önk.össze.bev'!H56</f>
        <v>0</v>
      </c>
      <c r="I51" s="289">
        <f>'1.sz.m-önk.össze.bev'!I56</f>
        <v>0</v>
      </c>
      <c r="J51" s="289">
        <f>'1.sz.m-önk.össze.bev'!J56</f>
        <v>0</v>
      </c>
      <c r="K51" s="289">
        <f>'1.sz.m-önk.össze.bev'!K56</f>
        <v>0</v>
      </c>
      <c r="L51" s="289">
        <f>'1.sz.m-önk.össze.bev'!L56</f>
        <v>0</v>
      </c>
      <c r="M51" s="289">
        <f>'1.sz.m-önk.össze.bev'!M56</f>
        <v>0</v>
      </c>
      <c r="N51" s="289">
        <f>'1.sz.m-önk.össze.bev'!N56</f>
        <v>0</v>
      </c>
      <c r="O51" s="289">
        <f>'1.sz.m-önk.össze.bev'!O56</f>
        <v>0</v>
      </c>
      <c r="P51" s="289">
        <f>'1.sz.m-önk.össze.bev'!P56</f>
        <v>0</v>
      </c>
      <c r="Q51" s="289">
        <f>'1.sz.m-önk.össze.bev'!Q56</f>
        <v>0</v>
      </c>
      <c r="R51" s="289">
        <f>'1.sz.m-önk.össze.bev'!R56</f>
        <v>0</v>
      </c>
      <c r="S51" s="1014">
        <f>'1.sz.m-önk.össze.bev'!S56</f>
        <v>0</v>
      </c>
      <c r="T51" s="1014">
        <f>'1.sz.m-önk.össze.bev'!T56</f>
        <v>0</v>
      </c>
      <c r="U51" s="1014">
        <f>'1.sz.m-önk.össze.bev'!U56</f>
        <v>0</v>
      </c>
      <c r="V51" s="1014">
        <f>'1.sz.m-önk.össze.bev'!V56</f>
        <v>0</v>
      </c>
      <c r="W51" s="1014">
        <f>'1.sz.m-önk.össze.bev'!W56</f>
        <v>0</v>
      </c>
      <c r="X51" s="1014">
        <f>'1.sz.m-önk.össze.bev'!X56</f>
        <v>0</v>
      </c>
      <c r="Y51" s="1014">
        <f>'1.sz.m-önk.össze.bev'!Y56</f>
        <v>0</v>
      </c>
      <c r="Z51" s="1014">
        <f>'1.sz.m-önk.össze.bev'!Z56</f>
        <v>0</v>
      </c>
      <c r="AA51" s="1014">
        <f>'1.sz.m-önk.össze.bev'!AA56</f>
        <v>0</v>
      </c>
      <c r="AB51" s="1014">
        <f>'1.sz.m-önk.össze.bev'!AB56</f>
        <v>0</v>
      </c>
      <c r="AC51" s="1014">
        <f>'1.sz.m-önk.össze.bev'!AC56</f>
        <v>0</v>
      </c>
    </row>
    <row r="52" spans="1:29" ht="27.75" customHeight="1" thickBot="1">
      <c r="A52" s="283" t="s">
        <v>10</v>
      </c>
      <c r="B52" s="1076" t="s">
        <v>550</v>
      </c>
      <c r="C52" s="1077"/>
      <c r="D52" s="1078"/>
      <c r="E52" s="290">
        <f t="shared" ref="E52:AC52" si="15">E50+E51</f>
        <v>0</v>
      </c>
      <c r="F52" s="290">
        <f t="shared" si="15"/>
        <v>0</v>
      </c>
      <c r="G52" s="290">
        <f t="shared" si="15"/>
        <v>0</v>
      </c>
      <c r="H52" s="290">
        <f t="shared" si="15"/>
        <v>0</v>
      </c>
      <c r="I52" s="290">
        <f t="shared" si="15"/>
        <v>0</v>
      </c>
      <c r="J52" s="290">
        <f t="shared" si="15"/>
        <v>0</v>
      </c>
      <c r="K52" s="290">
        <f t="shared" si="15"/>
        <v>0</v>
      </c>
      <c r="L52" s="290">
        <f t="shared" ref="L52:W52" si="16">L50+L51</f>
        <v>0</v>
      </c>
      <c r="M52" s="290">
        <f t="shared" si="16"/>
        <v>0</v>
      </c>
      <c r="N52" s="290">
        <f t="shared" si="16"/>
        <v>0</v>
      </c>
      <c r="O52" s="290">
        <f t="shared" si="16"/>
        <v>0</v>
      </c>
      <c r="P52" s="290">
        <f t="shared" si="16"/>
        <v>0</v>
      </c>
      <c r="Q52" s="290">
        <f t="shared" si="16"/>
        <v>0</v>
      </c>
      <c r="R52" s="290">
        <f t="shared" si="16"/>
        <v>0</v>
      </c>
      <c r="S52" s="1015">
        <f t="shared" si="16"/>
        <v>0</v>
      </c>
      <c r="T52" s="1016">
        <f t="shared" si="16"/>
        <v>0</v>
      </c>
      <c r="U52" s="1016">
        <f t="shared" si="16"/>
        <v>0</v>
      </c>
      <c r="V52" s="1016">
        <f t="shared" si="16"/>
        <v>0</v>
      </c>
      <c r="W52" s="1016">
        <f t="shared" si="16"/>
        <v>0</v>
      </c>
      <c r="X52" s="1016">
        <f t="shared" si="15"/>
        <v>0</v>
      </c>
      <c r="Y52" s="1016">
        <f t="shared" si="15"/>
        <v>0</v>
      </c>
      <c r="Z52" s="1016">
        <f t="shared" si="15"/>
        <v>0</v>
      </c>
      <c r="AA52" s="1016">
        <f t="shared" si="15"/>
        <v>0</v>
      </c>
      <c r="AB52" s="1016">
        <f t="shared" si="15"/>
        <v>0</v>
      </c>
      <c r="AC52" s="1016">
        <f t="shared" si="15"/>
        <v>0</v>
      </c>
    </row>
    <row r="53" spans="1:29">
      <c r="A53" s="141"/>
      <c r="B53" s="74"/>
      <c r="C53" s="269"/>
      <c r="D53" s="270"/>
      <c r="E53" s="271"/>
      <c r="F53" s="271"/>
      <c r="G53" s="271"/>
      <c r="H53" s="271"/>
      <c r="I53" s="271"/>
      <c r="J53" s="271"/>
      <c r="K53" s="265"/>
      <c r="L53" s="265"/>
      <c r="M53" s="265"/>
      <c r="N53" s="265"/>
      <c r="O53" s="265"/>
      <c r="P53" s="265"/>
      <c r="Q53" s="266"/>
      <c r="R53" s="266"/>
      <c r="S53" s="1000"/>
      <c r="T53" s="1001"/>
      <c r="U53" s="1001"/>
      <c r="V53" s="1001"/>
      <c r="W53" s="1002"/>
      <c r="X53" s="1003"/>
      <c r="Y53" s="1003"/>
      <c r="Z53" s="1003"/>
      <c r="AA53" s="1002"/>
      <c r="AB53" s="1003"/>
      <c r="AC53" s="1003"/>
    </row>
    <row r="54" spans="1:29" ht="15.75" customHeight="1">
      <c r="A54" s="141"/>
      <c r="B54" s="74"/>
      <c r="C54" s="1082" t="s">
        <v>64</v>
      </c>
      <c r="D54" s="1082"/>
      <c r="E54" s="1082"/>
      <c r="F54" s="1082"/>
      <c r="G54" s="1082"/>
      <c r="H54" s="1082"/>
      <c r="I54" s="1082"/>
      <c r="J54" s="1082"/>
      <c r="K54" s="1082"/>
      <c r="L54" s="1082"/>
      <c r="M54" s="1082"/>
      <c r="N54" s="1082"/>
      <c r="O54" s="1082"/>
      <c r="P54" s="1082"/>
      <c r="Q54" s="1083"/>
      <c r="R54" s="336"/>
      <c r="S54" s="1004"/>
      <c r="T54" s="1005"/>
      <c r="U54" s="1005"/>
      <c r="V54" s="1005"/>
      <c r="W54" s="1017"/>
      <c r="X54" s="1003"/>
      <c r="Y54" s="1003"/>
      <c r="Z54" s="1003"/>
      <c r="AA54" s="1003"/>
      <c r="AB54" s="1003"/>
      <c r="AC54" s="1003"/>
    </row>
    <row r="55" spans="1:29">
      <c r="A55" s="141"/>
      <c r="B55" s="74"/>
      <c r="C55" s="272"/>
      <c r="D55" s="272"/>
      <c r="E55" s="272"/>
      <c r="F55" s="272"/>
      <c r="G55" s="272"/>
      <c r="H55" s="272"/>
      <c r="I55" s="272"/>
      <c r="J55" s="272"/>
      <c r="K55" s="273"/>
      <c r="L55" s="273"/>
      <c r="M55" s="273"/>
      <c r="N55" s="273"/>
      <c r="O55" s="273"/>
      <c r="P55" s="273"/>
      <c r="Q55" s="274"/>
      <c r="R55" s="274"/>
      <c r="S55" s="1018"/>
      <c r="T55" s="1019"/>
      <c r="U55" s="1019"/>
      <c r="V55" s="1019"/>
      <c r="W55" s="1002"/>
      <c r="X55" s="1003"/>
      <c r="Y55" s="1003"/>
      <c r="Z55" s="1003"/>
      <c r="AA55" s="1003"/>
      <c r="AB55" s="1003"/>
      <c r="AC55" s="1003"/>
    </row>
    <row r="56" spans="1:29" ht="16.5" thickBot="1">
      <c r="A56" s="287" t="s">
        <v>220</v>
      </c>
      <c r="C56" s="1084"/>
      <c r="D56" s="1084"/>
      <c r="E56" s="272"/>
      <c r="F56" s="272"/>
      <c r="G56" s="272"/>
      <c r="H56" s="272"/>
      <c r="I56" s="272"/>
      <c r="J56" s="272"/>
      <c r="K56" s="273"/>
      <c r="L56" s="273"/>
      <c r="M56" s="273"/>
      <c r="N56" s="273"/>
      <c r="O56" s="273"/>
      <c r="P56" s="273"/>
      <c r="Q56" s="274"/>
      <c r="R56" s="274"/>
      <c r="S56" s="1018"/>
      <c r="T56" s="1019"/>
      <c r="U56" s="1019"/>
      <c r="V56" s="1019"/>
      <c r="W56" s="1002"/>
      <c r="X56" s="1003"/>
      <c r="Y56" s="1003"/>
      <c r="Z56" s="1003"/>
      <c r="AA56" s="1003"/>
      <c r="AB56" s="1003"/>
      <c r="AC56" s="1003"/>
    </row>
    <row r="57" spans="1:29" ht="27.2" customHeight="1">
      <c r="A57" s="294" t="s">
        <v>33</v>
      </c>
      <c r="B57" s="1079" t="s">
        <v>180</v>
      </c>
      <c r="C57" s="1079"/>
      <c r="D57" s="1079"/>
      <c r="E57" s="295">
        <f>E58-E61</f>
        <v>17657000</v>
      </c>
      <c r="F57" s="295">
        <f>F58-F61</f>
        <v>17656737</v>
      </c>
      <c r="G57" s="295">
        <f t="shared" ref="G57:S57" si="17">G58-G61</f>
        <v>17656737</v>
      </c>
      <c r="H57" s="295">
        <f t="shared" si="17"/>
        <v>-1047</v>
      </c>
      <c r="I57" s="295">
        <f t="shared" si="17"/>
        <v>-1047</v>
      </c>
      <c r="J57" s="295">
        <f t="shared" si="17"/>
        <v>-1047</v>
      </c>
      <c r="K57" s="295">
        <f t="shared" si="17"/>
        <v>-1047000</v>
      </c>
      <c r="L57" s="295">
        <f t="shared" si="17"/>
        <v>-1047263</v>
      </c>
      <c r="M57" s="295">
        <f t="shared" si="17"/>
        <v>-1047263</v>
      </c>
      <c r="N57" s="295">
        <f t="shared" si="17"/>
        <v>0</v>
      </c>
      <c r="O57" s="295">
        <f t="shared" si="17"/>
        <v>0</v>
      </c>
      <c r="P57" s="295">
        <f t="shared" si="17"/>
        <v>0</v>
      </c>
      <c r="Q57" s="295">
        <f t="shared" si="17"/>
        <v>18704000</v>
      </c>
      <c r="R57" s="295">
        <f t="shared" si="17"/>
        <v>18704000</v>
      </c>
      <c r="S57" s="957">
        <f t="shared" si="17"/>
        <v>18704000</v>
      </c>
      <c r="T57" s="957" t="e">
        <f t="shared" ref="T57:AC57" si="18">T58-T61</f>
        <v>#REF!</v>
      </c>
      <c r="U57" s="957" t="e">
        <f t="shared" si="18"/>
        <v>#REF!</v>
      </c>
      <c r="V57" s="957" t="e">
        <f t="shared" si="18"/>
        <v>#REF!</v>
      </c>
      <c r="W57" s="957">
        <f t="shared" si="18"/>
        <v>0</v>
      </c>
      <c r="X57" s="957">
        <f t="shared" si="18"/>
        <v>0</v>
      </c>
      <c r="Y57" s="957">
        <f t="shared" si="18"/>
        <v>0</v>
      </c>
      <c r="Z57" s="957">
        <f t="shared" si="18"/>
        <v>0</v>
      </c>
      <c r="AA57" s="957">
        <f t="shared" si="18"/>
        <v>0</v>
      </c>
      <c r="AB57" s="957">
        <f t="shared" si="18"/>
        <v>0</v>
      </c>
      <c r="AC57" s="957">
        <f t="shared" si="18"/>
        <v>0</v>
      </c>
    </row>
    <row r="58" spans="1:29" ht="27.2" customHeight="1">
      <c r="A58" s="291" t="s">
        <v>181</v>
      </c>
      <c r="B58" s="1080" t="s">
        <v>182</v>
      </c>
      <c r="C58" s="1080"/>
      <c r="D58" s="1080"/>
      <c r="E58" s="296">
        <f>'1.sz.m-önk.össze.bev'!E55</f>
        <v>18704000</v>
      </c>
      <c r="F58" s="296">
        <f>'1.sz.m-önk.össze.bev'!F55</f>
        <v>18704000</v>
      </c>
      <c r="G58" s="296">
        <f>'1.sz.m-önk.össze.bev'!G55</f>
        <v>18704000</v>
      </c>
      <c r="H58" s="296">
        <f>'1.sz.m-önk.össze.bev'!H55</f>
        <v>0</v>
      </c>
      <c r="I58" s="296">
        <f>'1.sz.m-önk.össze.bev'!I55</f>
        <v>0</v>
      </c>
      <c r="J58" s="296">
        <f>'1.sz.m-önk.össze.bev'!J55</f>
        <v>0</v>
      </c>
      <c r="K58" s="296">
        <f>'1.sz.m-önk.össze.bev'!K55</f>
        <v>0</v>
      </c>
      <c r="L58" s="296">
        <f>'1.sz.m-önk.össze.bev'!L55</f>
        <v>0</v>
      </c>
      <c r="M58" s="296">
        <f>'1.sz.m-önk.össze.bev'!M55</f>
        <v>0</v>
      </c>
      <c r="N58" s="296">
        <f>'1.sz.m-önk.össze.bev'!N55</f>
        <v>0</v>
      </c>
      <c r="O58" s="296">
        <f>'1.sz.m-önk.össze.bev'!O55</f>
        <v>0</v>
      </c>
      <c r="P58" s="296">
        <f>'1.sz.m-önk.össze.bev'!P55</f>
        <v>0</v>
      </c>
      <c r="Q58" s="296">
        <f>'1.sz.m-önk.össze.bev'!Q55</f>
        <v>18704000</v>
      </c>
      <c r="R58" s="296">
        <f>'1.sz.m-önk.össze.bev'!R55</f>
        <v>18704000</v>
      </c>
      <c r="S58" s="958">
        <f>'1.sz.m-önk.össze.bev'!S55</f>
        <v>18704000</v>
      </c>
      <c r="T58" s="958" t="e">
        <f>'1.sz.m-önk.össze.bev'!T55</f>
        <v>#REF!</v>
      </c>
      <c r="U58" s="958" t="e">
        <f>'1.sz.m-önk.össze.bev'!U55</f>
        <v>#REF!</v>
      </c>
      <c r="V58" s="958" t="e">
        <f>'1.sz.m-önk.össze.bev'!V55</f>
        <v>#REF!</v>
      </c>
      <c r="W58" s="958">
        <f>'1.sz.m-önk.össze.bev'!W55</f>
        <v>0</v>
      </c>
      <c r="X58" s="958">
        <f>'1.sz.m-önk.össze.bev'!X55</f>
        <v>0</v>
      </c>
      <c r="Y58" s="958">
        <f>'1.sz.m-önk.össze.bev'!Y55</f>
        <v>0</v>
      </c>
      <c r="Z58" s="958">
        <f>'1.sz.m-önk.össze.bev'!Z55</f>
        <v>0</v>
      </c>
      <c r="AA58" s="958">
        <f>'1.sz.m-önk.össze.bev'!AA55</f>
        <v>0</v>
      </c>
      <c r="AB58" s="958">
        <f>'1.sz.m-önk.össze.bev'!AB55</f>
        <v>0</v>
      </c>
      <c r="AC58" s="958">
        <f>'1.sz.m-önk.össze.bev'!AC55</f>
        <v>0</v>
      </c>
    </row>
    <row r="59" spans="1:29" ht="27.2" customHeight="1">
      <c r="A59" s="291" t="s">
        <v>183</v>
      </c>
      <c r="B59" s="1081" t="s">
        <v>229</v>
      </c>
      <c r="C59" s="1081"/>
      <c r="D59" s="1081"/>
      <c r="E59" s="296">
        <f>'1.sz.m-önk.össze.bev'!E58</f>
        <v>18704000</v>
      </c>
      <c r="F59" s="296">
        <f>'1.sz.m-önk.össze.bev'!F58</f>
        <v>18704000</v>
      </c>
      <c r="G59" s="296">
        <f>'1.sz.m-önk.össze.bev'!G58</f>
        <v>18704000</v>
      </c>
      <c r="H59" s="296">
        <f>'1.sz.m-önk.össze.bev'!H58</f>
        <v>0</v>
      </c>
      <c r="I59" s="296">
        <f>'1.sz.m-önk.össze.bev'!I58</f>
        <v>0</v>
      </c>
      <c r="J59" s="296">
        <f>'1.sz.m-önk.össze.bev'!J58</f>
        <v>0</v>
      </c>
      <c r="K59" s="296">
        <f>'1.sz.m-önk.össze.bev'!K58</f>
        <v>0</v>
      </c>
      <c r="L59" s="296">
        <f>'1.sz.m-önk.össze.bev'!L58</f>
        <v>0</v>
      </c>
      <c r="M59" s="296">
        <f>'1.sz.m-önk.össze.bev'!M58</f>
        <v>0</v>
      </c>
      <c r="N59" s="296">
        <f>'1.sz.m-önk.össze.bev'!N58</f>
        <v>0</v>
      </c>
      <c r="O59" s="296">
        <f>'1.sz.m-önk.össze.bev'!O58</f>
        <v>0</v>
      </c>
      <c r="P59" s="296">
        <f>'1.sz.m-önk.össze.bev'!P58</f>
        <v>0</v>
      </c>
      <c r="Q59" s="296">
        <f>'1.sz.m-önk.össze.bev'!Q58</f>
        <v>18704000</v>
      </c>
      <c r="R59" s="296">
        <f>'1.sz.m-önk.össze.bev'!R58</f>
        <v>18704000</v>
      </c>
      <c r="S59" s="958">
        <f>'1.sz.m-önk.össze.bev'!S58</f>
        <v>18704000</v>
      </c>
      <c r="T59" s="958">
        <f>'1.sz.m-önk.össze.bev'!T58</f>
        <v>0</v>
      </c>
      <c r="U59" s="958">
        <f>'1.sz.m-önk.össze.bev'!U58</f>
        <v>0</v>
      </c>
      <c r="V59" s="958">
        <f>'1.sz.m-önk.össze.bev'!V58</f>
        <v>0</v>
      </c>
      <c r="W59" s="958">
        <f>'1.sz.m-önk.össze.bev'!W58</f>
        <v>0</v>
      </c>
      <c r="X59" s="958">
        <f>'1.sz.m-önk.össze.bev'!X58</f>
        <v>0</v>
      </c>
      <c r="Y59" s="958">
        <f>'1.sz.m-önk.össze.bev'!Y58</f>
        <v>0</v>
      </c>
      <c r="Z59" s="958">
        <f>'1.sz.m-önk.össze.bev'!Z58</f>
        <v>0</v>
      </c>
      <c r="AA59" s="958">
        <f>'1.sz.m-önk.össze.bev'!AA58</f>
        <v>0</v>
      </c>
      <c r="AB59" s="958">
        <f>'1.sz.m-önk.össze.bev'!AB58</f>
        <v>0</v>
      </c>
      <c r="AC59" s="958">
        <f>'1.sz.m-önk.össze.bev'!AC58</f>
        <v>0</v>
      </c>
    </row>
    <row r="60" spans="1:29" ht="27.2" customHeight="1">
      <c r="A60" s="292" t="s">
        <v>184</v>
      </c>
      <c r="B60" s="1081" t="s">
        <v>230</v>
      </c>
      <c r="C60" s="1081"/>
      <c r="D60" s="1081"/>
      <c r="E60" s="296">
        <f>'1.sz.m-önk.össze.bev'!E56</f>
        <v>0</v>
      </c>
      <c r="F60" s="296">
        <f>'1.sz.m-önk.össze.bev'!F56</f>
        <v>0</v>
      </c>
      <c r="G60" s="296">
        <f>'1.sz.m-önk.össze.bev'!G56</f>
        <v>0</v>
      </c>
      <c r="H60" s="296">
        <f>'1.sz.m-önk.össze.bev'!H56</f>
        <v>0</v>
      </c>
      <c r="I60" s="296">
        <f>'1.sz.m-önk.össze.bev'!I56</f>
        <v>0</v>
      </c>
      <c r="J60" s="296">
        <f>'1.sz.m-önk.össze.bev'!J56</f>
        <v>0</v>
      </c>
      <c r="K60" s="296">
        <f>'1.sz.m-önk.össze.bev'!K56</f>
        <v>0</v>
      </c>
      <c r="L60" s="296">
        <f>'1.sz.m-önk.össze.bev'!L56</f>
        <v>0</v>
      </c>
      <c r="M60" s="296">
        <f>'1.sz.m-önk.össze.bev'!M56</f>
        <v>0</v>
      </c>
      <c r="N60" s="296">
        <f>'1.sz.m-önk.össze.bev'!N56</f>
        <v>0</v>
      </c>
      <c r="O60" s="296">
        <f>'1.sz.m-önk.össze.bev'!O56</f>
        <v>0</v>
      </c>
      <c r="P60" s="296">
        <f>'1.sz.m-önk.össze.bev'!P56</f>
        <v>0</v>
      </c>
      <c r="Q60" s="296">
        <f>'1.sz.m-önk.össze.bev'!Q56</f>
        <v>0</v>
      </c>
      <c r="R60" s="296">
        <f>'1.sz.m-önk.össze.bev'!R56</f>
        <v>0</v>
      </c>
      <c r="S60" s="958">
        <f>'1.sz.m-önk.össze.bev'!S56</f>
        <v>0</v>
      </c>
      <c r="T60" s="958">
        <f>'1.sz.m-önk.össze.bev'!T56</f>
        <v>0</v>
      </c>
      <c r="U60" s="958">
        <f>'1.sz.m-önk.össze.bev'!U56</f>
        <v>0</v>
      </c>
      <c r="V60" s="958">
        <f>'1.sz.m-önk.össze.bev'!V56</f>
        <v>0</v>
      </c>
      <c r="W60" s="958">
        <f>'1.sz.m-önk.össze.bev'!W56</f>
        <v>0</v>
      </c>
      <c r="X60" s="958">
        <f>'1.sz.m-önk.össze.bev'!X56</f>
        <v>0</v>
      </c>
      <c r="Y60" s="958">
        <f>'1.sz.m-önk.össze.bev'!Y56</f>
        <v>0</v>
      </c>
      <c r="Z60" s="958">
        <f>'1.sz.m-önk.össze.bev'!Z56</f>
        <v>0</v>
      </c>
      <c r="AA60" s="958">
        <f>'1.sz.m-önk.össze.bev'!AA56</f>
        <v>0</v>
      </c>
      <c r="AB60" s="958">
        <f>'1.sz.m-önk.össze.bev'!AB56</f>
        <v>0</v>
      </c>
      <c r="AC60" s="958">
        <f>'1.sz.m-önk.össze.bev'!AC56</f>
        <v>0</v>
      </c>
    </row>
    <row r="61" spans="1:29" ht="27.2" customHeight="1">
      <c r="A61" s="293" t="s">
        <v>185</v>
      </c>
      <c r="B61" s="1080" t="s">
        <v>186</v>
      </c>
      <c r="C61" s="1080"/>
      <c r="D61" s="1080"/>
      <c r="E61" s="297">
        <f>E30</f>
        <v>1047000</v>
      </c>
      <c r="F61" s="297">
        <f>F30</f>
        <v>1047263</v>
      </c>
      <c r="G61" s="297">
        <f>G30</f>
        <v>1047263</v>
      </c>
      <c r="H61" s="297">
        <f t="shared" ref="H61:W61" si="19">H30</f>
        <v>1047</v>
      </c>
      <c r="I61" s="297">
        <f t="shared" si="19"/>
        <v>1047</v>
      </c>
      <c r="J61" s="297">
        <f t="shared" si="19"/>
        <v>1047</v>
      </c>
      <c r="K61" s="297">
        <f t="shared" si="19"/>
        <v>1047000</v>
      </c>
      <c r="L61" s="297">
        <f t="shared" si="19"/>
        <v>1047263</v>
      </c>
      <c r="M61" s="297">
        <f t="shared" si="19"/>
        <v>1047263</v>
      </c>
      <c r="N61" s="297">
        <f t="shared" si="19"/>
        <v>0</v>
      </c>
      <c r="O61" s="297">
        <f t="shared" si="19"/>
        <v>0</v>
      </c>
      <c r="P61" s="297">
        <f t="shared" si="19"/>
        <v>0</v>
      </c>
      <c r="Q61" s="297">
        <f t="shared" si="19"/>
        <v>0</v>
      </c>
      <c r="R61" s="297">
        <f t="shared" si="19"/>
        <v>0</v>
      </c>
      <c r="S61" s="959">
        <f t="shared" si="19"/>
        <v>0</v>
      </c>
      <c r="T61" s="297">
        <f t="shared" si="19"/>
        <v>0</v>
      </c>
      <c r="U61" s="297">
        <f t="shared" si="19"/>
        <v>0</v>
      </c>
      <c r="V61" s="297">
        <f t="shared" si="19"/>
        <v>0</v>
      </c>
      <c r="W61" s="297">
        <f t="shared" si="19"/>
        <v>0</v>
      </c>
      <c r="X61" s="958">
        <f>'1.sz.m-önk.össze.bev'!X57</f>
        <v>0</v>
      </c>
      <c r="Y61" s="958">
        <f>'1.sz.m-önk.össze.bev'!Y57</f>
        <v>0</v>
      </c>
      <c r="Z61" s="958">
        <f>'1.sz.m-önk.össze.bev'!Z57</f>
        <v>0</v>
      </c>
      <c r="AA61" s="958">
        <f>'1.sz.m-önk.össze.bev'!AA57</f>
        <v>0</v>
      </c>
      <c r="AB61" s="958">
        <f>'1.sz.m-önk.össze.bev'!AB57</f>
        <v>0</v>
      </c>
      <c r="AC61" s="958">
        <f>'1.sz.m-önk.össze.bev'!AC57</f>
        <v>0</v>
      </c>
    </row>
    <row r="62" spans="1:29" ht="27.2" customHeight="1">
      <c r="A62" s="291" t="s">
        <v>187</v>
      </c>
      <c r="B62" s="1081" t="s">
        <v>231</v>
      </c>
      <c r="C62" s="1081"/>
      <c r="D62" s="1081"/>
      <c r="E62" s="1020">
        <v>1047000</v>
      </c>
      <c r="F62" s="1020">
        <v>1047263</v>
      </c>
      <c r="G62" s="1020">
        <v>1047263</v>
      </c>
      <c r="H62" s="1020">
        <v>1047263</v>
      </c>
      <c r="I62" s="1020">
        <v>1047263</v>
      </c>
      <c r="J62" s="1020">
        <v>1047263</v>
      </c>
      <c r="K62" s="1020">
        <v>1047263</v>
      </c>
      <c r="L62" s="1020">
        <v>1047263</v>
      </c>
      <c r="M62" s="1020">
        <v>1047263</v>
      </c>
      <c r="N62" s="296">
        <v>0</v>
      </c>
      <c r="O62" s="296">
        <v>0</v>
      </c>
      <c r="P62" s="296">
        <v>0</v>
      </c>
      <c r="Q62" s="296">
        <v>0</v>
      </c>
      <c r="R62" s="296">
        <v>0</v>
      </c>
      <c r="S62" s="958">
        <v>0</v>
      </c>
      <c r="T62" s="296">
        <v>0</v>
      </c>
      <c r="U62" s="296">
        <v>0</v>
      </c>
      <c r="V62" s="296">
        <v>0</v>
      </c>
      <c r="W62" s="296">
        <v>0</v>
      </c>
      <c r="X62" s="958">
        <f>'1.sz.m-önk.össze.bev'!X58</f>
        <v>0</v>
      </c>
      <c r="Y62" s="958">
        <f>'1.sz.m-önk.össze.bev'!Y58</f>
        <v>0</v>
      </c>
      <c r="Z62" s="958">
        <f>'1.sz.m-önk.össze.bev'!Z58</f>
        <v>0</v>
      </c>
      <c r="AA62" s="958">
        <f>'1.sz.m-önk.össze.bev'!AA58</f>
        <v>0</v>
      </c>
      <c r="AB62" s="958">
        <f>'1.sz.m-önk.össze.bev'!AB58</f>
        <v>0</v>
      </c>
      <c r="AC62" s="958">
        <f>'1.sz.m-önk.össze.bev'!AC58</f>
        <v>0</v>
      </c>
    </row>
    <row r="63" spans="1:29" ht="27.2" customHeight="1" thickBot="1">
      <c r="A63" s="298" t="s">
        <v>188</v>
      </c>
      <c r="B63" s="1072" t="s">
        <v>232</v>
      </c>
      <c r="C63" s="1072"/>
      <c r="D63" s="1072"/>
      <c r="E63" s="1021">
        <v>0</v>
      </c>
      <c r="F63" s="1021">
        <v>0</v>
      </c>
      <c r="G63" s="1021">
        <v>0</v>
      </c>
      <c r="H63" s="1021">
        <v>0</v>
      </c>
      <c r="I63" s="1021">
        <v>0</v>
      </c>
      <c r="J63" s="1021">
        <v>0</v>
      </c>
      <c r="K63" s="1021">
        <v>0</v>
      </c>
      <c r="L63" s="1021">
        <v>0</v>
      </c>
      <c r="M63" s="1021">
        <v>0</v>
      </c>
      <c r="N63" s="299">
        <v>0</v>
      </c>
      <c r="O63" s="299">
        <v>0</v>
      </c>
      <c r="P63" s="299">
        <v>0</v>
      </c>
      <c r="Q63" s="299">
        <v>0</v>
      </c>
      <c r="R63" s="299">
        <v>0</v>
      </c>
      <c r="S63" s="960">
        <v>0</v>
      </c>
      <c r="T63" s="299">
        <v>0</v>
      </c>
      <c r="U63" s="299">
        <v>0</v>
      </c>
      <c r="V63" s="299">
        <v>0</v>
      </c>
      <c r="W63" s="299">
        <v>0</v>
      </c>
      <c r="X63" s="958">
        <f>'1.sz.m-önk.össze.bev'!X59</f>
        <v>0</v>
      </c>
      <c r="Y63" s="958">
        <f>'1.sz.m-önk.össze.bev'!Y59</f>
        <v>0</v>
      </c>
      <c r="Z63" s="958">
        <f>'1.sz.m-önk.össze.bev'!Z59</f>
        <v>0</v>
      </c>
      <c r="AA63" s="958">
        <f>'1.sz.m-önk.össze.bev'!AA59</f>
        <v>0</v>
      </c>
      <c r="AB63" s="958">
        <f>'1.sz.m-önk.össze.bev'!AB59</f>
        <v>0</v>
      </c>
      <c r="AC63" s="958">
        <f>'1.sz.m-önk.össze.bev'!AC59</f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2016.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8" man="1"/>
  </rowBreaks>
  <colBreaks count="1" manualBreakCount="1">
    <brk id="23" max="6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4"/>
  <sheetViews>
    <sheetView topLeftCell="C10" zoomScaleNormal="100" workbookViewId="0">
      <selection activeCell="K28" sqref="K28"/>
    </sheetView>
  </sheetViews>
  <sheetFormatPr defaultRowHeight="12.75"/>
  <cols>
    <col min="1" max="1" width="47.85546875" style="14" bestFit="1" customWidth="1"/>
    <col min="2" max="2" width="17.7109375" style="14" customWidth="1"/>
    <col min="3" max="3" width="16.5703125" style="14" customWidth="1"/>
    <col min="4" max="4" width="17.28515625" style="14" customWidth="1"/>
    <col min="5" max="7" width="11.42578125" style="14" hidden="1" customWidth="1"/>
    <col min="8" max="8" width="42.28515625" style="14" customWidth="1"/>
    <col min="9" max="9" width="18.42578125" style="14" customWidth="1"/>
    <col min="10" max="10" width="19" style="14" customWidth="1"/>
    <col min="11" max="11" width="17.42578125" style="14" customWidth="1"/>
    <col min="12" max="12" width="11.42578125" style="14" hidden="1" customWidth="1"/>
    <col min="13" max="13" width="11.85546875" style="14" hidden="1" customWidth="1"/>
    <col min="14" max="14" width="0.28515625" style="14" customWidth="1"/>
    <col min="15" max="16384" width="9.140625" style="14"/>
  </cols>
  <sheetData>
    <row r="1" spans="1:14">
      <c r="H1" s="1106" t="s">
        <v>29</v>
      </c>
      <c r="I1" s="1106"/>
    </row>
    <row r="2" spans="1:14" ht="19.5">
      <c r="A2" s="1107" t="s">
        <v>23</v>
      </c>
      <c r="B2" s="1107"/>
      <c r="C2" s="1107"/>
      <c r="D2" s="1107"/>
      <c r="E2" s="1107"/>
      <c r="F2" s="1107"/>
      <c r="G2" s="1107"/>
      <c r="H2" s="1107"/>
      <c r="I2" s="1107"/>
    </row>
    <row r="3" spans="1:14" ht="11.25" customHeight="1">
      <c r="A3" s="81"/>
      <c r="B3" s="81"/>
      <c r="C3" s="81"/>
      <c r="D3" s="81"/>
      <c r="E3" s="81"/>
      <c r="F3" s="81"/>
      <c r="G3" s="81"/>
      <c r="H3" s="81"/>
      <c r="I3" s="80" t="s">
        <v>539</v>
      </c>
    </row>
    <row r="4" spans="1:14" ht="17.25" customHeight="1" thickBot="1">
      <c r="A4" s="1108" t="s">
        <v>227</v>
      </c>
      <c r="B4" s="1109"/>
      <c r="C4" s="1109"/>
      <c r="D4" s="1109"/>
      <c r="E4" s="1109"/>
      <c r="F4" s="1109"/>
      <c r="G4" s="1109"/>
      <c r="H4" s="1108"/>
      <c r="I4" s="1109"/>
    </row>
    <row r="5" spans="1:14" ht="33" customHeight="1" thickBot="1">
      <c r="A5" s="392" t="s">
        <v>7</v>
      </c>
      <c r="B5" s="511" t="s">
        <v>267</v>
      </c>
      <c r="C5" s="512" t="s">
        <v>263</v>
      </c>
      <c r="D5" s="512" t="s">
        <v>273</v>
      </c>
      <c r="E5" s="512" t="s">
        <v>274</v>
      </c>
      <c r="F5" s="512" t="s">
        <v>297</v>
      </c>
      <c r="G5" s="513" t="s">
        <v>329</v>
      </c>
      <c r="H5" s="445" t="s">
        <v>8</v>
      </c>
      <c r="I5" s="511" t="s">
        <v>267</v>
      </c>
      <c r="J5" s="512" t="s">
        <v>263</v>
      </c>
      <c r="K5" s="512" t="s">
        <v>268</v>
      </c>
      <c r="L5" s="512" t="s">
        <v>274</v>
      </c>
      <c r="M5" s="512" t="s">
        <v>297</v>
      </c>
      <c r="N5" s="513" t="s">
        <v>329</v>
      </c>
    </row>
    <row r="6" spans="1:14">
      <c r="A6" s="394" t="s">
        <v>454</v>
      </c>
      <c r="B6" s="514">
        <f>'3.sz.m Önk  bev.'!E7</f>
        <v>6252000</v>
      </c>
      <c r="C6" s="514">
        <f>'3.sz.m Önk  bev.'!F7</f>
        <v>6252000</v>
      </c>
      <c r="D6" s="514">
        <f>'3.sz.m Önk  bev.'!G7</f>
        <v>6252000</v>
      </c>
      <c r="E6" s="515"/>
      <c r="F6" s="515"/>
      <c r="G6" s="515"/>
      <c r="H6" s="498" t="s">
        <v>199</v>
      </c>
      <c r="I6" s="541">
        <f>'4.sz.m.ÖNK kiadás'!E7+'üres lap2'!D31+'5 sz. m Idősek otthona'!D30+'üres lap'!D27</f>
        <v>27547000</v>
      </c>
      <c r="J6" s="542">
        <f>'4.sz.m.ÖNK kiadás'!F7+'üres lap2'!E31+'5 sz. m Idősek otthona'!E30+'üres lap'!E27</f>
        <v>27547000</v>
      </c>
      <c r="K6" s="542">
        <f>'4.sz.m.ÖNK kiadás'!G7+'üres lap2'!F31+'5 sz. m Idősek otthona'!F30+'üres lap'!F27</f>
        <v>29622166</v>
      </c>
      <c r="L6" s="542">
        <f>'4.sz.m.ÖNK kiadás'!H7+'üres lap2'!G31+'5 sz. m Idősek otthona'!G30+'üres lap'!G27</f>
        <v>27547000</v>
      </c>
      <c r="M6" s="542">
        <f>'4.sz.m.ÖNK kiadás'!I7+'üres lap2'!H31+'5 sz. m Idősek otthona'!H30+'üres lap'!H27</f>
        <v>27547000</v>
      </c>
      <c r="N6" s="542">
        <f>'4.sz.m.ÖNK kiadás'!J7+'üres lap2'!I31+'5 sz. m Idősek otthona'!I30+'üres lap'!I27</f>
        <v>27547000</v>
      </c>
    </row>
    <row r="7" spans="1:14">
      <c r="A7" s="395" t="s">
        <v>455</v>
      </c>
      <c r="B7" s="516">
        <f>'3.sz.m Önk  bev.'!E21+'üres lap2'!D9+'5 sz. m Idősek otthona'!D9</f>
        <v>24562000</v>
      </c>
      <c r="C7" s="516">
        <f>'3.sz.m Önk  bev.'!F21+'üres lap2'!E9+'5 sz. m Idősek otthona'!E9</f>
        <v>24562000</v>
      </c>
      <c r="D7" s="516">
        <f>'3.sz.m Önk  bev.'!G21+'üres lap2'!F9+'5 sz. m Idősek otthona'!F9</f>
        <v>24562000</v>
      </c>
      <c r="E7" s="517"/>
      <c r="F7" s="517"/>
      <c r="G7" s="517"/>
      <c r="H7" s="499" t="s">
        <v>200</v>
      </c>
      <c r="I7" s="516">
        <f>'4.sz.m.ÖNK kiadás'!E8+'üres lap2'!D32+'5 sz. m Idősek otthona'!D31+'üres lap'!D28</f>
        <v>7107000</v>
      </c>
      <c r="J7" s="517">
        <f>'4.sz.m.ÖNK kiadás'!F8+'üres lap2'!E32+'5 sz. m Idősek otthona'!E31+'üres lap'!E28</f>
        <v>7107000</v>
      </c>
      <c r="K7" s="517">
        <f>'4.sz.m.ÖNK kiadás'!G8+'üres lap2'!F32+'5 sz. m Idősek otthona'!F31+'üres lap'!F28</f>
        <v>7107000</v>
      </c>
      <c r="L7" s="517">
        <f>'4.sz.m.ÖNK kiadás'!H8+'üres lap2'!G32+'5 sz. m Idősek otthona'!G31+'üres lap'!G28</f>
        <v>7107000</v>
      </c>
      <c r="M7" s="517">
        <f>'4.sz.m.ÖNK kiadás'!I8+'üres lap2'!H32+'5 sz. m Idősek otthona'!H31+'üres lap'!H28</f>
        <v>7107000</v>
      </c>
      <c r="N7" s="517">
        <f>'4.sz.m.ÖNK kiadás'!J8+'üres lap2'!I32+'5 sz. m Idősek otthona'!I31+'üres lap'!I28</f>
        <v>7107000</v>
      </c>
    </row>
    <row r="8" spans="1:14" ht="25.5">
      <c r="A8" s="395" t="s">
        <v>456</v>
      </c>
      <c r="B8" s="516">
        <f>'3.sz.m Önk  bev.'!E32+'üres lap2'!D11+'5 sz. m Idősek otthona'!D10</f>
        <v>26260000</v>
      </c>
      <c r="C8" s="516">
        <f>'3.sz.m Önk  bev.'!F32+'üres lap2'!E11+'5 sz. m Idősek otthona'!E10</f>
        <v>27643281</v>
      </c>
      <c r="D8" s="516">
        <f>'3.sz.m Önk  bev.'!G32+'üres lap2'!F11+'5 sz. m Idősek otthona'!F10</f>
        <v>29718447</v>
      </c>
      <c r="E8" s="517"/>
      <c r="F8" s="517"/>
      <c r="G8" s="517"/>
      <c r="H8" s="499" t="s">
        <v>201</v>
      </c>
      <c r="I8" s="516">
        <f>'4.sz.m.ÖNK kiadás'!E9+'üres lap2'!D33+'5 sz. m Idősek otthona'!D32+'üres lap'!D29</f>
        <v>18652000</v>
      </c>
      <c r="J8" s="517">
        <f>'4.sz.m.ÖNK kiadás'!F9+'üres lap2'!E33+'5 sz. m Idősek otthona'!E32+'üres lap'!E29</f>
        <v>18652000</v>
      </c>
      <c r="K8" s="517">
        <f>'4.sz.m.ÖNK kiadás'!G9+'üres lap2'!F33+'5 sz. m Idősek otthona'!F32+'üres lap'!F29</f>
        <v>19652000</v>
      </c>
      <c r="L8" s="517">
        <f>'4.sz.m.ÖNK kiadás'!H9+'üres lap2'!G33+'5 sz. m Idősek otthona'!G32+'üres lap'!G29</f>
        <v>18652000</v>
      </c>
      <c r="M8" s="517">
        <f>'4.sz.m.ÖNK kiadás'!I9+'üres lap2'!H33+'5 sz. m Idősek otthona'!H32+'üres lap'!H29</f>
        <v>18652000</v>
      </c>
      <c r="N8" s="517">
        <f>'4.sz.m.ÖNK kiadás'!J9+'üres lap2'!I33+'5 sz. m Idősek otthona'!I32+'üres lap'!I29</f>
        <v>18652000</v>
      </c>
    </row>
    <row r="9" spans="1:14">
      <c r="A9" s="395" t="s">
        <v>457</v>
      </c>
      <c r="B9" s="516">
        <f>'3.sz.m Önk  bev.'!E49+'üres lap2'!D17+'5 sz. m Idősek otthona'!D16</f>
        <v>0</v>
      </c>
      <c r="C9" s="516">
        <f>'3.sz.m Önk  bev.'!F49+'üres lap2'!E17+'5 sz. m Idősek otthona'!E16</f>
        <v>0</v>
      </c>
      <c r="D9" s="517"/>
      <c r="E9" s="517"/>
      <c r="F9" s="517"/>
      <c r="G9" s="517"/>
      <c r="H9" s="499" t="s">
        <v>202</v>
      </c>
      <c r="I9" s="543">
        <f>'4.sz.m.ÖNK kiadás'!E10+'üres lap2'!D34+'5 sz. m Idősek otthona'!D33+'üres lap'!D30</f>
        <v>937000</v>
      </c>
      <c r="J9" s="544">
        <f>'4.sz.m.ÖNK kiadás'!F10+'üres lap2'!E34+'5 sz. m Idősek otthona'!E33+'üres lap'!E30</f>
        <v>937000</v>
      </c>
      <c r="K9" s="544">
        <f>'4.sz.m.ÖNK kiadás'!G10+'üres lap2'!F34+'5 sz. m Idősek otthona'!F33+'üres lap'!F30</f>
        <v>937000</v>
      </c>
      <c r="L9" s="544">
        <f>'4.sz.m.ÖNK kiadás'!H10+'üres lap2'!G34+'5 sz. m Idősek otthona'!G33+'üres lap'!G30</f>
        <v>0</v>
      </c>
      <c r="M9" s="544">
        <f>'4.sz.m.ÖNK kiadás'!I10+'üres lap2'!H34+'5 sz. m Idősek otthona'!H33+'üres lap'!H30</f>
        <v>0</v>
      </c>
      <c r="N9" s="544">
        <f>'4.sz.m.ÖNK kiadás'!J10+'üres lap2'!I34+'5 sz. m Idősek otthona'!I33+'üres lap'!I30</f>
        <v>0</v>
      </c>
    </row>
    <row r="10" spans="1:14">
      <c r="A10" s="395"/>
      <c r="B10" s="516"/>
      <c r="C10" s="517"/>
      <c r="D10" s="517"/>
      <c r="E10" s="517"/>
      <c r="F10" s="517"/>
      <c r="G10" s="517"/>
      <c r="H10" s="500" t="s">
        <v>203</v>
      </c>
      <c r="I10" s="516">
        <f>'4.sz.m.ÖNK kiadás'!E11+'üres lap2'!D35+'5 sz. m Idősek otthona'!D34+'üres lap'!D31</f>
        <v>2220000</v>
      </c>
      <c r="J10" s="517">
        <f>'4.sz.m.ÖNK kiadás'!F11+'üres lap2'!E35+'5 sz. m Idősek otthona'!E34+'üres lap'!E31</f>
        <v>2220000</v>
      </c>
      <c r="K10" s="517">
        <f>'4.sz.m.ÖNK kiadás'!G11+'üres lap2'!F35+'5 sz. m Idősek otthona'!F34+'üres lap'!F31</f>
        <v>2220000</v>
      </c>
      <c r="L10" s="517">
        <f>'4.sz.m.ÖNK kiadás'!H11+'üres lap2'!G35+'5 sz. m Idősek otthona'!G34+'üres lap'!G31</f>
        <v>0</v>
      </c>
      <c r="M10" s="517">
        <f>'4.sz.m.ÖNK kiadás'!I11+'üres lap2'!H35+'5 sz. m Idősek otthona'!H34+'üres lap'!H31</f>
        <v>0</v>
      </c>
      <c r="N10" s="517">
        <f>'4.sz.m.ÖNK kiadás'!J11+'üres lap2'!I35+'5 sz. m Idősek otthona'!I34+'üres lap'!I31</f>
        <v>0</v>
      </c>
    </row>
    <row r="11" spans="1:14">
      <c r="A11" s="395"/>
      <c r="B11" s="516"/>
      <c r="C11" s="517"/>
      <c r="D11" s="517"/>
      <c r="E11" s="517"/>
      <c r="F11" s="517"/>
      <c r="G11" s="517"/>
      <c r="H11" s="499" t="s">
        <v>553</v>
      </c>
      <c r="I11" s="543">
        <v>3781000</v>
      </c>
      <c r="J11" s="544">
        <f>'4.sz.m.ÖNK kiadás'!F25</f>
        <v>3781000</v>
      </c>
      <c r="K11" s="544">
        <f>'4.sz.m.ÖNK kiadás'!G25</f>
        <v>3781000</v>
      </c>
      <c r="L11" s="544">
        <f>'4.sz.m.ÖNK kiadás'!H25+'üres lap'!G37</f>
        <v>0</v>
      </c>
      <c r="M11" s="544">
        <f>'4.sz.m.ÖNK kiadás'!I25+'üres lap'!H37</f>
        <v>0</v>
      </c>
      <c r="N11" s="544">
        <f>'4.sz.m.ÖNK kiadás'!J25+'üres lap'!I37</f>
        <v>0</v>
      </c>
    </row>
    <row r="12" spans="1:14" hidden="1">
      <c r="A12" s="396"/>
      <c r="B12" s="518"/>
      <c r="C12" s="519"/>
      <c r="D12" s="519"/>
      <c r="E12" s="519"/>
      <c r="F12" s="519"/>
      <c r="G12" s="519"/>
      <c r="H12" s="501"/>
      <c r="I12" s="518"/>
      <c r="J12" s="519"/>
      <c r="K12" s="519"/>
      <c r="L12" s="519"/>
      <c r="M12" s="519"/>
      <c r="N12" s="519"/>
    </row>
    <row r="13" spans="1:14" ht="16.5" hidden="1" customHeight="1" thickBot="1">
      <c r="A13" s="397"/>
      <c r="B13" s="520"/>
      <c r="C13" s="521"/>
      <c r="D13" s="521"/>
      <c r="E13" s="521"/>
      <c r="F13" s="521"/>
      <c r="G13" s="521"/>
      <c r="H13" s="502"/>
      <c r="I13" s="520"/>
      <c r="J13" s="521"/>
      <c r="K13" s="521"/>
      <c r="L13" s="521"/>
      <c r="M13" s="521"/>
      <c r="N13" s="521"/>
    </row>
    <row r="14" spans="1:14" ht="24" customHeight="1" thickBot="1">
      <c r="A14" s="398" t="s">
        <v>205</v>
      </c>
      <c r="B14" s="522">
        <f>SUM(B6:B9)</f>
        <v>57074000</v>
      </c>
      <c r="C14" s="522">
        <f>SUM(C6:C9)</f>
        <v>58457281</v>
      </c>
      <c r="D14" s="522">
        <f>SUM(D6:D9)</f>
        <v>60532447</v>
      </c>
      <c r="E14" s="523">
        <f>E6+E9+E10+E11+E13</f>
        <v>0</v>
      </c>
      <c r="F14" s="523">
        <f>F6+F9+F10+F11+F13</f>
        <v>0</v>
      </c>
      <c r="G14" s="523">
        <f>G6+G9+G10+G11+G13</f>
        <v>0</v>
      </c>
      <c r="H14" s="882" t="s">
        <v>206</v>
      </c>
      <c r="I14" s="522">
        <f>SUM(I6:I11)</f>
        <v>60244000</v>
      </c>
      <c r="J14" s="523">
        <f>SUM(J6:J13)</f>
        <v>60244000</v>
      </c>
      <c r="K14" s="523">
        <f>SUM(K6:K13)</f>
        <v>63319166</v>
      </c>
      <c r="L14" s="523">
        <f>SUM(L6:L13)</f>
        <v>53306000</v>
      </c>
      <c r="M14" s="523">
        <f>SUM(M6:M13)</f>
        <v>53306000</v>
      </c>
      <c r="N14" s="523">
        <f>SUM(N6:N13)</f>
        <v>53306000</v>
      </c>
    </row>
    <row r="15" spans="1:14" ht="18.75" customHeight="1">
      <c r="A15" s="399" t="s">
        <v>504</v>
      </c>
      <c r="B15" s="393">
        <v>4217000</v>
      </c>
      <c r="C15" s="393">
        <v>4217000</v>
      </c>
      <c r="D15" s="393">
        <v>4217000</v>
      </c>
      <c r="E15" s="524">
        <f>'3.sz.m Önk  bev.'!H57+'üres lap2'!G22+'5 sz. m Idősek otthona'!G21+'üres lap'!G19</f>
        <v>2788000</v>
      </c>
      <c r="F15" s="524">
        <f>'3.sz.m Önk  bev.'!I57+'üres lap2'!H22+'5 sz. m Idősek otthona'!H21+'üres lap'!H19</f>
        <v>2788000</v>
      </c>
      <c r="G15" s="524">
        <f>'3.sz.m Önk  bev.'!J57+'üres lap2'!I22+'5 sz. m Idősek otthona'!I21+'üres lap'!I19</f>
        <v>2788000</v>
      </c>
      <c r="H15" s="498" t="s">
        <v>191</v>
      </c>
      <c r="I15" s="514">
        <v>0</v>
      </c>
      <c r="J15" s="515">
        <v>0</v>
      </c>
      <c r="K15" s="515">
        <v>0</v>
      </c>
      <c r="L15" s="515">
        <v>0</v>
      </c>
      <c r="M15" s="515">
        <v>0</v>
      </c>
      <c r="N15" s="515">
        <v>0</v>
      </c>
    </row>
    <row r="16" spans="1:14" ht="15" customHeight="1" thickBot="1">
      <c r="A16" s="400" t="s">
        <v>189</v>
      </c>
      <c r="B16" s="525"/>
      <c r="C16" s="526"/>
      <c r="D16" s="526"/>
      <c r="E16" s="526"/>
      <c r="F16" s="526"/>
      <c r="G16" s="526"/>
      <c r="H16" s="501"/>
      <c r="I16" s="518"/>
      <c r="J16" s="519"/>
      <c r="K16" s="519"/>
      <c r="L16" s="519"/>
      <c r="M16" s="519"/>
      <c r="N16" s="519"/>
    </row>
    <row r="17" spans="1:14" ht="25.5" customHeight="1" thickBot="1">
      <c r="A17" s="401" t="s">
        <v>210</v>
      </c>
      <c r="B17" s="527">
        <f t="shared" ref="B17:G17" si="0">SUM(B15:B16)</f>
        <v>4217000</v>
      </c>
      <c r="C17" s="528">
        <f t="shared" si="0"/>
        <v>4217000</v>
      </c>
      <c r="D17" s="528">
        <f t="shared" si="0"/>
        <v>4217000</v>
      </c>
      <c r="E17" s="528">
        <f t="shared" si="0"/>
        <v>2788000</v>
      </c>
      <c r="F17" s="528">
        <f t="shared" si="0"/>
        <v>2788000</v>
      </c>
      <c r="G17" s="528">
        <f t="shared" si="0"/>
        <v>2788000</v>
      </c>
      <c r="H17" s="503" t="s">
        <v>217</v>
      </c>
      <c r="I17" s="527">
        <v>1047000</v>
      </c>
      <c r="J17" s="527">
        <v>1047263</v>
      </c>
      <c r="K17" s="527">
        <v>1047263</v>
      </c>
      <c r="L17" s="528">
        <f>SUM(L15:L16)</f>
        <v>0</v>
      </c>
      <c r="M17" s="528">
        <f>SUM(M15:M16)</f>
        <v>0</v>
      </c>
      <c r="N17" s="528">
        <f>SUM(N15:N16)</f>
        <v>0</v>
      </c>
    </row>
    <row r="18" spans="1:14" ht="22.5" customHeight="1" thickBot="1">
      <c r="A18" s="402" t="s">
        <v>190</v>
      </c>
      <c r="B18" s="529">
        <f t="shared" ref="B18:G18" si="1">B14+B17</f>
        <v>61291000</v>
      </c>
      <c r="C18" s="530">
        <f t="shared" si="1"/>
        <v>62674281</v>
      </c>
      <c r="D18" s="530">
        <f t="shared" si="1"/>
        <v>64749447</v>
      </c>
      <c r="E18" s="530">
        <f t="shared" si="1"/>
        <v>2788000</v>
      </c>
      <c r="F18" s="530">
        <f t="shared" si="1"/>
        <v>2788000</v>
      </c>
      <c r="G18" s="530">
        <f t="shared" si="1"/>
        <v>2788000</v>
      </c>
      <c r="H18" s="504" t="s">
        <v>192</v>
      </c>
      <c r="I18" s="529">
        <f t="shared" ref="I18:N18" si="2">I14+I17</f>
        <v>61291000</v>
      </c>
      <c r="J18" s="530">
        <f t="shared" si="2"/>
        <v>61291263</v>
      </c>
      <c r="K18" s="530">
        <f t="shared" si="2"/>
        <v>64366429</v>
      </c>
      <c r="L18" s="530">
        <f t="shared" si="2"/>
        <v>53306000</v>
      </c>
      <c r="M18" s="530">
        <f t="shared" si="2"/>
        <v>53306000</v>
      </c>
      <c r="N18" s="530">
        <f t="shared" si="2"/>
        <v>53306000</v>
      </c>
    </row>
    <row r="19" spans="1:14" ht="22.5" customHeight="1" thickBot="1">
      <c r="A19" s="1108" t="s">
        <v>228</v>
      </c>
      <c r="B19" s="1109"/>
      <c r="C19" s="1109"/>
      <c r="D19" s="1109"/>
      <c r="E19" s="1109"/>
      <c r="F19" s="1109"/>
      <c r="G19" s="1109"/>
      <c r="H19" s="1108"/>
      <c r="I19" s="1109"/>
      <c r="J19" s="34"/>
      <c r="K19" s="34"/>
    </row>
    <row r="20" spans="1:14">
      <c r="A20" s="394" t="s">
        <v>193</v>
      </c>
      <c r="B20" s="531">
        <f>'3.sz.m Önk  bev.'!E42+'üres lap2'!D14+'5 sz. m Idősek otthona'!D13</f>
        <v>0</v>
      </c>
      <c r="C20" s="532"/>
      <c r="D20" s="532"/>
      <c r="E20" s="532"/>
      <c r="F20" s="532"/>
      <c r="G20" s="532"/>
      <c r="H20" s="505" t="s">
        <v>196</v>
      </c>
      <c r="I20" s="541">
        <f>'4.sz.m.ÖNK kiadás'!E18+'üres lap2'!D37+'5 sz. m Idősek otthona'!D36</f>
        <v>84528000</v>
      </c>
      <c r="J20" s="541">
        <f>'4.sz.m.ÖNK kiadás'!F18+'üres lap2'!E37+'5 sz. m Idősek otthona'!E36</f>
        <v>84609000</v>
      </c>
      <c r="K20" s="541">
        <f>'4.sz.m.ÖNK kiadás'!G18+'üres lap2'!F37+'5 sz. m Idősek otthona'!F36</f>
        <v>84609000</v>
      </c>
      <c r="L20" s="542">
        <f>'4.sz.m.ÖNK kiadás'!H18+'üres lap2'!G37</f>
        <v>0</v>
      </c>
      <c r="M20" s="542">
        <f>'4.sz.m.ÖNK kiadás'!I18+'üres lap2'!H37</f>
        <v>0</v>
      </c>
      <c r="N20" s="542">
        <f>'4.sz.m.ÖNK kiadás'!J18+'üres lap2'!I37</f>
        <v>0</v>
      </c>
    </row>
    <row r="21" spans="1:14">
      <c r="A21" s="395" t="s">
        <v>194</v>
      </c>
      <c r="B21" s="516">
        <f>'3.sz.m Önk  bev.'!E50+'üres lap2'!D18+'5 sz. m Idősek otthona'!D17</f>
        <v>144300000</v>
      </c>
      <c r="C21" s="516">
        <f>'3.sz.m Önk  bev.'!F50+'üres lap2'!E18+'5 sz. m Idősek otthona'!E17</f>
        <v>142916982</v>
      </c>
      <c r="D21" s="516">
        <f>'3.sz.m Önk  bev.'!G50+'üres lap2'!F18+'5 sz. m Idősek otthona'!F17</f>
        <v>142916982</v>
      </c>
      <c r="E21" s="517"/>
      <c r="F21" s="517"/>
      <c r="G21" s="517"/>
      <c r="H21" s="499" t="s">
        <v>197</v>
      </c>
      <c r="I21" s="516">
        <f>'4.sz.m.ÖNK kiadás'!E19+'5 sz. m Idősek otthona'!D37</f>
        <v>74259000</v>
      </c>
      <c r="J21" s="516">
        <f>'4.sz.m.ÖNK kiadás'!F19+'5 sz. m Idősek otthona'!E37</f>
        <v>74178000</v>
      </c>
      <c r="K21" s="516">
        <f>'4.sz.m.ÖNK kiadás'!G19+'5 sz. m Idősek otthona'!F37</f>
        <v>73178000</v>
      </c>
      <c r="L21" s="517">
        <f>'4.sz.m.ÖNK kiadás'!H19</f>
        <v>0</v>
      </c>
      <c r="M21" s="517">
        <f>'4.sz.m.ÖNK kiadás'!I19</f>
        <v>0</v>
      </c>
      <c r="N21" s="517">
        <f>'4.sz.m.ÖNK kiadás'!J19</f>
        <v>0</v>
      </c>
    </row>
    <row r="22" spans="1:14">
      <c r="A22" s="395" t="s">
        <v>195</v>
      </c>
      <c r="B22" s="516">
        <f>'3.sz.m Önk  bev.'!E51</f>
        <v>0</v>
      </c>
      <c r="C22" s="516">
        <f>'3.sz.m Önk  bev.'!F51</f>
        <v>0</v>
      </c>
      <c r="D22" s="517"/>
      <c r="E22" s="517"/>
      <c r="F22" s="517"/>
      <c r="G22" s="517"/>
      <c r="H22" s="499" t="s">
        <v>198</v>
      </c>
      <c r="I22" s="516">
        <f>'4.sz.m.ÖNK kiadás'!E20</f>
        <v>0</v>
      </c>
      <c r="J22" s="517">
        <f>'4.sz.m.ÖNK kiadás'!F20</f>
        <v>0</v>
      </c>
      <c r="K22" s="517">
        <f>'4.sz.m.ÖNK kiadás'!G20</f>
        <v>0</v>
      </c>
      <c r="L22" s="517">
        <f>'4.sz.m.ÖNK kiadás'!H20</f>
        <v>0</v>
      </c>
      <c r="M22" s="517">
        <f>'4.sz.m.ÖNK kiadás'!I20</f>
        <v>0</v>
      </c>
      <c r="N22" s="517">
        <f>'4.sz.m.ÖNK kiadás'!J20</f>
        <v>0</v>
      </c>
    </row>
    <row r="23" spans="1:14" ht="13.5" thickBot="1">
      <c r="A23" s="395"/>
      <c r="B23" s="516"/>
      <c r="C23" s="516"/>
      <c r="D23" s="517"/>
      <c r="E23" s="517"/>
      <c r="F23" s="517"/>
      <c r="G23" s="517"/>
      <c r="H23" s="499" t="s">
        <v>204</v>
      </c>
      <c r="I23" s="516"/>
      <c r="J23" s="517"/>
      <c r="K23" s="517"/>
      <c r="L23" s="517"/>
      <c r="M23" s="517"/>
      <c r="N23" s="517"/>
    </row>
    <row r="24" spans="1:14" ht="13.5" hidden="1" thickBot="1">
      <c r="A24" s="404"/>
      <c r="B24" s="518"/>
      <c r="C24" s="518"/>
      <c r="D24" s="519"/>
      <c r="E24" s="519"/>
      <c r="F24" s="519"/>
      <c r="G24" s="519"/>
      <c r="H24" s="501"/>
      <c r="I24" s="518"/>
      <c r="J24" s="519"/>
      <c r="K24" s="519"/>
      <c r="L24" s="519"/>
      <c r="M24" s="519"/>
      <c r="N24" s="519"/>
    </row>
    <row r="25" spans="1:14" ht="13.5" thickBot="1">
      <c r="A25" s="405" t="s">
        <v>208</v>
      </c>
      <c r="B25" s="529">
        <f t="shared" ref="B25:G25" si="3">SUM(B20:B23)</f>
        <v>144300000</v>
      </c>
      <c r="C25" s="529">
        <f>SUM(C20:C23)</f>
        <v>142916982</v>
      </c>
      <c r="D25" s="530">
        <f t="shared" si="3"/>
        <v>142916982</v>
      </c>
      <c r="E25" s="530">
        <f t="shared" si="3"/>
        <v>0</v>
      </c>
      <c r="F25" s="530">
        <f t="shared" si="3"/>
        <v>0</v>
      </c>
      <c r="G25" s="530">
        <f t="shared" si="3"/>
        <v>0</v>
      </c>
      <c r="H25" s="506" t="s">
        <v>207</v>
      </c>
      <c r="I25" s="545">
        <f t="shared" ref="I25:N25" si="4">SUM(I20:I24)</f>
        <v>158787000</v>
      </c>
      <c r="J25" s="546">
        <f t="shared" si="4"/>
        <v>158787000</v>
      </c>
      <c r="K25" s="546">
        <f t="shared" si="4"/>
        <v>157787000</v>
      </c>
      <c r="L25" s="546">
        <f t="shared" si="4"/>
        <v>0</v>
      </c>
      <c r="M25" s="546">
        <f t="shared" si="4"/>
        <v>0</v>
      </c>
      <c r="N25" s="546">
        <f t="shared" si="4"/>
        <v>0</v>
      </c>
    </row>
    <row r="26" spans="1:14" ht="15" customHeight="1">
      <c r="A26" s="399" t="s">
        <v>504</v>
      </c>
      <c r="B26" s="533">
        <v>14487000</v>
      </c>
      <c r="C26" s="533">
        <v>14487000</v>
      </c>
      <c r="D26" s="533">
        <v>14487000</v>
      </c>
      <c r="E26" s="534"/>
      <c r="F26" s="534"/>
      <c r="G26" s="534"/>
      <c r="H26" s="507" t="s">
        <v>209</v>
      </c>
      <c r="I26" s="514"/>
      <c r="J26" s="515"/>
      <c r="K26" s="515"/>
      <c r="L26" s="515"/>
      <c r="M26" s="515"/>
      <c r="N26" s="515"/>
    </row>
    <row r="27" spans="1:14" ht="13.5" thickBot="1">
      <c r="A27" s="400" t="s">
        <v>189</v>
      </c>
      <c r="B27" s="535">
        <f>'3.sz.m Önk  bev.'!E56</f>
        <v>0</v>
      </c>
      <c r="C27" s="535">
        <f>'3.sz.m Önk  bev.'!F56</f>
        <v>0</v>
      </c>
      <c r="D27" s="536"/>
      <c r="E27" s="536"/>
      <c r="F27" s="536"/>
      <c r="G27" s="536"/>
      <c r="H27" s="508"/>
      <c r="I27" s="518">
        <v>0</v>
      </c>
      <c r="J27" s="519"/>
      <c r="K27" s="519"/>
      <c r="L27" s="519"/>
      <c r="M27" s="519"/>
      <c r="N27" s="519"/>
    </row>
    <row r="28" spans="1:14" ht="25.5" customHeight="1" thickBot="1">
      <c r="A28" s="406" t="s">
        <v>211</v>
      </c>
      <c r="B28" s="527">
        <f t="shared" ref="B28:G28" si="5">SUM(B26:B27)</f>
        <v>14487000</v>
      </c>
      <c r="C28" s="527">
        <f>SUM(C26:C27)</f>
        <v>14487000</v>
      </c>
      <c r="D28" s="528">
        <f t="shared" si="5"/>
        <v>14487000</v>
      </c>
      <c r="E28" s="528">
        <f t="shared" si="5"/>
        <v>0</v>
      </c>
      <c r="F28" s="528">
        <f t="shared" si="5"/>
        <v>0</v>
      </c>
      <c r="G28" s="528">
        <f t="shared" si="5"/>
        <v>0</v>
      </c>
      <c r="H28" s="506" t="s">
        <v>212</v>
      </c>
      <c r="I28" s="529">
        <f t="shared" ref="I28:N28" si="6">SUM(I26:I27)</f>
        <v>0</v>
      </c>
      <c r="J28" s="530">
        <f t="shared" si="6"/>
        <v>0</v>
      </c>
      <c r="K28" s="530">
        <f t="shared" si="6"/>
        <v>0</v>
      </c>
      <c r="L28" s="530">
        <f t="shared" si="6"/>
        <v>0</v>
      </c>
      <c r="M28" s="530">
        <f t="shared" si="6"/>
        <v>0</v>
      </c>
      <c r="N28" s="530">
        <f t="shared" si="6"/>
        <v>0</v>
      </c>
    </row>
    <row r="29" spans="1:14" ht="26.25" customHeight="1" thickBot="1">
      <c r="A29" s="403" t="s">
        <v>213</v>
      </c>
      <c r="B29" s="529">
        <f t="shared" ref="B29:G29" si="7">B25+B28</f>
        <v>158787000</v>
      </c>
      <c r="C29" s="529">
        <f>C25+C28</f>
        <v>157403982</v>
      </c>
      <c r="D29" s="530">
        <f t="shared" si="7"/>
        <v>157403982</v>
      </c>
      <c r="E29" s="530">
        <f t="shared" si="7"/>
        <v>0</v>
      </c>
      <c r="F29" s="530">
        <f t="shared" si="7"/>
        <v>0</v>
      </c>
      <c r="G29" s="530">
        <f t="shared" si="7"/>
        <v>0</v>
      </c>
      <c r="H29" s="509" t="s">
        <v>214</v>
      </c>
      <c r="I29" s="529">
        <f t="shared" ref="I29:N29" si="8">I28+I25</f>
        <v>158787000</v>
      </c>
      <c r="J29" s="529">
        <f t="shared" si="8"/>
        <v>158787000</v>
      </c>
      <c r="K29" s="530">
        <f t="shared" si="8"/>
        <v>157787000</v>
      </c>
      <c r="L29" s="530">
        <f t="shared" si="8"/>
        <v>0</v>
      </c>
      <c r="M29" s="530">
        <f t="shared" si="8"/>
        <v>0</v>
      </c>
      <c r="N29" s="530">
        <f t="shared" si="8"/>
        <v>0</v>
      </c>
    </row>
    <row r="30" spans="1:14" ht="26.25" hidden="1" customHeight="1" thickBot="1">
      <c r="A30" s="403" t="s">
        <v>284</v>
      </c>
      <c r="B30" s="537"/>
      <c r="C30" s="538"/>
      <c r="D30" s="538"/>
      <c r="E30" s="538"/>
      <c r="F30" s="538"/>
      <c r="G30" s="538"/>
      <c r="H30" s="509" t="s">
        <v>283</v>
      </c>
      <c r="I30" s="529"/>
      <c r="J30" s="530"/>
      <c r="K30" s="530"/>
      <c r="L30" s="530"/>
      <c r="M30" s="530"/>
      <c r="N30" s="530"/>
    </row>
    <row r="31" spans="1:14" ht="29.25" customHeight="1" thickBot="1">
      <c r="A31" s="407" t="s">
        <v>215</v>
      </c>
      <c r="B31" s="539">
        <f>B18+B29</f>
        <v>220078000</v>
      </c>
      <c r="C31" s="539">
        <f>C18+C29</f>
        <v>220078263</v>
      </c>
      <c r="D31" s="540">
        <f>D18+D29</f>
        <v>222153429</v>
      </c>
      <c r="E31" s="540">
        <f>E18+E29</f>
        <v>2788000</v>
      </c>
      <c r="F31" s="540">
        <f>F18+F29+F30</f>
        <v>2788000</v>
      </c>
      <c r="G31" s="540">
        <f>G18+G29+G30</f>
        <v>2788000</v>
      </c>
      <c r="H31" s="510" t="s">
        <v>216</v>
      </c>
      <c r="I31" s="547">
        <f>I29+I18</f>
        <v>220078000</v>
      </c>
      <c r="J31" s="548">
        <f>J29+J18</f>
        <v>220078263</v>
      </c>
      <c r="K31" s="548">
        <f>K29+K18</f>
        <v>222153429</v>
      </c>
      <c r="L31" s="548">
        <f>L29+L18</f>
        <v>53306000</v>
      </c>
      <c r="M31" s="548">
        <f>M29+M18+M30</f>
        <v>53306000</v>
      </c>
      <c r="N31" s="548">
        <f>N29+N18+N30</f>
        <v>53306000</v>
      </c>
    </row>
    <row r="33" spans="2:13">
      <c r="B33" s="34"/>
      <c r="C33" s="34"/>
      <c r="D33" s="34"/>
      <c r="E33" s="34"/>
      <c r="F33" s="34"/>
      <c r="G33" s="34"/>
      <c r="I33" s="34"/>
    </row>
    <row r="34" spans="2:13">
      <c r="F34" s="34"/>
      <c r="M34" s="34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0"/>
  <sheetViews>
    <sheetView topLeftCell="A48" zoomScale="75" zoomScaleNormal="75" workbookViewId="0">
      <selection activeCell="S51" sqref="S51"/>
    </sheetView>
  </sheetViews>
  <sheetFormatPr defaultRowHeight="12.75"/>
  <cols>
    <col min="1" max="2" width="5.7109375" style="118" customWidth="1"/>
    <col min="3" max="3" width="8.85546875" style="118" customWidth="1"/>
    <col min="4" max="4" width="56" style="21" bestFit="1" customWidth="1"/>
    <col min="5" max="5" width="20.42578125" style="379" customWidth="1"/>
    <col min="6" max="6" width="16" style="379" customWidth="1"/>
    <col min="7" max="7" width="14.7109375" style="379" customWidth="1"/>
    <col min="8" max="9" width="10.85546875" style="379" hidden="1" customWidth="1"/>
    <col min="10" max="10" width="13.140625" style="379" hidden="1" customWidth="1"/>
    <col min="11" max="11" width="16.28515625" style="380" customWidth="1"/>
    <col min="12" max="12" width="15.140625" style="380" customWidth="1"/>
    <col min="13" max="13" width="16" style="380" customWidth="1"/>
    <col min="14" max="16" width="10.85546875" style="380" hidden="1" customWidth="1"/>
    <col min="17" max="17" width="14.5703125" style="381" customWidth="1"/>
    <col min="18" max="18" width="16.42578125" style="380" customWidth="1"/>
    <col min="19" max="19" width="17" style="380" customWidth="1"/>
    <col min="20" max="20" width="11" style="380" hidden="1" customWidth="1"/>
    <col min="21" max="21" width="12.7109375" style="381" hidden="1" customWidth="1"/>
    <col min="22" max="22" width="7.28515625" style="381" hidden="1" customWidth="1"/>
    <col min="23" max="16384" width="9.140625" style="381"/>
  </cols>
  <sheetData>
    <row r="1" spans="1:32">
      <c r="A1" s="115"/>
      <c r="B1" s="115"/>
      <c r="C1" s="115"/>
      <c r="D1" s="116"/>
      <c r="Q1" s="68" t="s">
        <v>65</v>
      </c>
    </row>
    <row r="2" spans="1:32" s="383" customFormat="1" ht="34.5" customHeight="1">
      <c r="A2" s="1040" t="s">
        <v>512</v>
      </c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275"/>
      <c r="S2" s="382"/>
      <c r="T2" s="382"/>
    </row>
    <row r="3" spans="1:32" ht="13.5" thickBot="1">
      <c r="A3" s="117"/>
      <c r="B3" s="117"/>
      <c r="C3" s="117"/>
      <c r="D3" s="113"/>
      <c r="K3" s="93"/>
      <c r="L3" s="93"/>
      <c r="M3" s="93"/>
      <c r="N3" s="93"/>
      <c r="O3" s="93"/>
      <c r="P3" s="93"/>
      <c r="Q3" s="53" t="s">
        <v>539</v>
      </c>
    </row>
    <row r="4" spans="1:32" ht="45.75" customHeight="1" thickBot="1">
      <c r="A4" s="1041" t="s">
        <v>6</v>
      </c>
      <c r="B4" s="1042"/>
      <c r="C4" s="1042"/>
      <c r="D4" s="390" t="s">
        <v>9</v>
      </c>
      <c r="E4" s="1044" t="s">
        <v>5</v>
      </c>
      <c r="F4" s="1045"/>
      <c r="G4" s="1045"/>
      <c r="H4" s="1045"/>
      <c r="I4" s="1045"/>
      <c r="J4" s="1046"/>
      <c r="K4" s="1044" t="s">
        <v>79</v>
      </c>
      <c r="L4" s="1045"/>
      <c r="M4" s="1045"/>
      <c r="N4" s="1045"/>
      <c r="O4" s="1045"/>
      <c r="P4" s="1046"/>
      <c r="Q4" s="1044" t="s">
        <v>80</v>
      </c>
      <c r="R4" s="1045"/>
      <c r="S4" s="1045"/>
      <c r="T4" s="1045"/>
      <c r="U4" s="1045"/>
      <c r="V4" s="1046"/>
    </row>
    <row r="5" spans="1:32" ht="45.75" customHeight="1" thickBot="1">
      <c r="A5" s="346"/>
      <c r="B5" s="347"/>
      <c r="C5" s="347"/>
      <c r="D5" s="390"/>
      <c r="E5" s="425" t="s">
        <v>85</v>
      </c>
      <c r="F5" s="426" t="s">
        <v>262</v>
      </c>
      <c r="G5" s="426" t="s">
        <v>269</v>
      </c>
      <c r="H5" s="426" t="s">
        <v>275</v>
      </c>
      <c r="I5" s="426" t="s">
        <v>300</v>
      </c>
      <c r="J5" s="427" t="s">
        <v>330</v>
      </c>
      <c r="K5" s="425" t="s">
        <v>85</v>
      </c>
      <c r="L5" s="426" t="s">
        <v>262</v>
      </c>
      <c r="M5" s="426" t="s">
        <v>269</v>
      </c>
      <c r="N5" s="426" t="s">
        <v>275</v>
      </c>
      <c r="O5" s="426" t="s">
        <v>300</v>
      </c>
      <c r="P5" s="427" t="s">
        <v>330</v>
      </c>
      <c r="Q5" s="425" t="s">
        <v>85</v>
      </c>
      <c r="R5" s="426" t="s">
        <v>262</v>
      </c>
      <c r="S5" s="426" t="s">
        <v>269</v>
      </c>
      <c r="T5" s="426" t="s">
        <v>275</v>
      </c>
      <c r="U5" s="426" t="s">
        <v>300</v>
      </c>
      <c r="V5" s="427" t="s">
        <v>330</v>
      </c>
    </row>
    <row r="6" spans="1:32" s="7" customFormat="1" ht="21.75" customHeight="1" thickBot="1">
      <c r="A6" s="128"/>
      <c r="B6" s="1043"/>
      <c r="C6" s="1043"/>
      <c r="D6" s="1043"/>
      <c r="E6" s="428"/>
      <c r="F6" s="319"/>
      <c r="G6" s="319"/>
      <c r="H6" s="319"/>
      <c r="I6" s="319"/>
      <c r="J6" s="319"/>
      <c r="K6" s="428"/>
      <c r="L6" s="319"/>
      <c r="M6" s="319"/>
      <c r="N6" s="319"/>
      <c r="O6" s="319"/>
      <c r="P6" s="319"/>
      <c r="Q6" s="428"/>
      <c r="R6" s="319"/>
      <c r="S6" s="319"/>
      <c r="T6" s="319"/>
      <c r="U6" s="319"/>
      <c r="V6" s="319"/>
    </row>
    <row r="7" spans="1:32" s="7" customFormat="1" ht="21.75" customHeight="1" thickBot="1">
      <c r="A7" s="128" t="s">
        <v>33</v>
      </c>
      <c r="B7" s="1043" t="s">
        <v>400</v>
      </c>
      <c r="C7" s="1043"/>
      <c r="D7" s="1043"/>
      <c r="E7" s="428">
        <f>E8+E13+E16+E17+E20</f>
        <v>6252000</v>
      </c>
      <c r="F7" s="428">
        <f>F8+F13+F16+F17+F20</f>
        <v>6252000</v>
      </c>
      <c r="G7" s="428">
        <f>G8+G13+G16+G17+G20</f>
        <v>6252000</v>
      </c>
      <c r="H7" s="319">
        <f t="shared" ref="H7:V7" si="0">H8+H13+H16</f>
        <v>6202000</v>
      </c>
      <c r="I7" s="319">
        <f t="shared" si="0"/>
        <v>6202000</v>
      </c>
      <c r="J7" s="319">
        <f t="shared" si="0"/>
        <v>6202000</v>
      </c>
      <c r="K7" s="428">
        <f t="shared" ref="K7:Q7" si="1">K8+K13+K16+K17+K20</f>
        <v>982000</v>
      </c>
      <c r="L7" s="428">
        <f t="shared" si="1"/>
        <v>982000</v>
      </c>
      <c r="M7" s="428">
        <f t="shared" si="1"/>
        <v>982000</v>
      </c>
      <c r="N7" s="428">
        <f t="shared" si="1"/>
        <v>0</v>
      </c>
      <c r="O7" s="428">
        <f t="shared" si="1"/>
        <v>0</v>
      </c>
      <c r="P7" s="428">
        <f t="shared" si="1"/>
        <v>0</v>
      </c>
      <c r="Q7" s="428">
        <f t="shared" si="1"/>
        <v>5270000</v>
      </c>
      <c r="R7" s="319">
        <f>R8+R13+R16</f>
        <v>5270000</v>
      </c>
      <c r="S7" s="319">
        <f t="shared" si="0"/>
        <v>5270000</v>
      </c>
      <c r="T7" s="319">
        <f t="shared" si="0"/>
        <v>0</v>
      </c>
      <c r="U7" s="319">
        <f t="shared" si="0"/>
        <v>0</v>
      </c>
      <c r="V7" s="319">
        <f t="shared" si="0"/>
        <v>0</v>
      </c>
    </row>
    <row r="8" spans="1:32" ht="21.75" customHeight="1">
      <c r="A8" s="871"/>
      <c r="B8" s="277" t="s">
        <v>44</v>
      </c>
      <c r="C8" s="1038" t="s">
        <v>401</v>
      </c>
      <c r="D8" s="1038"/>
      <c r="E8" s="557">
        <f>SUM(E9:E12)</f>
        <v>4580000</v>
      </c>
      <c r="F8" s="557">
        <f t="shared" ref="F8:P8" si="2">SUM(F9:F12)</f>
        <v>4580000</v>
      </c>
      <c r="G8" s="557">
        <f t="shared" si="2"/>
        <v>4580000</v>
      </c>
      <c r="H8" s="557">
        <f t="shared" si="2"/>
        <v>4580000</v>
      </c>
      <c r="I8" s="557">
        <f t="shared" si="2"/>
        <v>4580000</v>
      </c>
      <c r="J8" s="557">
        <f t="shared" si="2"/>
        <v>4580000</v>
      </c>
      <c r="K8" s="557">
        <f t="shared" si="2"/>
        <v>40000</v>
      </c>
      <c r="L8" s="557">
        <f>SUM(L9:L12)</f>
        <v>40000</v>
      </c>
      <c r="M8" s="557">
        <f>SUM(M9:M12)</f>
        <v>40000</v>
      </c>
      <c r="N8" s="557">
        <f t="shared" si="2"/>
        <v>0</v>
      </c>
      <c r="O8" s="557">
        <f t="shared" si="2"/>
        <v>0</v>
      </c>
      <c r="P8" s="557">
        <f t="shared" si="2"/>
        <v>0</v>
      </c>
      <c r="Q8" s="557">
        <f>SUM(Q9:Q12)</f>
        <v>4540000</v>
      </c>
      <c r="R8" s="557">
        <f>SUM(R9:R12)</f>
        <v>4540000</v>
      </c>
      <c r="S8" s="557">
        <f>SUM(S9:S12)</f>
        <v>4540000</v>
      </c>
      <c r="T8" s="320"/>
      <c r="U8" s="320"/>
      <c r="V8" s="320"/>
    </row>
    <row r="9" spans="1:32" ht="21.75" customHeight="1">
      <c r="A9" s="125"/>
      <c r="B9" s="121"/>
      <c r="C9" s="121" t="s">
        <v>406</v>
      </c>
      <c r="D9" s="391" t="s">
        <v>402</v>
      </c>
      <c r="E9" s="430">
        <v>3840000</v>
      </c>
      <c r="F9" s="430">
        <v>3840000</v>
      </c>
      <c r="G9" s="430">
        <v>3840000</v>
      </c>
      <c r="H9" s="430">
        <v>3840000</v>
      </c>
      <c r="I9" s="430">
        <v>3840000</v>
      </c>
      <c r="J9" s="430">
        <v>3840000</v>
      </c>
      <c r="K9" s="430">
        <v>0</v>
      </c>
      <c r="L9" s="430">
        <v>0</v>
      </c>
      <c r="M9" s="321"/>
      <c r="N9" s="321"/>
      <c r="O9" s="321"/>
      <c r="P9" s="321"/>
      <c r="Q9" s="430">
        <v>3840000</v>
      </c>
      <c r="R9" s="430">
        <v>3840000</v>
      </c>
      <c r="S9" s="430">
        <v>3840000</v>
      </c>
      <c r="T9" s="321"/>
      <c r="U9" s="321"/>
      <c r="V9" s="321"/>
    </row>
    <row r="10" spans="1:32" ht="21.75" customHeight="1">
      <c r="A10" s="125"/>
      <c r="B10" s="121"/>
      <c r="C10" s="121" t="s">
        <v>407</v>
      </c>
      <c r="D10" s="391" t="s">
        <v>511</v>
      </c>
      <c r="E10" s="430">
        <v>40000</v>
      </c>
      <c r="F10" s="430">
        <v>40000</v>
      </c>
      <c r="G10" s="430">
        <v>40000</v>
      </c>
      <c r="H10" s="430">
        <v>40000</v>
      </c>
      <c r="I10" s="430">
        <v>40000</v>
      </c>
      <c r="J10" s="430">
        <v>40000</v>
      </c>
      <c r="K10" s="430">
        <v>40000</v>
      </c>
      <c r="L10" s="430">
        <v>40000</v>
      </c>
      <c r="M10" s="430">
        <v>40000</v>
      </c>
      <c r="N10" s="321"/>
      <c r="O10" s="321"/>
      <c r="P10" s="321"/>
      <c r="Q10" s="430"/>
      <c r="R10" s="430"/>
      <c r="S10" s="321"/>
      <c r="T10" s="321"/>
      <c r="U10" s="321"/>
      <c r="V10" s="321"/>
    </row>
    <row r="11" spans="1:32" ht="21.75" customHeight="1">
      <c r="A11" s="125"/>
      <c r="B11" s="121"/>
      <c r="C11" s="121" t="s">
        <v>408</v>
      </c>
      <c r="D11" s="391" t="s">
        <v>381</v>
      </c>
      <c r="E11" s="430">
        <v>700000</v>
      </c>
      <c r="F11" s="430">
        <v>700000</v>
      </c>
      <c r="G11" s="430">
        <v>700000</v>
      </c>
      <c r="H11" s="430">
        <v>700000</v>
      </c>
      <c r="I11" s="430">
        <v>700000</v>
      </c>
      <c r="J11" s="430">
        <v>700000</v>
      </c>
      <c r="K11" s="430">
        <v>0</v>
      </c>
      <c r="L11" s="430">
        <v>0</v>
      </c>
      <c r="M11" s="321"/>
      <c r="N11" s="321"/>
      <c r="O11" s="321"/>
      <c r="P11" s="321"/>
      <c r="Q11" s="430">
        <v>700000</v>
      </c>
      <c r="R11" s="430">
        <v>700000</v>
      </c>
      <c r="S11" s="430">
        <v>700000</v>
      </c>
      <c r="T11" s="321"/>
      <c r="U11" s="321"/>
      <c r="V11" s="321"/>
    </row>
    <row r="12" spans="1:32" ht="21.75" hidden="1" customHeight="1">
      <c r="A12" s="125"/>
      <c r="B12" s="121"/>
      <c r="C12" s="121"/>
      <c r="D12" s="391"/>
      <c r="E12" s="430"/>
      <c r="F12" s="430"/>
      <c r="G12" s="430"/>
      <c r="H12" s="430"/>
      <c r="I12" s="430"/>
      <c r="J12" s="430"/>
      <c r="K12" s="430"/>
      <c r="L12" s="430"/>
      <c r="M12" s="321"/>
      <c r="N12" s="321"/>
      <c r="O12" s="321"/>
      <c r="P12" s="321"/>
      <c r="Q12" s="430"/>
      <c r="R12" s="430"/>
      <c r="S12" s="430"/>
      <c r="T12" s="321"/>
      <c r="U12" s="321"/>
      <c r="V12" s="321"/>
      <c r="AF12" s="381" t="s">
        <v>294</v>
      </c>
    </row>
    <row r="13" spans="1:32" ht="21.75" customHeight="1">
      <c r="A13" s="125"/>
      <c r="B13" s="121" t="s">
        <v>45</v>
      </c>
      <c r="C13" s="1048" t="s">
        <v>403</v>
      </c>
      <c r="D13" s="1048"/>
      <c r="E13" s="430">
        <f>SUM(E14:E15)</f>
        <v>730000</v>
      </c>
      <c r="F13" s="430">
        <f t="shared" ref="F13:P13" si="3">SUM(F14:F15)</f>
        <v>730000</v>
      </c>
      <c r="G13" s="430">
        <f t="shared" si="3"/>
        <v>730000</v>
      </c>
      <c r="H13" s="430">
        <f t="shared" si="3"/>
        <v>730000</v>
      </c>
      <c r="I13" s="430">
        <f t="shared" si="3"/>
        <v>730000</v>
      </c>
      <c r="J13" s="430">
        <f t="shared" si="3"/>
        <v>730000</v>
      </c>
      <c r="K13" s="430">
        <f t="shared" si="3"/>
        <v>0</v>
      </c>
      <c r="L13" s="430">
        <f>SUM(L14:L15)</f>
        <v>0</v>
      </c>
      <c r="M13" s="430">
        <f t="shared" si="3"/>
        <v>0</v>
      </c>
      <c r="N13" s="430">
        <f t="shared" si="3"/>
        <v>0</v>
      </c>
      <c r="O13" s="430">
        <f t="shared" si="3"/>
        <v>0</v>
      </c>
      <c r="P13" s="430">
        <f t="shared" si="3"/>
        <v>0</v>
      </c>
      <c r="Q13" s="430">
        <f>SUM(Q14:Q15)</f>
        <v>730000</v>
      </c>
      <c r="R13" s="430">
        <f>SUM(R14:R15)</f>
        <v>730000</v>
      </c>
      <c r="S13" s="430">
        <f>SUM(S14:S15)</f>
        <v>730000</v>
      </c>
      <c r="T13" s="321"/>
      <c r="U13" s="321"/>
      <c r="V13" s="321"/>
    </row>
    <row r="14" spans="1:32" ht="21.75" customHeight="1">
      <c r="A14" s="125"/>
      <c r="B14" s="121"/>
      <c r="C14" s="121" t="s">
        <v>404</v>
      </c>
      <c r="D14" s="736" t="s">
        <v>505</v>
      </c>
      <c r="E14" s="430">
        <v>730000</v>
      </c>
      <c r="F14" s="430">
        <v>730000</v>
      </c>
      <c r="G14" s="430">
        <v>730000</v>
      </c>
      <c r="H14" s="430">
        <v>730000</v>
      </c>
      <c r="I14" s="430">
        <v>730000</v>
      </c>
      <c r="J14" s="430">
        <v>730000</v>
      </c>
      <c r="K14" s="430">
        <v>0</v>
      </c>
      <c r="L14" s="430">
        <v>0</v>
      </c>
      <c r="M14" s="321"/>
      <c r="N14" s="321"/>
      <c r="O14" s="321"/>
      <c r="P14" s="321"/>
      <c r="Q14" s="430">
        <v>730000</v>
      </c>
      <c r="R14" s="430">
        <v>730000</v>
      </c>
      <c r="S14" s="430">
        <v>730000</v>
      </c>
      <c r="T14" s="431"/>
      <c r="U14" s="431"/>
      <c r="V14" s="431"/>
    </row>
    <row r="15" spans="1:32" ht="21.75" customHeight="1">
      <c r="A15" s="125"/>
      <c r="B15" s="121"/>
      <c r="C15" s="121" t="s">
        <v>405</v>
      </c>
      <c r="D15" s="736" t="s">
        <v>410</v>
      </c>
      <c r="E15" s="430"/>
      <c r="F15" s="430"/>
      <c r="G15" s="430"/>
      <c r="H15" s="430"/>
      <c r="I15" s="430"/>
      <c r="J15" s="430"/>
      <c r="K15" s="430"/>
      <c r="L15" s="430"/>
      <c r="M15" s="321"/>
      <c r="N15" s="321"/>
      <c r="O15" s="321"/>
      <c r="P15" s="321"/>
      <c r="Q15" s="430"/>
      <c r="R15" s="431"/>
      <c r="S15" s="431"/>
      <c r="T15" s="431"/>
      <c r="U15" s="431"/>
      <c r="V15" s="431"/>
    </row>
    <row r="16" spans="1:32" ht="21.75" customHeight="1">
      <c r="A16" s="125"/>
      <c r="B16" s="121" t="s">
        <v>134</v>
      </c>
      <c r="C16" s="1048" t="s">
        <v>411</v>
      </c>
      <c r="D16" s="1048"/>
      <c r="E16" s="430">
        <v>892000</v>
      </c>
      <c r="F16" s="430">
        <v>892000</v>
      </c>
      <c r="G16" s="430">
        <v>892000</v>
      </c>
      <c r="H16" s="430">
        <v>892000</v>
      </c>
      <c r="I16" s="430">
        <v>892000</v>
      </c>
      <c r="J16" s="430">
        <v>892000</v>
      </c>
      <c r="K16" s="430">
        <v>892000</v>
      </c>
      <c r="L16" s="430">
        <v>892000</v>
      </c>
      <c r="M16" s="430">
        <v>892000</v>
      </c>
      <c r="N16" s="872"/>
      <c r="O16" s="872"/>
      <c r="P16" s="872"/>
      <c r="Q16" s="430"/>
      <c r="R16" s="431"/>
      <c r="S16" s="431"/>
      <c r="T16" s="491"/>
      <c r="U16" s="491"/>
      <c r="V16" s="491"/>
    </row>
    <row r="17" spans="1:22" ht="21.75" customHeight="1">
      <c r="A17" s="125"/>
      <c r="B17" s="121" t="s">
        <v>58</v>
      </c>
      <c r="C17" s="1050" t="s">
        <v>412</v>
      </c>
      <c r="D17" s="1051"/>
      <c r="E17" s="430">
        <f>SUM(E18:E19)</f>
        <v>0</v>
      </c>
      <c r="F17" s="430">
        <f t="shared" ref="F17:K17" si="4">SUM(F18:F19)</f>
        <v>0</v>
      </c>
      <c r="G17" s="430">
        <f t="shared" si="4"/>
        <v>0</v>
      </c>
      <c r="H17" s="430">
        <f t="shared" si="4"/>
        <v>0</v>
      </c>
      <c r="I17" s="430">
        <f t="shared" si="4"/>
        <v>0</v>
      </c>
      <c r="J17" s="430">
        <f t="shared" si="4"/>
        <v>0</v>
      </c>
      <c r="K17" s="430">
        <f t="shared" si="4"/>
        <v>0</v>
      </c>
      <c r="L17" s="430">
        <f>SUM(L18:L19)</f>
        <v>0</v>
      </c>
      <c r="M17" s="321"/>
      <c r="N17" s="872"/>
      <c r="O17" s="872"/>
      <c r="P17" s="872"/>
      <c r="Q17" s="430"/>
      <c r="R17" s="869"/>
      <c r="S17" s="869"/>
      <c r="T17" s="870"/>
      <c r="U17" s="870"/>
      <c r="V17" s="870"/>
    </row>
    <row r="18" spans="1:22" ht="21.75" customHeight="1">
      <c r="A18" s="125"/>
      <c r="B18" s="121"/>
      <c r="C18" s="121" t="s">
        <v>413</v>
      </c>
      <c r="D18" s="736" t="s">
        <v>415</v>
      </c>
      <c r="E18" s="430"/>
      <c r="F18" s="430"/>
      <c r="G18" s="430"/>
      <c r="H18" s="430"/>
      <c r="I18" s="430"/>
      <c r="J18" s="430"/>
      <c r="K18" s="430"/>
      <c r="L18" s="430"/>
      <c r="M18" s="321"/>
      <c r="N18" s="872"/>
      <c r="O18" s="872"/>
      <c r="P18" s="872"/>
      <c r="Q18" s="430"/>
      <c r="R18" s="869"/>
      <c r="S18" s="869"/>
      <c r="T18" s="870"/>
      <c r="U18" s="870"/>
      <c r="V18" s="870"/>
    </row>
    <row r="19" spans="1:22" ht="21.75" customHeight="1">
      <c r="A19" s="125"/>
      <c r="B19" s="121"/>
      <c r="C19" s="121" t="s">
        <v>414</v>
      </c>
      <c r="D19" s="736" t="s">
        <v>384</v>
      </c>
      <c r="E19" s="430"/>
      <c r="F19" s="430"/>
      <c r="G19" s="430"/>
      <c r="H19" s="430"/>
      <c r="I19" s="430"/>
      <c r="J19" s="430"/>
      <c r="K19" s="430"/>
      <c r="L19" s="430"/>
      <c r="M19" s="321"/>
      <c r="N19" s="872"/>
      <c r="O19" s="872"/>
      <c r="P19" s="872"/>
      <c r="Q19" s="430"/>
      <c r="R19" s="869"/>
      <c r="S19" s="869"/>
      <c r="T19" s="870"/>
      <c r="U19" s="870"/>
      <c r="V19" s="870"/>
    </row>
    <row r="20" spans="1:22" ht="21.75" customHeight="1" thickBot="1">
      <c r="A20" s="560"/>
      <c r="B20" s="873" t="s">
        <v>59</v>
      </c>
      <c r="C20" s="1052" t="s">
        <v>416</v>
      </c>
      <c r="D20" s="1053"/>
      <c r="E20" s="559">
        <v>50000</v>
      </c>
      <c r="F20" s="559">
        <v>50000</v>
      </c>
      <c r="G20" s="559">
        <v>50000</v>
      </c>
      <c r="H20" s="559">
        <v>50003</v>
      </c>
      <c r="I20" s="559">
        <v>50004</v>
      </c>
      <c r="J20" s="559">
        <v>50005</v>
      </c>
      <c r="K20" s="559">
        <v>50000</v>
      </c>
      <c r="L20" s="559">
        <v>50000</v>
      </c>
      <c r="M20" s="559">
        <v>50000</v>
      </c>
      <c r="N20" s="874"/>
      <c r="O20" s="874"/>
      <c r="P20" s="874"/>
      <c r="Q20" s="559"/>
      <c r="R20" s="869"/>
      <c r="S20" s="869"/>
      <c r="T20" s="870"/>
      <c r="U20" s="870"/>
      <c r="V20" s="870"/>
    </row>
    <row r="21" spans="1:22" ht="21.75" customHeight="1" thickBot="1">
      <c r="A21" s="128" t="s">
        <v>417</v>
      </c>
      <c r="B21" s="1043" t="s">
        <v>418</v>
      </c>
      <c r="C21" s="1043"/>
      <c r="D21" s="1043"/>
      <c r="E21" s="428">
        <f>E22+E23+E24+E28+E29+E30+E31</f>
        <v>9884000</v>
      </c>
      <c r="F21" s="428">
        <f>F22+F23+F24+F28+F29+F30+F31</f>
        <v>9884000</v>
      </c>
      <c r="G21" s="428">
        <f>G22+G23+G24+G28+G29+G30+G31</f>
        <v>9884000</v>
      </c>
      <c r="H21" s="492">
        <f t="shared" ref="H21:V21" si="5">SUM(H22:H31)</f>
        <v>0</v>
      </c>
      <c r="I21" s="492">
        <f t="shared" si="5"/>
        <v>0</v>
      </c>
      <c r="J21" s="492">
        <f t="shared" si="5"/>
        <v>0</v>
      </c>
      <c r="K21" s="428">
        <f>K22+K23+K24+K28+K29+K30+K31</f>
        <v>9057000</v>
      </c>
      <c r="L21" s="428">
        <f t="shared" ref="L21:S21" si="6">L22+L23+L24+L28+L29+L30+L31</f>
        <v>9057000</v>
      </c>
      <c r="M21" s="428">
        <f t="shared" si="6"/>
        <v>9057000</v>
      </c>
      <c r="N21" s="428">
        <f t="shared" si="6"/>
        <v>0</v>
      </c>
      <c r="O21" s="428">
        <f t="shared" si="6"/>
        <v>0</v>
      </c>
      <c r="P21" s="428">
        <f t="shared" si="6"/>
        <v>0</v>
      </c>
      <c r="Q21" s="428">
        <f t="shared" si="6"/>
        <v>827000</v>
      </c>
      <c r="R21" s="428">
        <f t="shared" si="6"/>
        <v>827000</v>
      </c>
      <c r="S21" s="428">
        <f t="shared" si="6"/>
        <v>827000</v>
      </c>
      <c r="T21" s="492">
        <f t="shared" si="5"/>
        <v>0</v>
      </c>
      <c r="U21" s="492">
        <f t="shared" si="5"/>
        <v>0</v>
      </c>
      <c r="V21" s="492">
        <f t="shared" si="5"/>
        <v>870</v>
      </c>
    </row>
    <row r="22" spans="1:22" ht="21.75" customHeight="1">
      <c r="A22" s="126"/>
      <c r="B22" s="127" t="s">
        <v>47</v>
      </c>
      <c r="C22" s="1049" t="s">
        <v>419</v>
      </c>
      <c r="D22" s="1049"/>
      <c r="E22" s="429"/>
      <c r="F22" s="320"/>
      <c r="G22" s="320"/>
      <c r="H22" s="493"/>
      <c r="I22" s="493"/>
      <c r="J22" s="493"/>
      <c r="K22" s="429"/>
      <c r="L22" s="320"/>
      <c r="M22" s="320"/>
      <c r="N22" s="493"/>
      <c r="O22" s="493"/>
      <c r="P22" s="493"/>
      <c r="Q22" s="429"/>
      <c r="R22" s="320"/>
      <c r="S22" s="320"/>
      <c r="T22" s="493"/>
      <c r="U22" s="493"/>
      <c r="V22" s="493">
        <v>600</v>
      </c>
    </row>
    <row r="23" spans="1:22" ht="21.75" customHeight="1">
      <c r="A23" s="125"/>
      <c r="B23" s="121" t="s">
        <v>48</v>
      </c>
      <c r="C23" s="1039" t="s">
        <v>458</v>
      </c>
      <c r="D23" s="1039"/>
      <c r="E23" s="435"/>
      <c r="F23" s="323"/>
      <c r="G23" s="323"/>
      <c r="H23" s="323"/>
      <c r="I23" s="323"/>
      <c r="J23" s="323"/>
      <c r="K23" s="435"/>
      <c r="L23" s="323"/>
      <c r="M23" s="323"/>
      <c r="N23" s="323"/>
      <c r="O23" s="323"/>
      <c r="P23" s="323"/>
      <c r="Q23" s="435"/>
      <c r="R23" s="323"/>
      <c r="S23" s="323"/>
      <c r="T23" s="323"/>
      <c r="U23" s="323"/>
      <c r="V23" s="323"/>
    </row>
    <row r="24" spans="1:22" ht="21.75" customHeight="1">
      <c r="A24" s="125"/>
      <c r="B24" s="121" t="s">
        <v>49</v>
      </c>
      <c r="C24" s="1039" t="s">
        <v>421</v>
      </c>
      <c r="D24" s="1039"/>
      <c r="E24" s="435">
        <f>SUM(E25:E27)</f>
        <v>6191000</v>
      </c>
      <c r="F24" s="435">
        <f>SUM(F25:F27)</f>
        <v>6191000</v>
      </c>
      <c r="G24" s="435">
        <f>SUM(G25:G27)</f>
        <v>6191000</v>
      </c>
      <c r="H24" s="323"/>
      <c r="I24" s="323"/>
      <c r="J24" s="323"/>
      <c r="K24" s="435">
        <f>SUM(K25:K27)</f>
        <v>5364000</v>
      </c>
      <c r="L24" s="435">
        <f t="shared" ref="L24:S24" si="7">SUM(L25:L27)</f>
        <v>5364000</v>
      </c>
      <c r="M24" s="435">
        <f t="shared" si="7"/>
        <v>5364000</v>
      </c>
      <c r="N24" s="435">
        <f t="shared" si="7"/>
        <v>0</v>
      </c>
      <c r="O24" s="435">
        <f t="shared" si="7"/>
        <v>0</v>
      </c>
      <c r="P24" s="435">
        <f t="shared" si="7"/>
        <v>0</v>
      </c>
      <c r="Q24" s="435">
        <f t="shared" si="7"/>
        <v>827000</v>
      </c>
      <c r="R24" s="435">
        <f t="shared" si="7"/>
        <v>827000</v>
      </c>
      <c r="S24" s="435">
        <f t="shared" si="7"/>
        <v>827000</v>
      </c>
      <c r="T24" s="323"/>
      <c r="U24" s="323"/>
      <c r="V24" s="323"/>
    </row>
    <row r="25" spans="1:22" ht="21.75" customHeight="1">
      <c r="A25" s="125"/>
      <c r="B25" s="121"/>
      <c r="C25" s="121" t="s">
        <v>117</v>
      </c>
      <c r="D25" s="391" t="s">
        <v>422</v>
      </c>
      <c r="E25" s="435">
        <v>6191000</v>
      </c>
      <c r="F25" s="435">
        <v>6191000</v>
      </c>
      <c r="G25" s="435">
        <v>6191000</v>
      </c>
      <c r="H25" s="323"/>
      <c r="I25" s="323"/>
      <c r="J25" s="323"/>
      <c r="K25" s="435">
        <f>6191000-827000</f>
        <v>5364000</v>
      </c>
      <c r="L25" s="435">
        <f>6191000-827000</f>
        <v>5364000</v>
      </c>
      <c r="M25" s="435">
        <f>6191000-827000</f>
        <v>5364000</v>
      </c>
      <c r="N25" s="323"/>
      <c r="O25" s="323"/>
      <c r="P25" s="323"/>
      <c r="Q25" s="435">
        <v>827000</v>
      </c>
      <c r="R25" s="435">
        <v>827000</v>
      </c>
      <c r="S25" s="435">
        <v>827000</v>
      </c>
      <c r="T25" s="323"/>
      <c r="U25" s="323"/>
      <c r="V25" s="323"/>
    </row>
    <row r="26" spans="1:22" ht="41.25" customHeight="1">
      <c r="A26" s="125"/>
      <c r="B26" s="121"/>
      <c r="C26" s="121" t="s">
        <v>118</v>
      </c>
      <c r="D26" s="391" t="s">
        <v>423</v>
      </c>
      <c r="E26" s="435"/>
      <c r="F26" s="323"/>
      <c r="G26" s="323"/>
      <c r="H26" s="323"/>
      <c r="I26" s="323"/>
      <c r="J26" s="323"/>
      <c r="K26" s="435"/>
      <c r="L26" s="323"/>
      <c r="M26" s="323"/>
      <c r="N26" s="323"/>
      <c r="O26" s="323"/>
      <c r="P26" s="323"/>
      <c r="Q26" s="435"/>
      <c r="R26" s="323"/>
      <c r="S26" s="323"/>
      <c r="T26" s="323"/>
      <c r="U26" s="323"/>
      <c r="V26" s="323"/>
    </row>
    <row r="27" spans="1:22" ht="21.75" customHeight="1">
      <c r="A27" s="125"/>
      <c r="B27" s="121"/>
      <c r="C27" s="121" t="s">
        <v>119</v>
      </c>
      <c r="D27" s="391" t="s">
        <v>424</v>
      </c>
      <c r="E27" s="435"/>
      <c r="F27" s="323"/>
      <c r="G27" s="323"/>
      <c r="H27" s="323"/>
      <c r="I27" s="323"/>
      <c r="J27" s="323"/>
      <c r="K27" s="435"/>
      <c r="L27" s="323"/>
      <c r="M27" s="323"/>
      <c r="N27" s="323"/>
      <c r="O27" s="323"/>
      <c r="P27" s="323"/>
      <c r="Q27" s="435"/>
      <c r="R27" s="323"/>
      <c r="S27" s="323"/>
      <c r="T27" s="323"/>
      <c r="U27" s="323"/>
      <c r="V27" s="323"/>
    </row>
    <row r="28" spans="1:22" ht="21.75" customHeight="1">
      <c r="A28" s="125"/>
      <c r="B28" s="121" t="s">
        <v>389</v>
      </c>
      <c r="C28" s="1039" t="s">
        <v>425</v>
      </c>
      <c r="D28" s="1039"/>
      <c r="E28" s="435"/>
      <c r="F28" s="323"/>
      <c r="G28" s="323"/>
      <c r="H28" s="323"/>
      <c r="I28" s="323"/>
      <c r="J28" s="323"/>
      <c r="K28" s="435"/>
      <c r="L28" s="323"/>
      <c r="M28" s="323"/>
      <c r="N28" s="323"/>
      <c r="O28" s="323"/>
      <c r="P28" s="323"/>
      <c r="Q28" s="435"/>
      <c r="R28" s="323"/>
      <c r="S28" s="323"/>
      <c r="T28" s="323"/>
      <c r="U28" s="323"/>
      <c r="V28" s="323">
        <v>270</v>
      </c>
    </row>
    <row r="29" spans="1:22" ht="21.75" customHeight="1">
      <c r="A29" s="129"/>
      <c r="B29" s="130" t="s">
        <v>426</v>
      </c>
      <c r="C29" s="1039" t="s">
        <v>427</v>
      </c>
      <c r="D29" s="1054"/>
      <c r="E29" s="435"/>
      <c r="F29" s="323"/>
      <c r="G29" s="323"/>
      <c r="H29" s="323"/>
      <c r="I29" s="323"/>
      <c r="J29" s="323"/>
      <c r="K29" s="435"/>
      <c r="L29" s="323"/>
      <c r="M29" s="323"/>
      <c r="N29" s="323"/>
      <c r="O29" s="323"/>
      <c r="P29" s="323"/>
      <c r="Q29" s="435"/>
      <c r="R29" s="323"/>
      <c r="S29" s="323"/>
      <c r="T29" s="323"/>
      <c r="U29" s="323"/>
      <c r="V29" s="323"/>
    </row>
    <row r="30" spans="1:22" ht="21.75" customHeight="1">
      <c r="A30" s="129"/>
      <c r="B30" s="130" t="s">
        <v>428</v>
      </c>
      <c r="C30" s="1039" t="s">
        <v>429</v>
      </c>
      <c r="D30" s="1054"/>
      <c r="E30" s="435">
        <v>120000</v>
      </c>
      <c r="F30" s="435">
        <v>120000</v>
      </c>
      <c r="G30" s="435">
        <v>120000</v>
      </c>
      <c r="H30" s="323"/>
      <c r="I30" s="323"/>
      <c r="J30" s="323"/>
      <c r="K30" s="435">
        <v>120000</v>
      </c>
      <c r="L30" s="435">
        <v>120000</v>
      </c>
      <c r="M30" s="435">
        <v>120000</v>
      </c>
      <c r="N30" s="323"/>
      <c r="O30" s="323"/>
      <c r="P30" s="323"/>
      <c r="Q30" s="435"/>
      <c r="R30" s="323"/>
      <c r="S30" s="323"/>
      <c r="T30" s="323"/>
      <c r="U30" s="323"/>
      <c r="V30" s="323"/>
    </row>
    <row r="31" spans="1:22" ht="21.75" customHeight="1" thickBot="1">
      <c r="A31" s="129"/>
      <c r="B31" s="130" t="s">
        <v>90</v>
      </c>
      <c r="C31" s="1047" t="s">
        <v>91</v>
      </c>
      <c r="D31" s="1047"/>
      <c r="E31" s="435">
        <v>3573000</v>
      </c>
      <c r="F31" s="435">
        <v>3573000</v>
      </c>
      <c r="G31" s="435">
        <v>3573000</v>
      </c>
      <c r="H31" s="323"/>
      <c r="I31" s="323"/>
      <c r="J31" s="323"/>
      <c r="K31" s="435">
        <v>3573000</v>
      </c>
      <c r="L31" s="435">
        <v>3573000</v>
      </c>
      <c r="M31" s="435">
        <v>3573000</v>
      </c>
      <c r="N31" s="323"/>
      <c r="O31" s="323"/>
      <c r="P31" s="323"/>
      <c r="Q31" s="435"/>
      <c r="R31" s="323"/>
      <c r="S31" s="323"/>
      <c r="T31" s="323"/>
      <c r="U31" s="323"/>
      <c r="V31" s="323"/>
    </row>
    <row r="32" spans="1:22" ht="21.75" customHeight="1" thickBot="1">
      <c r="A32" s="132" t="s">
        <v>10</v>
      </c>
      <c r="B32" s="1043" t="s">
        <v>430</v>
      </c>
      <c r="C32" s="1043"/>
      <c r="D32" s="1043"/>
      <c r="E32" s="423">
        <f>SUM(E33:E36)</f>
        <v>26260000</v>
      </c>
      <c r="F32" s="423">
        <f>SUM(F33:F36)</f>
        <v>27643281</v>
      </c>
      <c r="G32" s="423">
        <f>SUM(G33:G36)</f>
        <v>29718447</v>
      </c>
      <c r="H32" s="135"/>
      <c r="I32" s="135"/>
      <c r="J32" s="135"/>
      <c r="K32" s="423">
        <f>SUM(K33:K36)</f>
        <v>15184000</v>
      </c>
      <c r="L32" s="423">
        <f>SUM(L33:L36)</f>
        <v>16567281</v>
      </c>
      <c r="M32" s="423">
        <f t="shared" ref="M32:S32" si="8">SUM(M33:M36)</f>
        <v>18642447</v>
      </c>
      <c r="N32" s="423">
        <f t="shared" si="8"/>
        <v>0</v>
      </c>
      <c r="O32" s="423">
        <f t="shared" si="8"/>
        <v>0</v>
      </c>
      <c r="P32" s="423">
        <f t="shared" si="8"/>
        <v>0</v>
      </c>
      <c r="Q32" s="423">
        <f t="shared" si="8"/>
        <v>11076000</v>
      </c>
      <c r="R32" s="423">
        <f t="shared" si="8"/>
        <v>11076000</v>
      </c>
      <c r="S32" s="423">
        <f t="shared" si="8"/>
        <v>11076000</v>
      </c>
      <c r="T32" s="135"/>
      <c r="U32" s="135"/>
      <c r="V32" s="135"/>
    </row>
    <row r="33" spans="1:22" ht="21.75" customHeight="1" thickBot="1">
      <c r="A33" s="126"/>
      <c r="B33" s="130" t="s">
        <v>50</v>
      </c>
      <c r="C33" s="1056" t="s">
        <v>431</v>
      </c>
      <c r="D33" s="1057"/>
      <c r="E33" s="876">
        <v>26260000</v>
      </c>
      <c r="F33" s="876">
        <v>27643281</v>
      </c>
      <c r="G33" s="996">
        <v>28903653</v>
      </c>
      <c r="H33" s="877"/>
      <c r="I33" s="877"/>
      <c r="J33" s="877"/>
      <c r="K33" s="876">
        <f>E33-Q33</f>
        <v>15184000</v>
      </c>
      <c r="L33" s="876">
        <f>F33-R33</f>
        <v>16567281</v>
      </c>
      <c r="M33" s="876">
        <f>G33-S33</f>
        <v>17827653</v>
      </c>
      <c r="N33" s="877"/>
      <c r="O33" s="877"/>
      <c r="P33" s="877"/>
      <c r="Q33" s="876">
        <v>11076000</v>
      </c>
      <c r="R33" s="876">
        <v>11076000</v>
      </c>
      <c r="S33" s="876">
        <v>11076000</v>
      </c>
      <c r="T33" s="135"/>
      <c r="U33" s="135"/>
      <c r="V33" s="135"/>
    </row>
    <row r="34" spans="1:22" ht="21.75" customHeight="1" thickBot="1">
      <c r="A34" s="125"/>
      <c r="B34" s="130" t="s">
        <v>51</v>
      </c>
      <c r="C34" s="1058" t="s">
        <v>559</v>
      </c>
      <c r="D34" s="1058"/>
      <c r="E34" s="878"/>
      <c r="F34" s="879"/>
      <c r="G34" s="997">
        <v>814794</v>
      </c>
      <c r="H34" s="879"/>
      <c r="I34" s="879"/>
      <c r="J34" s="879"/>
      <c r="K34" s="878"/>
      <c r="L34" s="879"/>
      <c r="M34" s="879">
        <v>814794</v>
      </c>
      <c r="N34" s="879"/>
      <c r="O34" s="879"/>
      <c r="P34" s="879"/>
      <c r="Q34" s="878"/>
      <c r="R34" s="135"/>
      <c r="S34" s="135"/>
      <c r="T34" s="135"/>
      <c r="U34" s="135"/>
      <c r="V34" s="135"/>
    </row>
    <row r="35" spans="1:22" ht="21.75" customHeight="1" thickBot="1">
      <c r="A35" s="125"/>
      <c r="B35" s="130" t="s">
        <v>88</v>
      </c>
      <c r="C35" s="1039" t="s">
        <v>432</v>
      </c>
      <c r="D35" s="1054"/>
      <c r="E35" s="878"/>
      <c r="F35" s="879"/>
      <c r="G35" s="879"/>
      <c r="H35" s="879"/>
      <c r="I35" s="879"/>
      <c r="J35" s="879"/>
      <c r="K35" s="878"/>
      <c r="L35" s="879"/>
      <c r="M35" s="879"/>
      <c r="N35" s="879"/>
      <c r="O35" s="879"/>
      <c r="P35" s="879"/>
      <c r="Q35" s="878"/>
      <c r="R35" s="135"/>
      <c r="S35" s="135"/>
      <c r="T35" s="135"/>
      <c r="U35" s="135"/>
      <c r="V35" s="135"/>
    </row>
    <row r="36" spans="1:22" ht="21.75" customHeight="1" thickBot="1">
      <c r="A36" s="125"/>
      <c r="B36" s="130" t="s">
        <v>89</v>
      </c>
      <c r="C36" s="1039" t="s">
        <v>433</v>
      </c>
      <c r="D36" s="1054"/>
      <c r="E36" s="878">
        <f>SUM(E37:E39)</f>
        <v>0</v>
      </c>
      <c r="F36" s="879"/>
      <c r="G36" s="879"/>
      <c r="H36" s="879"/>
      <c r="I36" s="879"/>
      <c r="J36" s="879"/>
      <c r="K36" s="878">
        <f>SUM(K37:K39)</f>
        <v>0</v>
      </c>
      <c r="L36" s="879"/>
      <c r="M36" s="879"/>
      <c r="N36" s="879"/>
      <c r="O36" s="879"/>
      <c r="P36" s="879"/>
      <c r="Q36" s="878"/>
      <c r="R36" s="135"/>
      <c r="S36" s="135"/>
      <c r="T36" s="135"/>
      <c r="U36" s="135"/>
      <c r="V36" s="135"/>
    </row>
    <row r="37" spans="1:22" ht="21.75" customHeight="1" thickBot="1">
      <c r="A37" s="125"/>
      <c r="B37" s="130"/>
      <c r="C37" s="127" t="s">
        <v>434</v>
      </c>
      <c r="D37" s="875" t="s">
        <v>39</v>
      </c>
      <c r="E37" s="878"/>
      <c r="F37" s="879"/>
      <c r="G37" s="879"/>
      <c r="H37" s="879"/>
      <c r="I37" s="879"/>
      <c r="J37" s="879"/>
      <c r="K37" s="878"/>
      <c r="L37" s="879"/>
      <c r="M37" s="879"/>
      <c r="N37" s="879"/>
      <c r="O37" s="879"/>
      <c r="P37" s="879"/>
      <c r="Q37" s="878"/>
      <c r="R37" s="135"/>
      <c r="S37" s="135"/>
      <c r="T37" s="135"/>
      <c r="U37" s="135"/>
      <c r="V37" s="135"/>
    </row>
    <row r="38" spans="1:22" ht="21.75" customHeight="1" thickBot="1">
      <c r="A38" s="125"/>
      <c r="B38" s="130"/>
      <c r="C38" s="121" t="s">
        <v>435</v>
      </c>
      <c r="D38" s="391" t="s">
        <v>38</v>
      </c>
      <c r="E38" s="878"/>
      <c r="F38" s="879"/>
      <c r="G38" s="879"/>
      <c r="H38" s="879"/>
      <c r="I38" s="879"/>
      <c r="J38" s="879"/>
      <c r="K38" s="878"/>
      <c r="L38" s="879"/>
      <c r="M38" s="879"/>
      <c r="N38" s="879"/>
      <c r="O38" s="879"/>
      <c r="P38" s="879"/>
      <c r="Q38" s="878"/>
      <c r="R38" s="135"/>
      <c r="S38" s="135"/>
      <c r="T38" s="135"/>
      <c r="U38" s="135"/>
      <c r="V38" s="135"/>
    </row>
    <row r="39" spans="1:22" ht="21.75" customHeight="1" thickBot="1">
      <c r="A39" s="125"/>
      <c r="B39" s="130"/>
      <c r="C39" s="121" t="s">
        <v>436</v>
      </c>
      <c r="D39" s="391" t="s">
        <v>40</v>
      </c>
      <c r="E39" s="880"/>
      <c r="F39" s="881"/>
      <c r="G39" s="881"/>
      <c r="H39" s="881"/>
      <c r="I39" s="881"/>
      <c r="J39" s="881"/>
      <c r="K39" s="880"/>
      <c r="L39" s="881"/>
      <c r="M39" s="881"/>
      <c r="N39" s="881"/>
      <c r="O39" s="881"/>
      <c r="P39" s="881"/>
      <c r="Q39" s="880"/>
      <c r="R39" s="135"/>
      <c r="S39" s="135"/>
      <c r="T39" s="135"/>
      <c r="U39" s="135"/>
      <c r="V39" s="135"/>
    </row>
    <row r="40" spans="1:22" ht="21.75" customHeight="1" thickBot="1">
      <c r="A40" s="132" t="s">
        <v>11</v>
      </c>
      <c r="B40" s="1055" t="s">
        <v>437</v>
      </c>
      <c r="C40" s="1055"/>
      <c r="D40" s="1055"/>
      <c r="E40" s="423">
        <f>SUM(E41:E42)</f>
        <v>0</v>
      </c>
      <c r="F40" s="135">
        <f>SUM(F41:F45)</f>
        <v>0</v>
      </c>
      <c r="G40" s="135">
        <f>SUM(G41:G45)</f>
        <v>0</v>
      </c>
      <c r="H40" s="135">
        <f>SUM(H41:H45)</f>
        <v>0</v>
      </c>
      <c r="I40" s="135">
        <f>SUM(I41:I45)</f>
        <v>0</v>
      </c>
      <c r="J40" s="135">
        <f>SUM(J41:J47)</f>
        <v>0</v>
      </c>
      <c r="K40" s="423">
        <f>SUM(K41:K42)</f>
        <v>0</v>
      </c>
      <c r="L40" s="423">
        <f t="shared" ref="L40:Q40" si="9">SUM(L41:L42)</f>
        <v>0</v>
      </c>
      <c r="M40" s="423">
        <f t="shared" si="9"/>
        <v>0</v>
      </c>
      <c r="N40" s="423">
        <f t="shared" si="9"/>
        <v>0</v>
      </c>
      <c r="O40" s="423">
        <f t="shared" si="9"/>
        <v>0</v>
      </c>
      <c r="P40" s="423">
        <f t="shared" si="9"/>
        <v>0</v>
      </c>
      <c r="Q40" s="423">
        <f t="shared" si="9"/>
        <v>0</v>
      </c>
      <c r="R40" s="135"/>
      <c r="S40" s="135"/>
      <c r="T40" s="135"/>
      <c r="U40" s="135"/>
      <c r="V40" s="135"/>
    </row>
    <row r="41" spans="1:22" ht="21.75" customHeight="1">
      <c r="A41" s="126"/>
      <c r="B41" s="133" t="s">
        <v>438</v>
      </c>
      <c r="C41" s="1049" t="s">
        <v>440</v>
      </c>
      <c r="D41" s="1049"/>
      <c r="E41" s="432"/>
      <c r="F41" s="433"/>
      <c r="G41" s="433"/>
      <c r="H41" s="433"/>
      <c r="I41" s="433"/>
      <c r="J41" s="433"/>
      <c r="K41" s="432"/>
      <c r="L41" s="433"/>
      <c r="M41" s="433"/>
      <c r="N41" s="433"/>
      <c r="O41" s="433"/>
      <c r="P41" s="433"/>
      <c r="Q41" s="432"/>
      <c r="R41" s="433"/>
      <c r="S41" s="433"/>
      <c r="T41" s="433"/>
      <c r="U41" s="433"/>
      <c r="V41" s="433"/>
    </row>
    <row r="42" spans="1:22" ht="21.75" customHeight="1">
      <c r="A42" s="125"/>
      <c r="B42" s="122" t="s">
        <v>439</v>
      </c>
      <c r="C42" s="1039" t="s">
        <v>441</v>
      </c>
      <c r="D42" s="1039"/>
      <c r="E42" s="435">
        <f>SUM(E43:E45)</f>
        <v>0</v>
      </c>
      <c r="F42" s="323"/>
      <c r="G42" s="323"/>
      <c r="H42" s="323"/>
      <c r="I42" s="323"/>
      <c r="J42" s="323"/>
      <c r="K42" s="435">
        <f>SUM(K43:K45)</f>
        <v>0</v>
      </c>
      <c r="L42" s="323"/>
      <c r="M42" s="323"/>
      <c r="N42" s="323"/>
      <c r="O42" s="323"/>
      <c r="P42" s="323"/>
      <c r="Q42" s="435"/>
      <c r="R42" s="323"/>
      <c r="S42" s="323"/>
      <c r="T42" s="323"/>
      <c r="U42" s="323"/>
      <c r="V42" s="323"/>
    </row>
    <row r="43" spans="1:22" ht="21.75" customHeight="1">
      <c r="A43" s="125"/>
      <c r="B43" s="133"/>
      <c r="C43" s="127" t="s">
        <v>442</v>
      </c>
      <c r="D43" s="875" t="s">
        <v>39</v>
      </c>
      <c r="E43" s="435"/>
      <c r="F43" s="323"/>
      <c r="G43" s="323"/>
      <c r="H43" s="323"/>
      <c r="I43" s="323"/>
      <c r="J43" s="323"/>
      <c r="K43" s="435"/>
      <c r="L43" s="323"/>
      <c r="M43" s="323"/>
      <c r="N43" s="323"/>
      <c r="O43" s="323"/>
      <c r="P43" s="323"/>
      <c r="Q43" s="435"/>
      <c r="R43" s="323"/>
      <c r="S43" s="323"/>
      <c r="T43" s="323"/>
      <c r="U43" s="323"/>
      <c r="V43" s="323"/>
    </row>
    <row r="44" spans="1:22" ht="21.75" customHeight="1">
      <c r="A44" s="125"/>
      <c r="B44" s="122"/>
      <c r="C44" s="121" t="s">
        <v>443</v>
      </c>
      <c r="D44" s="875" t="s">
        <v>38</v>
      </c>
      <c r="E44" s="435"/>
      <c r="F44" s="323"/>
      <c r="G44" s="323"/>
      <c r="H44" s="323"/>
      <c r="I44" s="323"/>
      <c r="J44" s="737"/>
      <c r="K44" s="435"/>
      <c r="L44" s="323"/>
      <c r="M44" s="323"/>
      <c r="N44" s="323"/>
      <c r="O44" s="323"/>
      <c r="P44" s="737"/>
      <c r="Q44" s="435"/>
      <c r="R44" s="323"/>
      <c r="S44" s="323"/>
      <c r="T44" s="323"/>
      <c r="U44" s="323"/>
      <c r="V44" s="323"/>
    </row>
    <row r="45" spans="1:22" ht="21.75" customHeight="1" thickBot="1">
      <c r="A45" s="129"/>
      <c r="B45" s="133"/>
      <c r="C45" s="127" t="s">
        <v>444</v>
      </c>
      <c r="D45" s="875" t="s">
        <v>445</v>
      </c>
      <c r="E45" s="435"/>
      <c r="F45" s="323"/>
      <c r="G45" s="323"/>
      <c r="H45" s="323"/>
      <c r="I45" s="323"/>
      <c r="J45" s="737"/>
      <c r="K45" s="435"/>
      <c r="L45" s="323"/>
      <c r="M45" s="323"/>
      <c r="N45" s="323"/>
      <c r="O45" s="323"/>
      <c r="P45" s="737"/>
      <c r="Q45" s="489"/>
      <c r="R45" s="490"/>
      <c r="S45" s="490"/>
      <c r="T45" s="490"/>
      <c r="U45" s="490"/>
      <c r="V45" s="490"/>
    </row>
    <row r="46" spans="1:22" ht="21.75" hidden="1" customHeight="1">
      <c r="A46" s="442"/>
      <c r="B46" s="122"/>
      <c r="C46" s="1039"/>
      <c r="D46" s="1054"/>
      <c r="E46" s="435"/>
      <c r="F46" s="323"/>
      <c r="G46" s="323"/>
      <c r="H46" s="323"/>
      <c r="I46" s="323"/>
      <c r="J46" s="737"/>
      <c r="K46" s="435"/>
      <c r="L46" s="323"/>
      <c r="M46" s="323"/>
      <c r="N46" s="323"/>
      <c r="O46" s="323"/>
      <c r="P46" s="737"/>
      <c r="Q46" s="443"/>
      <c r="R46" s="444"/>
      <c r="S46" s="444"/>
      <c r="T46" s="444"/>
      <c r="U46" s="444"/>
      <c r="V46" s="444"/>
    </row>
    <row r="47" spans="1:22" ht="21.75" hidden="1" customHeight="1" thickBot="1">
      <c r="A47" s="442"/>
      <c r="B47" s="133"/>
      <c r="C47" s="1063"/>
      <c r="D47" s="1064"/>
      <c r="E47" s="738"/>
      <c r="F47" s="739"/>
      <c r="G47" s="739"/>
      <c r="H47" s="739"/>
      <c r="I47" s="739"/>
      <c r="J47" s="740"/>
      <c r="K47" s="738"/>
      <c r="L47" s="739"/>
      <c r="M47" s="739"/>
      <c r="N47" s="739"/>
      <c r="O47" s="739"/>
      <c r="P47" s="740"/>
      <c r="Q47" s="443"/>
      <c r="R47" s="444"/>
      <c r="S47" s="444"/>
      <c r="T47" s="444"/>
      <c r="U47" s="444"/>
      <c r="V47" s="444"/>
    </row>
    <row r="48" spans="1:22" ht="21.75" customHeight="1" thickBot="1">
      <c r="A48" s="132" t="s">
        <v>12</v>
      </c>
      <c r="B48" s="1043" t="s">
        <v>95</v>
      </c>
      <c r="C48" s="1043"/>
      <c r="D48" s="1043"/>
      <c r="E48" s="423">
        <f t="shared" ref="E48:V48" si="10">E49+E50</f>
        <v>129060000</v>
      </c>
      <c r="F48" s="135">
        <f t="shared" si="10"/>
        <v>127676982</v>
      </c>
      <c r="G48" s="135">
        <f t="shared" si="10"/>
        <v>127676982</v>
      </c>
      <c r="H48" s="135">
        <f t="shared" si="10"/>
        <v>0</v>
      </c>
      <c r="I48" s="135">
        <f t="shared" si="10"/>
        <v>0</v>
      </c>
      <c r="J48" s="135">
        <f t="shared" si="10"/>
        <v>0</v>
      </c>
      <c r="K48" s="423">
        <f>K49+K50</f>
        <v>0</v>
      </c>
      <c r="L48" s="135">
        <f t="shared" si="10"/>
        <v>0</v>
      </c>
      <c r="M48" s="135">
        <f t="shared" si="10"/>
        <v>0</v>
      </c>
      <c r="N48" s="135">
        <f t="shared" si="10"/>
        <v>0</v>
      </c>
      <c r="O48" s="135">
        <f t="shared" si="10"/>
        <v>0</v>
      </c>
      <c r="P48" s="135">
        <f t="shared" si="10"/>
        <v>0</v>
      </c>
      <c r="Q48" s="423">
        <f t="shared" si="10"/>
        <v>129060000</v>
      </c>
      <c r="R48" s="423">
        <f t="shared" si="10"/>
        <v>127676982</v>
      </c>
      <c r="S48" s="423">
        <f t="shared" si="10"/>
        <v>127676982</v>
      </c>
      <c r="T48" s="135" t="e">
        <f t="shared" si="10"/>
        <v>#REF!</v>
      </c>
      <c r="U48" s="135" t="e">
        <f t="shared" si="10"/>
        <v>#REF!</v>
      </c>
      <c r="V48" s="135" t="e">
        <f t="shared" si="10"/>
        <v>#REF!</v>
      </c>
    </row>
    <row r="49" spans="1:22" s="7" customFormat="1" ht="21.75" customHeight="1">
      <c r="A49" s="134"/>
      <c r="B49" s="133" t="s">
        <v>52</v>
      </c>
      <c r="C49" s="1049" t="s">
        <v>459</v>
      </c>
      <c r="D49" s="1049"/>
      <c r="E49" s="434"/>
      <c r="F49" s="322"/>
      <c r="G49" s="322"/>
      <c r="H49" s="322"/>
      <c r="I49" s="322"/>
      <c r="J49" s="322"/>
      <c r="K49" s="434"/>
      <c r="L49" s="322"/>
      <c r="M49" s="322"/>
      <c r="N49" s="322"/>
      <c r="O49" s="322"/>
      <c r="P49" s="322"/>
      <c r="Q49" s="434"/>
      <c r="R49" s="322"/>
      <c r="S49" s="322"/>
      <c r="T49" s="322" t="e">
        <f>SUM(#REF!)</f>
        <v>#REF!</v>
      </c>
      <c r="U49" s="322" t="e">
        <f>SUM(#REF!)</f>
        <v>#REF!</v>
      </c>
      <c r="V49" s="322" t="e">
        <f>SUM(#REF!)</f>
        <v>#REF!</v>
      </c>
    </row>
    <row r="50" spans="1:22" ht="21.75" customHeight="1" thickBot="1">
      <c r="A50" s="125"/>
      <c r="B50" s="121" t="s">
        <v>53</v>
      </c>
      <c r="C50" s="1039" t="s">
        <v>460</v>
      </c>
      <c r="D50" s="1039"/>
      <c r="E50" s="413">
        <v>129060000</v>
      </c>
      <c r="F50" s="413">
        <v>127676982</v>
      </c>
      <c r="G50" s="998">
        <v>127676982</v>
      </c>
      <c r="H50" s="324"/>
      <c r="I50" s="324"/>
      <c r="J50" s="324"/>
      <c r="K50" s="413"/>
      <c r="L50" s="324"/>
      <c r="M50" s="324"/>
      <c r="N50" s="324"/>
      <c r="O50" s="324"/>
      <c r="P50" s="324"/>
      <c r="Q50" s="413">
        <v>129060000</v>
      </c>
      <c r="R50" s="413">
        <v>127676982</v>
      </c>
      <c r="S50" s="413">
        <v>127676982</v>
      </c>
      <c r="T50" s="324" t="e">
        <f>SUM(#REF!)</f>
        <v>#REF!</v>
      </c>
      <c r="U50" s="324" t="e">
        <f>SUM(#REF!)</f>
        <v>#REF!</v>
      </c>
      <c r="V50" s="324" t="e">
        <f>SUM(#REF!)</f>
        <v>#REF!</v>
      </c>
    </row>
    <row r="51" spans="1:22" ht="21.75" customHeight="1" thickBot="1">
      <c r="A51" s="132" t="s">
        <v>13</v>
      </c>
      <c r="B51" s="1043" t="s">
        <v>446</v>
      </c>
      <c r="C51" s="1043"/>
      <c r="D51" s="1043"/>
      <c r="E51" s="418">
        <f t="shared" ref="E51:V51" si="11">SUM(E52:E53)</f>
        <v>0</v>
      </c>
      <c r="F51" s="326">
        <f t="shared" si="11"/>
        <v>0</v>
      </c>
      <c r="G51" s="326">
        <f t="shared" si="11"/>
        <v>0</v>
      </c>
      <c r="H51" s="326">
        <f t="shared" si="11"/>
        <v>0</v>
      </c>
      <c r="I51" s="326">
        <f t="shared" si="11"/>
        <v>0</v>
      </c>
      <c r="J51" s="326">
        <f t="shared" si="11"/>
        <v>0</v>
      </c>
      <c r="K51" s="418">
        <f>SUM(K52:K53)</f>
        <v>0</v>
      </c>
      <c r="L51" s="326">
        <f t="shared" si="11"/>
        <v>0</v>
      </c>
      <c r="M51" s="326">
        <f t="shared" si="11"/>
        <v>0</v>
      </c>
      <c r="N51" s="326">
        <f t="shared" si="11"/>
        <v>0</v>
      </c>
      <c r="O51" s="326">
        <f t="shared" si="11"/>
        <v>0</v>
      </c>
      <c r="P51" s="326">
        <f t="shared" si="11"/>
        <v>0</v>
      </c>
      <c r="Q51" s="418">
        <f t="shared" si="11"/>
        <v>0</v>
      </c>
      <c r="R51" s="326">
        <f t="shared" si="11"/>
        <v>0</v>
      </c>
      <c r="S51" s="326">
        <f t="shared" si="11"/>
        <v>0</v>
      </c>
      <c r="T51" s="326">
        <f t="shared" si="11"/>
        <v>0</v>
      </c>
      <c r="U51" s="326">
        <f t="shared" si="11"/>
        <v>0</v>
      </c>
      <c r="V51" s="326">
        <f t="shared" si="11"/>
        <v>0</v>
      </c>
    </row>
    <row r="52" spans="1:22" s="7" customFormat="1" ht="21.75" customHeight="1">
      <c r="A52" s="134"/>
      <c r="B52" s="127" t="s">
        <v>54</v>
      </c>
      <c r="C52" s="1049" t="s">
        <v>448</v>
      </c>
      <c r="D52" s="1049"/>
      <c r="E52" s="419">
        <v>0</v>
      </c>
      <c r="F52" s="328">
        <v>0</v>
      </c>
      <c r="G52" s="328">
        <v>0</v>
      </c>
      <c r="H52" s="328">
        <v>0</v>
      </c>
      <c r="I52" s="328">
        <v>0</v>
      </c>
      <c r="J52" s="328">
        <v>0</v>
      </c>
      <c r="K52" s="419">
        <v>0</v>
      </c>
      <c r="L52" s="328">
        <v>0</v>
      </c>
      <c r="M52" s="328">
        <v>0</v>
      </c>
      <c r="N52" s="328">
        <v>0</v>
      </c>
      <c r="O52" s="328">
        <v>0</v>
      </c>
      <c r="P52" s="328">
        <v>0</v>
      </c>
      <c r="Q52" s="419"/>
      <c r="R52" s="327"/>
      <c r="S52" s="327"/>
      <c r="T52" s="327"/>
      <c r="U52" s="327"/>
      <c r="V52" s="327"/>
    </row>
    <row r="53" spans="1:22" ht="21.75" customHeight="1" thickBot="1">
      <c r="A53" s="129"/>
      <c r="B53" s="130" t="s">
        <v>447</v>
      </c>
      <c r="C53" s="1047" t="s">
        <v>449</v>
      </c>
      <c r="D53" s="1047"/>
      <c r="E53" s="436">
        <v>0</v>
      </c>
      <c r="F53" s="437">
        <v>0</v>
      </c>
      <c r="G53" s="437">
        <v>0</v>
      </c>
      <c r="H53" s="437">
        <v>0</v>
      </c>
      <c r="I53" s="437">
        <v>0</v>
      </c>
      <c r="J53" s="437">
        <v>0</v>
      </c>
      <c r="K53" s="436">
        <v>0</v>
      </c>
      <c r="L53" s="437">
        <v>0</v>
      </c>
      <c r="M53" s="437">
        <v>0</v>
      </c>
      <c r="N53" s="437">
        <v>0</v>
      </c>
      <c r="O53" s="437">
        <v>0</v>
      </c>
      <c r="P53" s="437">
        <v>0</v>
      </c>
      <c r="Q53" s="436"/>
      <c r="R53" s="437"/>
      <c r="S53" s="437"/>
      <c r="T53" s="437"/>
      <c r="U53" s="437"/>
      <c r="V53" s="437"/>
    </row>
    <row r="54" spans="1:22" ht="21.75" customHeight="1" thickBot="1">
      <c r="A54" s="132" t="s">
        <v>14</v>
      </c>
      <c r="B54" s="1065" t="s">
        <v>97</v>
      </c>
      <c r="C54" s="1065"/>
      <c r="D54" s="1065"/>
      <c r="E54" s="418">
        <f t="shared" ref="E54:K54" si="12">E7+E21+E40+E48+E51+E32</f>
        <v>171456000</v>
      </c>
      <c r="F54" s="418">
        <f t="shared" si="12"/>
        <v>171456263</v>
      </c>
      <c r="G54" s="418">
        <f t="shared" si="12"/>
        <v>173531429</v>
      </c>
      <c r="H54" s="418">
        <f t="shared" si="12"/>
        <v>6202000</v>
      </c>
      <c r="I54" s="418">
        <f t="shared" si="12"/>
        <v>6202000</v>
      </c>
      <c r="J54" s="418">
        <f t="shared" si="12"/>
        <v>6202000</v>
      </c>
      <c r="K54" s="418">
        <f t="shared" si="12"/>
        <v>25223000</v>
      </c>
      <c r="L54" s="418">
        <f t="shared" ref="L54:S54" si="13">L7+L21+L40+L48+L51+L32</f>
        <v>26606281</v>
      </c>
      <c r="M54" s="418">
        <f t="shared" si="13"/>
        <v>28681447</v>
      </c>
      <c r="N54" s="418">
        <f t="shared" si="13"/>
        <v>0</v>
      </c>
      <c r="O54" s="418">
        <f t="shared" si="13"/>
        <v>0</v>
      </c>
      <c r="P54" s="418">
        <f t="shared" si="13"/>
        <v>0</v>
      </c>
      <c r="Q54" s="418">
        <f t="shared" si="13"/>
        <v>146233000</v>
      </c>
      <c r="R54" s="418">
        <f t="shared" si="13"/>
        <v>144849982</v>
      </c>
      <c r="S54" s="418">
        <f t="shared" si="13"/>
        <v>144849982</v>
      </c>
      <c r="T54" s="326" t="e">
        <f>T7+T21+T40+T48+T51+#REF!+#REF!+T32</f>
        <v>#REF!</v>
      </c>
      <c r="U54" s="326" t="e">
        <f>U7+U21+U40+U48+U51+#REF!+#REF!+U32</f>
        <v>#REF!</v>
      </c>
      <c r="V54" s="326" t="e">
        <f>V7+V21+V40+V48+V51+#REF!+#REF!+V32</f>
        <v>#REF!</v>
      </c>
    </row>
    <row r="55" spans="1:22" ht="24" customHeight="1" thickBot="1">
      <c r="A55" s="128" t="s">
        <v>71</v>
      </c>
      <c r="B55" s="1043" t="s">
        <v>450</v>
      </c>
      <c r="C55" s="1043"/>
      <c r="D55" s="1043"/>
      <c r="E55" s="418">
        <f t="shared" ref="E55:K55" si="14">SUM(E56:E58)</f>
        <v>15916000</v>
      </c>
      <c r="F55" s="418">
        <f t="shared" si="14"/>
        <v>15916000</v>
      </c>
      <c r="G55" s="418">
        <f t="shared" si="14"/>
        <v>15916000</v>
      </c>
      <c r="H55" s="418">
        <f t="shared" si="14"/>
        <v>0</v>
      </c>
      <c r="I55" s="418">
        <f t="shared" si="14"/>
        <v>0</v>
      </c>
      <c r="J55" s="418">
        <f t="shared" si="14"/>
        <v>0</v>
      </c>
      <c r="K55" s="418">
        <f t="shared" si="14"/>
        <v>0</v>
      </c>
      <c r="L55" s="418">
        <f t="shared" ref="L55:S55" si="15">SUM(L56:L58)</f>
        <v>0</v>
      </c>
      <c r="M55" s="418">
        <f t="shared" si="15"/>
        <v>0</v>
      </c>
      <c r="N55" s="418">
        <f t="shared" si="15"/>
        <v>0</v>
      </c>
      <c r="O55" s="418">
        <f t="shared" si="15"/>
        <v>0</v>
      </c>
      <c r="P55" s="418">
        <f t="shared" si="15"/>
        <v>0</v>
      </c>
      <c r="Q55" s="418">
        <f t="shared" si="15"/>
        <v>15916000</v>
      </c>
      <c r="R55" s="418">
        <f t="shared" si="15"/>
        <v>15916000</v>
      </c>
      <c r="S55" s="418">
        <f t="shared" si="15"/>
        <v>15916000</v>
      </c>
      <c r="T55" s="326" t="e">
        <f>T56+#REF!</f>
        <v>#REF!</v>
      </c>
      <c r="U55" s="326" t="e">
        <f>U56+#REF!</f>
        <v>#REF!</v>
      </c>
      <c r="V55" s="326" t="e">
        <f>V56+#REF!</f>
        <v>#REF!</v>
      </c>
    </row>
    <row r="56" spans="1:22" ht="21.75" customHeight="1">
      <c r="A56" s="126"/>
      <c r="B56" s="127" t="s">
        <v>56</v>
      </c>
      <c r="C56" s="1049" t="s">
        <v>451</v>
      </c>
      <c r="D56" s="1049"/>
      <c r="E56" s="438"/>
      <c r="F56" s="327"/>
      <c r="G56" s="327"/>
      <c r="H56" s="327"/>
      <c r="I56" s="327"/>
      <c r="J56" s="327"/>
      <c r="K56" s="438"/>
      <c r="L56" s="327"/>
      <c r="M56" s="327"/>
      <c r="N56" s="327"/>
      <c r="O56" s="327"/>
      <c r="P56" s="327"/>
      <c r="Q56" s="438"/>
      <c r="R56" s="327"/>
      <c r="S56" s="327"/>
      <c r="T56" s="327">
        <f>SUM(T57:T58)</f>
        <v>0</v>
      </c>
      <c r="U56" s="327">
        <f>SUM(U57:U58)</f>
        <v>0</v>
      </c>
      <c r="V56" s="327">
        <f>SUM(V57:V58)</f>
        <v>0</v>
      </c>
    </row>
    <row r="57" spans="1:22" ht="21.75" customHeight="1">
      <c r="A57" s="125"/>
      <c r="B57" s="122" t="s">
        <v>57</v>
      </c>
      <c r="C57" s="1049" t="s">
        <v>452</v>
      </c>
      <c r="D57" s="1049"/>
      <c r="E57" s="414"/>
      <c r="F57" s="325"/>
      <c r="G57" s="325"/>
      <c r="H57" s="325"/>
      <c r="I57" s="325"/>
      <c r="J57" s="325"/>
      <c r="K57" s="414"/>
      <c r="L57" s="325"/>
      <c r="M57" s="325"/>
      <c r="N57" s="325"/>
      <c r="O57" s="325"/>
      <c r="P57" s="325"/>
      <c r="Q57" s="414"/>
      <c r="R57" s="325"/>
      <c r="S57" s="325"/>
      <c r="T57" s="325"/>
      <c r="U57" s="325"/>
      <c r="V57" s="325"/>
    </row>
    <row r="58" spans="1:22" ht="21.75" customHeight="1" thickBot="1">
      <c r="A58" s="125"/>
      <c r="B58" s="122" t="s">
        <v>96</v>
      </c>
      <c r="C58" s="1049" t="s">
        <v>453</v>
      </c>
      <c r="D58" s="1049"/>
      <c r="E58" s="414">
        <v>15916000</v>
      </c>
      <c r="F58" s="414">
        <v>15916000</v>
      </c>
      <c r="G58" s="414">
        <v>15916000</v>
      </c>
      <c r="H58" s="325"/>
      <c r="I58" s="325"/>
      <c r="J58" s="325"/>
      <c r="K58" s="414">
        <f>E58-Q58</f>
        <v>0</v>
      </c>
      <c r="L58" s="325"/>
      <c r="M58" s="325"/>
      <c r="N58" s="325"/>
      <c r="O58" s="325"/>
      <c r="P58" s="325"/>
      <c r="Q58" s="414">
        <v>15916000</v>
      </c>
      <c r="R58" s="414">
        <v>15916000</v>
      </c>
      <c r="S58" s="414">
        <v>15916000</v>
      </c>
      <c r="T58" s="325"/>
      <c r="U58" s="325"/>
      <c r="V58" s="325"/>
    </row>
    <row r="59" spans="1:22" ht="35.25" customHeight="1" thickBot="1">
      <c r="A59" s="132" t="s">
        <v>72</v>
      </c>
      <c r="B59" s="1062" t="s">
        <v>98</v>
      </c>
      <c r="C59" s="1062"/>
      <c r="D59" s="1062"/>
      <c r="E59" s="420">
        <f>E54+E55</f>
        <v>187372000</v>
      </c>
      <c r="F59" s="90">
        <f t="shared" ref="F59:V59" si="16">F54+F55</f>
        <v>187372263</v>
      </c>
      <c r="G59" s="90">
        <f t="shared" si="16"/>
        <v>189447429</v>
      </c>
      <c r="H59" s="90">
        <f t="shared" si="16"/>
        <v>6202000</v>
      </c>
      <c r="I59" s="90">
        <f t="shared" si="16"/>
        <v>6202000</v>
      </c>
      <c r="J59" s="90">
        <f t="shared" si="16"/>
        <v>6202000</v>
      </c>
      <c r="K59" s="420">
        <f>K54+K55</f>
        <v>25223000</v>
      </c>
      <c r="L59" s="420">
        <f t="shared" ref="L59:Q59" si="17">L54+L55</f>
        <v>26606281</v>
      </c>
      <c r="M59" s="420">
        <f t="shared" si="17"/>
        <v>28681447</v>
      </c>
      <c r="N59" s="420">
        <f t="shared" si="17"/>
        <v>0</v>
      </c>
      <c r="O59" s="420">
        <f t="shared" si="17"/>
        <v>0</v>
      </c>
      <c r="P59" s="420">
        <f t="shared" si="17"/>
        <v>0</v>
      </c>
      <c r="Q59" s="420">
        <f t="shared" si="17"/>
        <v>162149000</v>
      </c>
      <c r="R59" s="90">
        <f t="shared" si="16"/>
        <v>160765982</v>
      </c>
      <c r="S59" s="90">
        <f t="shared" si="16"/>
        <v>160765982</v>
      </c>
      <c r="T59" s="90" t="e">
        <f t="shared" si="16"/>
        <v>#REF!</v>
      </c>
      <c r="U59" s="90" t="e">
        <f t="shared" si="16"/>
        <v>#REF!</v>
      </c>
      <c r="V59" s="90" t="e">
        <f t="shared" si="16"/>
        <v>#REF!</v>
      </c>
    </row>
    <row r="60" spans="1:22" ht="21.75" hidden="1" customHeight="1" thickBot="1">
      <c r="A60" s="1059" t="s">
        <v>295</v>
      </c>
      <c r="B60" s="1060"/>
      <c r="C60" s="1060"/>
      <c r="D60" s="1060"/>
      <c r="E60" s="741"/>
      <c r="F60" s="742"/>
      <c r="G60" s="742"/>
      <c r="H60" s="742"/>
      <c r="I60" s="742"/>
      <c r="J60" s="743"/>
      <c r="K60" s="741"/>
      <c r="L60" s="742"/>
      <c r="M60" s="742"/>
      <c r="N60" s="742"/>
      <c r="O60" s="742"/>
      <c r="P60" s="743"/>
      <c r="Q60" s="741"/>
      <c r="R60" s="742"/>
      <c r="S60" s="742"/>
      <c r="T60" s="742"/>
      <c r="U60" s="742"/>
      <c r="V60" s="743"/>
    </row>
    <row r="61" spans="1:22" ht="21.75" hidden="1" customHeight="1" thickBot="1">
      <c r="A61" s="1061" t="s">
        <v>7</v>
      </c>
      <c r="B61" s="1062"/>
      <c r="C61" s="1062"/>
      <c r="D61" s="1062"/>
      <c r="E61" s="494"/>
      <c r="F61" s="495"/>
      <c r="G61" s="495"/>
      <c r="H61" s="495"/>
      <c r="I61" s="495"/>
      <c r="J61" s="496"/>
      <c r="K61" s="494"/>
      <c r="L61" s="495"/>
      <c r="M61" s="495"/>
      <c r="N61" s="495"/>
      <c r="O61" s="495"/>
      <c r="P61" s="496"/>
      <c r="Q61" s="494"/>
      <c r="R61" s="495"/>
      <c r="S61" s="495"/>
      <c r="T61" s="495"/>
      <c r="U61" s="495"/>
      <c r="V61" s="497"/>
    </row>
    <row r="62" spans="1:22" ht="21.75" customHeight="1">
      <c r="A62" s="744"/>
      <c r="B62" s="745"/>
      <c r="C62" s="745"/>
      <c r="D62" s="745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</row>
    <row r="63" spans="1:22" ht="21.75" customHeight="1">
      <c r="A63" s="110"/>
      <c r="B63" s="157"/>
      <c r="C63" s="157"/>
      <c r="D63" s="157"/>
      <c r="E63" s="381"/>
      <c r="F63" s="381"/>
      <c r="G63" s="381"/>
      <c r="H63" s="381"/>
      <c r="I63" s="381"/>
      <c r="J63" s="381"/>
      <c r="K63" s="381"/>
      <c r="R63" s="381"/>
      <c r="S63" s="381"/>
      <c r="T63" s="381"/>
    </row>
    <row r="64" spans="1:22" ht="35.25" customHeight="1">
      <c r="A64" s="110"/>
      <c r="B64" s="157"/>
      <c r="C64" s="157"/>
      <c r="D64" s="157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R64" s="381"/>
      <c r="S64" s="381"/>
      <c r="T64" s="381"/>
    </row>
    <row r="65" spans="1:20" ht="35.25" customHeight="1">
      <c r="A65" s="110"/>
      <c r="B65" s="157"/>
      <c r="C65" s="157"/>
      <c r="D65" s="157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R65" s="381"/>
      <c r="S65" s="381"/>
      <c r="T65" s="381"/>
    </row>
    <row r="66" spans="1:20"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R66" s="381"/>
      <c r="S66" s="381"/>
      <c r="T66" s="381"/>
    </row>
    <row r="67" spans="1:20"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R67" s="381"/>
      <c r="S67" s="381"/>
      <c r="T67" s="381"/>
    </row>
    <row r="68" spans="1:20"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R68" s="381"/>
      <c r="S68" s="381"/>
      <c r="T68" s="381"/>
    </row>
    <row r="69" spans="1:20">
      <c r="D69" s="119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R69" s="381"/>
      <c r="S69" s="381"/>
      <c r="T69" s="381"/>
    </row>
    <row r="70" spans="1:20" ht="48.75" customHeight="1">
      <c r="D70" s="119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R70" s="381"/>
      <c r="S70" s="381"/>
      <c r="T70" s="381"/>
    </row>
    <row r="71" spans="1:20" ht="46.5" customHeight="1">
      <c r="D71" s="119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R71" s="381"/>
      <c r="S71" s="381"/>
      <c r="T71" s="381"/>
    </row>
    <row r="72" spans="1:20" ht="41.25" customHeight="1"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R72" s="381"/>
      <c r="S72" s="381"/>
      <c r="T72" s="381"/>
    </row>
    <row r="73" spans="1:20"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R73" s="381"/>
      <c r="S73" s="381"/>
      <c r="T73" s="381"/>
    </row>
    <row r="74" spans="1:20"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R74" s="381"/>
      <c r="S74" s="381"/>
      <c r="T74" s="381"/>
    </row>
    <row r="75" spans="1:20"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R75" s="381"/>
      <c r="S75" s="381"/>
      <c r="T75" s="381"/>
    </row>
    <row r="76" spans="1:20"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R76" s="381"/>
      <c r="S76" s="381"/>
      <c r="T76" s="381"/>
    </row>
    <row r="77" spans="1:20"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R77" s="381"/>
      <c r="S77" s="381"/>
      <c r="T77" s="381"/>
    </row>
    <row r="78" spans="1:20"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R78" s="381"/>
      <c r="S78" s="381"/>
      <c r="T78" s="381"/>
    </row>
    <row r="79" spans="1:20"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R79" s="381"/>
      <c r="S79" s="381"/>
      <c r="T79" s="381"/>
    </row>
    <row r="80" spans="1:20"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R80" s="381"/>
      <c r="S80" s="381"/>
      <c r="T80" s="381"/>
    </row>
    <row r="81" spans="5:20"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R81" s="381"/>
      <c r="S81" s="381"/>
      <c r="T81" s="381"/>
    </row>
    <row r="82" spans="5:20"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R82" s="381"/>
      <c r="S82" s="381"/>
      <c r="T82" s="381"/>
    </row>
    <row r="83" spans="5:20"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R83" s="381"/>
      <c r="S83" s="381"/>
      <c r="T83" s="381"/>
    </row>
    <row r="84" spans="5:20"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R84" s="381"/>
      <c r="S84" s="381"/>
      <c r="T84" s="381"/>
    </row>
    <row r="85" spans="5:20"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R85" s="381"/>
      <c r="S85" s="381"/>
      <c r="T85" s="381"/>
    </row>
    <row r="86" spans="5:20"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R86" s="381"/>
      <c r="S86" s="381"/>
      <c r="T86" s="381"/>
    </row>
    <row r="87" spans="5:20"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R87" s="381"/>
      <c r="S87" s="381"/>
      <c r="T87" s="381"/>
    </row>
    <row r="88" spans="5:20"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R88" s="381"/>
      <c r="S88" s="381"/>
      <c r="T88" s="381"/>
    </row>
    <row r="89" spans="5:20"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R89" s="381"/>
      <c r="S89" s="381"/>
      <c r="T89" s="381"/>
    </row>
    <row r="90" spans="5:20"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R90" s="381"/>
      <c r="S90" s="381"/>
      <c r="T90" s="381"/>
    </row>
    <row r="91" spans="5:20"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R91" s="381"/>
      <c r="S91" s="381"/>
      <c r="T91" s="381"/>
    </row>
    <row r="92" spans="5:20"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R92" s="381"/>
      <c r="S92" s="381"/>
      <c r="T92" s="381"/>
    </row>
    <row r="93" spans="5:20"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R93" s="381"/>
      <c r="S93" s="381"/>
      <c r="T93" s="381"/>
    </row>
    <row r="94" spans="5:20"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R94" s="381"/>
      <c r="S94" s="381"/>
      <c r="T94" s="381"/>
    </row>
    <row r="95" spans="5:20"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R95" s="381"/>
      <c r="S95" s="381"/>
      <c r="T95" s="381"/>
    </row>
    <row r="96" spans="5:20"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R96" s="381"/>
      <c r="S96" s="381"/>
      <c r="T96" s="381"/>
    </row>
    <row r="97" spans="5:20"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R97" s="381"/>
      <c r="S97" s="381"/>
      <c r="T97" s="381"/>
    </row>
    <row r="98" spans="5:20"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R98" s="381"/>
      <c r="S98" s="381"/>
      <c r="T98" s="381"/>
    </row>
    <row r="99" spans="5:20"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R99" s="381"/>
      <c r="S99" s="381"/>
      <c r="T99" s="381"/>
    </row>
    <row r="100" spans="5:20"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R100" s="381"/>
      <c r="S100" s="381"/>
      <c r="T100" s="381"/>
    </row>
    <row r="101" spans="5:20"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  <c r="P101" s="381"/>
      <c r="R101" s="381"/>
      <c r="S101" s="381"/>
      <c r="T101" s="381"/>
    </row>
    <row r="102" spans="5:20"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R102" s="381"/>
      <c r="S102" s="381"/>
      <c r="T102" s="381"/>
    </row>
    <row r="103" spans="5:20"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R103" s="381"/>
      <c r="S103" s="381"/>
      <c r="T103" s="381"/>
    </row>
    <row r="104" spans="5:20"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R104" s="381"/>
      <c r="S104" s="381"/>
      <c r="T104" s="381"/>
    </row>
    <row r="105" spans="5:20"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R105" s="381"/>
      <c r="S105" s="381"/>
      <c r="T105" s="381"/>
    </row>
    <row r="106" spans="5:20"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R106" s="381"/>
      <c r="S106" s="381"/>
      <c r="T106" s="381"/>
    </row>
    <row r="107" spans="5:20"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R107" s="381"/>
      <c r="S107" s="381"/>
      <c r="T107" s="381"/>
    </row>
    <row r="108" spans="5:20"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R108" s="381"/>
      <c r="S108" s="381"/>
      <c r="T108" s="381"/>
    </row>
    <row r="109" spans="5:20"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R109" s="381"/>
      <c r="S109" s="381"/>
      <c r="T109" s="381"/>
    </row>
    <row r="110" spans="5:20"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R110" s="381"/>
      <c r="S110" s="381"/>
      <c r="T110" s="381"/>
    </row>
  </sheetData>
  <mergeCells count="44"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1:D61"/>
    <mergeCell ref="B59:D59"/>
    <mergeCell ref="C57:D57"/>
    <mergeCell ref="C42:D42"/>
    <mergeCell ref="C46:D46"/>
    <mergeCell ref="C58:D58"/>
    <mergeCell ref="B54:D54"/>
    <mergeCell ref="B55:D55"/>
    <mergeCell ref="C56:D56"/>
    <mergeCell ref="A60:D60"/>
    <mergeCell ref="B32:D32"/>
    <mergeCell ref="B48:D48"/>
    <mergeCell ref="B51:D51"/>
    <mergeCell ref="C52:D52"/>
    <mergeCell ref="C53:D53"/>
    <mergeCell ref="C47:D47"/>
    <mergeCell ref="C49:D49"/>
    <mergeCell ref="C50:D50"/>
    <mergeCell ref="B40:D40"/>
    <mergeCell ref="C41:D41"/>
    <mergeCell ref="C33:D33"/>
    <mergeCell ref="C34:D34"/>
    <mergeCell ref="C35:D35"/>
    <mergeCell ref="C36:D36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8" orientation="portrait" horizont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C19" zoomScale="75" zoomScaleNormal="75" workbookViewId="0">
      <selection activeCell="S43" sqref="S43"/>
    </sheetView>
  </sheetViews>
  <sheetFormatPr defaultRowHeight="15.75"/>
  <cols>
    <col min="1" max="1" width="5.85546875" style="140" customWidth="1"/>
    <col min="2" max="2" width="8.140625" style="147" customWidth="1"/>
    <col min="3" max="3" width="6.85546875" style="147" customWidth="1"/>
    <col min="4" max="4" width="50.140625" style="148" bestFit="1" customWidth="1"/>
    <col min="5" max="5" width="21.5703125" style="1" customWidth="1"/>
    <col min="6" max="6" width="17.85546875" style="1" customWidth="1"/>
    <col min="7" max="7" width="15" style="1" customWidth="1"/>
    <col min="8" max="8" width="10.85546875" style="1" hidden="1" customWidth="1"/>
    <col min="9" max="9" width="11.28515625" style="1" hidden="1" customWidth="1"/>
    <col min="10" max="10" width="10.85546875" style="1" hidden="1" customWidth="1"/>
    <col min="11" max="11" width="18.85546875" style="92" customWidth="1"/>
    <col min="12" max="13" width="15.5703125" style="92" customWidth="1"/>
    <col min="14" max="16" width="10.85546875" style="92" hidden="1" customWidth="1"/>
    <col min="17" max="17" width="18.85546875" style="92" customWidth="1"/>
    <col min="18" max="18" width="16.7109375" style="92" customWidth="1"/>
    <col min="19" max="19" width="17.28515625" style="1" customWidth="1"/>
    <col min="20" max="20" width="9.7109375" style="1" hidden="1" customWidth="1"/>
    <col min="21" max="21" width="9.28515625" style="1" hidden="1" customWidth="1"/>
    <col min="22" max="22" width="10.28515625" style="1" hidden="1" customWidth="1"/>
    <col min="23" max="23" width="9.140625" style="1" hidden="1" customWidth="1"/>
    <col min="24" max="16384" width="9.140625" style="1"/>
  </cols>
  <sheetData>
    <row r="1" spans="1:23">
      <c r="E1" s="1111" t="s">
        <v>66</v>
      </c>
      <c r="F1" s="1111"/>
      <c r="G1" s="1111"/>
      <c r="H1" s="1111"/>
      <c r="I1" s="1111"/>
      <c r="J1" s="1111"/>
      <c r="K1" s="1111"/>
      <c r="L1" s="1111"/>
      <c r="M1" s="1111"/>
      <c r="N1" s="1111"/>
      <c r="O1" s="1111"/>
      <c r="P1" s="1111"/>
      <c r="Q1" s="1111"/>
    </row>
    <row r="2" spans="1:23" ht="37.5" customHeight="1">
      <c r="A2" s="1110" t="s">
        <v>508</v>
      </c>
      <c r="B2" s="1110"/>
      <c r="C2" s="1110"/>
      <c r="D2" s="1110"/>
      <c r="E2" s="1110"/>
      <c r="F2" s="1110"/>
      <c r="G2" s="1110"/>
      <c r="H2" s="1110"/>
      <c r="I2" s="1110"/>
      <c r="J2" s="1110"/>
      <c r="K2" s="1110"/>
      <c r="L2" s="1110"/>
      <c r="M2" s="1110"/>
      <c r="N2" s="1110"/>
      <c r="O2" s="1110"/>
      <c r="P2" s="1110"/>
      <c r="Q2" s="1110"/>
      <c r="R2" s="276"/>
    </row>
    <row r="3" spans="1:23" ht="14.25" customHeight="1" thickBot="1">
      <c r="A3" s="110"/>
      <c r="B3" s="139"/>
      <c r="C3" s="139"/>
      <c r="D3" s="149"/>
      <c r="Q3" s="155" t="s">
        <v>539</v>
      </c>
    </row>
    <row r="4" spans="1:23" s="2" customFormat="1" ht="48.75" customHeight="1" thickBot="1">
      <c r="A4" s="1087" t="s">
        <v>4</v>
      </c>
      <c r="B4" s="1065"/>
      <c r="C4" s="1065"/>
      <c r="D4" s="1065"/>
      <c r="E4" s="343" t="s">
        <v>5</v>
      </c>
      <c r="F4" s="343"/>
      <c r="G4" s="343"/>
      <c r="H4" s="343"/>
      <c r="I4" s="343"/>
      <c r="J4" s="343"/>
      <c r="K4" s="343" t="s">
        <v>79</v>
      </c>
      <c r="L4" s="343"/>
      <c r="M4" s="343"/>
      <c r="N4" s="343"/>
      <c r="O4" s="343"/>
      <c r="P4" s="343"/>
      <c r="Q4" s="1087" t="s">
        <v>80</v>
      </c>
      <c r="R4" s="1065"/>
      <c r="S4" s="1065"/>
      <c r="T4" s="1065"/>
      <c r="U4" s="1065"/>
      <c r="V4" s="1090"/>
    </row>
    <row r="5" spans="1:23" s="2" customFormat="1" ht="16.5" thickBot="1">
      <c r="A5" s="339"/>
      <c r="B5" s="337"/>
      <c r="C5" s="337"/>
      <c r="D5" s="337"/>
      <c r="E5" s="480" t="s">
        <v>85</v>
      </c>
      <c r="F5" s="481" t="s">
        <v>263</v>
      </c>
      <c r="G5" s="481" t="s">
        <v>268</v>
      </c>
      <c r="H5" s="481" t="s">
        <v>276</v>
      </c>
      <c r="I5" s="481" t="s">
        <v>297</v>
      </c>
      <c r="J5" s="488" t="s">
        <v>329</v>
      </c>
      <c r="K5" s="480" t="s">
        <v>85</v>
      </c>
      <c r="L5" s="481" t="s">
        <v>263</v>
      </c>
      <c r="M5" s="481" t="s">
        <v>268</v>
      </c>
      <c r="N5" s="481" t="s">
        <v>276</v>
      </c>
      <c r="O5" s="481" t="s">
        <v>297</v>
      </c>
      <c r="P5" s="488" t="s">
        <v>329</v>
      </c>
      <c r="Q5" s="480" t="s">
        <v>85</v>
      </c>
      <c r="R5" s="481" t="s">
        <v>263</v>
      </c>
      <c r="S5" s="481" t="s">
        <v>268</v>
      </c>
      <c r="T5" s="481" t="s">
        <v>276</v>
      </c>
      <c r="U5" s="481" t="s">
        <v>297</v>
      </c>
      <c r="V5" s="488" t="s">
        <v>329</v>
      </c>
    </row>
    <row r="6" spans="1:23" s="91" customFormat="1" ht="22.5" customHeight="1" thickBot="1">
      <c r="A6" s="132" t="s">
        <v>33</v>
      </c>
      <c r="B6" s="1089" t="s">
        <v>99</v>
      </c>
      <c r="C6" s="1089"/>
      <c r="D6" s="1089"/>
      <c r="E6" s="418">
        <f t="shared" ref="E6:W6" si="0">SUM(E7:E11)</f>
        <v>21278000</v>
      </c>
      <c r="F6" s="326">
        <f t="shared" si="0"/>
        <v>21278000</v>
      </c>
      <c r="G6" s="326">
        <f t="shared" si="0"/>
        <v>21278000</v>
      </c>
      <c r="H6" s="326">
        <f t="shared" si="0"/>
        <v>18121000</v>
      </c>
      <c r="I6" s="326">
        <f t="shared" si="0"/>
        <v>18121000</v>
      </c>
      <c r="J6" s="326">
        <f t="shared" si="0"/>
        <v>18121000</v>
      </c>
      <c r="K6" s="418">
        <f t="shared" si="0"/>
        <v>20395000</v>
      </c>
      <c r="L6" s="326">
        <f t="shared" si="0"/>
        <v>20395000</v>
      </c>
      <c r="M6" s="326">
        <f t="shared" si="0"/>
        <v>20395000</v>
      </c>
      <c r="N6" s="326">
        <f t="shared" si="0"/>
        <v>18181000</v>
      </c>
      <c r="O6" s="326">
        <f t="shared" si="0"/>
        <v>18181000</v>
      </c>
      <c r="P6" s="326">
        <f t="shared" si="0"/>
        <v>18181000</v>
      </c>
      <c r="Q6" s="418">
        <f t="shared" si="0"/>
        <v>883000</v>
      </c>
      <c r="R6" s="326">
        <f t="shared" si="0"/>
        <v>883000</v>
      </c>
      <c r="S6" s="326">
        <f t="shared" si="0"/>
        <v>883000</v>
      </c>
      <c r="T6" s="326">
        <f t="shared" si="0"/>
        <v>0</v>
      </c>
      <c r="U6" s="326">
        <f t="shared" si="0"/>
        <v>0</v>
      </c>
      <c r="V6" s="326">
        <f t="shared" si="0"/>
        <v>0</v>
      </c>
      <c r="W6" s="326">
        <f t="shared" si="0"/>
        <v>18567</v>
      </c>
    </row>
    <row r="7" spans="1:23" s="5" customFormat="1" ht="22.5" customHeight="1">
      <c r="A7" s="131"/>
      <c r="B7" s="136" t="s">
        <v>44</v>
      </c>
      <c r="C7" s="136"/>
      <c r="D7" s="408" t="s">
        <v>0</v>
      </c>
      <c r="E7" s="419">
        <v>6681000</v>
      </c>
      <c r="F7" s="419">
        <v>6681000</v>
      </c>
      <c r="G7" s="419">
        <v>6681000</v>
      </c>
      <c r="H7" s="419">
        <v>6681000</v>
      </c>
      <c r="I7" s="419">
        <v>6681000</v>
      </c>
      <c r="J7" s="419">
        <v>6681000</v>
      </c>
      <c r="K7" s="419">
        <v>6681000</v>
      </c>
      <c r="L7" s="419">
        <v>6681000</v>
      </c>
      <c r="M7" s="419">
        <v>6681000</v>
      </c>
      <c r="N7" s="419">
        <v>6681000</v>
      </c>
      <c r="O7" s="419">
        <v>6681000</v>
      </c>
      <c r="P7" s="419">
        <v>6681000</v>
      </c>
      <c r="Q7" s="419"/>
      <c r="R7" s="328"/>
      <c r="S7" s="328"/>
      <c r="T7" s="328"/>
      <c r="U7" s="328"/>
      <c r="V7" s="328"/>
      <c r="W7" s="328">
        <v>498</v>
      </c>
    </row>
    <row r="8" spans="1:23" s="5" customFormat="1" ht="22.5" customHeight="1">
      <c r="A8" s="114"/>
      <c r="B8" s="123" t="s">
        <v>45</v>
      </c>
      <c r="C8" s="123"/>
      <c r="D8" s="409" t="s">
        <v>100</v>
      </c>
      <c r="E8" s="483">
        <v>1685000</v>
      </c>
      <c r="F8" s="483">
        <v>1685000</v>
      </c>
      <c r="G8" s="483">
        <v>1685000</v>
      </c>
      <c r="H8" s="483">
        <v>1685000</v>
      </c>
      <c r="I8" s="483">
        <v>1685000</v>
      </c>
      <c r="J8" s="483">
        <v>1685000</v>
      </c>
      <c r="K8" s="483">
        <v>1685000</v>
      </c>
      <c r="L8" s="483">
        <v>1685000</v>
      </c>
      <c r="M8" s="483">
        <v>1685000</v>
      </c>
      <c r="N8" s="483">
        <v>1685000</v>
      </c>
      <c r="O8" s="483">
        <v>1685000</v>
      </c>
      <c r="P8" s="483">
        <v>1685000</v>
      </c>
      <c r="Q8" s="483"/>
      <c r="R8" s="484"/>
      <c r="S8" s="484"/>
      <c r="T8" s="484"/>
      <c r="U8" s="485"/>
      <c r="V8" s="485"/>
      <c r="W8" s="485">
        <v>130</v>
      </c>
    </row>
    <row r="9" spans="1:23" s="5" customFormat="1" ht="22.5" customHeight="1">
      <c r="A9" s="114"/>
      <c r="B9" s="123" t="s">
        <v>46</v>
      </c>
      <c r="C9" s="123"/>
      <c r="D9" s="409" t="s">
        <v>101</v>
      </c>
      <c r="E9" s="483">
        <v>9755000</v>
      </c>
      <c r="F9" s="483">
        <v>9755000</v>
      </c>
      <c r="G9" s="483">
        <v>9755000</v>
      </c>
      <c r="H9" s="483">
        <v>9755000</v>
      </c>
      <c r="I9" s="483">
        <v>9755000</v>
      </c>
      <c r="J9" s="483">
        <v>9755000</v>
      </c>
      <c r="K9" s="483">
        <v>9755000</v>
      </c>
      <c r="L9" s="483">
        <v>9755000</v>
      </c>
      <c r="M9" s="483">
        <v>9755000</v>
      </c>
      <c r="N9" s="483">
        <v>9755000</v>
      </c>
      <c r="O9" s="483">
        <v>9755000</v>
      </c>
      <c r="P9" s="483">
        <v>9755000</v>
      </c>
      <c r="Q9" s="483"/>
      <c r="R9" s="484"/>
      <c r="S9" s="484"/>
      <c r="T9" s="484"/>
      <c r="U9" s="485"/>
      <c r="V9" s="485"/>
      <c r="W9" s="485">
        <v>1819</v>
      </c>
    </row>
    <row r="10" spans="1:23" s="5" customFormat="1" ht="22.5" customHeight="1">
      <c r="A10" s="114"/>
      <c r="B10" s="123" t="s">
        <v>58</v>
      </c>
      <c r="C10" s="123"/>
      <c r="D10" s="409" t="s">
        <v>102</v>
      </c>
      <c r="E10" s="414">
        <v>937000</v>
      </c>
      <c r="F10" s="414">
        <v>937000</v>
      </c>
      <c r="G10" s="414">
        <v>937000</v>
      </c>
      <c r="H10" s="325"/>
      <c r="I10" s="325"/>
      <c r="J10" s="325"/>
      <c r="K10" s="419">
        <v>60000</v>
      </c>
      <c r="L10" s="419">
        <v>60000</v>
      </c>
      <c r="M10" s="419">
        <v>60000</v>
      </c>
      <c r="N10" s="419">
        <v>60000</v>
      </c>
      <c r="O10" s="419">
        <v>60000</v>
      </c>
      <c r="P10" s="419">
        <v>60000</v>
      </c>
      <c r="Q10" s="414">
        <v>877000</v>
      </c>
      <c r="R10" s="414">
        <v>877000</v>
      </c>
      <c r="S10" s="414">
        <v>877000</v>
      </c>
      <c r="T10" s="325"/>
      <c r="U10" s="328"/>
      <c r="V10" s="328"/>
      <c r="W10" s="328">
        <v>3913</v>
      </c>
    </row>
    <row r="11" spans="1:23" s="5" customFormat="1" ht="22.5" customHeight="1">
      <c r="A11" s="114"/>
      <c r="B11" s="123" t="s">
        <v>59</v>
      </c>
      <c r="C11" s="123"/>
      <c r="D11" s="410" t="s">
        <v>104</v>
      </c>
      <c r="E11" s="483">
        <f>SUM(E12:E13)</f>
        <v>2220000</v>
      </c>
      <c r="F11" s="483">
        <f>SUM(F12:F13)</f>
        <v>2220000</v>
      </c>
      <c r="G11" s="483">
        <f>SUM(G12:G13)</f>
        <v>2220000</v>
      </c>
      <c r="H11" s="484">
        <f>SUM(H12:H16)</f>
        <v>0</v>
      </c>
      <c r="I11" s="484">
        <f>SUM(I12:I16)</f>
        <v>0</v>
      </c>
      <c r="J11" s="484">
        <f>SUM(J12:J16)</f>
        <v>0</v>
      </c>
      <c r="K11" s="483">
        <f>E11-Q11</f>
        <v>2214000</v>
      </c>
      <c r="L11" s="483">
        <f>F11-R11</f>
        <v>2214000</v>
      </c>
      <c r="M11" s="483">
        <f>G11-S11</f>
        <v>2214000</v>
      </c>
      <c r="N11" s="483">
        <f t="shared" ref="N11:P11" si="1">H11-T11</f>
        <v>0</v>
      </c>
      <c r="O11" s="483">
        <f t="shared" si="1"/>
        <v>0</v>
      </c>
      <c r="P11" s="483">
        <f t="shared" si="1"/>
        <v>0</v>
      </c>
      <c r="Q11" s="483">
        <v>6000</v>
      </c>
      <c r="R11" s="483">
        <v>6000</v>
      </c>
      <c r="S11" s="483">
        <v>6000</v>
      </c>
      <c r="T11" s="484">
        <f>SUM(T12:T16)</f>
        <v>0</v>
      </c>
      <c r="U11" s="484"/>
      <c r="V11" s="484"/>
      <c r="W11" s="484">
        <v>12207</v>
      </c>
    </row>
    <row r="12" spans="1:23" s="5" customFormat="1" ht="22.5" customHeight="1">
      <c r="A12" s="114"/>
      <c r="B12" s="146"/>
      <c r="C12" s="123" t="s">
        <v>103</v>
      </c>
      <c r="D12" s="411" t="s">
        <v>395</v>
      </c>
      <c r="E12" s="414"/>
      <c r="F12" s="325"/>
      <c r="G12" s="325"/>
      <c r="H12" s="325"/>
      <c r="I12" s="325"/>
      <c r="J12" s="325"/>
      <c r="K12" s="414"/>
      <c r="L12" s="325"/>
      <c r="M12" s="325"/>
      <c r="N12" s="325"/>
      <c r="O12" s="328"/>
      <c r="P12" s="328"/>
      <c r="Q12" s="414"/>
      <c r="R12" s="414"/>
      <c r="S12" s="325"/>
      <c r="T12" s="325"/>
      <c r="U12" s="328"/>
      <c r="V12" s="328"/>
      <c r="W12" s="328"/>
    </row>
    <row r="13" spans="1:23" s="5" customFormat="1" ht="31.5" customHeight="1">
      <c r="A13" s="114"/>
      <c r="B13" s="123"/>
      <c r="C13" s="123" t="s">
        <v>105</v>
      </c>
      <c r="D13" s="409" t="s">
        <v>396</v>
      </c>
      <c r="E13" s="414">
        <v>2220000</v>
      </c>
      <c r="F13" s="414">
        <v>2220000</v>
      </c>
      <c r="G13" s="414">
        <v>2220000</v>
      </c>
      <c r="H13" s="325"/>
      <c r="I13" s="325"/>
      <c r="J13" s="325"/>
      <c r="K13" s="419">
        <v>0</v>
      </c>
      <c r="L13" s="325"/>
      <c r="M13" s="325"/>
      <c r="N13" s="325"/>
      <c r="O13" s="328"/>
      <c r="P13" s="328"/>
      <c r="Q13" s="414">
        <v>2220000</v>
      </c>
      <c r="R13" s="414">
        <v>2220000</v>
      </c>
      <c r="S13" s="414">
        <v>2220000</v>
      </c>
      <c r="T13" s="325"/>
      <c r="U13" s="328"/>
      <c r="V13" s="328"/>
      <c r="W13" s="328"/>
    </row>
    <row r="14" spans="1:23" s="5" customFormat="1" ht="36.75" customHeight="1">
      <c r="A14" s="142"/>
      <c r="B14" s="143"/>
      <c r="C14" s="123" t="s">
        <v>106</v>
      </c>
      <c r="D14" s="409" t="s">
        <v>509</v>
      </c>
      <c r="E14" s="414"/>
      <c r="F14" s="325"/>
      <c r="G14" s="325"/>
      <c r="H14" s="325"/>
      <c r="I14" s="325"/>
      <c r="J14" s="774"/>
      <c r="K14" s="419"/>
      <c r="L14" s="325"/>
      <c r="M14" s="325"/>
      <c r="N14" s="325"/>
      <c r="O14" s="328"/>
      <c r="P14" s="328"/>
      <c r="Q14" s="414"/>
      <c r="R14" s="325"/>
      <c r="S14" s="325"/>
      <c r="T14" s="325"/>
      <c r="U14" s="328"/>
      <c r="V14" s="328"/>
      <c r="W14" s="328"/>
    </row>
    <row r="15" spans="1:23" s="5" customFormat="1" ht="22.5" customHeight="1">
      <c r="A15" s="114"/>
      <c r="B15" s="123"/>
      <c r="C15" s="123" t="s">
        <v>109</v>
      </c>
      <c r="D15" s="409" t="s">
        <v>111</v>
      </c>
      <c r="E15" s="483"/>
      <c r="F15" s="484"/>
      <c r="G15" s="484"/>
      <c r="H15" s="484"/>
      <c r="I15" s="484"/>
      <c r="J15" s="484"/>
      <c r="K15" s="483"/>
      <c r="L15" s="484"/>
      <c r="M15" s="484"/>
      <c r="N15" s="484"/>
      <c r="O15" s="485"/>
      <c r="P15" s="328"/>
      <c r="Q15" s="483"/>
      <c r="R15" s="484"/>
      <c r="S15" s="484"/>
      <c r="T15" s="484"/>
      <c r="U15" s="485"/>
      <c r="V15" s="485"/>
      <c r="W15" s="485"/>
    </row>
    <row r="16" spans="1:23" s="5" customFormat="1" ht="22.5" customHeight="1" thickBot="1">
      <c r="A16" s="150"/>
      <c r="B16" s="137"/>
      <c r="C16" s="137" t="s">
        <v>110</v>
      </c>
      <c r="D16" s="412" t="s">
        <v>112</v>
      </c>
      <c r="E16" s="424"/>
      <c r="F16" s="153"/>
      <c r="G16" s="153"/>
      <c r="H16" s="153"/>
      <c r="I16" s="153"/>
      <c r="J16" s="153"/>
      <c r="K16" s="424"/>
      <c r="L16" s="153"/>
      <c r="M16" s="153"/>
      <c r="N16" s="153"/>
      <c r="O16" s="486"/>
      <c r="P16" s="328"/>
      <c r="Q16" s="424"/>
      <c r="R16" s="153"/>
      <c r="S16" s="153"/>
      <c r="T16" s="153"/>
      <c r="U16" s="486"/>
      <c r="V16" s="486"/>
      <c r="W16" s="486"/>
    </row>
    <row r="17" spans="1:23" s="5" customFormat="1" ht="22.5" customHeight="1" thickBot="1">
      <c r="A17" s="132" t="s">
        <v>34</v>
      </c>
      <c r="B17" s="1089" t="s">
        <v>113</v>
      </c>
      <c r="C17" s="1089"/>
      <c r="D17" s="1089"/>
      <c r="E17" s="420">
        <f t="shared" ref="E17:W17" si="2">SUM(E18:E20)</f>
        <v>138213000</v>
      </c>
      <c r="F17" s="420">
        <f>SUM(F18:F20)</f>
        <v>138213000</v>
      </c>
      <c r="G17" s="90">
        <f t="shared" si="2"/>
        <v>138213000</v>
      </c>
      <c r="H17" s="90">
        <f t="shared" si="2"/>
        <v>0</v>
      </c>
      <c r="I17" s="90">
        <f t="shared" si="2"/>
        <v>0</v>
      </c>
      <c r="J17" s="90">
        <f t="shared" si="2"/>
        <v>0</v>
      </c>
      <c r="K17" s="420">
        <f t="shared" si="2"/>
        <v>0</v>
      </c>
      <c r="L17" s="90">
        <f t="shared" si="2"/>
        <v>0</v>
      </c>
      <c r="M17" s="90">
        <f t="shared" si="2"/>
        <v>0</v>
      </c>
      <c r="N17" s="90">
        <f t="shared" si="2"/>
        <v>0</v>
      </c>
      <c r="O17" s="90">
        <f t="shared" si="2"/>
        <v>0</v>
      </c>
      <c r="P17" s="90">
        <f t="shared" si="2"/>
        <v>0</v>
      </c>
      <c r="Q17" s="420">
        <f t="shared" si="2"/>
        <v>138213000</v>
      </c>
      <c r="R17" s="90">
        <f t="shared" si="2"/>
        <v>138213000</v>
      </c>
      <c r="S17" s="90">
        <f t="shared" si="2"/>
        <v>138213000</v>
      </c>
      <c r="T17" s="90">
        <f t="shared" si="2"/>
        <v>0</v>
      </c>
      <c r="U17" s="90">
        <f t="shared" si="2"/>
        <v>0</v>
      </c>
      <c r="V17" s="90">
        <f t="shared" si="2"/>
        <v>0</v>
      </c>
      <c r="W17" s="90">
        <f t="shared" si="2"/>
        <v>1400</v>
      </c>
    </row>
    <row r="18" spans="1:23" s="5" customFormat="1" ht="22.5" customHeight="1">
      <c r="A18" s="131"/>
      <c r="B18" s="136" t="s">
        <v>47</v>
      </c>
      <c r="C18" s="1091" t="s">
        <v>114</v>
      </c>
      <c r="D18" s="1091"/>
      <c r="E18" s="419">
        <v>84274000</v>
      </c>
      <c r="F18" s="419">
        <v>84274000</v>
      </c>
      <c r="G18" s="419">
        <v>84274000</v>
      </c>
      <c r="H18" s="328"/>
      <c r="I18" s="328"/>
      <c r="J18" s="328"/>
      <c r="K18" s="419"/>
      <c r="L18" s="328"/>
      <c r="M18" s="328"/>
      <c r="N18" s="328"/>
      <c r="O18" s="328"/>
      <c r="P18" s="328"/>
      <c r="Q18" s="419">
        <v>84274000</v>
      </c>
      <c r="R18" s="419">
        <v>84274000</v>
      </c>
      <c r="S18" s="419">
        <v>84274000</v>
      </c>
      <c r="T18" s="328"/>
      <c r="U18" s="328"/>
      <c r="V18" s="328"/>
      <c r="W18" s="328">
        <v>0</v>
      </c>
    </row>
    <row r="19" spans="1:23" s="5" customFormat="1" ht="22.5" customHeight="1">
      <c r="A19" s="114"/>
      <c r="B19" s="123" t="s">
        <v>48</v>
      </c>
      <c r="C19" s="1103" t="s">
        <v>115</v>
      </c>
      <c r="D19" s="1103"/>
      <c r="E19" s="414">
        <v>53939000</v>
      </c>
      <c r="F19" s="414">
        <v>53939000</v>
      </c>
      <c r="G19" s="414">
        <v>53939000</v>
      </c>
      <c r="H19" s="325"/>
      <c r="I19" s="325"/>
      <c r="J19" s="325"/>
      <c r="K19" s="419"/>
      <c r="L19" s="325"/>
      <c r="M19" s="325"/>
      <c r="N19" s="325"/>
      <c r="O19" s="325"/>
      <c r="P19" s="325"/>
      <c r="Q19" s="414">
        <v>53939000</v>
      </c>
      <c r="R19" s="414">
        <v>53939000</v>
      </c>
      <c r="S19" s="414">
        <v>53939000</v>
      </c>
      <c r="T19" s="325"/>
      <c r="U19" s="325"/>
      <c r="V19" s="325"/>
      <c r="W19" s="325">
        <v>0</v>
      </c>
    </row>
    <row r="20" spans="1:23" s="5" customFormat="1" ht="22.5" customHeight="1">
      <c r="A20" s="144"/>
      <c r="B20" s="123" t="s">
        <v>49</v>
      </c>
      <c r="C20" s="1097" t="s">
        <v>116</v>
      </c>
      <c r="D20" s="1097"/>
      <c r="E20" s="483">
        <f t="shared" ref="E20:N20" si="3">SUM(E21:E24)</f>
        <v>0</v>
      </c>
      <c r="F20" s="483">
        <f>SUM(F21:F24)</f>
        <v>0</v>
      </c>
      <c r="G20" s="484">
        <f t="shared" si="3"/>
        <v>0</v>
      </c>
      <c r="H20" s="484">
        <f t="shared" si="3"/>
        <v>0</v>
      </c>
      <c r="I20" s="484">
        <f t="shared" si="3"/>
        <v>0</v>
      </c>
      <c r="J20" s="484">
        <f t="shared" si="3"/>
        <v>0</v>
      </c>
      <c r="K20" s="419">
        <f>E20-Q20</f>
        <v>0</v>
      </c>
      <c r="L20" s="484">
        <f t="shared" si="3"/>
        <v>0</v>
      </c>
      <c r="M20" s="484">
        <f t="shared" si="3"/>
        <v>0</v>
      </c>
      <c r="N20" s="484">
        <f t="shared" si="3"/>
        <v>0</v>
      </c>
      <c r="O20" s="484"/>
      <c r="P20" s="484"/>
      <c r="Q20" s="483">
        <f>SUM(Q21:Q24)</f>
        <v>0</v>
      </c>
      <c r="R20" s="484">
        <f>SUM(R21:R24)</f>
        <v>0</v>
      </c>
      <c r="S20" s="484">
        <f>SUM(S21:S24)</f>
        <v>0</v>
      </c>
      <c r="T20" s="484">
        <f>SUM(T21:T24)</f>
        <v>0</v>
      </c>
      <c r="U20" s="484"/>
      <c r="V20" s="484"/>
      <c r="W20" s="484">
        <v>1400</v>
      </c>
    </row>
    <row r="21" spans="1:23" s="5" customFormat="1" ht="22.5" customHeight="1">
      <c r="A21" s="120"/>
      <c r="B21" s="124"/>
      <c r="C21" s="124" t="s">
        <v>117</v>
      </c>
      <c r="D21" s="279" t="s">
        <v>107</v>
      </c>
      <c r="E21" s="414"/>
      <c r="F21" s="414"/>
      <c r="G21" s="325"/>
      <c r="H21" s="325"/>
      <c r="I21" s="325"/>
      <c r="J21" s="325"/>
      <c r="K21" s="419"/>
      <c r="L21" s="325"/>
      <c r="M21" s="325"/>
      <c r="N21" s="325"/>
      <c r="O21" s="328"/>
      <c r="P21" s="328"/>
      <c r="Q21" s="414"/>
      <c r="R21" s="325"/>
      <c r="S21" s="325"/>
      <c r="T21" s="325"/>
      <c r="U21" s="328"/>
      <c r="V21" s="328"/>
      <c r="W21" s="328">
        <v>1400</v>
      </c>
    </row>
    <row r="22" spans="1:23" s="5" customFormat="1" ht="22.5" customHeight="1">
      <c r="A22" s="120"/>
      <c r="B22" s="124"/>
      <c r="C22" s="124" t="s">
        <v>118</v>
      </c>
      <c r="D22" s="279" t="s">
        <v>108</v>
      </c>
      <c r="E22" s="414">
        <v>0</v>
      </c>
      <c r="F22" s="414">
        <v>0</v>
      </c>
      <c r="G22" s="325">
        <v>0</v>
      </c>
      <c r="H22" s="325">
        <v>0</v>
      </c>
      <c r="I22" s="325">
        <v>0</v>
      </c>
      <c r="J22" s="325">
        <v>0</v>
      </c>
      <c r="K22" s="414">
        <v>0</v>
      </c>
      <c r="L22" s="325">
        <v>0</v>
      </c>
      <c r="M22" s="325">
        <v>0</v>
      </c>
      <c r="N22" s="325">
        <v>0</v>
      </c>
      <c r="O22" s="325">
        <v>0</v>
      </c>
      <c r="P22" s="325">
        <v>0</v>
      </c>
      <c r="Q22" s="414">
        <v>0</v>
      </c>
      <c r="R22" s="325">
        <v>0</v>
      </c>
      <c r="S22" s="325">
        <v>0</v>
      </c>
      <c r="T22" s="325">
        <v>0</v>
      </c>
      <c r="U22" s="325">
        <v>0</v>
      </c>
      <c r="V22" s="325">
        <v>0</v>
      </c>
      <c r="W22" s="325">
        <v>0</v>
      </c>
    </row>
    <row r="23" spans="1:23" s="5" customFormat="1" ht="22.5" customHeight="1">
      <c r="A23" s="144"/>
      <c r="B23" s="279"/>
      <c r="C23" s="124" t="s">
        <v>119</v>
      </c>
      <c r="D23" s="279" t="s">
        <v>111</v>
      </c>
      <c r="E23" s="483">
        <v>0</v>
      </c>
      <c r="F23" s="483">
        <v>0</v>
      </c>
      <c r="G23" s="484">
        <v>0</v>
      </c>
      <c r="H23" s="484">
        <v>0</v>
      </c>
      <c r="I23" s="484">
        <v>0</v>
      </c>
      <c r="J23" s="484">
        <v>0</v>
      </c>
      <c r="K23" s="483">
        <v>0</v>
      </c>
      <c r="L23" s="484">
        <v>0</v>
      </c>
      <c r="M23" s="484">
        <v>0</v>
      </c>
      <c r="N23" s="484">
        <v>0</v>
      </c>
      <c r="O23" s="484">
        <v>0</v>
      </c>
      <c r="P23" s="484">
        <v>0</v>
      </c>
      <c r="Q23" s="483">
        <v>0</v>
      </c>
      <c r="R23" s="484">
        <v>0</v>
      </c>
      <c r="S23" s="484">
        <v>0</v>
      </c>
      <c r="T23" s="484">
        <v>0</v>
      </c>
      <c r="U23" s="484">
        <v>0</v>
      </c>
      <c r="V23" s="484">
        <v>0</v>
      </c>
      <c r="W23" s="484">
        <v>0</v>
      </c>
    </row>
    <row r="24" spans="1:23" s="5" customFormat="1" ht="22.5" customHeight="1" thickBot="1">
      <c r="A24" s="306"/>
      <c r="B24" s="307"/>
      <c r="C24" s="308" t="s">
        <v>239</v>
      </c>
      <c r="D24" s="307" t="s">
        <v>240</v>
      </c>
      <c r="E24" s="487">
        <v>0</v>
      </c>
      <c r="F24" s="487">
        <v>0</v>
      </c>
      <c r="G24" s="486">
        <v>0</v>
      </c>
      <c r="H24" s="486">
        <v>0</v>
      </c>
      <c r="I24" s="486">
        <v>0</v>
      </c>
      <c r="J24" s="486">
        <v>0</v>
      </c>
      <c r="K24" s="487">
        <v>0</v>
      </c>
      <c r="L24" s="486">
        <v>0</v>
      </c>
      <c r="M24" s="486">
        <v>0</v>
      </c>
      <c r="N24" s="486">
        <v>0</v>
      </c>
      <c r="O24" s="486">
        <v>0</v>
      </c>
      <c r="P24" s="486">
        <v>0</v>
      </c>
      <c r="Q24" s="487">
        <v>0</v>
      </c>
      <c r="R24" s="486">
        <v>0</v>
      </c>
      <c r="S24" s="486">
        <v>0</v>
      </c>
      <c r="T24" s="486">
        <v>0</v>
      </c>
      <c r="U24" s="486">
        <v>0</v>
      </c>
      <c r="V24" s="486">
        <v>0</v>
      </c>
      <c r="W24" s="486">
        <v>0</v>
      </c>
    </row>
    <row r="25" spans="1:23" s="5" customFormat="1" ht="22.5" customHeight="1" thickBot="1">
      <c r="A25" s="132" t="s">
        <v>10</v>
      </c>
      <c r="B25" s="1089" t="s">
        <v>120</v>
      </c>
      <c r="C25" s="1089"/>
      <c r="D25" s="1089"/>
      <c r="E25" s="420">
        <f t="shared" ref="E25:W25" si="4">SUM(E26:E28)</f>
        <v>3781000</v>
      </c>
      <c r="F25" s="420">
        <f>SUM(F26:F28)</f>
        <v>3781000</v>
      </c>
      <c r="G25" s="90">
        <f t="shared" si="4"/>
        <v>3781000</v>
      </c>
      <c r="H25" s="90">
        <f t="shared" si="4"/>
        <v>0</v>
      </c>
      <c r="I25" s="90">
        <f t="shared" si="4"/>
        <v>0</v>
      </c>
      <c r="J25" s="90">
        <f t="shared" si="4"/>
        <v>0</v>
      </c>
      <c r="K25" s="420">
        <f t="shared" si="4"/>
        <v>3781000</v>
      </c>
      <c r="L25" s="90">
        <f t="shared" si="4"/>
        <v>3781000</v>
      </c>
      <c r="M25" s="90">
        <f t="shared" si="4"/>
        <v>3781000</v>
      </c>
      <c r="N25" s="90">
        <f t="shared" si="4"/>
        <v>0</v>
      </c>
      <c r="O25" s="90">
        <f t="shared" si="4"/>
        <v>0</v>
      </c>
      <c r="P25" s="90">
        <f t="shared" si="4"/>
        <v>0</v>
      </c>
      <c r="Q25" s="420">
        <f t="shared" si="4"/>
        <v>0</v>
      </c>
      <c r="R25" s="90">
        <f t="shared" si="4"/>
        <v>0</v>
      </c>
      <c r="S25" s="90">
        <f t="shared" si="4"/>
        <v>0</v>
      </c>
      <c r="T25" s="90">
        <f t="shared" si="4"/>
        <v>0</v>
      </c>
      <c r="U25" s="90">
        <f t="shared" si="4"/>
        <v>0</v>
      </c>
      <c r="V25" s="90">
        <f t="shared" si="4"/>
        <v>0</v>
      </c>
      <c r="W25" s="90">
        <f t="shared" si="4"/>
        <v>0</v>
      </c>
    </row>
    <row r="26" spans="1:23" s="5" customFormat="1" ht="22.5" customHeight="1">
      <c r="A26" s="131"/>
      <c r="B26" s="136" t="s">
        <v>50</v>
      </c>
      <c r="C26" s="1091" t="s">
        <v>3</v>
      </c>
      <c r="D26" s="1091"/>
      <c r="E26" s="419">
        <v>3781000</v>
      </c>
      <c r="F26" s="419">
        <v>3781000</v>
      </c>
      <c r="G26" s="419">
        <v>3781000</v>
      </c>
      <c r="H26" s="328"/>
      <c r="I26" s="328"/>
      <c r="J26" s="328"/>
      <c r="K26" s="419">
        <v>3781000</v>
      </c>
      <c r="L26" s="419">
        <v>3781000</v>
      </c>
      <c r="M26" s="419">
        <v>3781000</v>
      </c>
      <c r="N26" s="328"/>
      <c r="O26" s="328"/>
      <c r="P26" s="328"/>
      <c r="Q26" s="419"/>
      <c r="R26" s="328">
        <v>0</v>
      </c>
      <c r="S26" s="328">
        <v>0</v>
      </c>
      <c r="T26" s="328">
        <v>0</v>
      </c>
      <c r="U26" s="328">
        <v>0</v>
      </c>
      <c r="V26" s="328">
        <v>0</v>
      </c>
      <c r="W26" s="328">
        <v>0</v>
      </c>
    </row>
    <row r="27" spans="1:23" s="8" customFormat="1" ht="22.5" customHeight="1">
      <c r="A27" s="145"/>
      <c r="B27" s="123" t="s">
        <v>51</v>
      </c>
      <c r="C27" s="1102" t="s">
        <v>397</v>
      </c>
      <c r="D27" s="1102"/>
      <c r="E27" s="414">
        <v>0</v>
      </c>
      <c r="F27" s="325">
        <v>0</v>
      </c>
      <c r="G27" s="325">
        <v>0</v>
      </c>
      <c r="H27" s="325">
        <v>0</v>
      </c>
      <c r="I27" s="325">
        <v>0</v>
      </c>
      <c r="J27" s="325">
        <v>0</v>
      </c>
      <c r="K27" s="414">
        <v>0</v>
      </c>
      <c r="L27" s="325">
        <v>0</v>
      </c>
      <c r="M27" s="325">
        <v>0</v>
      </c>
      <c r="N27" s="325">
        <v>0</v>
      </c>
      <c r="O27" s="325">
        <v>0</v>
      </c>
      <c r="P27" s="325">
        <v>0</v>
      </c>
      <c r="Q27" s="414">
        <v>0</v>
      </c>
      <c r="R27" s="325">
        <v>0</v>
      </c>
      <c r="S27" s="325">
        <v>0</v>
      </c>
      <c r="T27" s="325">
        <v>0</v>
      </c>
      <c r="U27" s="325">
        <v>0</v>
      </c>
      <c r="V27" s="325">
        <v>0</v>
      </c>
      <c r="W27" s="325">
        <v>0</v>
      </c>
    </row>
    <row r="28" spans="1:23" s="8" customFormat="1" ht="22.5" customHeight="1" thickBot="1">
      <c r="A28" s="151"/>
      <c r="B28" s="137" t="s">
        <v>88</v>
      </c>
      <c r="C28" s="152" t="s">
        <v>121</v>
      </c>
      <c r="D28" s="152"/>
      <c r="E28" s="436">
        <v>0</v>
      </c>
      <c r="F28" s="437">
        <v>0</v>
      </c>
      <c r="G28" s="437">
        <v>0</v>
      </c>
      <c r="H28" s="437">
        <v>0</v>
      </c>
      <c r="I28" s="437">
        <v>0</v>
      </c>
      <c r="J28" s="437">
        <v>0</v>
      </c>
      <c r="K28" s="436">
        <v>0</v>
      </c>
      <c r="L28" s="437">
        <v>0</v>
      </c>
      <c r="M28" s="437">
        <v>0</v>
      </c>
      <c r="N28" s="437">
        <v>0</v>
      </c>
      <c r="O28" s="437">
        <v>0</v>
      </c>
      <c r="P28" s="437">
        <v>0</v>
      </c>
      <c r="Q28" s="436">
        <v>0</v>
      </c>
      <c r="R28" s="437">
        <v>0</v>
      </c>
      <c r="S28" s="437">
        <v>0</v>
      </c>
      <c r="T28" s="437">
        <v>0</v>
      </c>
      <c r="U28" s="437">
        <v>0</v>
      </c>
      <c r="V28" s="437">
        <v>0</v>
      </c>
      <c r="W28" s="437">
        <v>0</v>
      </c>
    </row>
    <row r="29" spans="1:23" s="91" customFormat="1" ht="22.5" hidden="1" customHeight="1" thickBot="1">
      <c r="A29" s="111" t="s">
        <v>11</v>
      </c>
      <c r="B29" s="138" t="s">
        <v>122</v>
      </c>
      <c r="C29" s="138"/>
      <c r="D29" s="138"/>
      <c r="E29" s="421">
        <v>0</v>
      </c>
      <c r="F29" s="422">
        <v>0</v>
      </c>
      <c r="G29" s="422">
        <v>0</v>
      </c>
      <c r="H29" s="422">
        <v>0</v>
      </c>
      <c r="I29" s="422">
        <v>0</v>
      </c>
      <c r="J29" s="422">
        <v>0</v>
      </c>
      <c r="K29" s="421">
        <v>0</v>
      </c>
      <c r="L29" s="422">
        <v>0</v>
      </c>
      <c r="M29" s="422">
        <v>0</v>
      </c>
      <c r="N29" s="422">
        <v>0</v>
      </c>
      <c r="O29" s="422">
        <v>0</v>
      </c>
      <c r="P29" s="422">
        <v>0</v>
      </c>
      <c r="Q29" s="421">
        <v>0</v>
      </c>
      <c r="R29" s="422">
        <v>0</v>
      </c>
      <c r="S29" s="422">
        <v>0</v>
      </c>
      <c r="T29" s="422">
        <v>0</v>
      </c>
      <c r="U29" s="422">
        <v>0</v>
      </c>
      <c r="V29" s="422">
        <v>0</v>
      </c>
      <c r="W29" s="422">
        <v>0</v>
      </c>
    </row>
    <row r="30" spans="1:23" s="91" customFormat="1" ht="22.5" hidden="1" customHeight="1" thickBot="1">
      <c r="A30" s="132"/>
      <c r="B30" s="1089"/>
      <c r="C30" s="1089"/>
      <c r="D30" s="1089"/>
      <c r="R30" s="326">
        <v>0</v>
      </c>
      <c r="S30" s="326">
        <v>0</v>
      </c>
      <c r="T30" s="326">
        <v>0</v>
      </c>
      <c r="U30" s="326">
        <v>0</v>
      </c>
      <c r="V30" s="326">
        <v>0</v>
      </c>
      <c r="W30" s="326">
        <v>0</v>
      </c>
    </row>
    <row r="31" spans="1:23" s="91" customFormat="1" ht="22.5" customHeight="1" thickBot="1">
      <c r="A31" s="132" t="s">
        <v>11</v>
      </c>
      <c r="B31" s="1062" t="s">
        <v>123</v>
      </c>
      <c r="C31" s="1062"/>
      <c r="D31" s="1062"/>
      <c r="E31" s="418">
        <f>E6+E17+E25+E29</f>
        <v>163272000</v>
      </c>
      <c r="F31" s="418">
        <f>F6+F17+F25+F29</f>
        <v>163272000</v>
      </c>
      <c r="G31" s="418">
        <f>G6+G17+G25+G29</f>
        <v>163272000</v>
      </c>
      <c r="H31" s="326">
        <f>H6+H17+H25+H29+H35</f>
        <v>18121000</v>
      </c>
      <c r="I31" s="326">
        <f>I6+I17+I25+I29+I35</f>
        <v>18121000</v>
      </c>
      <c r="J31" s="326">
        <f>J6+J17+J25+J29+J35</f>
        <v>18121000</v>
      </c>
      <c r="K31" s="418">
        <f>K6+K17+K25</f>
        <v>24176000</v>
      </c>
      <c r="L31" s="418">
        <f t="shared" ref="L31:Q31" si="5">L6+L17+L25</f>
        <v>24176000</v>
      </c>
      <c r="M31" s="418">
        <f t="shared" si="5"/>
        <v>24176000</v>
      </c>
      <c r="N31" s="418">
        <f t="shared" si="5"/>
        <v>18181000</v>
      </c>
      <c r="O31" s="418">
        <f t="shared" si="5"/>
        <v>18181000</v>
      </c>
      <c r="P31" s="418">
        <f t="shared" si="5"/>
        <v>18181000</v>
      </c>
      <c r="Q31" s="418">
        <f t="shared" si="5"/>
        <v>139096000</v>
      </c>
      <c r="R31" s="326">
        <f t="shared" ref="R31:W31" si="6">R6+R17+R25+R29+R30</f>
        <v>139096000</v>
      </c>
      <c r="S31" s="326">
        <f t="shared" si="6"/>
        <v>139096000</v>
      </c>
      <c r="T31" s="326">
        <f t="shared" si="6"/>
        <v>0</v>
      </c>
      <c r="U31" s="326">
        <f t="shared" si="6"/>
        <v>0</v>
      </c>
      <c r="V31" s="326">
        <f t="shared" si="6"/>
        <v>0</v>
      </c>
      <c r="W31" s="326">
        <f t="shared" si="6"/>
        <v>19967</v>
      </c>
    </row>
    <row r="32" spans="1:23" s="91" customFormat="1" ht="22.5" customHeight="1" thickBot="1">
      <c r="A32" s="109">
        <v>5</v>
      </c>
      <c r="B32" s="1104" t="s">
        <v>124</v>
      </c>
      <c r="C32" s="1104"/>
      <c r="D32" s="1104"/>
      <c r="E32" s="423">
        <f t="shared" ref="E32:S32" si="7">SUM(E33:E35)</f>
        <v>24100000</v>
      </c>
      <c r="F32" s="423">
        <f t="shared" si="7"/>
        <v>24100263</v>
      </c>
      <c r="G32" s="423">
        <f t="shared" si="7"/>
        <v>26175429</v>
      </c>
      <c r="H32" s="423">
        <f t="shared" si="7"/>
        <v>0</v>
      </c>
      <c r="I32" s="423">
        <f t="shared" si="7"/>
        <v>0</v>
      </c>
      <c r="J32" s="423">
        <f t="shared" si="7"/>
        <v>0</v>
      </c>
      <c r="K32" s="423">
        <f t="shared" si="7"/>
        <v>1047000</v>
      </c>
      <c r="L32" s="423">
        <f t="shared" si="7"/>
        <v>1047263</v>
      </c>
      <c r="M32" s="423">
        <f t="shared" si="7"/>
        <v>1047263</v>
      </c>
      <c r="N32" s="423">
        <f t="shared" si="7"/>
        <v>0</v>
      </c>
      <c r="O32" s="423">
        <f t="shared" si="7"/>
        <v>0</v>
      </c>
      <c r="P32" s="423">
        <f t="shared" si="7"/>
        <v>0</v>
      </c>
      <c r="Q32" s="423">
        <f t="shared" si="7"/>
        <v>23053000</v>
      </c>
      <c r="R32" s="423">
        <f t="shared" si="7"/>
        <v>23053000</v>
      </c>
      <c r="S32" s="423">
        <f t="shared" si="7"/>
        <v>25128166</v>
      </c>
      <c r="T32" s="135"/>
      <c r="U32" s="135"/>
      <c r="V32" s="135"/>
      <c r="W32" s="135"/>
    </row>
    <row r="33" spans="1:23" s="5" customFormat="1" ht="22.5" customHeight="1">
      <c r="A33" s="154"/>
      <c r="B33" s="136" t="s">
        <v>52</v>
      </c>
      <c r="C33" s="1049" t="s">
        <v>510</v>
      </c>
      <c r="D33" s="1100"/>
      <c r="E33" s="419">
        <v>1047000</v>
      </c>
      <c r="F33" s="419">
        <v>1047263</v>
      </c>
      <c r="G33" s="419">
        <v>1047263</v>
      </c>
      <c r="H33" s="328"/>
      <c r="I33" s="328"/>
      <c r="J33" s="328"/>
      <c r="K33" s="419">
        <v>1047000</v>
      </c>
      <c r="L33" s="419">
        <v>1047263</v>
      </c>
      <c r="M33" s="419">
        <v>1047263</v>
      </c>
      <c r="N33" s="328"/>
      <c r="O33" s="328"/>
      <c r="P33" s="328"/>
      <c r="Q33" s="419"/>
      <c r="R33" s="328"/>
      <c r="S33" s="328"/>
      <c r="T33" s="328"/>
      <c r="U33" s="328"/>
      <c r="V33" s="328"/>
      <c r="W33" s="328"/>
    </row>
    <row r="34" spans="1:23" s="5" customFormat="1" ht="22.5" customHeight="1">
      <c r="A34" s="114"/>
      <c r="B34" s="123" t="s">
        <v>53</v>
      </c>
      <c r="C34" s="1103" t="s">
        <v>399</v>
      </c>
      <c r="D34" s="1103"/>
      <c r="E34" s="483"/>
      <c r="F34" s="484"/>
      <c r="G34" s="484"/>
      <c r="H34" s="484"/>
      <c r="I34" s="484"/>
      <c r="J34" s="484"/>
      <c r="K34" s="483"/>
      <c r="L34" s="484"/>
      <c r="M34" s="484"/>
      <c r="N34" s="484"/>
      <c r="O34" s="484"/>
      <c r="P34" s="484"/>
      <c r="Q34" s="483"/>
      <c r="R34" s="153"/>
      <c r="S34" s="153"/>
      <c r="T34" s="153"/>
      <c r="U34" s="153"/>
      <c r="V34" s="153"/>
      <c r="W34" s="153"/>
    </row>
    <row r="35" spans="1:23" s="5" customFormat="1" ht="22.5" customHeight="1" thickBot="1">
      <c r="A35" s="886"/>
      <c r="B35" s="887" t="s">
        <v>92</v>
      </c>
      <c r="C35" s="888" t="s">
        <v>398</v>
      </c>
      <c r="D35" s="888"/>
      <c r="E35" s="889">
        <v>23053000</v>
      </c>
      <c r="F35" s="889">
        <v>23053000</v>
      </c>
      <c r="G35" s="889">
        <v>25128166</v>
      </c>
      <c r="H35" s="890"/>
      <c r="I35" s="890"/>
      <c r="J35" s="890"/>
      <c r="K35" s="889"/>
      <c r="L35" s="890"/>
      <c r="M35" s="890"/>
      <c r="N35" s="890"/>
      <c r="O35" s="890"/>
      <c r="P35" s="890"/>
      <c r="Q35" s="889">
        <v>23053000</v>
      </c>
      <c r="R35" s="889">
        <v>23053000</v>
      </c>
      <c r="S35" s="889">
        <v>25128166</v>
      </c>
      <c r="T35" s="486"/>
      <c r="U35" s="486"/>
      <c r="V35" s="486"/>
      <c r="W35" s="486"/>
    </row>
    <row r="36" spans="1:23" s="5" customFormat="1" ht="22.5" customHeight="1" thickBot="1">
      <c r="A36" s="132" t="s">
        <v>13</v>
      </c>
      <c r="B36" s="1062" t="s">
        <v>282</v>
      </c>
      <c r="C36" s="1062"/>
      <c r="D36" s="1062"/>
      <c r="E36" s="420">
        <f>E31+E32</f>
        <v>187372000</v>
      </c>
      <c r="F36" s="420">
        <f>F31+F32</f>
        <v>187372263</v>
      </c>
      <c r="G36" s="420">
        <f>G31+G32</f>
        <v>189447429</v>
      </c>
      <c r="H36" s="90">
        <f t="shared" ref="H36:W36" si="8">H31+H32</f>
        <v>18121000</v>
      </c>
      <c r="I36" s="90">
        <f t="shared" si="8"/>
        <v>18121000</v>
      </c>
      <c r="J36" s="90">
        <f t="shared" si="8"/>
        <v>18121000</v>
      </c>
      <c r="K36" s="420">
        <f t="shared" si="8"/>
        <v>25223000</v>
      </c>
      <c r="L36" s="90">
        <f t="shared" si="8"/>
        <v>25223263</v>
      </c>
      <c r="M36" s="90">
        <f t="shared" si="8"/>
        <v>25223263</v>
      </c>
      <c r="N36" s="90">
        <f t="shared" si="8"/>
        <v>18181000</v>
      </c>
      <c r="O36" s="90">
        <f t="shared" si="8"/>
        <v>18181000</v>
      </c>
      <c r="P36" s="90">
        <f t="shared" si="8"/>
        <v>18181000</v>
      </c>
      <c r="Q36" s="420">
        <f t="shared" si="8"/>
        <v>162149000</v>
      </c>
      <c r="R36" s="90">
        <f t="shared" si="8"/>
        <v>162149000</v>
      </c>
      <c r="S36" s="90">
        <f t="shared" si="8"/>
        <v>164224166</v>
      </c>
      <c r="T36" s="90">
        <f t="shared" si="8"/>
        <v>0</v>
      </c>
      <c r="U36" s="90">
        <f t="shared" si="8"/>
        <v>0</v>
      </c>
      <c r="V36" s="90">
        <f t="shared" si="8"/>
        <v>0</v>
      </c>
      <c r="W36" s="448">
        <f t="shared" si="8"/>
        <v>19967</v>
      </c>
    </row>
    <row r="37" spans="1:23" s="5" customFormat="1" ht="20.100000000000001" hidden="1" customHeight="1" thickBot="1">
      <c r="A37" s="1059" t="s">
        <v>283</v>
      </c>
      <c r="B37" s="1060"/>
      <c r="C37" s="1060"/>
      <c r="D37" s="1060"/>
      <c r="E37" s="741"/>
      <c r="F37" s="742"/>
      <c r="G37" s="742"/>
      <c r="H37" s="742"/>
      <c r="I37" s="742"/>
      <c r="J37" s="743"/>
      <c r="K37" s="741"/>
      <c r="L37" s="742"/>
      <c r="M37" s="742"/>
      <c r="N37" s="742"/>
      <c r="O37" s="742"/>
      <c r="P37" s="743"/>
      <c r="Q37" s="741"/>
      <c r="R37" s="742"/>
      <c r="S37" s="742"/>
      <c r="T37" s="742"/>
      <c r="U37" s="742"/>
      <c r="V37" s="747"/>
    </row>
    <row r="38" spans="1:23" s="5" customFormat="1" ht="20.100000000000001" hidden="1" customHeight="1" thickBot="1">
      <c r="A38" s="1061" t="s">
        <v>8</v>
      </c>
      <c r="B38" s="1062"/>
      <c r="C38" s="1062"/>
      <c r="D38" s="1062"/>
      <c r="E38" s="494">
        <f>SUM(E36:E37)</f>
        <v>187372000</v>
      </c>
      <c r="F38" s="495">
        <f>SUM(F36:F37)</f>
        <v>187372263</v>
      </c>
      <c r="G38" s="495">
        <f>SUM(G36:G37)</f>
        <v>189447429</v>
      </c>
      <c r="H38" s="495">
        <f>SUM(H36:H37)</f>
        <v>18121000</v>
      </c>
      <c r="I38" s="495">
        <f>SUM(I36:I37)</f>
        <v>18121000</v>
      </c>
      <c r="J38" s="496"/>
      <c r="K38" s="494">
        <f>SUM(K36:K37)</f>
        <v>25223000</v>
      </c>
      <c r="L38" s="495">
        <f>SUM(L36:L37)</f>
        <v>25223263</v>
      </c>
      <c r="M38" s="495">
        <f>SUM(M36:M37)</f>
        <v>25223263</v>
      </c>
      <c r="N38" s="495">
        <f>SUM(N36:N37)</f>
        <v>18181000</v>
      </c>
      <c r="O38" s="495">
        <f>SUM(O36:O37)</f>
        <v>18181000</v>
      </c>
      <c r="P38" s="496"/>
      <c r="Q38" s="494">
        <f>SUM(Q36:Q37)</f>
        <v>162149000</v>
      </c>
      <c r="R38" s="495">
        <f>SUM(R36:R37)</f>
        <v>162149000</v>
      </c>
      <c r="S38" s="495">
        <f>SUM(S36:S37)</f>
        <v>164224166</v>
      </c>
      <c r="T38" s="495">
        <f>SUM(T36:T37)</f>
        <v>0</v>
      </c>
      <c r="U38" s="495">
        <f>SUM(U36:U37)</f>
        <v>0</v>
      </c>
      <c r="V38" s="497"/>
    </row>
    <row r="39" spans="1:23" s="5" customFormat="1" ht="20.100000000000001" customHeight="1">
      <c r="A39" s="582"/>
      <c r="B39" s="748"/>
      <c r="C39" s="582"/>
      <c r="D39" s="582"/>
      <c r="E39" s="749"/>
      <c r="F39" s="749"/>
      <c r="G39" s="749"/>
      <c r="H39" s="749"/>
      <c r="I39" s="749"/>
      <c r="J39" s="749"/>
      <c r="K39" s="750"/>
      <c r="L39" s="750"/>
      <c r="M39" s="750"/>
      <c r="N39" s="750"/>
      <c r="O39" s="750"/>
      <c r="P39" s="750"/>
      <c r="Q39" s="750"/>
      <c r="R39" s="750"/>
      <c r="S39" s="751"/>
      <c r="T39" s="751"/>
      <c r="U39" s="751"/>
      <c r="V39" s="751"/>
    </row>
    <row r="40" spans="1:23" s="5" customFormat="1" ht="20.100000000000001" customHeight="1">
      <c r="A40" s="75"/>
      <c r="B40" s="79"/>
      <c r="C40" s="79"/>
      <c r="D40" s="33"/>
      <c r="E40" s="6"/>
      <c r="F40" s="6"/>
      <c r="G40" s="6"/>
      <c r="H40" s="6"/>
      <c r="I40" s="6"/>
      <c r="J40" s="6"/>
      <c r="K40" s="156"/>
      <c r="L40" s="156"/>
      <c r="M40" s="156"/>
      <c r="N40" s="156"/>
      <c r="O40" s="156"/>
      <c r="P40" s="156">
        <f>P36+W36</f>
        <v>18200967</v>
      </c>
      <c r="Q40" s="156"/>
      <c r="R40" s="156"/>
    </row>
    <row r="41" spans="1:23">
      <c r="A41" s="141"/>
      <c r="B41" s="74"/>
      <c r="C41" s="74"/>
      <c r="D41" s="33"/>
      <c r="E41" s="4"/>
      <c r="F41" s="4"/>
      <c r="G41" s="4"/>
      <c r="H41" s="4"/>
      <c r="I41" s="4"/>
      <c r="J41" s="4"/>
    </row>
    <row r="42" spans="1:23">
      <c r="A42" s="141"/>
      <c r="B42" s="74"/>
      <c r="C42" s="74"/>
      <c r="D42" s="33"/>
      <c r="E42" s="4"/>
      <c r="F42" s="4"/>
      <c r="G42" s="4"/>
      <c r="H42" s="4"/>
      <c r="I42" s="4"/>
      <c r="J42" s="4"/>
    </row>
    <row r="43" spans="1:23">
      <c r="A43" s="141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3">
      <c r="A44" s="141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3">
      <c r="A45" s="141"/>
      <c r="B45" s="1"/>
      <c r="C45" s="1"/>
      <c r="D45" s="1"/>
      <c r="K45" s="1"/>
      <c r="L45" s="93"/>
      <c r="M45" s="1"/>
      <c r="N45" s="1"/>
      <c r="O45" s="1"/>
      <c r="P45" s="1"/>
      <c r="Q45" s="1"/>
      <c r="R45" s="1"/>
    </row>
    <row r="46" spans="1:23">
      <c r="A46" s="141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3">
      <c r="A47" s="141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3">
      <c r="A48" s="141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>
      <c r="A49" s="141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>
      <c r="A50" s="141"/>
      <c r="B50" s="74"/>
      <c r="C50" s="74"/>
      <c r="D50" s="33"/>
      <c r="E50" s="3"/>
      <c r="F50" s="3"/>
      <c r="G50" s="3"/>
      <c r="H50" s="3"/>
      <c r="I50" s="3"/>
      <c r="J50" s="3"/>
    </row>
    <row r="51" spans="1:18">
      <c r="A51" s="141"/>
      <c r="B51" s="74"/>
      <c r="C51" s="74"/>
      <c r="D51" s="33"/>
      <c r="E51" s="3"/>
      <c r="F51" s="3"/>
      <c r="G51" s="3"/>
      <c r="H51" s="3"/>
      <c r="I51" s="3"/>
      <c r="J51" s="3"/>
    </row>
    <row r="52" spans="1:18">
      <c r="A52" s="141"/>
      <c r="B52" s="74"/>
      <c r="C52" s="74"/>
      <c r="D52" s="33"/>
      <c r="E52" s="3"/>
      <c r="F52" s="3"/>
      <c r="G52" s="3"/>
      <c r="H52" s="3"/>
      <c r="I52" s="3"/>
      <c r="J52" s="3"/>
    </row>
    <row r="53" spans="1:18">
      <c r="A53" s="141"/>
      <c r="B53" s="74"/>
      <c r="C53" s="74"/>
      <c r="D53" s="33"/>
      <c r="E53" s="3"/>
      <c r="F53" s="3"/>
      <c r="G53" s="3"/>
      <c r="H53" s="3"/>
      <c r="I53" s="3"/>
      <c r="J53" s="3"/>
    </row>
    <row r="54" spans="1:18">
      <c r="A54" s="141"/>
      <c r="B54" s="74"/>
      <c r="C54" s="74"/>
      <c r="D54" s="33"/>
      <c r="E54" s="3"/>
      <c r="F54" s="3"/>
      <c r="G54" s="3"/>
      <c r="H54" s="3"/>
      <c r="I54" s="3"/>
      <c r="J54" s="3"/>
    </row>
    <row r="55" spans="1:18">
      <c r="A55" s="141"/>
      <c r="B55" s="74"/>
      <c r="C55" s="74"/>
      <c r="D55" s="33"/>
      <c r="E55" s="3"/>
      <c r="F55" s="3"/>
      <c r="G55" s="3"/>
      <c r="H55" s="3"/>
      <c r="I55" s="3"/>
      <c r="J55" s="3"/>
    </row>
    <row r="56" spans="1:18">
      <c r="A56" s="141"/>
      <c r="B56" s="74"/>
      <c r="C56" s="74"/>
      <c r="D56" s="33"/>
      <c r="E56" s="3"/>
      <c r="F56" s="3"/>
      <c r="G56" s="3"/>
      <c r="H56" s="3"/>
      <c r="I56" s="3"/>
      <c r="J56" s="3"/>
    </row>
    <row r="57" spans="1:18">
      <c r="A57" s="141"/>
      <c r="B57" s="74"/>
      <c r="C57" s="74"/>
      <c r="D57" s="33"/>
      <c r="E57" s="3"/>
      <c r="F57" s="3"/>
      <c r="G57" s="3"/>
      <c r="H57" s="3"/>
      <c r="I57" s="3"/>
      <c r="J57" s="3"/>
    </row>
    <row r="58" spans="1:18">
      <c r="A58" s="141"/>
      <c r="B58" s="74"/>
      <c r="C58" s="74"/>
      <c r="D58" s="33"/>
      <c r="E58" s="3"/>
      <c r="F58" s="3"/>
      <c r="G58" s="3"/>
      <c r="H58" s="3"/>
      <c r="I58" s="3"/>
      <c r="J58" s="3"/>
    </row>
    <row r="59" spans="1:18">
      <c r="A59" s="141"/>
      <c r="B59" s="74"/>
      <c r="C59" s="74"/>
      <c r="D59" s="33"/>
      <c r="E59" s="3"/>
      <c r="F59" s="3"/>
      <c r="G59" s="3"/>
      <c r="H59" s="3"/>
      <c r="I59" s="3"/>
      <c r="J59" s="3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49"/>
  <sheetViews>
    <sheetView topLeftCell="B19" zoomScaleNormal="100" workbookViewId="0">
      <selection activeCell="P50" sqref="P50"/>
    </sheetView>
  </sheetViews>
  <sheetFormatPr defaultRowHeight="12.75"/>
  <cols>
    <col min="1" max="1" width="8.28515625" style="367" customWidth="1"/>
    <col min="2" max="2" width="8.28515625" style="361" customWidth="1"/>
    <col min="3" max="3" width="52" style="361" customWidth="1"/>
    <col min="4" max="4" width="11.5703125" style="361" customWidth="1"/>
    <col min="5" max="6" width="11.28515625" style="361" customWidth="1"/>
    <col min="7" max="8" width="8.28515625" style="361" hidden="1" customWidth="1"/>
    <col min="9" max="9" width="9.7109375" style="361" hidden="1" customWidth="1"/>
    <col min="10" max="10" width="11.7109375" style="361" customWidth="1"/>
    <col min="11" max="11" width="10.85546875" style="361" customWidth="1"/>
    <col min="12" max="12" width="11.140625" style="361" customWidth="1"/>
    <col min="13" max="14" width="8.28515625" style="361" hidden="1" customWidth="1"/>
    <col min="15" max="15" width="8.42578125" style="361" hidden="1" customWidth="1"/>
    <col min="16" max="16" width="8" style="361" customWidth="1"/>
    <col min="17" max="17" width="6.28515625" style="361" customWidth="1"/>
    <col min="18" max="18" width="7.140625" style="361" hidden="1" customWidth="1"/>
    <col min="19" max="19" width="8.5703125" style="361" hidden="1" customWidth="1"/>
    <col min="20" max="16384" width="9.140625" style="361"/>
  </cols>
  <sheetData>
    <row r="1" spans="1:19" s="168" customFormat="1" ht="21" customHeight="1">
      <c r="A1" s="164"/>
      <c r="B1" s="165"/>
      <c r="C1" s="166"/>
      <c r="D1" s="167"/>
      <c r="E1" s="167"/>
      <c r="F1" s="167"/>
      <c r="G1" s="167"/>
      <c r="H1" s="167"/>
      <c r="I1" s="167"/>
      <c r="J1" s="1113" t="s">
        <v>478</v>
      </c>
      <c r="K1" s="1113"/>
      <c r="L1" s="1113"/>
      <c r="M1" s="1113"/>
      <c r="N1" s="1113"/>
      <c r="O1" s="1113"/>
      <c r="P1" s="1113"/>
    </row>
    <row r="2" spans="1:19" s="168" customFormat="1" ht="21" customHeight="1">
      <c r="A2" s="284"/>
      <c r="B2" s="165"/>
      <c r="C2" s="170"/>
      <c r="D2" s="169"/>
      <c r="E2" s="169"/>
      <c r="F2" s="169"/>
      <c r="G2" s="169"/>
      <c r="H2" s="169"/>
      <c r="I2" s="169"/>
    </row>
    <row r="3" spans="1:19" s="171" customFormat="1" ht="25.5" customHeight="1">
      <c r="A3" s="1112" t="s">
        <v>476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</row>
    <row r="4" spans="1:19" s="174" customFormat="1" ht="15.95" customHeight="1" thickBot="1">
      <c r="A4" s="172"/>
      <c r="B4" s="172"/>
      <c r="C4" s="172"/>
      <c r="P4" s="173" t="s">
        <v>538</v>
      </c>
    </row>
    <row r="5" spans="1:19" s="174" customFormat="1" ht="41.25" customHeight="1" thickBot="1">
      <c r="A5" s="172"/>
      <c r="B5" s="172"/>
      <c r="C5" s="172"/>
      <c r="D5" s="1120" t="s">
        <v>5</v>
      </c>
      <c r="E5" s="1121"/>
      <c r="F5" s="1121"/>
      <c r="G5" s="1121"/>
      <c r="H5" s="1121"/>
      <c r="I5" s="1122"/>
      <c r="J5" s="1120" t="s">
        <v>82</v>
      </c>
      <c r="K5" s="1121"/>
      <c r="L5" s="1121"/>
      <c r="M5" s="1121"/>
      <c r="N5" s="1121"/>
      <c r="O5" s="1122"/>
      <c r="P5" s="1115" t="s">
        <v>174</v>
      </c>
      <c r="Q5" s="1116"/>
      <c r="R5" s="1117"/>
    </row>
    <row r="6" spans="1:19" ht="24.75" thickBot="1">
      <c r="A6" s="1118" t="s">
        <v>128</v>
      </c>
      <c r="B6" s="1119"/>
      <c r="C6" s="627" t="s">
        <v>129</v>
      </c>
      <c r="D6" s="616" t="s">
        <v>85</v>
      </c>
      <c r="E6" s="175" t="s">
        <v>263</v>
      </c>
      <c r="F6" s="175" t="s">
        <v>268</v>
      </c>
      <c r="G6" s="175" t="s">
        <v>274</v>
      </c>
      <c r="H6" s="175" t="s">
        <v>298</v>
      </c>
      <c r="I6" s="175" t="s">
        <v>328</v>
      </c>
      <c r="J6" s="616" t="s">
        <v>85</v>
      </c>
      <c r="K6" s="175" t="s">
        <v>263</v>
      </c>
      <c r="L6" s="175" t="s">
        <v>268</v>
      </c>
      <c r="M6" s="175" t="s">
        <v>274</v>
      </c>
      <c r="N6" s="175" t="s">
        <v>298</v>
      </c>
      <c r="O6" s="175" t="s">
        <v>328</v>
      </c>
      <c r="P6" s="616" t="s">
        <v>85</v>
      </c>
      <c r="Q6" s="175" t="s">
        <v>270</v>
      </c>
      <c r="R6" s="175" t="s">
        <v>328</v>
      </c>
      <c r="S6" s="583" t="s">
        <v>274</v>
      </c>
    </row>
    <row r="7" spans="1:19" s="180" customFormat="1" ht="12.95" customHeight="1" thickBot="1">
      <c r="A7" s="177">
        <v>1</v>
      </c>
      <c r="B7" s="178">
        <v>2</v>
      </c>
      <c r="C7" s="341">
        <v>3</v>
      </c>
      <c r="D7" s="177">
        <v>4</v>
      </c>
      <c r="E7" s="178"/>
      <c r="F7" s="178"/>
      <c r="G7" s="178"/>
      <c r="H7" s="178"/>
      <c r="I7" s="178"/>
      <c r="J7" s="177">
        <v>5</v>
      </c>
      <c r="K7" s="178"/>
      <c r="L7" s="178"/>
      <c r="M7" s="178"/>
      <c r="N7" s="178"/>
      <c r="O7" s="179"/>
      <c r="P7" s="177">
        <v>6</v>
      </c>
      <c r="Q7" s="178">
        <v>4</v>
      </c>
      <c r="R7" s="179">
        <v>4</v>
      </c>
      <c r="S7" s="634">
        <v>5</v>
      </c>
    </row>
    <row r="8" spans="1:19" s="180" customFormat="1" ht="15.95" customHeight="1" thickBot="1">
      <c r="A8" s="181"/>
      <c r="B8" s="182"/>
      <c r="C8" s="182" t="s">
        <v>130</v>
      </c>
      <c r="D8" s="592"/>
      <c r="E8" s="643"/>
      <c r="F8" s="643"/>
      <c r="G8" s="643"/>
      <c r="H8" s="643"/>
      <c r="I8" s="643"/>
      <c r="J8" s="645"/>
      <c r="K8" s="310"/>
      <c r="L8" s="310"/>
      <c r="M8" s="310"/>
      <c r="N8" s="310"/>
      <c r="O8" s="311"/>
      <c r="P8" s="645"/>
      <c r="Q8" s="310"/>
      <c r="R8" s="311"/>
      <c r="S8" s="635"/>
    </row>
    <row r="9" spans="1:19" s="186" customFormat="1" ht="12" customHeight="1" thickBot="1">
      <c r="A9" s="177" t="s">
        <v>33</v>
      </c>
      <c r="B9" s="183"/>
      <c r="C9" s="628" t="s">
        <v>461</v>
      </c>
      <c r="D9" s="593">
        <v>14678000</v>
      </c>
      <c r="E9" s="593">
        <v>14678000</v>
      </c>
      <c r="F9" s="593">
        <v>14678000</v>
      </c>
      <c r="G9" s="593">
        <v>14678003</v>
      </c>
      <c r="H9" s="593">
        <v>14678004</v>
      </c>
      <c r="I9" s="593">
        <v>14678005</v>
      </c>
      <c r="J9" s="593">
        <v>14678000</v>
      </c>
      <c r="K9" s="593">
        <v>14678000</v>
      </c>
      <c r="L9" s="593">
        <v>14678000</v>
      </c>
      <c r="M9" s="249"/>
      <c r="N9" s="249"/>
      <c r="O9" s="249"/>
      <c r="P9" s="593"/>
      <c r="Q9" s="249"/>
      <c r="R9" s="185"/>
      <c r="S9" s="585"/>
    </row>
    <row r="10" spans="1:19" s="186" customFormat="1" ht="12" customHeight="1" thickBot="1">
      <c r="A10" s="177" t="s">
        <v>34</v>
      </c>
      <c r="B10" s="183"/>
      <c r="C10" s="628" t="s">
        <v>137</v>
      </c>
      <c r="D10" s="593">
        <f>D11+D13</f>
        <v>0</v>
      </c>
      <c r="E10" s="593">
        <f t="shared" ref="E10:J10" si="0">E11+E13</f>
        <v>0</v>
      </c>
      <c r="F10" s="593">
        <f t="shared" si="0"/>
        <v>0</v>
      </c>
      <c r="G10" s="593">
        <f t="shared" si="0"/>
        <v>0</v>
      </c>
      <c r="H10" s="593">
        <f t="shared" si="0"/>
        <v>0</v>
      </c>
      <c r="I10" s="593">
        <f t="shared" si="0"/>
        <v>0</v>
      </c>
      <c r="J10" s="593">
        <f t="shared" si="0"/>
        <v>0</v>
      </c>
      <c r="K10" s="249">
        <f>K11+K13</f>
        <v>0</v>
      </c>
      <c r="L10" s="249">
        <f>L11+L13</f>
        <v>0</v>
      </c>
      <c r="M10" s="249">
        <f>M11+M13</f>
        <v>0</v>
      </c>
      <c r="N10" s="249">
        <f>N11+N13</f>
        <v>0</v>
      </c>
      <c r="O10" s="249">
        <f>O11+O13</f>
        <v>0</v>
      </c>
      <c r="P10" s="593"/>
      <c r="Q10" s="249"/>
      <c r="R10" s="185"/>
      <c r="S10" s="585"/>
    </row>
    <row r="11" spans="1:19" s="192" customFormat="1" ht="12" customHeight="1">
      <c r="A11" s="189"/>
      <c r="B11" s="188" t="s">
        <v>47</v>
      </c>
      <c r="C11" s="605" t="s">
        <v>93</v>
      </c>
      <c r="D11" s="595"/>
      <c r="E11" s="595"/>
      <c r="F11" s="595"/>
      <c r="G11" s="595"/>
      <c r="H11" s="595"/>
      <c r="I11" s="595"/>
      <c r="J11" s="595"/>
      <c r="K11" s="250"/>
      <c r="L11" s="250"/>
      <c r="M11" s="250"/>
      <c r="N11" s="250"/>
      <c r="O11" s="250"/>
      <c r="P11" s="595"/>
      <c r="Q11" s="250"/>
      <c r="R11" s="191"/>
      <c r="S11" s="619"/>
    </row>
    <row r="12" spans="1:19" s="192" customFormat="1" ht="12" customHeight="1">
      <c r="A12" s="189"/>
      <c r="B12" s="188" t="s">
        <v>48</v>
      </c>
      <c r="C12" s="606" t="s">
        <v>140</v>
      </c>
      <c r="D12" s="595"/>
      <c r="E12" s="595"/>
      <c r="F12" s="595"/>
      <c r="G12" s="595"/>
      <c r="H12" s="595"/>
      <c r="I12" s="595"/>
      <c r="J12" s="595"/>
      <c r="K12" s="250"/>
      <c r="L12" s="250"/>
      <c r="M12" s="250"/>
      <c r="N12" s="250"/>
      <c r="O12" s="250"/>
      <c r="P12" s="595"/>
      <c r="Q12" s="250"/>
      <c r="R12" s="191"/>
      <c r="S12" s="619"/>
    </row>
    <row r="13" spans="1:19" s="192" customFormat="1" ht="12" customHeight="1">
      <c r="A13" s="189"/>
      <c r="B13" s="188" t="s">
        <v>49</v>
      </c>
      <c r="C13" s="606" t="s">
        <v>94</v>
      </c>
      <c r="D13" s="595"/>
      <c r="E13" s="595"/>
      <c r="F13" s="595"/>
      <c r="G13" s="595"/>
      <c r="H13" s="595"/>
      <c r="I13" s="595"/>
      <c r="J13" s="595"/>
      <c r="K13" s="250"/>
      <c r="L13" s="250"/>
      <c r="M13" s="250"/>
      <c r="N13" s="250"/>
      <c r="O13" s="250"/>
      <c r="P13" s="595"/>
      <c r="Q13" s="250"/>
      <c r="R13" s="191"/>
      <c r="S13" s="619"/>
    </row>
    <row r="14" spans="1:19" s="192" customFormat="1" ht="12" customHeight="1" thickBot="1">
      <c r="A14" s="189"/>
      <c r="B14" s="188" t="s">
        <v>389</v>
      </c>
      <c r="C14" s="606" t="s">
        <v>140</v>
      </c>
      <c r="D14" s="595"/>
      <c r="E14" s="595"/>
      <c r="F14" s="595"/>
      <c r="G14" s="595"/>
      <c r="H14" s="595"/>
      <c r="I14" s="595"/>
      <c r="J14" s="595"/>
      <c r="K14" s="250"/>
      <c r="L14" s="250"/>
      <c r="M14" s="250"/>
      <c r="N14" s="250"/>
      <c r="O14" s="250"/>
      <c r="P14" s="595" t="s">
        <v>294</v>
      </c>
      <c r="Q14" s="250"/>
      <c r="R14" s="191"/>
      <c r="S14" s="619"/>
    </row>
    <row r="15" spans="1:19" s="192" customFormat="1" ht="12" customHeight="1" thickBot="1">
      <c r="A15" s="197" t="s">
        <v>10</v>
      </c>
      <c r="B15" s="198"/>
      <c r="C15" s="604" t="s">
        <v>143</v>
      </c>
      <c r="D15" s="593">
        <f t="shared" ref="D15:O15" si="1">SUM(D16:D17)</f>
        <v>15240000</v>
      </c>
      <c r="E15" s="593">
        <f t="shared" si="1"/>
        <v>15240000</v>
      </c>
      <c r="F15" s="593">
        <f t="shared" si="1"/>
        <v>15240000</v>
      </c>
      <c r="G15" s="593">
        <f t="shared" si="1"/>
        <v>15240003</v>
      </c>
      <c r="H15" s="593">
        <f t="shared" si="1"/>
        <v>15240004</v>
      </c>
      <c r="I15" s="593">
        <f t="shared" si="1"/>
        <v>15240005</v>
      </c>
      <c r="J15" s="593">
        <f t="shared" si="1"/>
        <v>15240000</v>
      </c>
      <c r="K15" s="249">
        <f t="shared" si="1"/>
        <v>15240000</v>
      </c>
      <c r="L15" s="249">
        <f t="shared" ref="L15" si="2">SUM(L16:L17)</f>
        <v>15240000</v>
      </c>
      <c r="M15" s="249">
        <f t="shared" si="1"/>
        <v>0</v>
      </c>
      <c r="N15" s="249">
        <f t="shared" si="1"/>
        <v>0</v>
      </c>
      <c r="O15" s="249">
        <f t="shared" si="1"/>
        <v>0</v>
      </c>
      <c r="P15" s="593"/>
      <c r="Q15" s="249"/>
      <c r="R15" s="185"/>
      <c r="S15" s="585"/>
    </row>
    <row r="16" spans="1:19" s="186" customFormat="1" ht="12" customHeight="1">
      <c r="A16" s="199"/>
      <c r="B16" s="200" t="s">
        <v>50</v>
      </c>
      <c r="C16" s="629" t="s">
        <v>145</v>
      </c>
      <c r="D16" s="596"/>
      <c r="E16" s="596"/>
      <c r="F16" s="596"/>
      <c r="G16" s="596"/>
      <c r="H16" s="596"/>
      <c r="I16" s="596"/>
      <c r="J16" s="596"/>
      <c r="K16" s="251"/>
      <c r="L16" s="251"/>
      <c r="M16" s="251"/>
      <c r="N16" s="251"/>
      <c r="O16" s="251"/>
      <c r="P16" s="596"/>
      <c r="Q16" s="251"/>
      <c r="R16" s="202"/>
      <c r="S16" s="636"/>
    </row>
    <row r="17" spans="1:19" s="186" customFormat="1" ht="12" customHeight="1" thickBot="1">
      <c r="A17" s="203"/>
      <c r="B17" s="204" t="s">
        <v>51</v>
      </c>
      <c r="C17" s="630" t="s">
        <v>147</v>
      </c>
      <c r="D17" s="597">
        <v>15240000</v>
      </c>
      <c r="E17" s="597">
        <v>15240000</v>
      </c>
      <c r="F17" s="597">
        <v>15240000</v>
      </c>
      <c r="G17" s="597">
        <v>15240003</v>
      </c>
      <c r="H17" s="597">
        <v>15240004</v>
      </c>
      <c r="I17" s="597">
        <v>15240005</v>
      </c>
      <c r="J17" s="597">
        <v>15240000</v>
      </c>
      <c r="K17" s="597">
        <v>15240000</v>
      </c>
      <c r="L17" s="597">
        <v>15240000</v>
      </c>
      <c r="M17" s="252"/>
      <c r="N17" s="252"/>
      <c r="O17" s="252"/>
      <c r="P17" s="597"/>
      <c r="Q17" s="252"/>
      <c r="R17" s="206"/>
      <c r="S17" s="637"/>
    </row>
    <row r="18" spans="1:19" s="186" customFormat="1" ht="12" customHeight="1" thickBot="1">
      <c r="A18" s="197"/>
      <c r="B18" s="183"/>
      <c r="D18" s="598"/>
      <c r="E18" s="598"/>
      <c r="F18" s="598"/>
      <c r="G18" s="598"/>
      <c r="H18" s="598"/>
      <c r="I18" s="598"/>
      <c r="J18" s="598"/>
      <c r="K18" s="253"/>
      <c r="L18" s="253"/>
      <c r="M18" s="253"/>
      <c r="N18" s="253"/>
      <c r="O18" s="253"/>
      <c r="P18" s="598"/>
      <c r="Q18" s="253"/>
      <c r="R18" s="207"/>
      <c r="S18" s="587"/>
    </row>
    <row r="19" spans="1:19" s="186" customFormat="1" ht="12" customHeight="1" thickBot="1">
      <c r="A19" s="177" t="s">
        <v>11</v>
      </c>
      <c r="B19" s="208"/>
      <c r="C19" s="604" t="s">
        <v>390</v>
      </c>
      <c r="D19" s="593">
        <f>D9+D10+D15+D18</f>
        <v>29918000</v>
      </c>
      <c r="E19" s="593">
        <f t="shared" ref="E19:J19" si="3">E9+E10+E15+E18</f>
        <v>29918000</v>
      </c>
      <c r="F19" s="593">
        <f t="shared" si="3"/>
        <v>29918000</v>
      </c>
      <c r="G19" s="593">
        <f t="shared" si="3"/>
        <v>29918006</v>
      </c>
      <c r="H19" s="593">
        <f t="shared" si="3"/>
        <v>29918008</v>
      </c>
      <c r="I19" s="593">
        <f t="shared" si="3"/>
        <v>29918010</v>
      </c>
      <c r="J19" s="593">
        <f t="shared" si="3"/>
        <v>29918000</v>
      </c>
      <c r="K19" s="249">
        <f>K9+K10+K15+K18</f>
        <v>29918000</v>
      </c>
      <c r="L19" s="249">
        <f>L9+L10+L15+L18</f>
        <v>29918000</v>
      </c>
      <c r="M19" s="249">
        <f>M9+M10+M15+M18</f>
        <v>0</v>
      </c>
      <c r="N19" s="249">
        <f>N9+N10+N15+N18</f>
        <v>0</v>
      </c>
      <c r="O19" s="249">
        <f>O9+O10+O15+O18</f>
        <v>0</v>
      </c>
      <c r="P19" s="593"/>
      <c r="Q19" s="249"/>
      <c r="R19" s="185"/>
      <c r="S19" s="585"/>
    </row>
    <row r="20" spans="1:19" s="192" customFormat="1" ht="12" customHeight="1" thickBot="1">
      <c r="A20" s="209" t="s">
        <v>12</v>
      </c>
      <c r="B20" s="210"/>
      <c r="C20" s="631" t="s">
        <v>391</v>
      </c>
      <c r="D20" s="599">
        <f>SUM(D21:D23)</f>
        <v>25841000</v>
      </c>
      <c r="E20" s="599">
        <f t="shared" ref="E20:J20" si="4">SUM(E21:E23)</f>
        <v>25841000</v>
      </c>
      <c r="F20" s="599">
        <f t="shared" si="4"/>
        <v>27916166</v>
      </c>
      <c r="G20" s="599">
        <f t="shared" si="4"/>
        <v>25841000</v>
      </c>
      <c r="H20" s="599">
        <f t="shared" si="4"/>
        <v>25841000</v>
      </c>
      <c r="I20" s="599">
        <f t="shared" si="4"/>
        <v>25841000</v>
      </c>
      <c r="J20" s="599">
        <f t="shared" si="4"/>
        <v>25841000</v>
      </c>
      <c r="K20" s="599">
        <f>SUM(K21:K23)</f>
        <v>25841000</v>
      </c>
      <c r="L20" s="599">
        <f>SUM(L21:L23)</f>
        <v>27916166</v>
      </c>
      <c r="M20" s="254">
        <f>SUM(M21:M23)</f>
        <v>0</v>
      </c>
      <c r="N20" s="254">
        <f>SUM(N21:N23)</f>
        <v>0</v>
      </c>
      <c r="O20" s="254">
        <f>SUM(O21:O23)</f>
        <v>0</v>
      </c>
      <c r="P20" s="593"/>
      <c r="Q20" s="249"/>
      <c r="R20" s="185"/>
      <c r="S20" s="585"/>
    </row>
    <row r="21" spans="1:19" s="192" customFormat="1" ht="15" customHeight="1" thickBot="1">
      <c r="A21" s="187"/>
      <c r="B21" s="212" t="s">
        <v>52</v>
      </c>
      <c r="C21" s="629" t="s">
        <v>152</v>
      </c>
      <c r="D21" s="596">
        <v>2788000</v>
      </c>
      <c r="E21" s="596">
        <v>2788000</v>
      </c>
      <c r="F21" s="596">
        <v>2788000</v>
      </c>
      <c r="G21" s="596">
        <v>2788000</v>
      </c>
      <c r="H21" s="596">
        <v>2788000</v>
      </c>
      <c r="I21" s="596">
        <v>2788000</v>
      </c>
      <c r="J21" s="596">
        <v>2788000</v>
      </c>
      <c r="K21" s="596">
        <v>2788000</v>
      </c>
      <c r="L21" s="596">
        <v>2788000</v>
      </c>
      <c r="M21" s="251">
        <f>5610-2588-3022</f>
        <v>0</v>
      </c>
      <c r="N21" s="251">
        <f>5610-2588-3022</f>
        <v>0</v>
      </c>
      <c r="O21" s="251">
        <f>5610-2588-3022</f>
        <v>0</v>
      </c>
      <c r="P21" s="602"/>
      <c r="Q21" s="603"/>
      <c r="R21" s="314"/>
      <c r="S21" s="638"/>
    </row>
    <row r="22" spans="1:19" s="192" customFormat="1" ht="15" customHeight="1">
      <c r="A22" s="860"/>
      <c r="B22" s="861" t="s">
        <v>53</v>
      </c>
      <c r="C22" s="629" t="s">
        <v>392</v>
      </c>
      <c r="D22" s="862">
        <v>23053000</v>
      </c>
      <c r="E22" s="862">
        <v>23053000</v>
      </c>
      <c r="F22" s="862">
        <v>25128166</v>
      </c>
      <c r="G22" s="862">
        <v>23053000</v>
      </c>
      <c r="H22" s="862">
        <v>23053000</v>
      </c>
      <c r="I22" s="862">
        <v>23053000</v>
      </c>
      <c r="J22" s="862">
        <v>23053000</v>
      </c>
      <c r="K22" s="862">
        <v>23053000</v>
      </c>
      <c r="L22" s="862">
        <v>25128166</v>
      </c>
      <c r="M22" s="863"/>
      <c r="N22" s="863"/>
      <c r="O22" s="863"/>
      <c r="P22" s="864"/>
      <c r="Q22" s="865"/>
      <c r="R22" s="866"/>
      <c r="S22" s="867"/>
    </row>
    <row r="23" spans="1:19" s="192" customFormat="1" ht="15" customHeight="1" thickBot="1">
      <c r="A23" s="213"/>
      <c r="B23" s="214" t="s">
        <v>92</v>
      </c>
      <c r="C23" s="632" t="s">
        <v>154</v>
      </c>
      <c r="D23" s="600"/>
      <c r="E23" s="600"/>
      <c r="F23" s="600"/>
      <c r="G23" s="600"/>
      <c r="H23" s="600"/>
      <c r="I23" s="600"/>
      <c r="J23" s="600"/>
      <c r="K23" s="255"/>
      <c r="L23" s="255"/>
      <c r="M23" s="255"/>
      <c r="N23" s="255"/>
      <c r="O23" s="255"/>
      <c r="P23" s="600"/>
      <c r="Q23" s="255"/>
      <c r="R23" s="216"/>
      <c r="S23" s="639"/>
    </row>
    <row r="24" spans="1:19" ht="13.5" hidden="1" thickBot="1">
      <c r="A24" s="217" t="s">
        <v>13</v>
      </c>
      <c r="B24" s="362"/>
      <c r="C24" s="608" t="s">
        <v>155</v>
      </c>
      <c r="D24" s="598"/>
      <c r="E24" s="598"/>
      <c r="F24" s="598"/>
      <c r="G24" s="598"/>
      <c r="H24" s="598"/>
      <c r="I24" s="598"/>
      <c r="J24" s="598"/>
      <c r="K24" s="253"/>
      <c r="L24" s="253"/>
      <c r="M24" s="253"/>
      <c r="N24" s="253"/>
      <c r="O24" s="253"/>
      <c r="P24" s="598"/>
      <c r="Q24" s="253"/>
      <c r="R24" s="207"/>
      <c r="S24" s="587"/>
    </row>
    <row r="25" spans="1:19" s="180" customFormat="1" ht="16.5" customHeight="1" thickBot="1">
      <c r="A25" s="217" t="s">
        <v>13</v>
      </c>
      <c r="B25" s="363"/>
      <c r="C25" s="633" t="s">
        <v>393</v>
      </c>
      <c r="D25" s="601">
        <f t="shared" ref="D25:O25" si="5">D19+D24+D20</f>
        <v>55759000</v>
      </c>
      <c r="E25" s="601">
        <f t="shared" ref="E25:J25" si="6">E19+E24+E20</f>
        <v>55759000</v>
      </c>
      <c r="F25" s="601">
        <f t="shared" si="6"/>
        <v>57834166</v>
      </c>
      <c r="G25" s="601">
        <f t="shared" si="6"/>
        <v>55759006</v>
      </c>
      <c r="H25" s="601">
        <f t="shared" si="6"/>
        <v>55759008</v>
      </c>
      <c r="I25" s="601">
        <f t="shared" si="6"/>
        <v>55759010</v>
      </c>
      <c r="J25" s="601">
        <f t="shared" si="6"/>
        <v>55759000</v>
      </c>
      <c r="K25" s="256">
        <f t="shared" si="5"/>
        <v>55759000</v>
      </c>
      <c r="L25" s="256">
        <f t="shared" ref="L25" si="7">L19+L24+L20</f>
        <v>57834166</v>
      </c>
      <c r="M25" s="256">
        <f t="shared" si="5"/>
        <v>0</v>
      </c>
      <c r="N25" s="256">
        <f t="shared" si="5"/>
        <v>0</v>
      </c>
      <c r="O25" s="256">
        <f t="shared" si="5"/>
        <v>0</v>
      </c>
      <c r="P25" s="601"/>
      <c r="Q25" s="256"/>
      <c r="R25" s="240"/>
      <c r="S25" s="222"/>
    </row>
    <row r="26" spans="1:19" s="226" customFormat="1" ht="12" customHeight="1">
      <c r="A26" s="223"/>
      <c r="B26" s="223"/>
      <c r="C26" s="224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</row>
    <row r="27" spans="1:19" ht="12" customHeight="1" thickBot="1">
      <c r="A27" s="227"/>
      <c r="B27" s="228"/>
      <c r="C27" s="228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</row>
    <row r="28" spans="1:19" ht="12" customHeight="1" thickBot="1">
      <c r="A28" s="230"/>
      <c r="B28" s="231"/>
      <c r="C28" s="232" t="s">
        <v>157</v>
      </c>
      <c r="D28" s="601"/>
      <c r="E28" s="256"/>
      <c r="F28" s="256"/>
      <c r="G28" s="256"/>
      <c r="H28" s="256"/>
      <c r="I28" s="240"/>
      <c r="J28" s="601"/>
      <c r="K28" s="256"/>
      <c r="L28" s="256"/>
      <c r="M28" s="256"/>
      <c r="N28" s="256"/>
      <c r="O28" s="240"/>
      <c r="P28" s="601"/>
      <c r="Q28" s="256"/>
      <c r="R28" s="240"/>
      <c r="S28" s="222"/>
    </row>
    <row r="29" spans="1:19" ht="12" customHeight="1" thickBot="1">
      <c r="A29" s="197" t="s">
        <v>33</v>
      </c>
      <c r="B29" s="233"/>
      <c r="C29" s="604" t="s">
        <v>158</v>
      </c>
      <c r="D29" s="593">
        <f>SUM(D30:D34)</f>
        <v>35185000</v>
      </c>
      <c r="E29" s="593">
        <f t="shared" ref="E29:J29" si="8">SUM(E30:E34)</f>
        <v>35185000</v>
      </c>
      <c r="F29" s="593">
        <f t="shared" ref="F29" si="9">SUM(F30:F34)</f>
        <v>38260166</v>
      </c>
      <c r="G29" s="593">
        <f t="shared" si="8"/>
        <v>35185000</v>
      </c>
      <c r="H29" s="593">
        <f t="shared" si="8"/>
        <v>35185000</v>
      </c>
      <c r="I29" s="593">
        <f t="shared" si="8"/>
        <v>35185000</v>
      </c>
      <c r="J29" s="593">
        <f t="shared" si="8"/>
        <v>35185000</v>
      </c>
      <c r="K29" s="593">
        <f>SUM(K30:K34)</f>
        <v>35185000</v>
      </c>
      <c r="L29" s="593">
        <f>SUM(L30:L34)</f>
        <v>38260166</v>
      </c>
      <c r="M29" s="249">
        <f>SUM(M30:M34)</f>
        <v>0</v>
      </c>
      <c r="N29" s="249">
        <f>SUM(N30:N34)</f>
        <v>0</v>
      </c>
      <c r="O29" s="185">
        <f>SUM(O30:O34)</f>
        <v>0</v>
      </c>
      <c r="P29" s="593"/>
      <c r="Q29" s="249"/>
      <c r="R29" s="185"/>
      <c r="S29" s="585"/>
    </row>
    <row r="30" spans="1:19" ht="12" customHeight="1">
      <c r="A30" s="234"/>
      <c r="B30" s="235" t="s">
        <v>132</v>
      </c>
      <c r="C30" s="605" t="s">
        <v>159</v>
      </c>
      <c r="D30" s="611">
        <v>20866000</v>
      </c>
      <c r="E30" s="611">
        <v>20866000</v>
      </c>
      <c r="F30" s="611">
        <v>22941166</v>
      </c>
      <c r="G30" s="611">
        <v>20866000</v>
      </c>
      <c r="H30" s="611">
        <v>20866000</v>
      </c>
      <c r="I30" s="611">
        <v>20866000</v>
      </c>
      <c r="J30" s="611">
        <v>20866000</v>
      </c>
      <c r="K30" s="611">
        <v>20866000</v>
      </c>
      <c r="L30" s="611">
        <v>22941166</v>
      </c>
      <c r="M30" s="258"/>
      <c r="N30" s="258"/>
      <c r="O30" s="612"/>
      <c r="P30" s="595"/>
      <c r="Q30" s="250"/>
      <c r="R30" s="191"/>
      <c r="S30" s="619"/>
    </row>
    <row r="31" spans="1:19" ht="12" customHeight="1">
      <c r="A31" s="236"/>
      <c r="B31" s="237" t="s">
        <v>133</v>
      </c>
      <c r="C31" s="606" t="s">
        <v>60</v>
      </c>
      <c r="D31" s="613">
        <v>5422000</v>
      </c>
      <c r="E31" s="613">
        <v>5422000</v>
      </c>
      <c r="F31" s="613">
        <v>5422000</v>
      </c>
      <c r="G31" s="613">
        <v>5422000</v>
      </c>
      <c r="H31" s="613">
        <v>5422000</v>
      </c>
      <c r="I31" s="613">
        <v>5422000</v>
      </c>
      <c r="J31" s="613">
        <v>5422000</v>
      </c>
      <c r="K31" s="613">
        <v>5422000</v>
      </c>
      <c r="L31" s="613">
        <v>5422000</v>
      </c>
      <c r="M31" s="259"/>
      <c r="N31" s="259"/>
      <c r="O31" s="238"/>
      <c r="P31" s="595"/>
      <c r="Q31" s="250"/>
      <c r="R31" s="191"/>
      <c r="S31" s="619"/>
    </row>
    <row r="32" spans="1:19" ht="12" customHeight="1">
      <c r="A32" s="236"/>
      <c r="B32" s="237" t="s">
        <v>134</v>
      </c>
      <c r="C32" s="606" t="s">
        <v>160</v>
      </c>
      <c r="D32" s="613">
        <v>8897000</v>
      </c>
      <c r="E32" s="613">
        <v>8897000</v>
      </c>
      <c r="F32" s="613">
        <v>9897000</v>
      </c>
      <c r="G32" s="613">
        <v>8897000</v>
      </c>
      <c r="H32" s="613">
        <v>8897000</v>
      </c>
      <c r="I32" s="613">
        <v>8897000</v>
      </c>
      <c r="J32" s="613">
        <v>8897000</v>
      </c>
      <c r="K32" s="613">
        <v>8897000</v>
      </c>
      <c r="L32" s="613">
        <v>9897000</v>
      </c>
      <c r="M32" s="259"/>
      <c r="N32" s="259"/>
      <c r="O32" s="238"/>
      <c r="P32" s="595"/>
      <c r="Q32" s="250"/>
      <c r="R32" s="191"/>
      <c r="S32" s="619"/>
    </row>
    <row r="33" spans="1:19" s="226" customFormat="1" ht="12" customHeight="1">
      <c r="A33" s="236"/>
      <c r="B33" s="237" t="s">
        <v>135</v>
      </c>
      <c r="C33" s="606" t="s">
        <v>102</v>
      </c>
      <c r="D33" s="613"/>
      <c r="E33" s="613"/>
      <c r="F33" s="613"/>
      <c r="G33" s="613"/>
      <c r="H33" s="613"/>
      <c r="I33" s="613"/>
      <c r="J33" s="613"/>
      <c r="K33" s="613"/>
      <c r="L33" s="613"/>
      <c r="M33" s="259"/>
      <c r="N33" s="259"/>
      <c r="O33" s="238"/>
      <c r="P33" s="595"/>
      <c r="Q33" s="250"/>
      <c r="R33" s="191"/>
      <c r="S33" s="619"/>
    </row>
    <row r="34" spans="1:19" ht="12" customHeight="1" thickBot="1">
      <c r="A34" s="236"/>
      <c r="B34" s="237" t="s">
        <v>59</v>
      </c>
      <c r="C34" s="606" t="s">
        <v>104</v>
      </c>
      <c r="D34" s="613"/>
      <c r="E34" s="613"/>
      <c r="F34" s="613"/>
      <c r="G34" s="613"/>
      <c r="H34" s="613"/>
      <c r="I34" s="613"/>
      <c r="J34" s="613"/>
      <c r="K34" s="613"/>
      <c r="L34" s="613"/>
      <c r="M34" s="259"/>
      <c r="N34" s="259"/>
      <c r="O34" s="238"/>
      <c r="P34" s="613"/>
      <c r="Q34" s="259"/>
      <c r="R34" s="238"/>
      <c r="S34" s="620"/>
    </row>
    <row r="35" spans="1:19" ht="12" customHeight="1" thickBot="1">
      <c r="A35" s="197" t="s">
        <v>34</v>
      </c>
      <c r="B35" s="233"/>
      <c r="C35" s="604" t="s">
        <v>161</v>
      </c>
      <c r="D35" s="593">
        <f>SUM(D36:D39)</f>
        <v>20574000</v>
      </c>
      <c r="E35" s="593">
        <f t="shared" ref="E35:J35" si="10">SUM(E36:E39)</f>
        <v>20574000</v>
      </c>
      <c r="F35" s="593">
        <f t="shared" ref="F35" si="11">SUM(F36:F39)</f>
        <v>19574000</v>
      </c>
      <c r="G35" s="593">
        <f t="shared" si="10"/>
        <v>20574000</v>
      </c>
      <c r="H35" s="593">
        <f t="shared" si="10"/>
        <v>20574000</v>
      </c>
      <c r="I35" s="593">
        <f t="shared" si="10"/>
        <v>20574000</v>
      </c>
      <c r="J35" s="593">
        <f t="shared" si="10"/>
        <v>20574000</v>
      </c>
      <c r="K35" s="593">
        <f>SUM(K36:K39)</f>
        <v>20574000</v>
      </c>
      <c r="L35" s="593">
        <f>SUM(L36:L39)</f>
        <v>19574000</v>
      </c>
      <c r="M35" s="249">
        <f>SUM(M36:M39)</f>
        <v>0</v>
      </c>
      <c r="N35" s="249">
        <f>SUM(N36:N39)</f>
        <v>0</v>
      </c>
      <c r="O35" s="185">
        <f>SUM(O36:O39)</f>
        <v>0</v>
      </c>
      <c r="P35" s="593"/>
      <c r="Q35" s="249"/>
      <c r="R35" s="185"/>
      <c r="S35" s="585"/>
    </row>
    <row r="36" spans="1:19" ht="12" customHeight="1">
      <c r="A36" s="234"/>
      <c r="B36" s="235" t="s">
        <v>162</v>
      </c>
      <c r="C36" s="605" t="s">
        <v>114</v>
      </c>
      <c r="D36" s="611">
        <v>254000</v>
      </c>
      <c r="E36" s="611">
        <v>335000</v>
      </c>
      <c r="F36" s="611">
        <v>335000</v>
      </c>
      <c r="G36" s="611">
        <v>254000</v>
      </c>
      <c r="H36" s="611">
        <v>254000</v>
      </c>
      <c r="I36" s="611">
        <v>254000</v>
      </c>
      <c r="J36" s="611">
        <v>254000</v>
      </c>
      <c r="K36" s="611">
        <v>335000</v>
      </c>
      <c r="L36" s="611">
        <v>335000</v>
      </c>
      <c r="M36" s="258"/>
      <c r="N36" s="258"/>
      <c r="O36" s="612"/>
      <c r="P36" s="595"/>
      <c r="Q36" s="250"/>
      <c r="R36" s="191"/>
      <c r="S36" s="619"/>
    </row>
    <row r="37" spans="1:19" ht="12" customHeight="1">
      <c r="A37" s="236"/>
      <c r="B37" s="237" t="s">
        <v>163</v>
      </c>
      <c r="C37" s="606" t="s">
        <v>115</v>
      </c>
      <c r="D37" s="613">
        <v>20320000</v>
      </c>
      <c r="E37" s="613">
        <v>20239000</v>
      </c>
      <c r="F37" s="613">
        <v>19239000</v>
      </c>
      <c r="G37" s="613">
        <v>20320000</v>
      </c>
      <c r="H37" s="613">
        <v>20320000</v>
      </c>
      <c r="I37" s="613">
        <v>20320000</v>
      </c>
      <c r="J37" s="613">
        <v>20320000</v>
      </c>
      <c r="K37" s="613">
        <v>20239000</v>
      </c>
      <c r="L37" s="613">
        <v>19239000</v>
      </c>
      <c r="M37" s="259">
        <v>0</v>
      </c>
      <c r="N37" s="259">
        <v>0</v>
      </c>
      <c r="O37" s="238">
        <v>0</v>
      </c>
      <c r="P37" s="613"/>
      <c r="Q37" s="259"/>
      <c r="R37" s="238"/>
      <c r="S37" s="620"/>
    </row>
    <row r="38" spans="1:19" ht="15" customHeight="1">
      <c r="A38" s="236"/>
      <c r="B38" s="237" t="s">
        <v>49</v>
      </c>
      <c r="C38" s="606" t="s">
        <v>165</v>
      </c>
      <c r="D38" s="613"/>
      <c r="E38" s="613"/>
      <c r="F38" s="613"/>
      <c r="G38" s="613"/>
      <c r="H38" s="613"/>
      <c r="I38" s="613"/>
      <c r="J38" s="613"/>
      <c r="K38" s="613"/>
      <c r="L38" s="613"/>
      <c r="M38" s="259"/>
      <c r="N38" s="259"/>
      <c r="O38" s="238"/>
      <c r="P38" s="613"/>
      <c r="Q38" s="259"/>
      <c r="R38" s="238"/>
      <c r="S38" s="620"/>
    </row>
    <row r="39" spans="1:19" ht="13.5" thickBot="1">
      <c r="A39" s="236"/>
      <c r="B39" s="237" t="s">
        <v>389</v>
      </c>
      <c r="C39" s="606" t="s">
        <v>167</v>
      </c>
      <c r="D39" s="613"/>
      <c r="E39" s="613"/>
      <c r="F39" s="613"/>
      <c r="G39" s="613"/>
      <c r="H39" s="613"/>
      <c r="I39" s="613"/>
      <c r="J39" s="613"/>
      <c r="K39" s="613"/>
      <c r="L39" s="613"/>
      <c r="M39" s="259"/>
      <c r="N39" s="259"/>
      <c r="O39" s="238"/>
      <c r="P39" s="613"/>
      <c r="Q39" s="259"/>
      <c r="R39" s="238"/>
      <c r="S39" s="620"/>
    </row>
    <row r="40" spans="1:19" ht="15" hidden="1" customHeight="1" thickBot="1">
      <c r="A40" s="197" t="s">
        <v>10</v>
      </c>
      <c r="B40" s="233"/>
      <c r="C40" s="607" t="s">
        <v>168</v>
      </c>
      <c r="D40" s="598"/>
      <c r="E40" s="598"/>
      <c r="F40" s="598"/>
      <c r="G40" s="598"/>
      <c r="H40" s="598"/>
      <c r="I40" s="598"/>
      <c r="J40" s="598"/>
      <c r="K40" s="598"/>
      <c r="L40" s="598"/>
      <c r="M40" s="253"/>
      <c r="N40" s="253"/>
      <c r="O40" s="207"/>
      <c r="P40" s="598"/>
      <c r="Q40" s="253"/>
      <c r="R40" s="207"/>
      <c r="S40" s="587"/>
    </row>
    <row r="41" spans="1:19" ht="14.25" hidden="1" customHeight="1" thickBot="1">
      <c r="A41" s="217" t="s">
        <v>11</v>
      </c>
      <c r="B41" s="362"/>
      <c r="C41" s="608" t="s">
        <v>169</v>
      </c>
      <c r="D41" s="598"/>
      <c r="E41" s="598"/>
      <c r="F41" s="598"/>
      <c r="G41" s="598"/>
      <c r="H41" s="598"/>
      <c r="I41" s="598"/>
      <c r="J41" s="598"/>
      <c r="K41" s="598"/>
      <c r="L41" s="598"/>
      <c r="M41" s="253"/>
      <c r="N41" s="253"/>
      <c r="O41" s="207"/>
      <c r="P41" s="598"/>
      <c r="Q41" s="253"/>
      <c r="R41" s="207"/>
      <c r="S41" s="587"/>
    </row>
    <row r="42" spans="1:19" ht="13.5" thickBot="1">
      <c r="A42" s="197" t="s">
        <v>10</v>
      </c>
      <c r="B42" s="239"/>
      <c r="C42" s="609" t="s">
        <v>394</v>
      </c>
      <c r="D42" s="601">
        <f>D29+D35+D40+D41</f>
        <v>55759000</v>
      </c>
      <c r="E42" s="601">
        <f t="shared" ref="E42:J42" si="12">E29+E35+E40+E41</f>
        <v>55759000</v>
      </c>
      <c r="F42" s="601">
        <f t="shared" ref="F42" si="13">F29+F35+F40+F41</f>
        <v>57834166</v>
      </c>
      <c r="G42" s="601">
        <f t="shared" si="12"/>
        <v>55759000</v>
      </c>
      <c r="H42" s="601">
        <f t="shared" si="12"/>
        <v>55759000</v>
      </c>
      <c r="I42" s="601">
        <f t="shared" si="12"/>
        <v>55759000</v>
      </c>
      <c r="J42" s="601">
        <f t="shared" si="12"/>
        <v>55759000</v>
      </c>
      <c r="K42" s="601">
        <f>K29+K35+K40+K41</f>
        <v>55759000</v>
      </c>
      <c r="L42" s="601">
        <f>L29+L35+L40+L41</f>
        <v>57834166</v>
      </c>
      <c r="M42" s="256">
        <f>M29+M35+M40+M41</f>
        <v>0</v>
      </c>
      <c r="N42" s="256">
        <f>N29+N35+N40+N41</f>
        <v>0</v>
      </c>
      <c r="O42" s="240">
        <f>O29+O35+O40+O41</f>
        <v>0</v>
      </c>
      <c r="P42" s="601"/>
      <c r="Q42" s="256"/>
      <c r="R42" s="240"/>
      <c r="S42" s="222"/>
    </row>
    <row r="43" spans="1:19" ht="13.5" thickBot="1">
      <c r="A43" s="364"/>
      <c r="B43" s="365"/>
      <c r="C43" s="365"/>
      <c r="D43" s="646"/>
      <c r="E43" s="647"/>
      <c r="F43" s="647"/>
      <c r="G43" s="647"/>
      <c r="H43" s="647"/>
      <c r="I43" s="648"/>
      <c r="J43" s="646"/>
      <c r="K43" s="646"/>
      <c r="L43" s="647"/>
      <c r="M43" s="647"/>
      <c r="N43" s="647"/>
      <c r="O43" s="648"/>
      <c r="P43" s="646"/>
      <c r="Q43" s="647"/>
      <c r="R43" s="648"/>
      <c r="S43" s="366"/>
    </row>
    <row r="44" spans="1:19" ht="13.5" thickBot="1">
      <c r="A44" s="244" t="s">
        <v>171</v>
      </c>
      <c r="B44" s="245"/>
      <c r="C44" s="610"/>
      <c r="D44" s="626">
        <v>8</v>
      </c>
      <c r="E44" s="626">
        <v>8</v>
      </c>
      <c r="F44" s="626">
        <v>8</v>
      </c>
      <c r="G44" s="262"/>
      <c r="H44" s="262"/>
      <c r="I44" s="614"/>
      <c r="J44" s="626">
        <v>8</v>
      </c>
      <c r="K44" s="626">
        <v>8</v>
      </c>
      <c r="L44" s="626">
        <v>8</v>
      </c>
      <c r="M44" s="262"/>
      <c r="N44" s="262"/>
      <c r="O44" s="614"/>
      <c r="P44" s="626"/>
      <c r="Q44" s="262"/>
      <c r="R44" s="614"/>
      <c r="S44" s="261"/>
    </row>
    <row r="45" spans="1:19" ht="13.5" thickBot="1">
      <c r="A45" s="244" t="s">
        <v>172</v>
      </c>
      <c r="B45" s="245"/>
      <c r="C45" s="610"/>
      <c r="D45" s="626">
        <v>0</v>
      </c>
      <c r="E45" s="626">
        <v>0</v>
      </c>
      <c r="F45" s="626">
        <v>0</v>
      </c>
      <c r="G45" s="262"/>
      <c r="H45" s="262"/>
      <c r="I45" s="614"/>
      <c r="J45" s="626">
        <v>0</v>
      </c>
      <c r="K45" s="626">
        <v>0</v>
      </c>
      <c r="L45" s="626">
        <v>0</v>
      </c>
      <c r="M45" s="262"/>
      <c r="N45" s="262"/>
      <c r="O45" s="614"/>
      <c r="P45" s="626"/>
      <c r="Q45" s="262"/>
      <c r="R45" s="614"/>
      <c r="S45" s="261"/>
    </row>
    <row r="46" spans="1:19">
      <c r="F46" s="368"/>
      <c r="G46" s="368"/>
      <c r="H46" s="368"/>
      <c r="I46" s="368"/>
    </row>
    <row r="47" spans="1:19">
      <c r="A47" s="1114" t="s">
        <v>475</v>
      </c>
      <c r="B47" s="1114"/>
      <c r="C47" s="1114"/>
      <c r="D47" s="1114"/>
      <c r="E47" s="340"/>
      <c r="F47" s="340"/>
      <c r="G47" s="340"/>
      <c r="H47" s="340"/>
      <c r="I47" s="340"/>
    </row>
    <row r="48" spans="1:19">
      <c r="A48" s="1114"/>
      <c r="B48" s="1114"/>
      <c r="C48" s="1114"/>
    </row>
    <row r="49" spans="4:9">
      <c r="D49" s="368">
        <v>0</v>
      </c>
      <c r="E49" s="368"/>
      <c r="F49" s="368"/>
      <c r="G49" s="368"/>
      <c r="H49" s="368"/>
      <c r="I49" s="368"/>
    </row>
  </sheetData>
  <mergeCells count="8">
    <mergeCell ref="A3:P3"/>
    <mergeCell ref="J1:P1"/>
    <mergeCell ref="A48:C48"/>
    <mergeCell ref="A47:D47"/>
    <mergeCell ref="P5:R5"/>
    <mergeCell ref="A6:B6"/>
    <mergeCell ref="D5:I5"/>
    <mergeCell ref="J5:O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7"/>
  <sheetViews>
    <sheetView zoomScaleNormal="100" workbookViewId="0">
      <selection activeCell="M9" sqref="M9"/>
    </sheetView>
  </sheetViews>
  <sheetFormatPr defaultRowHeight="12.75"/>
  <cols>
    <col min="1" max="1" width="48.28515625" style="49" customWidth="1"/>
    <col min="2" max="3" width="14.85546875" style="23" customWidth="1"/>
    <col min="4" max="4" width="20.5703125" style="23" customWidth="1"/>
    <col min="5" max="5" width="14.85546875" style="23" customWidth="1"/>
    <col min="6" max="7" width="14.85546875" style="23" hidden="1" customWidth="1"/>
    <col min="8" max="8" width="20.42578125" style="23" hidden="1" customWidth="1"/>
    <col min="9" max="9" width="14.85546875" style="23" hidden="1" customWidth="1"/>
    <col min="10" max="10" width="18.42578125" style="23" hidden="1" customWidth="1"/>
    <col min="11" max="11" width="9.28515625" style="23" hidden="1" customWidth="1"/>
    <col min="12" max="16384" width="9.140625" style="23"/>
  </cols>
  <sheetData>
    <row r="2" spans="1:11">
      <c r="D2" s="1126" t="s">
        <v>223</v>
      </c>
      <c r="E2" s="1126"/>
      <c r="F2" s="440"/>
      <c r="G2" s="440"/>
      <c r="H2" s="440"/>
      <c r="I2" s="440"/>
    </row>
    <row r="4" spans="1:11" ht="19.5">
      <c r="A4" s="1132" t="s">
        <v>513</v>
      </c>
      <c r="B4" s="1132"/>
      <c r="C4" s="1132"/>
      <c r="D4" s="1132"/>
      <c r="E4" s="1132"/>
      <c r="F4" s="441"/>
      <c r="G4" s="441"/>
      <c r="H4" s="441"/>
      <c r="I4" s="441"/>
    </row>
    <row r="5" spans="1:11" ht="19.5">
      <c r="A5" s="441"/>
      <c r="B5" s="441"/>
      <c r="C5" s="441"/>
      <c r="D5" s="441"/>
      <c r="E5" s="441"/>
      <c r="F5" s="441"/>
      <c r="G5" s="441"/>
      <c r="H5" s="441"/>
      <c r="I5" s="441"/>
    </row>
    <row r="6" spans="1:11" ht="20.25" customHeight="1" thickBot="1">
      <c r="B6" s="1136" t="s">
        <v>5</v>
      </c>
      <c r="C6" s="1136"/>
      <c r="D6" s="1136"/>
      <c r="E6" s="1136"/>
      <c r="F6" s="1136"/>
      <c r="G6" s="1136"/>
      <c r="H6" s="1136"/>
      <c r="I6" s="1136"/>
      <c r="J6" s="1137" t="s">
        <v>279</v>
      </c>
      <c r="K6" s="1137"/>
    </row>
    <row r="7" spans="1:11" ht="36.75" customHeight="1">
      <c r="A7" s="1130" t="s">
        <v>4</v>
      </c>
      <c r="B7" s="1127" t="s">
        <v>514</v>
      </c>
      <c r="C7" s="1128"/>
      <c r="D7" s="1128"/>
      <c r="E7" s="1129"/>
      <c r="F7" s="1135" t="s">
        <v>302</v>
      </c>
      <c r="G7" s="1128"/>
      <c r="H7" s="1128"/>
      <c r="I7" s="1129"/>
      <c r="J7" s="1133" t="s">
        <v>285</v>
      </c>
      <c r="K7" s="1134"/>
    </row>
    <row r="8" spans="1:11" ht="41.25" customHeight="1" thickBot="1">
      <c r="A8" s="1131"/>
      <c r="B8" s="29" t="s">
        <v>35</v>
      </c>
      <c r="C8" s="29" t="s">
        <v>233</v>
      </c>
      <c r="D8" s="29" t="s">
        <v>234</v>
      </c>
      <c r="E8" s="30" t="s">
        <v>1</v>
      </c>
      <c r="F8" s="673" t="s">
        <v>35</v>
      </c>
      <c r="G8" s="29" t="s">
        <v>233</v>
      </c>
      <c r="H8" s="29" t="s">
        <v>234</v>
      </c>
      <c r="I8" s="30" t="s">
        <v>1</v>
      </c>
      <c r="J8" s="457" t="s">
        <v>279</v>
      </c>
      <c r="K8" s="458" t="s">
        <v>280</v>
      </c>
    </row>
    <row r="9" spans="1:11" ht="30" customHeight="1">
      <c r="A9" s="24" t="s">
        <v>244</v>
      </c>
      <c r="B9" s="162">
        <v>1</v>
      </c>
      <c r="C9" s="162"/>
      <c r="D9" s="162"/>
      <c r="E9" s="331">
        <f>SUM(B9:C9)</f>
        <v>1</v>
      </c>
      <c r="F9" s="674"/>
      <c r="G9" s="162"/>
      <c r="H9" s="162"/>
      <c r="I9" s="331"/>
      <c r="J9" s="455"/>
      <c r="K9" s="456">
        <f>J9/E9</f>
        <v>0</v>
      </c>
    </row>
    <row r="10" spans="1:11" ht="30" customHeight="1" thickBot="1">
      <c r="A10" s="161" t="s">
        <v>474</v>
      </c>
      <c r="B10" s="163">
        <v>5</v>
      </c>
      <c r="C10" s="163">
        <v>3</v>
      </c>
      <c r="D10" s="163"/>
      <c r="E10" s="331">
        <f>SUM(B10:C10)</f>
        <v>8</v>
      </c>
      <c r="F10" s="675"/>
      <c r="G10" s="163"/>
      <c r="H10" s="163"/>
      <c r="I10" s="332"/>
      <c r="J10" s="459"/>
      <c r="K10" s="460">
        <f>J10/E10</f>
        <v>0</v>
      </c>
    </row>
    <row r="11" spans="1:11" ht="54.75" customHeight="1" thickBot="1">
      <c r="A11" s="160" t="s">
        <v>30</v>
      </c>
      <c r="B11" s="285">
        <f t="shared" ref="B11:J11" si="0">SUM(B9:B10)</f>
        <v>6</v>
      </c>
      <c r="C11" s="285">
        <f t="shared" si="0"/>
        <v>3</v>
      </c>
      <c r="D11" s="285">
        <f t="shared" si="0"/>
        <v>0</v>
      </c>
      <c r="E11" s="333">
        <f t="shared" si="0"/>
        <v>9</v>
      </c>
      <c r="F11" s="676">
        <f t="shared" si="0"/>
        <v>0</v>
      </c>
      <c r="G11" s="285">
        <f t="shared" si="0"/>
        <v>0</v>
      </c>
      <c r="H11" s="285">
        <f t="shared" si="0"/>
        <v>0</v>
      </c>
      <c r="I11" s="333">
        <f t="shared" si="0"/>
        <v>0</v>
      </c>
      <c r="J11" s="463">
        <f t="shared" si="0"/>
        <v>0</v>
      </c>
      <c r="K11" s="464">
        <f>J11/E11</f>
        <v>0</v>
      </c>
    </row>
    <row r="12" spans="1:11" ht="13.5" thickBot="1">
      <c r="K12" s="451"/>
    </row>
    <row r="13" spans="1:11" ht="30.75" customHeight="1" thickBot="1">
      <c r="A13" s="1123" t="s">
        <v>61</v>
      </c>
      <c r="B13" s="1124"/>
      <c r="C13" s="1124"/>
      <c r="D13" s="1125"/>
      <c r="E13" s="334">
        <v>3</v>
      </c>
      <c r="F13" s="453"/>
      <c r="G13" s="454"/>
      <c r="H13" s="452"/>
      <c r="I13" s="452"/>
      <c r="J13" s="461"/>
      <c r="K13" s="462">
        <f>J13/E13</f>
        <v>0</v>
      </c>
    </row>
    <row r="15" spans="1:11">
      <c r="A15" s="49" t="s">
        <v>127</v>
      </c>
    </row>
    <row r="17" spans="5:9">
      <c r="E17" s="330"/>
      <c r="F17" s="330"/>
      <c r="G17" s="330"/>
      <c r="H17" s="330"/>
      <c r="I17" s="330"/>
    </row>
  </sheetData>
  <mergeCells count="9">
    <mergeCell ref="J7:K7"/>
    <mergeCell ref="F7:I7"/>
    <mergeCell ref="B6:I6"/>
    <mergeCell ref="J6:K6"/>
    <mergeCell ref="A13:D13"/>
    <mergeCell ref="D2:E2"/>
    <mergeCell ref="B7:E7"/>
    <mergeCell ref="A7:A8"/>
    <mergeCell ref="A4:E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topLeftCell="C7" zoomScaleNormal="100" workbookViewId="0">
      <selection activeCell="D20" sqref="D20:N20"/>
    </sheetView>
  </sheetViews>
  <sheetFormatPr defaultRowHeight="12.75"/>
  <cols>
    <col min="1" max="1" width="9.140625" style="35"/>
    <col min="2" max="2" width="54.28515625" style="35" customWidth="1"/>
    <col min="3" max="3" width="5.5703125" style="88" customWidth="1"/>
    <col min="4" max="6" width="14.140625" style="89" customWidth="1"/>
    <col min="7" max="7" width="14.140625" style="89" hidden="1" customWidth="1"/>
    <col min="8" max="8" width="10.28515625" style="35" customWidth="1"/>
    <col min="9" max="9" width="7" style="35" customWidth="1"/>
    <col min="10" max="10" width="6.85546875" style="35" customWidth="1"/>
    <col min="11" max="11" width="15.28515625" style="35" hidden="1" customWidth="1"/>
    <col min="12" max="12" width="18.28515625" style="35" customWidth="1"/>
    <col min="13" max="13" width="14" style="35" customWidth="1"/>
    <col min="14" max="14" width="15.42578125" style="35" customWidth="1"/>
    <col min="15" max="16384" width="9.140625" style="35"/>
  </cols>
  <sheetData>
    <row r="1" spans="1:14" ht="15.75">
      <c r="A1" s="1138" t="s">
        <v>76</v>
      </c>
      <c r="B1" s="1138"/>
      <c r="C1" s="1138"/>
      <c r="D1" s="1138"/>
      <c r="E1" s="1138"/>
      <c r="F1" s="1138"/>
      <c r="G1" s="1138"/>
      <c r="H1" s="1138"/>
      <c r="I1" s="1138"/>
      <c r="J1" s="1138"/>
      <c r="K1" s="1138"/>
      <c r="L1" s="1138"/>
      <c r="M1" s="71"/>
    </row>
    <row r="2" spans="1:14" ht="16.5" thickBot="1">
      <c r="A2" s="82"/>
      <c r="B2" s="71"/>
      <c r="C2" s="71"/>
      <c r="D2" s="83"/>
      <c r="E2" s="83"/>
      <c r="F2" s="83"/>
      <c r="G2" s="83"/>
      <c r="H2" s="71"/>
      <c r="I2" s="71"/>
      <c r="J2" s="71"/>
      <c r="K2" s="71"/>
      <c r="L2" s="71" t="s">
        <v>540</v>
      </c>
      <c r="M2" s="71"/>
    </row>
    <row r="3" spans="1:14" s="84" customFormat="1" ht="31.5" customHeight="1" thickBot="1">
      <c r="A3" s="26" t="s">
        <v>6</v>
      </c>
      <c r="B3" s="27" t="s">
        <v>43</v>
      </c>
      <c r="C3" s="581" t="s">
        <v>348</v>
      </c>
      <c r="D3" s="1142" t="s">
        <v>5</v>
      </c>
      <c r="E3" s="1143"/>
      <c r="F3" s="1146"/>
      <c r="G3" s="1146"/>
      <c r="H3" s="1147" t="s">
        <v>349</v>
      </c>
      <c r="I3" s="1148"/>
      <c r="J3" s="1148"/>
      <c r="K3" s="1149"/>
      <c r="L3" s="1144" t="s">
        <v>32</v>
      </c>
      <c r="M3" s="1145"/>
      <c r="N3" s="965"/>
    </row>
    <row r="4" spans="1:14" s="84" customFormat="1" ht="31.5" customHeight="1">
      <c r="A4" s="350"/>
      <c r="B4" s="351"/>
      <c r="C4" s="677"/>
      <c r="D4" s="1022" t="s">
        <v>85</v>
      </c>
      <c r="E4" s="1023" t="s">
        <v>263</v>
      </c>
      <c r="F4" s="1024" t="s">
        <v>268</v>
      </c>
      <c r="G4" s="1025" t="s">
        <v>280</v>
      </c>
      <c r="H4" s="1022" t="s">
        <v>85</v>
      </c>
      <c r="I4" s="1023" t="s">
        <v>263</v>
      </c>
      <c r="J4" s="1024" t="s">
        <v>268</v>
      </c>
      <c r="K4" s="1026"/>
      <c r="L4" s="1022" t="s">
        <v>85</v>
      </c>
      <c r="M4" s="1023" t="s">
        <v>263</v>
      </c>
      <c r="N4" s="1024" t="s">
        <v>268</v>
      </c>
    </row>
    <row r="5" spans="1:14" ht="29.25" customHeight="1">
      <c r="A5" s="70">
        <v>1</v>
      </c>
      <c r="B5" s="893" t="s">
        <v>515</v>
      </c>
      <c r="C5" s="894" t="s">
        <v>237</v>
      </c>
      <c r="D5" s="895">
        <v>80391000</v>
      </c>
      <c r="E5" s="895">
        <v>80391000</v>
      </c>
      <c r="F5" s="895">
        <v>80391000</v>
      </c>
      <c r="G5" s="897"/>
      <c r="H5" s="898"/>
      <c r="I5" s="899"/>
      <c r="J5" s="896"/>
      <c r="K5" s="900"/>
      <c r="L5" s="901">
        <v>80391000</v>
      </c>
      <c r="M5" s="961">
        <v>80391000</v>
      </c>
      <c r="N5" s="961">
        <v>80391000</v>
      </c>
    </row>
    <row r="6" spans="1:14" ht="29.25" customHeight="1">
      <c r="A6" s="70">
        <v>2</v>
      </c>
      <c r="B6" s="902" t="s">
        <v>477</v>
      </c>
      <c r="C6" s="679" t="s">
        <v>237</v>
      </c>
      <c r="D6" s="691">
        <v>1270000</v>
      </c>
      <c r="E6" s="691">
        <v>1270000</v>
      </c>
      <c r="F6" s="691">
        <v>1270000</v>
      </c>
      <c r="G6" s="681"/>
      <c r="H6" s="696"/>
      <c r="I6" s="686"/>
      <c r="J6" s="686"/>
      <c r="K6" s="903"/>
      <c r="L6" s="778">
        <v>1270000</v>
      </c>
      <c r="M6" s="962">
        <v>1270000</v>
      </c>
      <c r="N6" s="962">
        <v>1270000</v>
      </c>
    </row>
    <row r="7" spans="1:14" ht="29.25" customHeight="1" thickBot="1">
      <c r="A7" s="70">
        <v>3</v>
      </c>
      <c r="B7" s="902" t="s">
        <v>516</v>
      </c>
      <c r="C7" s="679" t="s">
        <v>237</v>
      </c>
      <c r="D7" s="691">
        <v>2613000</v>
      </c>
      <c r="E7" s="691">
        <v>2613000</v>
      </c>
      <c r="F7" s="691">
        <v>2613000</v>
      </c>
      <c r="G7" s="681"/>
      <c r="H7" s="696">
        <v>0</v>
      </c>
      <c r="I7" s="686"/>
      <c r="J7" s="686"/>
      <c r="K7" s="903"/>
      <c r="L7" s="778">
        <v>2613000</v>
      </c>
      <c r="M7" s="962">
        <v>2613000</v>
      </c>
      <c r="N7" s="962">
        <v>2613000</v>
      </c>
    </row>
    <row r="8" spans="1:14" ht="29.25" hidden="1" customHeight="1">
      <c r="A8" s="70">
        <v>4</v>
      </c>
      <c r="B8" s="105"/>
      <c r="C8" s="679"/>
      <c r="D8" s="691"/>
      <c r="E8" s="87"/>
      <c r="F8" s="686"/>
      <c r="G8" s="681"/>
      <c r="H8" s="696"/>
      <c r="I8" s="86"/>
      <c r="J8" s="86"/>
      <c r="K8" s="694"/>
      <c r="L8" s="778"/>
      <c r="M8" s="962"/>
      <c r="N8" s="962"/>
    </row>
    <row r="9" spans="1:14" ht="29.25" hidden="1" customHeight="1" thickBot="1">
      <c r="A9" s="70">
        <v>5</v>
      </c>
      <c r="B9" s="106"/>
      <c r="C9" s="679"/>
      <c r="D9" s="691"/>
      <c r="E9" s="87"/>
      <c r="F9" s="686"/>
      <c r="G9" s="681"/>
      <c r="H9" s="696"/>
      <c r="I9" s="86"/>
      <c r="J9" s="86"/>
      <c r="K9" s="694"/>
      <c r="L9" s="778"/>
      <c r="M9" s="962"/>
      <c r="N9" s="962"/>
    </row>
    <row r="10" spans="1:14" ht="29.25" hidden="1" customHeight="1">
      <c r="A10" s="70">
        <v>6</v>
      </c>
      <c r="B10" s="105"/>
      <c r="C10" s="679"/>
      <c r="D10" s="691"/>
      <c r="E10" s="87"/>
      <c r="F10" s="686"/>
      <c r="G10" s="681" t="e">
        <f t="shared" ref="G10:G15" si="0">F10/E10</f>
        <v>#DIV/0!</v>
      </c>
      <c r="H10" s="696"/>
      <c r="I10" s="86"/>
      <c r="J10" s="86"/>
      <c r="K10" s="694" t="e">
        <f>J10/I10</f>
        <v>#DIV/0!</v>
      </c>
      <c r="L10" s="778"/>
      <c r="M10" s="962"/>
      <c r="N10" s="962"/>
    </row>
    <row r="11" spans="1:14" ht="29.25" hidden="1" customHeight="1">
      <c r="A11" s="70">
        <v>7</v>
      </c>
      <c r="B11" s="107"/>
      <c r="C11" s="679"/>
      <c r="D11" s="691"/>
      <c r="E11" s="87"/>
      <c r="F11" s="686"/>
      <c r="G11" s="681" t="e">
        <f t="shared" si="0"/>
        <v>#DIV/0!</v>
      </c>
      <c r="H11" s="696"/>
      <c r="I11" s="86"/>
      <c r="J11" s="86"/>
      <c r="K11" s="694" t="e">
        <f>J11/I11</f>
        <v>#DIV/0!</v>
      </c>
      <c r="L11" s="778"/>
      <c r="M11" s="962"/>
      <c r="N11" s="962"/>
    </row>
    <row r="12" spans="1:14" ht="29.25" hidden="1" customHeight="1">
      <c r="A12" s="70">
        <v>8</v>
      </c>
      <c r="B12" s="105"/>
      <c r="C12" s="679"/>
      <c r="D12" s="691"/>
      <c r="E12" s="87"/>
      <c r="F12" s="686"/>
      <c r="G12" s="681" t="e">
        <f t="shared" si="0"/>
        <v>#DIV/0!</v>
      </c>
      <c r="H12" s="696"/>
      <c r="I12" s="86"/>
      <c r="J12" s="86"/>
      <c r="K12" s="694" t="e">
        <f>J12/I12</f>
        <v>#DIV/0!</v>
      </c>
      <c r="L12" s="778"/>
      <c r="M12" s="962"/>
      <c r="N12" s="962"/>
    </row>
    <row r="13" spans="1:14" ht="29.25" hidden="1" customHeight="1">
      <c r="A13" s="70">
        <v>9</v>
      </c>
      <c r="B13" s="106"/>
      <c r="C13" s="679"/>
      <c r="D13" s="691"/>
      <c r="E13" s="87"/>
      <c r="F13" s="686"/>
      <c r="G13" s="681" t="e">
        <f t="shared" si="0"/>
        <v>#DIV/0!</v>
      </c>
      <c r="H13" s="696"/>
      <c r="I13" s="86"/>
      <c r="J13" s="86"/>
      <c r="K13" s="694" t="e">
        <f>J13/I13</f>
        <v>#DIV/0!</v>
      </c>
      <c r="L13" s="778"/>
      <c r="M13" s="962"/>
      <c r="N13" s="962"/>
    </row>
    <row r="14" spans="1:14" ht="29.25" hidden="1" customHeight="1" thickBot="1">
      <c r="A14" s="70">
        <v>10</v>
      </c>
      <c r="B14" s="106"/>
      <c r="C14" s="679"/>
      <c r="D14" s="691"/>
      <c r="E14" s="87"/>
      <c r="F14" s="686"/>
      <c r="G14" s="681" t="e">
        <f t="shared" si="0"/>
        <v>#DIV/0!</v>
      </c>
      <c r="H14" s="696"/>
      <c r="I14" s="86"/>
      <c r="J14" s="86"/>
      <c r="K14" s="694" t="e">
        <f>J14/I14</f>
        <v>#DIV/0!</v>
      </c>
      <c r="L14" s="779"/>
      <c r="M14" s="963"/>
      <c r="N14" s="963"/>
    </row>
    <row r="15" spans="1:14" ht="31.5" customHeight="1" thickBot="1">
      <c r="A15" s="1139" t="s">
        <v>1</v>
      </c>
      <c r="B15" s="1140"/>
      <c r="C15" s="680"/>
      <c r="D15" s="692">
        <f>SUM(D5:D9)</f>
        <v>84274000</v>
      </c>
      <c r="E15" s="693">
        <f>SUM(E5:E14)</f>
        <v>84274000</v>
      </c>
      <c r="F15" s="687">
        <f>SUM(F5:F14)</f>
        <v>84274000</v>
      </c>
      <c r="G15" s="682">
        <f t="shared" si="0"/>
        <v>1</v>
      </c>
      <c r="H15" s="692">
        <f t="shared" ref="H15:M15" si="1">SUM(H5:H14)</f>
        <v>0</v>
      </c>
      <c r="I15" s="692">
        <f t="shared" si="1"/>
        <v>0</v>
      </c>
      <c r="J15" s="692">
        <f t="shared" si="1"/>
        <v>0</v>
      </c>
      <c r="K15" s="692" t="e">
        <f t="shared" si="1"/>
        <v>#DIV/0!</v>
      </c>
      <c r="L15" s="692">
        <f t="shared" si="1"/>
        <v>84274000</v>
      </c>
      <c r="M15" s="964">
        <f t="shared" si="1"/>
        <v>84274000</v>
      </c>
      <c r="N15" s="964">
        <f t="shared" ref="N15" si="2">SUM(N5:N14)</f>
        <v>84274000</v>
      </c>
    </row>
    <row r="16" spans="1:14" ht="15.75">
      <c r="A16" s="71"/>
      <c r="B16" s="71"/>
      <c r="C16" s="72"/>
      <c r="D16" s="73"/>
      <c r="E16" s="73"/>
      <c r="F16" s="73"/>
      <c r="G16" s="73"/>
      <c r="H16" s="73"/>
      <c r="I16" s="73"/>
      <c r="J16" s="73"/>
      <c r="K16" s="73"/>
      <c r="L16" s="73"/>
    </row>
    <row r="17" spans="1:14" ht="14.25">
      <c r="A17" s="1138" t="s">
        <v>77</v>
      </c>
      <c r="B17" s="1138"/>
      <c r="C17" s="1138"/>
      <c r="D17" s="1138"/>
      <c r="E17" s="1138"/>
      <c r="F17" s="1138"/>
      <c r="G17" s="1138"/>
      <c r="H17" s="1138"/>
      <c r="I17" s="1138"/>
      <c r="J17" s="1138"/>
      <c r="K17" s="1138"/>
      <c r="L17" s="1138"/>
    </row>
    <row r="18" spans="1:14" ht="13.5" thickBot="1">
      <c r="A18" s="88"/>
      <c r="B18" s="88"/>
      <c r="D18" s="88"/>
      <c r="E18" s="88"/>
      <c r="F18" s="88"/>
      <c r="G18" s="88"/>
      <c r="H18" s="88"/>
      <c r="I18" s="88"/>
      <c r="J18" s="88"/>
      <c r="K18" s="88"/>
      <c r="L18" s="88"/>
    </row>
    <row r="19" spans="1:14" ht="29.25" customHeight="1" thickBot="1">
      <c r="A19" s="26" t="s">
        <v>6</v>
      </c>
      <c r="B19" s="27" t="s">
        <v>37</v>
      </c>
      <c r="C19" s="581" t="s">
        <v>348</v>
      </c>
      <c r="D19" s="1142" t="s">
        <v>5</v>
      </c>
      <c r="E19" s="1143"/>
      <c r="F19" s="1146"/>
      <c r="G19" s="1146"/>
      <c r="H19" s="1147" t="s">
        <v>349</v>
      </c>
      <c r="I19" s="1148"/>
      <c r="J19" s="1148"/>
      <c r="K19" s="1149"/>
      <c r="L19" s="1144" t="s">
        <v>32</v>
      </c>
      <c r="M19" s="1145"/>
      <c r="N19" s="970"/>
    </row>
    <row r="20" spans="1:14" ht="28.5" customHeight="1">
      <c r="A20" s="352"/>
      <c r="B20" s="353"/>
      <c r="C20" s="683"/>
      <c r="D20" s="1022" t="s">
        <v>85</v>
      </c>
      <c r="E20" s="1023" t="s">
        <v>263</v>
      </c>
      <c r="F20" s="1024" t="s">
        <v>268</v>
      </c>
      <c r="G20" s="1025" t="s">
        <v>280</v>
      </c>
      <c r="H20" s="1022" t="s">
        <v>85</v>
      </c>
      <c r="I20" s="1023" t="s">
        <v>263</v>
      </c>
      <c r="J20" s="1024" t="s">
        <v>268</v>
      </c>
      <c r="K20" s="1026" t="s">
        <v>280</v>
      </c>
      <c r="L20" s="1022" t="s">
        <v>85</v>
      </c>
      <c r="M20" s="1023" t="s">
        <v>263</v>
      </c>
      <c r="N20" s="1024" t="s">
        <v>268</v>
      </c>
    </row>
    <row r="21" spans="1:14" ht="29.25" customHeight="1">
      <c r="A21" s="69">
        <v>1</v>
      </c>
      <c r="B21" s="105" t="s">
        <v>479</v>
      </c>
      <c r="C21" s="678" t="s">
        <v>237</v>
      </c>
      <c r="D21" s="689">
        <v>508000</v>
      </c>
      <c r="E21" s="689">
        <v>508000</v>
      </c>
      <c r="F21" s="689">
        <v>508000</v>
      </c>
      <c r="G21" s="681"/>
      <c r="H21" s="695"/>
      <c r="I21" s="85"/>
      <c r="J21" s="85"/>
      <c r="K21" s="694"/>
      <c r="L21" s="777">
        <v>508000</v>
      </c>
      <c r="M21" s="966">
        <v>508000</v>
      </c>
      <c r="N21" s="966">
        <v>508000</v>
      </c>
    </row>
    <row r="22" spans="1:14" ht="29.25" customHeight="1">
      <c r="A22" s="69">
        <v>2</v>
      </c>
      <c r="B22" s="904" t="s">
        <v>517</v>
      </c>
      <c r="C22" s="679" t="s">
        <v>237</v>
      </c>
      <c r="D22" s="691">
        <v>45000000</v>
      </c>
      <c r="E22" s="691">
        <v>45000000</v>
      </c>
      <c r="F22" s="691">
        <v>45000000</v>
      </c>
      <c r="G22" s="681"/>
      <c r="H22" s="696"/>
      <c r="I22" s="686"/>
      <c r="J22" s="686"/>
      <c r="K22" s="903"/>
      <c r="L22" s="778">
        <v>45000000</v>
      </c>
      <c r="M22" s="962">
        <v>45000000</v>
      </c>
      <c r="N22" s="962">
        <v>45000000</v>
      </c>
    </row>
    <row r="23" spans="1:14" ht="29.25" customHeight="1" thickBot="1">
      <c r="A23" s="69">
        <v>3</v>
      </c>
      <c r="B23" s="905" t="s">
        <v>518</v>
      </c>
      <c r="C23" s="906" t="s">
        <v>237</v>
      </c>
      <c r="D23" s="907">
        <v>8431000</v>
      </c>
      <c r="E23" s="907">
        <v>8431000</v>
      </c>
      <c r="F23" s="907">
        <v>8431000</v>
      </c>
      <c r="G23" s="909"/>
      <c r="H23" s="910"/>
      <c r="I23" s="908"/>
      <c r="J23" s="908"/>
      <c r="K23" s="911"/>
      <c r="L23" s="912">
        <v>8431000</v>
      </c>
      <c r="M23" s="912">
        <v>8431000</v>
      </c>
      <c r="N23" s="912">
        <v>8431000</v>
      </c>
    </row>
    <row r="24" spans="1:14" ht="29.25" hidden="1" customHeight="1">
      <c r="A24" s="69">
        <v>6</v>
      </c>
      <c r="B24" s="105"/>
      <c r="C24" s="684"/>
      <c r="D24" s="690"/>
      <c r="E24" s="354"/>
      <c r="F24" s="685"/>
      <c r="G24" s="681"/>
      <c r="H24" s="695"/>
      <c r="I24" s="85"/>
      <c r="J24" s="465"/>
      <c r="K24" s="694"/>
      <c r="L24" s="780"/>
      <c r="M24" s="967"/>
      <c r="N24" s="967"/>
    </row>
    <row r="25" spans="1:14" ht="29.25" hidden="1" customHeight="1" thickBot="1">
      <c r="A25" s="69">
        <v>7</v>
      </c>
      <c r="B25" s="105"/>
      <c r="C25" s="684"/>
      <c r="D25" s="690"/>
      <c r="E25" s="354"/>
      <c r="F25" s="685"/>
      <c r="G25" s="681"/>
      <c r="H25" s="695"/>
      <c r="I25" s="85"/>
      <c r="J25" s="465"/>
      <c r="K25" s="694"/>
      <c r="L25" s="780"/>
      <c r="M25" s="967"/>
      <c r="N25" s="967"/>
    </row>
    <row r="26" spans="1:14" ht="29.25" hidden="1" customHeight="1">
      <c r="A26" s="69">
        <v>8</v>
      </c>
      <c r="B26" s="105"/>
      <c r="C26" s="684"/>
      <c r="D26" s="690"/>
      <c r="E26" s="354"/>
      <c r="F26" s="685"/>
      <c r="G26" s="681" t="e">
        <f>F26/E26</f>
        <v>#DIV/0!</v>
      </c>
      <c r="H26" s="695"/>
      <c r="I26" s="85"/>
      <c r="J26" s="465"/>
      <c r="K26" s="694" t="e">
        <f>J26/I26</f>
        <v>#DIV/0!</v>
      </c>
      <c r="L26" s="780"/>
      <c r="M26" s="967"/>
      <c r="N26" s="967"/>
    </row>
    <row r="27" spans="1:14" ht="29.25" hidden="1" customHeight="1">
      <c r="A27" s="69">
        <v>9</v>
      </c>
      <c r="B27" s="105"/>
      <c r="C27" s="684"/>
      <c r="D27" s="690"/>
      <c r="E27" s="354"/>
      <c r="F27" s="685"/>
      <c r="G27" s="681" t="e">
        <f>F27/E27</f>
        <v>#DIV/0!</v>
      </c>
      <c r="H27" s="695"/>
      <c r="I27" s="85"/>
      <c r="J27" s="85"/>
      <c r="K27" s="694" t="e">
        <f>J27/I27</f>
        <v>#DIV/0!</v>
      </c>
      <c r="L27" s="781"/>
      <c r="M27" s="968"/>
      <c r="N27" s="968"/>
    </row>
    <row r="28" spans="1:14" ht="29.25" hidden="1" customHeight="1" thickBot="1">
      <c r="A28" s="69">
        <v>10</v>
      </c>
      <c r="B28" s="108"/>
      <c r="C28" s="678"/>
      <c r="D28" s="690"/>
      <c r="E28" s="354"/>
      <c r="F28" s="685"/>
      <c r="G28" s="681" t="e">
        <f>F28/E28</f>
        <v>#DIV/0!</v>
      </c>
      <c r="H28" s="695"/>
      <c r="I28" s="85"/>
      <c r="J28" s="85"/>
      <c r="K28" s="694" t="e">
        <f>J28/I28</f>
        <v>#DIV/0!</v>
      </c>
      <c r="L28" s="781"/>
      <c r="M28" s="968"/>
      <c r="N28" s="968"/>
    </row>
    <row r="29" spans="1:14" ht="29.25" customHeight="1" thickBot="1">
      <c r="A29" s="1139" t="s">
        <v>1</v>
      </c>
      <c r="B29" s="1141"/>
      <c r="C29" s="680"/>
      <c r="D29" s="697">
        <f>SUM(D21:D28)</f>
        <v>53939000</v>
      </c>
      <c r="E29" s="335">
        <f>SUM(E21:E28)</f>
        <v>53939000</v>
      </c>
      <c r="F29" s="688">
        <f>SUM(F21:F28)</f>
        <v>53939000</v>
      </c>
      <c r="G29" s="682">
        <f>F29/E29</f>
        <v>1</v>
      </c>
      <c r="H29" s="697">
        <f t="shared" ref="H29:M29" si="3">SUM(H21:H28)</f>
        <v>0</v>
      </c>
      <c r="I29" s="697">
        <f t="shared" si="3"/>
        <v>0</v>
      </c>
      <c r="J29" s="697">
        <f t="shared" si="3"/>
        <v>0</v>
      </c>
      <c r="K29" s="697" t="e">
        <f t="shared" si="3"/>
        <v>#DIV/0!</v>
      </c>
      <c r="L29" s="697">
        <f t="shared" si="3"/>
        <v>53939000</v>
      </c>
      <c r="M29" s="969">
        <f t="shared" si="3"/>
        <v>53939000</v>
      </c>
      <c r="N29" s="969">
        <f t="shared" ref="N29" si="4">SUM(N21:N28)</f>
        <v>53939000</v>
      </c>
    </row>
    <row r="31" spans="1:14">
      <c r="H31" s="89"/>
      <c r="I31" s="89"/>
      <c r="J31" s="89"/>
      <c r="K31" s="89"/>
      <c r="L31" s="89"/>
    </row>
  </sheetData>
  <mergeCells count="12">
    <mergeCell ref="A1:L1"/>
    <mergeCell ref="A15:B15"/>
    <mergeCell ref="A29:B29"/>
    <mergeCell ref="A17:L17"/>
    <mergeCell ref="D3:E3"/>
    <mergeCell ref="L3:M3"/>
    <mergeCell ref="D19:E19"/>
    <mergeCell ref="L19:M19"/>
    <mergeCell ref="F3:G3"/>
    <mergeCell ref="F19:G19"/>
    <mergeCell ref="H19:K19"/>
    <mergeCell ref="H3:K3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orientation="landscape" horizontalDpi="300" verticalDpi="300" r:id="rId1"/>
  <headerFooter alignWithMargins="0">
    <oddHeader xml:space="preserve">&amp;CÖNKORMÁNYZATI BERUHÁZÁSOK ÉS FELÚJÍTÁSOK
2016.
&amp;R&amp;"Arial CE,Félkövér dőlt"7/a számú melléklet&amp;"Arial CE,Normál"
</oddHeader>
  </headerFooter>
  <colBreaks count="1" manualBreakCount="1">
    <brk id="1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"/>
  <sheetViews>
    <sheetView zoomScaleNormal="100" workbookViewId="0">
      <selection activeCell="F23" sqref="F23"/>
    </sheetView>
  </sheetViews>
  <sheetFormatPr defaultRowHeight="12.75"/>
  <cols>
    <col min="1" max="1" width="6.5703125" style="9" customWidth="1"/>
    <col min="2" max="2" width="26.7109375" style="19" customWidth="1"/>
    <col min="3" max="3" width="28.28515625" style="19" customWidth="1"/>
    <col min="4" max="4" width="5" style="9" customWidth="1"/>
    <col min="5" max="6" width="14.5703125" style="9" customWidth="1"/>
    <col min="7" max="7" width="11.85546875" style="9" hidden="1" customWidth="1"/>
    <col min="8" max="8" width="9.28515625" style="9" hidden="1" customWidth="1"/>
    <col min="9" max="9" width="11.85546875" style="9" hidden="1" customWidth="1"/>
    <col min="10" max="10" width="15.42578125" style="9" customWidth="1"/>
    <col min="11" max="16384" width="9.140625" style="9"/>
  </cols>
  <sheetData>
    <row r="1" spans="1:11">
      <c r="B1" s="54"/>
      <c r="D1" s="1152" t="s">
        <v>241</v>
      </c>
      <c r="E1" s="1152"/>
      <c r="F1" s="12"/>
    </row>
    <row r="2" spans="1:11">
      <c r="B2" s="54"/>
    </row>
    <row r="3" spans="1:11" ht="18">
      <c r="A3" s="1153" t="s">
        <v>67</v>
      </c>
      <c r="B3" s="1153"/>
      <c r="C3" s="1153"/>
      <c r="D3" s="1153"/>
      <c r="E3" s="1153"/>
      <c r="F3" s="18"/>
    </row>
    <row r="4" spans="1:11" ht="18">
      <c r="A4" s="1153" t="s">
        <v>17</v>
      </c>
      <c r="B4" s="1153"/>
      <c r="C4" s="1153"/>
      <c r="D4" s="1153"/>
      <c r="E4" s="1153"/>
      <c r="F4" s="18"/>
    </row>
    <row r="5" spans="1:11" ht="18">
      <c r="A5" s="18"/>
      <c r="B5" s="36"/>
      <c r="C5" s="36"/>
      <c r="D5" s="18"/>
      <c r="E5" s="18"/>
      <c r="F5" s="18"/>
    </row>
    <row r="6" spans="1:11" ht="15.75">
      <c r="A6" s="1154" t="s">
        <v>519</v>
      </c>
      <c r="B6" s="1154"/>
      <c r="C6" s="1154"/>
      <c r="D6" s="1154"/>
      <c r="E6" s="1154"/>
      <c r="F6" s="10"/>
    </row>
    <row r="7" spans="1:11" ht="16.5" thickBot="1">
      <c r="A7" s="11"/>
      <c r="B7" s="55"/>
      <c r="C7" s="37"/>
      <c r="D7" s="10"/>
      <c r="E7" s="884" t="s">
        <v>541</v>
      </c>
      <c r="F7" s="25"/>
      <c r="G7" s="25" t="s">
        <v>2</v>
      </c>
    </row>
    <row r="8" spans="1:11" ht="45.75" customHeight="1" thickBot="1">
      <c r="A8" s="22" t="s">
        <v>20</v>
      </c>
      <c r="B8" s="38" t="s">
        <v>18</v>
      </c>
      <c r="C8" s="38" t="s">
        <v>19</v>
      </c>
      <c r="D8" s="40" t="s">
        <v>36</v>
      </c>
      <c r="E8" s="38" t="s">
        <v>235</v>
      </c>
      <c r="F8" s="385" t="s">
        <v>263</v>
      </c>
      <c r="G8" s="385" t="s">
        <v>263</v>
      </c>
      <c r="H8" s="385" t="s">
        <v>263</v>
      </c>
      <c r="I8" s="385" t="s">
        <v>263</v>
      </c>
      <c r="J8" s="385" t="s">
        <v>268</v>
      </c>
      <c r="K8" s="972"/>
    </row>
    <row r="9" spans="1:11" s="17" customFormat="1" ht="30" customHeight="1">
      <c r="A9" s="31">
        <v>1</v>
      </c>
      <c r="B9" s="39" t="s">
        <v>474</v>
      </c>
      <c r="C9" s="39" t="s">
        <v>520</v>
      </c>
      <c r="D9" s="32" t="s">
        <v>15</v>
      </c>
      <c r="E9" s="370">
        <v>254000</v>
      </c>
      <c r="F9" s="386">
        <v>335000</v>
      </c>
      <c r="G9" s="386">
        <v>335000</v>
      </c>
      <c r="H9" s="386">
        <v>335000</v>
      </c>
      <c r="I9" s="386">
        <v>335000</v>
      </c>
      <c r="J9" s="386">
        <v>335000</v>
      </c>
      <c r="K9" s="973"/>
    </row>
    <row r="10" spans="1:11" ht="30" customHeight="1" thickBot="1">
      <c r="A10" s="44">
        <v>2</v>
      </c>
      <c r="B10" s="77" t="s">
        <v>474</v>
      </c>
      <c r="C10" s="45" t="s">
        <v>480</v>
      </c>
      <c r="D10" s="46" t="s">
        <v>16</v>
      </c>
      <c r="E10" s="371">
        <v>20320000</v>
      </c>
      <c r="F10" s="387">
        <v>20239000</v>
      </c>
      <c r="G10" s="387">
        <v>20239000</v>
      </c>
      <c r="H10" s="387">
        <v>20239000</v>
      </c>
      <c r="I10" s="387">
        <v>20239000</v>
      </c>
      <c r="J10" s="387">
        <v>19239000</v>
      </c>
      <c r="K10" s="972"/>
    </row>
    <row r="11" spans="1:11" ht="30" hidden="1" customHeight="1">
      <c r="A11" s="44">
        <v>3</v>
      </c>
      <c r="B11" s="56"/>
      <c r="C11" s="883"/>
      <c r="D11" s="46"/>
      <c r="E11" s="371"/>
      <c r="F11" s="387"/>
      <c r="G11" s="387"/>
      <c r="H11" s="387"/>
      <c r="I11" s="387"/>
      <c r="J11" s="387"/>
      <c r="K11" s="972"/>
    </row>
    <row r="12" spans="1:11" ht="30" hidden="1" customHeight="1" thickBot="1">
      <c r="A12" s="47">
        <v>4</v>
      </c>
      <c r="B12" s="56"/>
      <c r="C12" s="77"/>
      <c r="D12" s="48"/>
      <c r="E12" s="372"/>
      <c r="F12" s="388"/>
      <c r="G12" s="388"/>
      <c r="H12" s="388"/>
      <c r="I12" s="388"/>
      <c r="J12" s="388"/>
      <c r="K12" s="972"/>
    </row>
    <row r="13" spans="1:11" ht="30" hidden="1" customHeight="1">
      <c r="A13" s="78"/>
      <c r="B13" s="77"/>
      <c r="C13" s="77"/>
      <c r="D13" s="76" t="s">
        <v>15</v>
      </c>
      <c r="E13" s="373"/>
      <c r="F13" s="389"/>
      <c r="G13" s="389"/>
      <c r="H13" s="389"/>
      <c r="I13" s="389"/>
      <c r="J13" s="389"/>
      <c r="K13" s="972"/>
    </row>
    <row r="14" spans="1:11" ht="36.75" hidden="1" customHeight="1">
      <c r="A14" s="78"/>
      <c r="B14" s="77"/>
      <c r="C14" s="77"/>
      <c r="D14" s="76" t="s">
        <v>15</v>
      </c>
      <c r="E14" s="373"/>
      <c r="F14" s="389"/>
      <c r="G14" s="389"/>
      <c r="H14" s="389"/>
      <c r="I14" s="389"/>
      <c r="J14" s="389"/>
      <c r="K14" s="972"/>
    </row>
    <row r="15" spans="1:11" ht="36.75" hidden="1" customHeight="1">
      <c r="A15" s="78"/>
      <c r="B15" s="77"/>
      <c r="C15" s="77"/>
      <c r="D15" s="76" t="s">
        <v>15</v>
      </c>
      <c r="E15" s="373"/>
      <c r="F15" s="389"/>
      <c r="G15" s="389"/>
      <c r="H15" s="389"/>
      <c r="I15" s="389"/>
      <c r="J15" s="389"/>
      <c r="K15" s="972"/>
    </row>
    <row r="16" spans="1:11" ht="36.75" hidden="1" customHeight="1" thickBot="1">
      <c r="A16" s="78"/>
      <c r="B16" s="77"/>
      <c r="C16" s="77"/>
      <c r="D16" s="76" t="s">
        <v>16</v>
      </c>
      <c r="E16" s="373"/>
      <c r="F16" s="389"/>
      <c r="G16" s="389"/>
      <c r="H16" s="389"/>
      <c r="I16" s="389"/>
      <c r="J16" s="389"/>
      <c r="K16" s="972"/>
    </row>
    <row r="17" spans="1:11" s="43" customFormat="1" ht="30" customHeight="1" thickBot="1">
      <c r="A17" s="1150" t="s">
        <v>1</v>
      </c>
      <c r="B17" s="1151"/>
      <c r="C17" s="41"/>
      <c r="D17" s="42"/>
      <c r="E17" s="374">
        <f>SUM(E9:E16)</f>
        <v>20574000</v>
      </c>
      <c r="F17" s="374">
        <f>SUM(F9:F16)</f>
        <v>20574000</v>
      </c>
      <c r="G17" s="374">
        <f t="shared" ref="G17:J17" si="0">SUM(G9:G16)</f>
        <v>20574000</v>
      </c>
      <c r="H17" s="374">
        <f t="shared" si="0"/>
        <v>20574000</v>
      </c>
      <c r="I17" s="374">
        <f t="shared" si="0"/>
        <v>20574000</v>
      </c>
      <c r="J17" s="971">
        <f t="shared" si="0"/>
        <v>19574000</v>
      </c>
      <c r="K17" s="974"/>
    </row>
  </sheetData>
  <mergeCells count="5">
    <mergeCell ref="A17:B17"/>
    <mergeCell ref="D1:E1"/>
    <mergeCell ref="A3:E3"/>
    <mergeCell ref="A4:E4"/>
    <mergeCell ref="A6:E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7.a.sz.m.fejlesztés (2)</vt:lpstr>
      <vt:lpstr>7.b.sz.m.intfejl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'7.a.sz.m.fejlesztés (2)'!Nyomtatási_terület</vt:lpstr>
      <vt:lpstr>'7.b.sz.m.intfejl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Répceszemere</cp:lastModifiedBy>
  <cp:lastPrinted>2016-02-25T12:39:59Z</cp:lastPrinted>
  <dcterms:created xsi:type="dcterms:W3CDTF">2000-01-07T08:44:52Z</dcterms:created>
  <dcterms:modified xsi:type="dcterms:W3CDTF">2016-11-29T07:00:03Z</dcterms:modified>
</cp:coreProperties>
</file>