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345" yWindow="15" windowWidth="15480" windowHeight="9600" activeTab="3"/>
  </bookViews>
  <sheets>
    <sheet name="1. Bevételek" sheetId="41" r:id="rId1"/>
    <sheet name="2. Kiadások" sheetId="5" r:id="rId2"/>
    <sheet name="3. MÉRLEG" sheetId="204" r:id="rId3"/>
    <sheet name="3a Műk.bev.kiad mérleg" sheetId="196" r:id="rId4"/>
    <sheet name="3b Felhalm.bev.kiad.mérleg" sheetId="195" r:id="rId5"/>
    <sheet name="4. MARADVÁNYKIMUTATÁS" sheetId="205" r:id="rId6"/>
    <sheet name="5. Pénzeszköz átadás" sheetId="190" r:id="rId7"/>
    <sheet name="6.Felhalmozási k." sheetId="194" r:id="rId8"/>
    <sheet name="7. létszám" sheetId="197" r:id="rId9"/>
    <sheet name="8. Adósságk." sheetId="198" r:id="rId10"/>
    <sheet name="9.VAGYONKIMUTATÁS" sheetId="203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Bevételek'!$1:$5</definedName>
    <definedName name="_xlnm.Print_Titles" localSheetId="1">'2. Kiadások'!$1:$3</definedName>
    <definedName name="_xlnm.Print_Area" localSheetId="0">'1. Bevételek'!$A$1:$H$57</definedName>
    <definedName name="_xlnm.Print_Area" localSheetId="1">'2. Kiadások'!$A$1:$H$33</definedName>
  </definedNames>
  <calcPr calcId="124519"/>
</workbook>
</file>

<file path=xl/calcChain.xml><?xml version="1.0" encoding="utf-8"?>
<calcChain xmlns="http://schemas.openxmlformats.org/spreadsheetml/2006/main">
  <c r="E13" i="190"/>
  <c r="H18" i="194"/>
  <c r="I18"/>
  <c r="G18"/>
  <c r="H16"/>
  <c r="I16"/>
  <c r="G16"/>
  <c r="H8"/>
  <c r="H12" s="1"/>
  <c r="I8"/>
  <c r="I12" s="1"/>
  <c r="G8"/>
  <c r="G12" s="1"/>
  <c r="D30" i="190"/>
  <c r="E30" l="1"/>
  <c r="D40"/>
  <c r="F30" l="1"/>
  <c r="D84" i="203" l="1"/>
  <c r="D59"/>
  <c r="C49"/>
  <c r="C55"/>
  <c r="D44"/>
  <c r="H13" i="5"/>
  <c r="H10" i="41"/>
  <c r="D20" i="196"/>
  <c r="E20"/>
  <c r="C20"/>
  <c r="E12" i="198" l="1"/>
  <c r="F12"/>
  <c r="D12"/>
  <c r="E11"/>
  <c r="F11"/>
  <c r="D11"/>
  <c r="I32" i="195"/>
  <c r="H10" i="196"/>
  <c r="I10"/>
  <c r="G10"/>
  <c r="H11" i="195"/>
  <c r="I11"/>
  <c r="G11"/>
  <c r="H8"/>
  <c r="I8"/>
  <c r="G8"/>
  <c r="H6"/>
  <c r="I6"/>
  <c r="G6"/>
  <c r="E7"/>
  <c r="D6"/>
  <c r="D19" s="1"/>
  <c r="E6"/>
  <c r="C6"/>
  <c r="H26" i="196"/>
  <c r="I26"/>
  <c r="I27" s="1"/>
  <c r="G26"/>
  <c r="H11"/>
  <c r="I11"/>
  <c r="G11"/>
  <c r="H9"/>
  <c r="I9"/>
  <c r="G9"/>
  <c r="G8"/>
  <c r="H7"/>
  <c r="I7"/>
  <c r="G7"/>
  <c r="D10"/>
  <c r="D9"/>
  <c r="C10"/>
  <c r="D7"/>
  <c r="C7"/>
  <c r="G30" i="5"/>
  <c r="D48" i="41"/>
  <c r="C7" i="195" s="1"/>
  <c r="C19" s="1"/>
  <c r="G39" i="41"/>
  <c r="G24"/>
  <c r="G25"/>
  <c r="F17"/>
  <c r="G17" s="1"/>
  <c r="F5"/>
  <c r="F6"/>
  <c r="F7"/>
  <c r="F8"/>
  <c r="F9"/>
  <c r="F4"/>
  <c r="G4" s="1"/>
  <c r="E10"/>
  <c r="G9"/>
  <c r="D10"/>
  <c r="C9" i="196" s="1"/>
  <c r="C111" i="203"/>
  <c r="C96"/>
  <c r="E115" s="1"/>
  <c r="E92"/>
  <c r="E78"/>
  <c r="E71"/>
  <c r="C65"/>
  <c r="D66" s="1"/>
  <c r="C57"/>
  <c r="C42"/>
  <c r="C38"/>
  <c r="C30"/>
  <c r="D12"/>
  <c r="D8"/>
  <c r="E28" i="5"/>
  <c r="E32" s="1"/>
  <c r="F28"/>
  <c r="F32" s="1"/>
  <c r="H28"/>
  <c r="H32" s="1"/>
  <c r="D28"/>
  <c r="D32" s="1"/>
  <c r="G25"/>
  <c r="G20"/>
  <c r="G22"/>
  <c r="G17"/>
  <c r="G18"/>
  <c r="G16"/>
  <c r="G15"/>
  <c r="G14"/>
  <c r="G9"/>
  <c r="G10"/>
  <c r="G11"/>
  <c r="G12"/>
  <c r="G8"/>
  <c r="G7"/>
  <c r="G5"/>
  <c r="G4"/>
  <c r="H26"/>
  <c r="H19"/>
  <c r="H6"/>
  <c r="H21" i="41"/>
  <c r="E21"/>
  <c r="F21"/>
  <c r="D21"/>
  <c r="G54"/>
  <c r="G55" s="1"/>
  <c r="G52"/>
  <c r="G53" s="1"/>
  <c r="G47"/>
  <c r="G48" s="1"/>
  <c r="G45"/>
  <c r="G42"/>
  <c r="G32"/>
  <c r="G33"/>
  <c r="G34"/>
  <c r="G35"/>
  <c r="G37"/>
  <c r="G40"/>
  <c r="G41" s="1"/>
  <c r="G30"/>
  <c r="G28"/>
  <c r="G29" s="1"/>
  <c r="G23"/>
  <c r="G6"/>
  <c r="G7"/>
  <c r="G8"/>
  <c r="H55"/>
  <c r="H53"/>
  <c r="H56" s="1"/>
  <c r="H51"/>
  <c r="H48"/>
  <c r="H45"/>
  <c r="H41"/>
  <c r="H27"/>
  <c r="H20"/>
  <c r="H17"/>
  <c r="G20"/>
  <c r="E19" i="5"/>
  <c r="F55" i="41"/>
  <c r="E55"/>
  <c r="D55"/>
  <c r="E45"/>
  <c r="F45"/>
  <c r="D45"/>
  <c r="E20"/>
  <c r="F20"/>
  <c r="D20"/>
  <c r="E48"/>
  <c r="D7" i="195" s="1"/>
  <c r="F48" i="41"/>
  <c r="H27" i="196"/>
  <c r="E18" i="41"/>
  <c r="D18"/>
  <c r="F19" i="5"/>
  <c r="G19" s="1"/>
  <c r="D19"/>
  <c r="E11" i="190"/>
  <c r="F11"/>
  <c r="D11"/>
  <c r="D20" s="1"/>
  <c r="E46"/>
  <c r="E48" s="1"/>
  <c r="F46"/>
  <c r="F48" s="1"/>
  <c r="D46"/>
  <c r="D48" s="1"/>
  <c r="H32" i="195"/>
  <c r="D26"/>
  <c r="E26"/>
  <c r="D20"/>
  <c r="E20"/>
  <c r="E19"/>
  <c r="E33" s="1"/>
  <c r="E35" s="1"/>
  <c r="G27" i="196"/>
  <c r="F34" i="190"/>
  <c r="F28"/>
  <c r="F22"/>
  <c r="F24" s="1"/>
  <c r="F17"/>
  <c r="F9"/>
  <c r="F20" s="1"/>
  <c r="F7"/>
  <c r="E34"/>
  <c r="E28"/>
  <c r="E22"/>
  <c r="E24" s="1"/>
  <c r="E17"/>
  <c r="E9"/>
  <c r="E7"/>
  <c r="E26" i="5"/>
  <c r="H9" i="195" s="1"/>
  <c r="H19" s="1"/>
  <c r="H33" s="1"/>
  <c r="H35" s="1"/>
  <c r="F26" i="5"/>
  <c r="I9" i="195" s="1"/>
  <c r="I19" s="1"/>
  <c r="I33" s="1"/>
  <c r="I35" s="1"/>
  <c r="E13" i="5"/>
  <c r="H8" i="196" s="1"/>
  <c r="F13" i="5"/>
  <c r="I8" i="196" s="1"/>
  <c r="E6" i="5"/>
  <c r="H6" i="196" s="1"/>
  <c r="F6" i="5"/>
  <c r="I6" i="196" s="1"/>
  <c r="I18" s="1"/>
  <c r="I28" s="1"/>
  <c r="D26" i="5"/>
  <c r="G9" i="195" s="1"/>
  <c r="D13" i="5"/>
  <c r="D6"/>
  <c r="G6" i="196" s="1"/>
  <c r="E53" i="41"/>
  <c r="F53"/>
  <c r="E51"/>
  <c r="E56" s="1"/>
  <c r="F51"/>
  <c r="F56" s="1"/>
  <c r="E41"/>
  <c r="F41"/>
  <c r="E7" i="196" s="1"/>
  <c r="E27" i="41"/>
  <c r="E29" s="1"/>
  <c r="E10" i="198" s="1"/>
  <c r="E14" s="1"/>
  <c r="E15" s="1"/>
  <c r="F27" i="41"/>
  <c r="D53"/>
  <c r="D51"/>
  <c r="C21" i="196" s="1"/>
  <c r="D41" i="41"/>
  <c r="D27"/>
  <c r="D29" s="1"/>
  <c r="D10" i="198" s="1"/>
  <c r="D14" s="1"/>
  <c r="D15" s="1"/>
  <c r="C11" i="197"/>
  <c r="G32" i="195"/>
  <c r="C26"/>
  <c r="C20"/>
  <c r="C32" s="1"/>
  <c r="C24" i="196"/>
  <c r="D28" i="190"/>
  <c r="D34"/>
  <c r="D9"/>
  <c r="D17"/>
  <c r="D22"/>
  <c r="D24" s="1"/>
  <c r="D7"/>
  <c r="E20" l="1"/>
  <c r="E44"/>
  <c r="E49" s="1"/>
  <c r="E4" i="203"/>
  <c r="D33" i="195"/>
  <c r="D35" s="1"/>
  <c r="D36"/>
  <c r="C33"/>
  <c r="C35" s="1"/>
  <c r="C19" i="196"/>
  <c r="C27" s="1"/>
  <c r="F10" i="41"/>
  <c r="E9" i="196" s="1"/>
  <c r="I37" i="195"/>
  <c r="E36"/>
  <c r="I36"/>
  <c r="D25" i="190"/>
  <c r="D44"/>
  <c r="D49" s="1"/>
  <c r="F44"/>
  <c r="F49" s="1"/>
  <c r="H27" i="5"/>
  <c r="C6" i="196"/>
  <c r="D6"/>
  <c r="D18" s="1"/>
  <c r="E10"/>
  <c r="H18"/>
  <c r="H31" s="1"/>
  <c r="E37" i="195"/>
  <c r="I31" i="196"/>
  <c r="H32"/>
  <c r="I32"/>
  <c r="G19" i="195"/>
  <c r="G33" s="1"/>
  <c r="G18" i="196"/>
  <c r="G31" s="1"/>
  <c r="E21"/>
  <c r="E19" s="1"/>
  <c r="E27" s="1"/>
  <c r="D21"/>
  <c r="D19" s="1"/>
  <c r="D27" s="1"/>
  <c r="D56" i="41"/>
  <c r="C18" i="196"/>
  <c r="C31" s="1"/>
  <c r="C28"/>
  <c r="C30" s="1"/>
  <c r="G32" i="5"/>
  <c r="G26"/>
  <c r="E27"/>
  <c r="E33" s="1"/>
  <c r="D27"/>
  <c r="D33" s="1"/>
  <c r="G13"/>
  <c r="G6"/>
  <c r="G27" i="41"/>
  <c r="E49"/>
  <c r="E57" s="1"/>
  <c r="G10"/>
  <c r="E14" i="203"/>
  <c r="E25" i="190"/>
  <c r="F25"/>
  <c r="D37" i="195"/>
  <c r="H28" i="196"/>
  <c r="H30" s="1"/>
  <c r="I30"/>
  <c r="C32"/>
  <c r="D28"/>
  <c r="D30" s="1"/>
  <c r="H33" i="5"/>
  <c r="F27"/>
  <c r="G56" i="41"/>
  <c r="H29"/>
  <c r="F29"/>
  <c r="D49"/>
  <c r="H18"/>
  <c r="F18"/>
  <c r="D50" i="190" l="1"/>
  <c r="E50"/>
  <c r="E119" i="203"/>
  <c r="D32" i="196"/>
  <c r="D31"/>
  <c r="F10" i="198"/>
  <c r="F14" s="1"/>
  <c r="F15" s="1"/>
  <c r="E6" i="196"/>
  <c r="E18" s="1"/>
  <c r="E28"/>
  <c r="E30" s="1"/>
  <c r="D57" i="41"/>
  <c r="C36" i="195"/>
  <c r="C37"/>
  <c r="G35"/>
  <c r="G28" i="196"/>
  <c r="G30" s="1"/>
  <c r="G32"/>
  <c r="F49" i="41"/>
  <c r="F57" s="1"/>
  <c r="G18"/>
  <c r="E86" i="203"/>
  <c r="F50" i="190"/>
  <c r="G27" i="5"/>
  <c r="F33"/>
  <c r="G33" s="1"/>
  <c r="G57" i="41"/>
  <c r="H49"/>
  <c r="H57" s="1"/>
  <c r="E32" i="196" l="1"/>
  <c r="E31"/>
  <c r="G49" i="41"/>
</calcChain>
</file>

<file path=xl/sharedStrings.xml><?xml version="1.0" encoding="utf-8"?>
<sst xmlns="http://schemas.openxmlformats.org/spreadsheetml/2006/main" count="716" uniqueCount="552">
  <si>
    <t>Működési célú támogatásértékű kiadások</t>
  </si>
  <si>
    <t>Működési bevételek</t>
  </si>
  <si>
    <t>Személyi juttatások</t>
  </si>
  <si>
    <t>Felújítási kiadások</t>
  </si>
  <si>
    <t>Ingatlanok felújítása</t>
  </si>
  <si>
    <t>Felhalmozási célú támogatásértékű kiadások</t>
  </si>
  <si>
    <t>Háztartásoknak</t>
  </si>
  <si>
    <t>Működési célú pénzeszközátadások összesen</t>
  </si>
  <si>
    <t>Költségvetési kiadások összesen:</t>
  </si>
  <si>
    <t>Közhatalmi bevételek</t>
  </si>
  <si>
    <t>Kölcsön nyújtása</t>
  </si>
  <si>
    <t>Kölcsön törlesztése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</si>
  <si>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</si>
  <si>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</si>
  <si>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</si>
  <si>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</si>
  <si>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</si>
  <si>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</si>
  <si>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Pénzeszközátadások államháztartáson kívülre összesen</t>
  </si>
  <si>
    <t>Ügyvitel- és számítástechnikai eszközök vás.</t>
  </si>
  <si>
    <t>Egyéb gépek, berendezések és felszerelések vás.</t>
  </si>
  <si>
    <t>11.</t>
  </si>
  <si>
    <t>12.</t>
  </si>
  <si>
    <t>14.</t>
  </si>
  <si>
    <t>17.</t>
  </si>
  <si>
    <t>KIADÁSOK ÖSSZESEN</t>
  </si>
  <si>
    <t>Beruházási kiadások összesen</t>
  </si>
  <si>
    <t>13.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</si>
  <si>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</si>
  <si>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</si>
  <si>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</si>
  <si>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</si>
  <si>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</si>
  <si>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</si>
  <si>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</si>
  <si>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</si>
  <si>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</si>
  <si>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</si>
  <si>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</si>
  <si>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</si>
  <si>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37.</t>
  </si>
  <si>
    <t>Önkormányzat támogatásértékű kiadások, pénzeszközátadások</t>
  </si>
  <si>
    <t>Ingatlanok és kapcsolódó vagyoni értékű jogok vás.</t>
  </si>
  <si>
    <t>6.</t>
  </si>
  <si>
    <t>Felhalmozási kiadások</t>
  </si>
  <si>
    <t>7.</t>
  </si>
  <si>
    <t>8.</t>
  </si>
  <si>
    <t>9.</t>
  </si>
  <si>
    <t>10.</t>
  </si>
  <si>
    <t>19.</t>
  </si>
  <si>
    <t>I.+II. KIADÁSOK ÖSSZESEN</t>
  </si>
  <si>
    <t>15.</t>
  </si>
  <si>
    <t>16.</t>
  </si>
  <si>
    <t>18.</t>
  </si>
  <si>
    <t>Vállalkozásoknak</t>
  </si>
  <si>
    <t>Társulásnak és költségvetési szerveinek</t>
  </si>
  <si>
    <t>Irányítás (felügyelet) alá tartozó költségvetési szervnek folyósított támogatás</t>
  </si>
  <si>
    <t>5. Felhalmozási célú támogatásértékű kiadások</t>
  </si>
  <si>
    <t xml:space="preserve">2. </t>
  </si>
  <si>
    <t>K511</t>
  </si>
  <si>
    <t>K84</t>
  </si>
  <si>
    <t>K88</t>
  </si>
  <si>
    <t>K915</t>
  </si>
  <si>
    <t>K50613</t>
  </si>
  <si>
    <t>K50616</t>
  </si>
  <si>
    <t>K50617</t>
  </si>
  <si>
    <t>K51112</t>
  </si>
  <si>
    <t>K511123</t>
  </si>
  <si>
    <t>Civil szervezeteknek</t>
  </si>
  <si>
    <t>K51114</t>
  </si>
  <si>
    <t>20.</t>
  </si>
  <si>
    <t>K62</t>
  </si>
  <si>
    <t>K621</t>
  </si>
  <si>
    <t>K64</t>
  </si>
  <si>
    <t>K641</t>
  </si>
  <si>
    <t>K71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</si>
  <si>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</si>
  <si>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</si>
  <si>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</si>
  <si>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</si>
  <si>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</si>
  <si>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</si>
  <si>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</si>
  <si>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</si>
  <si>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</si>
  <si>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</si>
  <si>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</si>
  <si>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</si>
  <si>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</si>
  <si>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</si>
  <si>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</si>
  <si>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</si>
  <si>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</si>
  <si>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</si>
  <si>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</si>
  <si>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</si>
  <si>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</si>
  <si>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</si>
  <si>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</si>
  <si>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</si>
  <si>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</si>
  <si>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</si>
  <si>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</si>
  <si>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</si>
  <si>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</si>
  <si>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</si>
  <si>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</si>
  <si>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</si>
  <si>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</si>
  <si>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</si>
  <si>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</si>
  <si>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</si>
  <si>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</si>
  <si>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</si>
  <si>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</si>
  <si>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</si>
  <si>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</si>
  <si>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</si>
  <si>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</si>
  <si>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</si>
  <si>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</si>
  <si>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</si>
  <si>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</si>
  <si>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</si>
  <si>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</si>
  <si>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</si>
  <si>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</si>
  <si>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</si>
  <si>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</si>
  <si>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</si>
  <si>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</si>
  <si>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</si>
  <si>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</si>
  <si>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</si>
  <si>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</si>
  <si>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</si>
  <si>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</si>
  <si>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</si>
  <si>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</si>
  <si>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</si>
  <si>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</si>
  <si>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</si>
  <si>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</si>
  <si>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</si>
  <si>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</si>
  <si>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</si>
  <si>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</si>
  <si>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</si>
  <si>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</si>
  <si>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</si>
  <si>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</si>
  <si>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</si>
  <si>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</si>
  <si>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</si>
  <si>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</si>
  <si>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</si>
  <si>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</si>
  <si>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</si>
  <si>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</si>
  <si>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</si>
  <si>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</si>
  <si>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</si>
  <si>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</si>
  <si>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</si>
  <si>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</si>
  <si>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</si>
  <si>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</si>
  <si>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</si>
  <si>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</si>
  <si>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</si>
  <si>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</si>
  <si>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</si>
  <si>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</si>
  <si>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</si>
  <si>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</si>
  <si>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Sor-szám</t>
  </si>
  <si>
    <t>Szakfeladat megnevezés</t>
  </si>
  <si>
    <t>Önkormányzat</t>
  </si>
  <si>
    <t>Önkormányzati jogalkotás</t>
  </si>
  <si>
    <t>Város és községgazdálkodási szolg.</t>
  </si>
  <si>
    <t>Foglalk.helyett.t.jog. hosszabb idejű közfoglalkoztatása</t>
  </si>
  <si>
    <t>Közsségi, társadalmi tevékenység</t>
  </si>
  <si>
    <t>Mindösszesen</t>
  </si>
  <si>
    <t>Adósságot keletkeztető kötelezettségvállalásának felső határa (hitelképesség)</t>
  </si>
  <si>
    <t>Illetékek</t>
  </si>
  <si>
    <t>Helyi adók</t>
  </si>
  <si>
    <t>Gépjárműadó</t>
  </si>
  <si>
    <t>Kamatbevételek</t>
  </si>
  <si>
    <t>Saját bevételek</t>
  </si>
  <si>
    <t>Adósságot keletkeztető éves kötelezetts. váll. felső határa 50%</t>
  </si>
  <si>
    <t>Támogatások ( Önkorm.mük.tám.), kiegészítések (működési célú)</t>
  </si>
  <si>
    <t xml:space="preserve">áht-n belüli megelőlegezések visszafízetése </t>
  </si>
  <si>
    <t>vagyonkezelésből származó bevétel</t>
  </si>
  <si>
    <t xml:space="preserve"> Ft-ban</t>
  </si>
  <si>
    <t xml:space="preserve">  forintban !</t>
  </si>
  <si>
    <t>Ft-ban</t>
  </si>
  <si>
    <t xml:space="preserve">   Forgatási célú belföldi értékpapír beváltása, értékesítése</t>
  </si>
  <si>
    <t>Abda  Önkorm.-nak 2016. évi költsgv.különb. Családseg.-Gyermj.</t>
  </si>
  <si>
    <t>Eredeti előirányzat</t>
  </si>
  <si>
    <t>2017. évi előirányzat</t>
  </si>
  <si>
    <t>2017. évi eredeti előirányzat</t>
  </si>
  <si>
    <t>Abda  Önkorm.-nak 2017. évi óvoda n.jutalomra</t>
  </si>
  <si>
    <t>Abda  Önkorm.-nak 2017. évi költsgv.különb. Családseg.-Gyermj.</t>
  </si>
  <si>
    <t>2017. évi engedélyezett létszám</t>
  </si>
  <si>
    <t>Közös Hivatalnak (munkaruha, szem.jutt.)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</si>
  <si>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</si>
  <si>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</si>
  <si>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</si>
  <si>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</si>
  <si>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</si>
  <si>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</si>
  <si>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</si>
  <si>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</si>
  <si>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</si>
  <si>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</si>
  <si>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Értékesítési és forgalmi adók (iparűzési)</t>
  </si>
  <si>
    <t>Gépjárműadók</t>
  </si>
  <si>
    <t>Egyéb áruhaszn. és szolg. adók (idegenforg. adó)</t>
  </si>
  <si>
    <t>Termékek és szolgáltatások adói (1:3)</t>
  </si>
  <si>
    <t>Egyéb közhatalmi bevételek (talajterh., bírság, pótlék)</t>
  </si>
  <si>
    <t>Közhatalmi bevételek összesen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</si>
  <si>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</si>
  <si>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</si>
  <si>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</si>
  <si>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</si>
  <si>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</si>
  <si>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</si>
  <si>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</si>
  <si>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</si>
  <si>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összesen:</t>
  </si>
  <si>
    <t>Ingatlanok értékesítése</t>
  </si>
  <si>
    <t>Felhalmozási bevételek</t>
  </si>
  <si>
    <t>Felhalmozási célú visszatérítendő támogatások, kölcsönök visszatérülése államháztartáson kívülről</t>
  </si>
  <si>
    <t>Felhalmozási célú átvett pénzeszközök</t>
  </si>
  <si>
    <t>Költségvetési bevételek</t>
  </si>
  <si>
    <t>Forgatási célú belföldi értékpapírok beváltása, értékesítése</t>
  </si>
  <si>
    <t>Belföldi értékpapírok bevételei</t>
  </si>
  <si>
    <t>Előző év költségvetési maradványának igénybevétele</t>
  </si>
  <si>
    <t>Maradvány igénybevétele</t>
  </si>
  <si>
    <t>Finanszírozási bevételek</t>
  </si>
  <si>
    <t>Bevételek összesen: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</si>
  <si>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</si>
  <si>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</si>
  <si>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</si>
  <si>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</si>
  <si>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</si>
  <si>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</si>
  <si>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</si>
  <si>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</si>
  <si>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</si>
  <si>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</si>
  <si>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</si>
  <si>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</si>
  <si>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</si>
  <si>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</si>
  <si>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</si>
  <si>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</si>
  <si>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</si>
  <si>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</si>
  <si>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</si>
  <si>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</si>
  <si>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</si>
  <si>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</si>
  <si>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</si>
  <si>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</si>
  <si>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Módosított ei.</t>
  </si>
  <si>
    <t>Teljesítés</t>
  </si>
  <si>
    <t>2. Felhalmozási i célú pénzeszközátadások</t>
  </si>
  <si>
    <t>Felhalmozási célú támogatáok áh-n  kívülre</t>
  </si>
  <si>
    <t>Működési célú költségvetési támogatások és kiegészítő támogatások</t>
  </si>
  <si>
    <t>Müködési c. támogatásértékű bevétel központi költségvetési szervek</t>
  </si>
  <si>
    <t>Müködési c. támogatásértékű bevétel egyéb fejezeto kezelésű ei.</t>
  </si>
  <si>
    <t>Befektetett pénzügyi eszközökből származó bevételek</t>
  </si>
  <si>
    <t>Müködési c. támogatásértékű bevétel központi kezelésű</t>
  </si>
  <si>
    <t>Felhalmozási  célú támogatások áht-n belülről összesen:</t>
  </si>
  <si>
    <t>Egyéb pénzügyo műveletel bevételei</t>
  </si>
  <si>
    <t>Részesedések értékesítése</t>
  </si>
  <si>
    <t>1.a.</t>
  </si>
  <si>
    <t xml:space="preserve">Államháztartáson belüli megelőlegezések </t>
  </si>
  <si>
    <t>Államháztartáson belüli megelőlegezések</t>
  </si>
  <si>
    <t>Részesedések beszerzése</t>
  </si>
  <si>
    <t>Felhalmozási bevetétel Részesedések értékesítése</t>
  </si>
  <si>
    <t xml:space="preserve">   Egyéb belső finanszírozási bevételek Államháztartáson belüli megelőlegezés</t>
  </si>
  <si>
    <t>Támogatások,felhalmozásicélú önkormányzati támogatás</t>
  </si>
  <si>
    <t>Beruházás Részesedések értékesítése</t>
  </si>
  <si>
    <t>Központi költségvetési szervnek</t>
  </si>
  <si>
    <t>Felhalmozási célú önkormányzati támogatások</t>
  </si>
  <si>
    <t>Teljesítés 2016.év</t>
  </si>
  <si>
    <t>% 2017.év telj./Mód</t>
  </si>
  <si>
    <t>Egyéb tárgyi eszköz értékesítése</t>
  </si>
  <si>
    <t>Magánszemélyek jövedelemadó</t>
  </si>
  <si>
    <t>Termőföld bérbeadásból származó jövedelem utáni szemlyi j.adó</t>
  </si>
  <si>
    <t>9/a</t>
  </si>
  <si>
    <t>Értékpapírok vásárlásának kiadása</t>
  </si>
  <si>
    <t>ESZKÖZÖK</t>
  </si>
  <si>
    <t>I. Immateriális javak összesen:</t>
  </si>
  <si>
    <t>Vagyon értékű jogok bruttó ért.</t>
  </si>
  <si>
    <t>Teljesen 0-ig leírt vagyonértékű jogok bruttó ért.</t>
  </si>
  <si>
    <t>Vagyon értékű jogok eddig elszám.écs</t>
  </si>
  <si>
    <t>Nettó vagyon értékű jogok</t>
  </si>
  <si>
    <t>Szellemi termékek bruttó ért.</t>
  </si>
  <si>
    <t>Teljesen 0-ig leírt szellemi termékek bruttó ért.</t>
  </si>
  <si>
    <t>Szellemi termékek eddig elsz. écs.</t>
  </si>
  <si>
    <t>Nettó szellemi termékek</t>
  </si>
  <si>
    <t>II. Tárgyi eszközök összesen:</t>
  </si>
  <si>
    <t>Földterületek forgalomképtelen</t>
  </si>
  <si>
    <t>Korlátozottan forgalom képes földterület</t>
  </si>
  <si>
    <t>Korlátozottan forgalom képes telkek</t>
  </si>
  <si>
    <t>Forgalom képes telkek bruttó értéke</t>
  </si>
  <si>
    <t>Erdő</t>
  </si>
  <si>
    <t>Korlátozottan forgalom képes épületek bruttó ért.</t>
  </si>
  <si>
    <t>Korlátozottan forgalom képes épületek elsz. écs.</t>
  </si>
  <si>
    <t>Forgalom képes épületek bruttó értéke</t>
  </si>
  <si>
    <r>
      <t>Teljesen 0-ig leírt épületek bruttó.ért.</t>
    </r>
    <r>
      <rPr>
        <sz val="8"/>
        <rFont val="Times New Roman"/>
        <family val="1"/>
        <charset val="238"/>
      </rPr>
      <t>(korlátozottan forgalom képes)</t>
    </r>
  </si>
  <si>
    <t>Teljesen 0-ig leírt épületek écs</t>
  </si>
  <si>
    <t>Nettó épületek</t>
  </si>
  <si>
    <t>Egyéb építmények bruttó ért forgalomképtelen</t>
  </si>
  <si>
    <t>Forgalomképtelen egyéb építmények elszámolt écs</t>
  </si>
  <si>
    <t>Teljesen 0-ig leírt egyéb építmények br.ért.</t>
  </si>
  <si>
    <t>Teljesen 0-ig leírt egyéb építmények écs.</t>
  </si>
  <si>
    <t>Nettó egyéb építmények</t>
  </si>
  <si>
    <t>Nettó vagyon értékű jog</t>
  </si>
  <si>
    <t>Ingatlanok és kapcsolódó vagyonértékű jogok összesen:</t>
  </si>
  <si>
    <t>Teljesen 0-ig leírt ügyviteli és számtech.eszk. br.ért.</t>
  </si>
  <si>
    <t>Teljesen 0-ig leírt ügyviteli és számtech.eszk. écs.</t>
  </si>
  <si>
    <t>Nettó ügyviteli és számtech. eszközök</t>
  </si>
  <si>
    <t>Egyéb gépek, berend. és felszerelések bruttó ért.</t>
  </si>
  <si>
    <t>Egyéb gépek, ber. és felsz. eddig elsz.écs.</t>
  </si>
  <si>
    <t>Teljesen 0-ig leírt e.gépek, ber. és felsz.br.ért.</t>
  </si>
  <si>
    <t>Teljesen 0-ig leírt e.gépek, ber. és felsz.écs.</t>
  </si>
  <si>
    <t>Nettó egyéb gépek; ber. és felszerelések</t>
  </si>
  <si>
    <t>Korl.forg.képes képzőműv.alkotások</t>
  </si>
  <si>
    <t>Gépek, berendezések felszerelések összesen:</t>
  </si>
  <si>
    <t>Járművek bruttó ért.</t>
  </si>
  <si>
    <t>Járművek eddig elsz.écs.</t>
  </si>
  <si>
    <t>Teljesen 0-ig leírt járművek br.ért.</t>
  </si>
  <si>
    <t>Teljesen 0-ig leírt járművek écs.</t>
  </si>
  <si>
    <t>Nettó járművek</t>
  </si>
  <si>
    <t>III. Befektetett pénzügyi eszközök összesen:</t>
  </si>
  <si>
    <t>Egyéb tartós részesedések (Pannon-Víz részvény)</t>
  </si>
  <si>
    <r>
      <t xml:space="preserve">Egyéb tartós részesedések </t>
    </r>
    <r>
      <rPr>
        <sz val="8"/>
        <rFont val="Times New Roman"/>
        <family val="1"/>
        <charset val="238"/>
      </rPr>
      <t>(Nyugat-Pannon Terület Gazdaságfejlesztési Szolgáltató Közhasznú Nonprofit Korlátolt felelősségű Társaság</t>
    </r>
    <r>
      <rPr>
        <sz val="12"/>
        <rFont val="Times New Roman"/>
        <family val="1"/>
        <charset val="238"/>
      </rPr>
      <t>)</t>
    </r>
  </si>
  <si>
    <t>Tartósan adott kölcsön</t>
  </si>
  <si>
    <t>Egyéb hosszú lejáratú követelés</t>
  </si>
  <si>
    <t>IV. Koncesszióba,vagyonkezelésbe adott eszközök:</t>
  </si>
  <si>
    <t>Koncessz.,vagyonk.adott ing. vagyonért. jog.</t>
  </si>
  <si>
    <t>eddig elsz.écs.</t>
  </si>
  <si>
    <t xml:space="preserve">Teljesen 0-ig leírt üz. átad. gépek, berend. </t>
  </si>
  <si>
    <t>Teljesen 0-ig leírt üz. átad. gépek, berend. Écs</t>
  </si>
  <si>
    <t>A / Nemzeti vagyonba tartozó befektetett  eszközök összesen:</t>
  </si>
  <si>
    <t>II. Értékpapírok összesen:</t>
  </si>
  <si>
    <t>-forgatási célú hitelviszonyt megtest. Értékpapír</t>
  </si>
  <si>
    <t>B / Nemzeti vagyonba tartozó forgóeszközök  összesen:</t>
  </si>
  <si>
    <t>III. Forintszámlák összesen:</t>
  </si>
  <si>
    <t>Pénztárak, csekkek, betétkönyv</t>
  </si>
  <si>
    <t>Költségvet. bankszámla</t>
  </si>
  <si>
    <t>Idegen pénzeszközök</t>
  </si>
  <si>
    <t>- letéti szla.</t>
  </si>
  <si>
    <t>- Idegen bevételek számla</t>
  </si>
  <si>
    <t>C / Pénzeszközök  összesen:</t>
  </si>
  <si>
    <t>ESZKÖZÖK összesen:</t>
  </si>
  <si>
    <t>#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</si>
  <si>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</si>
  <si>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</si>
  <si>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</si>
  <si>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</si>
  <si>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</si>
  <si>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</si>
  <si>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</si>
  <si>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11</t>
  </si>
  <si>
    <t>A/III/1 Tartós részesedések (=A/III/1a+…+A/III/1e)</t>
  </si>
  <si>
    <t>13</t>
  </si>
  <si>
    <t>A/III/1b - ebből: tartós részesedések nem pénzügyi vállalkozásban</t>
  </si>
  <si>
    <t>15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</si>
  <si>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</si>
  <si>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</si>
  <si>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</si>
  <si>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</si>
  <si>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</si>
  <si>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</si>
  <si>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</si>
  <si>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</si>
  <si>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</si>
  <si>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</si>
  <si>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53</t>
  </si>
  <si>
    <t>C/III/1 Kincstáron kívüli forintszámlák</t>
  </si>
  <si>
    <t>C/III Forintszámlák (=C/III/1+C/III/2)</t>
  </si>
  <si>
    <t>C) PÉNZESZKÖZÖK (=C/I+…+C/IV)</t>
  </si>
  <si>
    <t>62</t>
  </si>
  <si>
    <t>D/I/3 Költségvetési évben esedékes követelések közhatalmi bevételre (=D/I/3a+…+D/I/3f)</t>
  </si>
  <si>
    <t>68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</si>
  <si>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</si>
  <si>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</si>
  <si>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</si>
  <si>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70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</si>
  <si>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</si>
  <si>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</si>
  <si>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</si>
  <si>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</si>
  <si>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</si>
  <si>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</si>
  <si>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</si>
  <si>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</si>
  <si>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</si>
  <si>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161</t>
  </si>
  <si>
    <t>D) KÖVETELÉSEK  (=D/I+D/II+D/III)</t>
  </si>
  <si>
    <t>E/I/2 Más előzetesen felszámított levonható általános forgalmi adó</t>
  </si>
  <si>
    <t>166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</si>
  <si>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</si>
  <si>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</si>
  <si>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</si>
  <si>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171</t>
  </si>
  <si>
    <t>175</t>
  </si>
  <si>
    <t>176</t>
  </si>
  <si>
    <t>F/1  Eredményszemléletű bevételek aktív időbeli elhatárolása</t>
  </si>
  <si>
    <t>F) AKTÍV IDŐBELI  ELHATÁROLÁSOK  (=F/1+F/2+F/3)</t>
  </si>
  <si>
    <t>ESZKÖZÖK ÖSSZESEN (=A+B+C+D+E+F)</t>
  </si>
  <si>
    <t>181</t>
  </si>
  <si>
    <t>G/I  Nemzeti vagyon induláskori értéke</t>
  </si>
  <si>
    <t>182</t>
  </si>
  <si>
    <t>G/II Nemzeti vagyon változásai</t>
  </si>
  <si>
    <t>185</t>
  </si>
  <si>
    <t>G/III/3 Pénzeszközön kívüli egyéb eszközök induláskori értéke és változásai</t>
  </si>
  <si>
    <t>186</t>
  </si>
  <si>
    <t>G/IV Felhalmozott eredmény</t>
  </si>
  <si>
    <t>G/VI Mérleg szerinti eredmény</t>
  </si>
  <si>
    <t>230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</si>
  <si>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</si>
  <si>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</si>
  <si>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</si>
  <si>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</si>
  <si>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253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</si>
  <si>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</si>
  <si>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</si>
  <si>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</si>
  <si>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</si>
  <si>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07/A - Maradványkimutatás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</si>
  <si>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</si>
  <si>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</si>
  <si>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</si>
  <si>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</si>
  <si>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</si>
  <si>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</si>
  <si>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</si>
  <si>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</si>
  <si>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</si>
  <si>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</si>
  <si>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</si>
  <si>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</si>
  <si>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</si>
  <si>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</si>
  <si>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17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</si>
  <si>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</si>
  <si>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</si>
  <si>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</si>
  <si>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</si>
  <si>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</si>
  <si>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A/II Tárgyi eszközök  (=A/II/1+...+A/II/5)</t>
  </si>
  <si>
    <t>51</t>
  </si>
  <si>
    <t>57</t>
  </si>
  <si>
    <t>66</t>
  </si>
  <si>
    <t>67</t>
  </si>
  <si>
    <t>101</t>
  </si>
  <si>
    <t>143</t>
  </si>
  <si>
    <t>148</t>
  </si>
  <si>
    <t>152</t>
  </si>
  <si>
    <t>153</t>
  </si>
  <si>
    <t>158</t>
  </si>
  <si>
    <t>159</t>
  </si>
  <si>
    <t>164</t>
  </si>
  <si>
    <t>167</t>
  </si>
  <si>
    <t>E) EGYÉB SAJÁTOS ELSZÁMOLÁSOK (=E/I+E/II+E/III)</t>
  </si>
  <si>
    <t>172</t>
  </si>
  <si>
    <t>177</t>
  </si>
  <si>
    <t>178</t>
  </si>
  <si>
    <t>G/III Egyéb eszközök induláskori értéke és változásai (=G/III/1+G/III/2+G/III/3)</t>
  </si>
  <si>
    <t>183</t>
  </si>
  <si>
    <t>G/ SAJÁT TŐKE  (= G/I+…+G/VI)</t>
  </si>
  <si>
    <t>225</t>
  </si>
  <si>
    <t>H/II/9 Költségvetési évet követően esedékes kötelezettségek finanszírozási kiadásokra (&gt;=H/II/9a+…+H/II/9j)</t>
  </si>
  <si>
    <t>236</t>
  </si>
  <si>
    <t>237</t>
  </si>
  <si>
    <t>247</t>
  </si>
  <si>
    <t>248</t>
  </si>
  <si>
    <t>251</t>
  </si>
  <si>
    <t>254</t>
  </si>
  <si>
    <t>A/I/2 Szellemi termékek</t>
  </si>
  <si>
    <t>A/I Immateriális javak (=A/I/1+A/I/2+A/I/3)</t>
  </si>
  <si>
    <t>47</t>
  </si>
  <si>
    <t>C/II/1 Forintpénztár</t>
  </si>
  <si>
    <t>50</t>
  </si>
  <si>
    <t>C/II Pénztárak, csekkek, betétkönyvek (=C/II/1+C/II/2+C/II/3)</t>
  </si>
  <si>
    <t>73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</si>
  <si>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</si>
  <si>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</si>
  <si>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</si>
  <si>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147</t>
  </si>
  <si>
    <t>D/III/1d - ebből: igénybe vett szolgáltatásra adott előlegek</t>
  </si>
  <si>
    <t>239</t>
  </si>
  <si>
    <t>H/III/3 Más szervezetet megillető bevételek elszámolása</t>
  </si>
  <si>
    <t>16</t>
  </si>
  <si>
    <t>D)        Alaptevékenység kötelezettségvállalással terhelt maradványa</t>
  </si>
  <si>
    <t>IKRÉNY KÖZSÉG ÖNKORMÁNYZATA   2017. évi beszámoló</t>
  </si>
  <si>
    <t>IKRÉNY KÖZSÉG ÖNKORMÁNYZATA   2017. ÉVI BESZÁMOLÓ</t>
  </si>
  <si>
    <t xml:space="preserve">IKRÉNY KÖZSÉG ÖNKORMÁNYZATA   2017. .ÉVI BESZÁMOLÓ </t>
  </si>
  <si>
    <t xml:space="preserve">IKRÉNY KÖZSÉG ÖNKORMÁNYZATA   2017.ÉVI BESZÁMOLÓ </t>
  </si>
  <si>
    <t>IKRÉNY KÖZSÉG ÖNKORMÁNYZATA 2017. ÉVI KÖLTSÉGVETÉSE</t>
  </si>
  <si>
    <t>IKRÉNY KÖZSÉG ÖNKORMÁNYZATA 2017. .ÉVI BESZÁMOLÓ</t>
  </si>
  <si>
    <t>IKRÉNY KÖZSÉG ÖNKORMÁNYZAT   2017. évi BESZÁMOLÓ VAGYON KIMUTATÁSA</t>
  </si>
  <si>
    <t>Vagyoni tipusú adók (építményadó, kommunális adó)</t>
  </si>
  <si>
    <t xml:space="preserve">Egyéb felhalmozási célú átvett pénzeszköz </t>
  </si>
  <si>
    <t>Államháztartáson belüli megelőlegezések visszafieztése</t>
  </si>
  <si>
    <t>Földterületek aktivált bruttó értéke</t>
  </si>
  <si>
    <t>Épületek aktivált bruttó értéke</t>
  </si>
  <si>
    <t>Egyéb építmények aktivált bruttó ért</t>
  </si>
  <si>
    <t>Egyéb építmények aktivált bruttó értéke</t>
  </si>
  <si>
    <t>Épületek eddig elszámolt écs</t>
  </si>
  <si>
    <t>Egyéb építmények écs</t>
  </si>
  <si>
    <t>Ingatlan vagyoni ért. jog bruttó ért.</t>
  </si>
  <si>
    <t>Ingatlan vagyoni ért. jog elszámolt écs.</t>
  </si>
  <si>
    <t>Informatikai és ir.techn. Gépek, ber., felsz. Aktivált bruttó értéke</t>
  </si>
  <si>
    <t>Informatikai és ir.techn. Eszközök terv sz. écs-e</t>
  </si>
  <si>
    <t>Befejezetlen beruházások és felújítások</t>
  </si>
  <si>
    <t>- Szentistváni CS-né alszámla</t>
  </si>
  <si>
    <t>- Környezetvédelmi alszámla</t>
  </si>
  <si>
    <t xml:space="preserve">- Viziközmű alszámla </t>
  </si>
  <si>
    <t>- Állami hozzájárulások alszámla</t>
  </si>
  <si>
    <t>- Közfoglalkoztatottak alszámla</t>
  </si>
  <si>
    <t>- Költségvetési elszámolási számla</t>
  </si>
  <si>
    <t>- Bankhelyesbítő Ikrény</t>
  </si>
  <si>
    <t>- Kommunális adó beszedési alszámla</t>
  </si>
  <si>
    <t>- Építményadó beszedési alszámla</t>
  </si>
  <si>
    <t>- Iparűzési adó alszámla</t>
  </si>
  <si>
    <t>- Gépjármű adó besz. Alszámla</t>
  </si>
  <si>
    <t>- Késedelmi pótlék alszámla</t>
  </si>
  <si>
    <t>- Bírság besz. Alszámla</t>
  </si>
  <si>
    <t>- Egyéb bevételek beszedési alszámla</t>
  </si>
  <si>
    <t>Könyvtári állománygyarapítása, nyilvántartása</t>
  </si>
  <si>
    <t>Ikrény-Med Bt. - iskola eü.</t>
  </si>
  <si>
    <t>Henzel-Dent Bt. - Fogászati ellátás</t>
  </si>
  <si>
    <t>Ikife</t>
  </si>
  <si>
    <t>Ikrényi Ált. Iskola Diák Sportköre</t>
  </si>
  <si>
    <t>Ikrény Sportegyesülete</t>
  </si>
  <si>
    <t>Ikrényi Polgárőr Egyesület</t>
  </si>
  <si>
    <t>Ikrényi Horgász Egyesület</t>
  </si>
  <si>
    <t>Mosonmagyaróvári KC. Sportegyesület</t>
  </si>
  <si>
    <t>Ikrényi Nefelejcs Nyugdíjas Klub</t>
  </si>
  <si>
    <t>Leader</t>
  </si>
  <si>
    <t>Templomért Alapítvány</t>
  </si>
  <si>
    <t xml:space="preserve">Beruházási célú áfa </t>
  </si>
  <si>
    <t>Felújítási célú áfa</t>
  </si>
  <si>
    <t>Felhalmozási kiadások államháztartáson belül</t>
  </si>
  <si>
    <t>Abda  Önkorm.-nak 2017.évi jegyzői hat.segélyek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</si>
</sst>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77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3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3"/>
      <name val="Times New Roman"/>
      <family val="1"/>
      <charset val="238"/>
    </font>
    <font>
      <b/>
      <i/>
      <u/>
      <sz val="13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i/>
      <u/>
      <sz val="13"/>
      <color rgb="FFFF0000"/>
      <name val="Times New Roman"/>
      <family val="1"/>
      <charset val="238"/>
    </font>
    <font>
      <i/>
      <sz val="13"/>
      <color rgb="FFFF000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18" fillId="4" borderId="0" applyNumberFormat="0" applyBorder="0" applyAlignment="0" applyProtection="0"/>
    <xf numFmtId="0" fontId="19" fillId="1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19" borderId="0" applyNumberFormat="0" applyBorder="0" applyAlignment="0" applyProtection="0"/>
    <xf numFmtId="0" fontId="24" fillId="18" borderId="1" applyNumberFormat="0" applyAlignment="0" applyProtection="0"/>
    <xf numFmtId="0" fontId="76" fillId="0" borderId="0"/>
  </cellStyleXfs>
  <cellXfs count="42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20" borderId="13" xfId="0" applyNumberFormat="1" applyFont="1" applyFill="1" applyBorder="1" applyAlignment="1">
      <alignment vertical="center"/>
    </xf>
    <xf numFmtId="3" fontId="2" fillId="2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0" borderId="15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vertical="center"/>
    </xf>
    <xf numFmtId="3" fontId="2" fillId="20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20" borderId="17" xfId="0" applyFont="1" applyFill="1" applyBorder="1" applyAlignment="1">
      <alignment vertical="center"/>
    </xf>
    <xf numFmtId="0" fontId="2" fillId="2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0" borderId="20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2" fillId="21" borderId="10" xfId="0" applyFont="1" applyFill="1" applyBorder="1" applyAlignment="1">
      <alignment vertical="center" wrapText="1"/>
    </xf>
    <xf numFmtId="0" fontId="2" fillId="21" borderId="11" xfId="0" applyFont="1" applyFill="1" applyBorder="1" applyAlignment="1">
      <alignment horizontal="left" vertical="center" wrapText="1"/>
    </xf>
    <xf numFmtId="0" fontId="2" fillId="21" borderId="11" xfId="0" applyFont="1" applyFill="1" applyBorder="1" applyAlignment="1">
      <alignment horizontal="center" vertical="center"/>
    </xf>
    <xf numFmtId="3" fontId="2" fillId="21" borderId="12" xfId="0" applyNumberFormat="1" applyFont="1" applyFill="1" applyBorder="1" applyAlignment="1">
      <alignment horizontal="right" vertical="center"/>
    </xf>
    <xf numFmtId="0" fontId="2" fillId="20" borderId="26" xfId="0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5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right" vertical="center"/>
    </xf>
    <xf numFmtId="165" fontId="28" fillId="0" borderId="27" xfId="0" applyNumberFormat="1" applyFont="1" applyFill="1" applyBorder="1" applyAlignment="1" applyProtection="1">
      <alignment horizontal="centerContinuous" vertical="center" wrapText="1"/>
    </xf>
    <xf numFmtId="165" fontId="28" fillId="0" borderId="22" xfId="0" applyNumberFormat="1" applyFont="1" applyFill="1" applyBorder="1" applyAlignment="1" applyProtection="1">
      <alignment horizontal="centerContinuous" vertical="center" wrapText="1"/>
    </xf>
    <xf numFmtId="165" fontId="28" fillId="0" borderId="15" xfId="0" applyNumberFormat="1" applyFont="1" applyFill="1" applyBorder="1" applyAlignment="1" applyProtection="1">
      <alignment horizontal="centerContinuous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15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30" fillId="0" borderId="28" xfId="0" applyNumberFormat="1" applyFont="1" applyFill="1" applyBorder="1" applyAlignment="1" applyProtection="1">
      <alignment horizontal="center" vertical="center" wrapText="1"/>
    </xf>
    <xf numFmtId="165" fontId="30" fillId="0" borderId="27" xfId="0" applyNumberFormat="1" applyFont="1" applyFill="1" applyBorder="1" applyAlignment="1" applyProtection="1">
      <alignment horizontal="center" vertical="center" wrapText="1"/>
    </xf>
    <xf numFmtId="165" fontId="30" fillId="0" borderId="22" xfId="0" applyNumberFormat="1" applyFont="1" applyFill="1" applyBorder="1" applyAlignment="1" applyProtection="1">
      <alignment horizontal="center" vertical="center" wrapText="1"/>
    </xf>
    <xf numFmtId="165" fontId="30" fillId="0" borderId="15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31" fillId="0" borderId="30" xfId="0" applyNumberFormat="1" applyFont="1" applyFill="1" applyBorder="1" applyAlignment="1" applyProtection="1">
      <alignment horizontal="left" vertical="center" wrapText="1" indent="1"/>
    </xf>
    <xf numFmtId="165" fontId="3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3" xfId="0" applyNumberFormat="1" applyFill="1" applyBorder="1" applyAlignment="1" applyProtection="1">
      <alignment horizontal="left" vertical="center" wrapText="1" indent="1"/>
    </xf>
    <xf numFmtId="165" fontId="31" fillId="0" borderId="10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4" xfId="0" applyNumberFormat="1" applyFont="1" applyFill="1" applyBorder="1" applyAlignment="1" applyProtection="1">
      <alignment horizontal="left" vertical="center" wrapText="1" indent="1"/>
    </xf>
    <xf numFmtId="165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0" xfId="0" applyNumberFormat="1" applyFont="1" applyFill="1" applyBorder="1" applyAlignment="1" applyProtection="1">
      <alignment horizontal="left" vertical="center" wrapText="1" indent="1"/>
    </xf>
    <xf numFmtId="165" fontId="3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8" xfId="0" applyNumberFormat="1" applyFont="1" applyFill="1" applyBorder="1" applyAlignment="1" applyProtection="1">
      <alignment horizontal="left" vertical="center" wrapText="1" indent="1"/>
    </xf>
    <xf numFmtId="165" fontId="30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</xf>
    <xf numFmtId="165" fontId="30" fillId="0" borderId="15" xfId="0" applyNumberFormat="1" applyFont="1" applyFill="1" applyBorder="1" applyAlignment="1" applyProtection="1">
      <alignment horizontal="right" vertical="center" wrapText="1" indent="1"/>
    </xf>
    <xf numFmtId="165" fontId="34" fillId="0" borderId="38" xfId="0" applyNumberFormat="1" applyFont="1" applyFill="1" applyBorder="1" applyAlignment="1" applyProtection="1">
      <alignment horizontal="left" vertical="center" wrapText="1" indent="1"/>
    </xf>
    <xf numFmtId="165" fontId="32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40" xfId="0" applyNumberFormat="1" applyFont="1" applyFill="1" applyBorder="1" applyAlignment="1" applyProtection="1">
      <alignment horizontal="righ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1"/>
    </xf>
    <xf numFmtId="165" fontId="34" fillId="0" borderId="33" xfId="0" applyNumberFormat="1" applyFont="1" applyFill="1" applyBorder="1" applyAlignment="1" applyProtection="1">
      <alignment horizontal="left" vertical="center" wrapText="1" indent="1"/>
    </xf>
    <xf numFmtId="165" fontId="3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1" xfId="0" applyNumberFormat="1" applyFont="1" applyFill="1" applyBorder="1" applyAlignment="1" applyProtection="1">
      <alignment horizontal="right" vertical="center" wrapText="1" indent="1"/>
    </xf>
    <xf numFmtId="165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41" xfId="0" applyNumberFormat="1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>
      <alignment vertical="center"/>
    </xf>
    <xf numFmtId="165" fontId="31" fillId="0" borderId="10" xfId="0" quotePrefix="1" applyNumberFormat="1" applyFont="1" applyFill="1" applyBorder="1" applyAlignment="1" applyProtection="1">
      <alignment horizontal="left" vertical="center" wrapText="1" indent="3"/>
    </xf>
    <xf numFmtId="165" fontId="31" fillId="0" borderId="39" xfId="0" applyNumberFormat="1" applyFont="1" applyFill="1" applyBorder="1" applyAlignment="1" applyProtection="1">
      <alignment horizontal="left" vertical="center" wrapText="1" indent="1"/>
    </xf>
    <xf numFmtId="165" fontId="3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9" xfId="0" applyNumberFormat="1" applyFont="1" applyFill="1" applyBorder="1" applyAlignment="1" applyProtection="1">
      <alignment horizontal="left" vertical="center" wrapText="1" indent="1"/>
    </xf>
    <xf numFmtId="165" fontId="35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31" xfId="0" applyNumberFormat="1" applyFont="1" applyFill="1" applyBorder="1" applyAlignment="1" applyProtection="1">
      <alignment horizontal="right" vertical="center" wrapText="1" indent="1"/>
    </xf>
    <xf numFmtId="165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0" xfId="0" applyNumberFormat="1" applyFont="1" applyFill="1" applyBorder="1" applyAlignment="1" applyProtection="1">
      <alignment horizontal="left" vertical="center" wrapText="1" indent="2"/>
    </xf>
    <xf numFmtId="165" fontId="32" fillId="0" borderId="11" xfId="0" applyNumberFormat="1" applyFont="1" applyFill="1" applyBorder="1" applyAlignment="1" applyProtection="1">
      <alignment horizontal="left" vertical="center" wrapText="1" indent="2"/>
    </xf>
    <xf numFmtId="165" fontId="35" fillId="0" borderId="11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2"/>
    </xf>
    <xf numFmtId="165" fontId="31" fillId="0" borderId="36" xfId="0" applyNumberFormat="1" applyFont="1" applyFill="1" applyBorder="1" applyAlignment="1" applyProtection="1">
      <alignment horizontal="left" vertical="center" wrapText="1" indent="2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2" fillId="20" borderId="44" xfId="0" applyNumberFormat="1" applyFont="1" applyFill="1" applyBorder="1" applyAlignment="1">
      <alignment horizontal="center" vertical="center" wrapText="1"/>
    </xf>
    <xf numFmtId="43" fontId="2" fillId="20" borderId="45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30" xfId="0" applyNumberFormat="1" applyFont="1" applyFill="1" applyBorder="1" applyAlignment="1">
      <alignment horizontal="right" vertical="center" wrapText="1"/>
    </xf>
    <xf numFmtId="0" fontId="2" fillId="0" borderId="35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43" fontId="2" fillId="20" borderId="27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2" fillId="20" borderId="47" xfId="0" applyNumberFormat="1" applyFont="1" applyFill="1" applyBorder="1" applyAlignment="1">
      <alignment horizontal="center" vertical="center"/>
    </xf>
    <xf numFmtId="3" fontId="2" fillId="20" borderId="16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vertical="center"/>
    </xf>
    <xf numFmtId="165" fontId="0" fillId="0" borderId="0" xfId="0" applyNumberFormat="1" applyFont="1" applyFill="1" applyAlignment="1" applyProtection="1">
      <alignment horizontal="centerContinuous" vertical="center"/>
    </xf>
    <xf numFmtId="165" fontId="0" fillId="0" borderId="0" xfId="0" applyNumberFormat="1" applyFont="1" applyFill="1" applyAlignment="1" applyProtection="1">
      <alignment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6" fillId="20" borderId="11" xfId="0" applyFont="1" applyFill="1" applyBorder="1" applyAlignment="1">
      <alignment horizontal="center" vertical="center" wrapText="1"/>
    </xf>
    <xf numFmtId="3" fontId="36" fillId="2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37" fillId="0" borderId="11" xfId="0" applyFont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8" fillId="22" borderId="11" xfId="0" applyNumberFormat="1" applyFont="1" applyFill="1" applyBorder="1" applyAlignment="1">
      <alignment horizontal="right" vertical="top" wrapText="1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Fill="1" applyBorder="1" applyAlignment="1">
      <alignment horizontal="left" vertical="center"/>
    </xf>
    <xf numFmtId="3" fontId="40" fillId="0" borderId="11" xfId="0" applyNumberFormat="1" applyFont="1" applyBorder="1" applyAlignment="1">
      <alignment horizontal="right" vertical="top" wrapText="1"/>
    </xf>
    <xf numFmtId="0" fontId="41" fillId="0" borderId="0" xfId="0" applyFont="1"/>
    <xf numFmtId="3" fontId="38" fillId="2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1" fillId="0" borderId="11" xfId="0" applyFont="1" applyBorder="1"/>
    <xf numFmtId="0" fontId="1" fillId="0" borderId="0" xfId="0" applyFont="1"/>
    <xf numFmtId="3" fontId="38" fillId="20" borderId="11" xfId="0" applyNumberFormat="1" applyFont="1" applyFill="1" applyBorder="1" applyAlignment="1">
      <alignment horizontal="right" vertical="top" wrapText="1"/>
    </xf>
    <xf numFmtId="3" fontId="38" fillId="23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42" fillId="24" borderId="11" xfId="0" applyNumberFormat="1" applyFont="1" applyFill="1" applyBorder="1" applyAlignment="1">
      <alignment horizontal="right"/>
    </xf>
    <xf numFmtId="0" fontId="42" fillId="0" borderId="0" xfId="0" applyFont="1"/>
    <xf numFmtId="0" fontId="37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1" fillId="0" borderId="0" xfId="0" applyFont="1" applyAlignment="1">
      <alignment vertical="center"/>
    </xf>
    <xf numFmtId="3" fontId="41" fillId="24" borderId="11" xfId="0" applyNumberFormat="1" applyFont="1" applyFill="1" applyBorder="1" applyAlignment="1">
      <alignment horizontal="right"/>
    </xf>
    <xf numFmtId="3" fontId="40" fillId="20" borderId="11" xfId="0" applyNumberFormat="1" applyFont="1" applyFill="1" applyBorder="1" applyAlignment="1">
      <alignment horizontal="center" vertical="center" wrapText="1"/>
    </xf>
    <xf numFmtId="165" fontId="28" fillId="0" borderId="51" xfId="0" applyNumberFormat="1" applyFont="1" applyFill="1" applyBorder="1" applyAlignment="1" applyProtection="1">
      <alignment horizontal="centerContinuous" vertical="center" wrapText="1"/>
    </xf>
    <xf numFmtId="165" fontId="30" fillId="0" borderId="51" xfId="0" applyNumberFormat="1" applyFont="1" applyFill="1" applyBorder="1" applyAlignment="1" applyProtection="1">
      <alignment horizontal="center" vertical="center" wrapText="1"/>
    </xf>
    <xf numFmtId="165" fontId="3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51" xfId="0" applyNumberFormat="1" applyFont="1" applyFill="1" applyBorder="1" applyAlignment="1" applyProtection="1">
      <alignment horizontal="right" vertical="center" wrapText="1" indent="1"/>
    </xf>
    <xf numFmtId="165" fontId="3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53" xfId="0" applyNumberFormat="1" applyFont="1" applyFill="1" applyBorder="1" applyAlignment="1" applyProtection="1">
      <alignment horizontal="right" vertical="center" wrapText="1" indent="1"/>
    </xf>
    <xf numFmtId="165" fontId="3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1" xfId="0" applyNumberFormat="1" applyFont="1" applyFill="1" applyBorder="1" applyAlignment="1">
      <alignment horizontal="center" vertical="center" wrapText="1"/>
    </xf>
    <xf numFmtId="165" fontId="28" fillId="0" borderId="56" xfId="0" applyNumberFormat="1" applyFont="1" applyFill="1" applyBorder="1" applyAlignment="1" applyProtection="1">
      <alignment horizontal="centerContinuous" vertical="center" wrapText="1"/>
    </xf>
    <xf numFmtId="165" fontId="3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1" xfId="0" applyNumberFormat="1" applyFont="1" applyFill="1" applyBorder="1" applyAlignment="1" applyProtection="1">
      <alignment horizontal="right" vertical="center" wrapText="1" indent="1"/>
    </xf>
    <xf numFmtId="165" fontId="3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8" xfId="0" applyNumberFormat="1" applyFont="1" applyFill="1" applyBorder="1" applyAlignment="1" applyProtection="1">
      <alignment horizontal="left" vertical="center" wrapText="1" indent="1"/>
    </xf>
    <xf numFmtId="165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8" xfId="0" applyNumberFormat="1" applyFont="1" applyFill="1" applyBorder="1" applyAlignment="1" applyProtection="1">
      <alignment horizontal="center" vertical="center" wrapText="1"/>
    </xf>
    <xf numFmtId="165" fontId="31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1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1" xfId="0" applyNumberFormat="1" applyFont="1" applyFill="1" applyBorder="1" applyAlignment="1" applyProtection="1">
      <alignment horizontal="left" vertical="center" wrapText="1" indent="1"/>
    </xf>
    <xf numFmtId="165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3" fontId="43" fillId="0" borderId="0" xfId="0" applyNumberFormat="1" applyFont="1" applyFill="1" applyAlignment="1">
      <alignment horizontal="right" vertical="center"/>
    </xf>
    <xf numFmtId="0" fontId="43" fillId="20" borderId="26" xfId="0" applyFont="1" applyFill="1" applyBorder="1" applyAlignment="1">
      <alignment horizontal="center" vertical="center" wrapText="1"/>
    </xf>
    <xf numFmtId="3" fontId="43" fillId="20" borderId="15" xfId="0" applyNumberFormat="1" applyFont="1" applyFill="1" applyBorder="1" applyAlignment="1">
      <alignment horizontal="center" vertical="center" wrapText="1"/>
    </xf>
    <xf numFmtId="3" fontId="46" fillId="20" borderId="11" xfId="0" applyNumberFormat="1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/>
    </xf>
    <xf numFmtId="3" fontId="43" fillId="0" borderId="32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horizontal="center" vertical="center"/>
    </xf>
    <xf numFmtId="0" fontId="44" fillId="20" borderId="61" xfId="0" applyFont="1" applyFill="1" applyBorder="1" applyAlignment="1">
      <alignment horizontal="center" vertical="center"/>
    </xf>
    <xf numFmtId="3" fontId="43" fillId="20" borderId="14" xfId="0" applyNumberFormat="1" applyFont="1" applyFill="1" applyBorder="1" applyAlignment="1">
      <alignment vertical="center"/>
    </xf>
    <xf numFmtId="3" fontId="43" fillId="0" borderId="12" xfId="0" applyNumberFormat="1" applyFont="1" applyFill="1" applyBorder="1" applyAlignment="1">
      <alignment horizontal="right" vertical="center"/>
    </xf>
    <xf numFmtId="0" fontId="43" fillId="20" borderId="16" xfId="0" applyFont="1" applyFill="1" applyBorder="1" applyAlignment="1">
      <alignment horizontal="center" vertical="center"/>
    </xf>
    <xf numFmtId="3" fontId="43" fillId="20" borderId="37" xfId="0" applyNumberFormat="1" applyFont="1" applyFill="1" applyBorder="1" applyAlignment="1">
      <alignment horizontal="right" vertical="center"/>
    </xf>
    <xf numFmtId="0" fontId="43" fillId="0" borderId="27" xfId="0" applyFont="1" applyFill="1" applyBorder="1" applyAlignment="1">
      <alignment horizontal="center" vertical="center"/>
    </xf>
    <xf numFmtId="0" fontId="43" fillId="20" borderId="22" xfId="0" applyFont="1" applyFill="1" applyBorder="1" applyAlignment="1">
      <alignment horizontal="center" vertical="center"/>
    </xf>
    <xf numFmtId="3" fontId="43" fillId="20" borderId="15" xfId="0" applyNumberFormat="1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3" fontId="40" fillId="20" borderId="12" xfId="0" applyNumberFormat="1" applyFont="1" applyFill="1" applyBorder="1" applyAlignment="1">
      <alignment horizontal="center" vertical="center" wrapText="1"/>
    </xf>
    <xf numFmtId="3" fontId="3" fillId="0" borderId="59" xfId="0" applyNumberFormat="1" applyFont="1" applyFill="1" applyBorder="1" applyAlignment="1">
      <alignment vertical="center"/>
    </xf>
    <xf numFmtId="3" fontId="46" fillId="20" borderId="12" xfId="0" applyNumberFormat="1" applyFont="1" applyFill="1" applyBorder="1" applyAlignment="1">
      <alignment horizontal="center" vertical="center" wrapText="1"/>
    </xf>
    <xf numFmtId="0" fontId="44" fillId="0" borderId="59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0" fontId="37" fillId="0" borderId="0" xfId="0" applyFont="1"/>
    <xf numFmtId="49" fontId="50" fillId="0" borderId="0" xfId="0" applyNumberFormat="1" applyFont="1"/>
    <xf numFmtId="3" fontId="65" fillId="0" borderId="0" xfId="0" applyNumberFormat="1" applyFont="1"/>
    <xf numFmtId="3" fontId="38" fillId="0" borderId="0" xfId="0" applyNumberFormat="1" applyFont="1"/>
    <xf numFmtId="0" fontId="51" fillId="0" borderId="0" xfId="0" applyFont="1"/>
    <xf numFmtId="49" fontId="52" fillId="0" borderId="0" xfId="0" applyNumberFormat="1" applyFont="1"/>
    <xf numFmtId="49" fontId="49" fillId="0" borderId="0" xfId="0" applyNumberFormat="1" applyFont="1"/>
    <xf numFmtId="3" fontId="37" fillId="0" borderId="0" xfId="0" applyNumberFormat="1" applyFont="1"/>
    <xf numFmtId="3" fontId="67" fillId="0" borderId="0" xfId="0" applyNumberFormat="1" applyFont="1"/>
    <xf numFmtId="4" fontId="37" fillId="0" borderId="0" xfId="0" applyNumberFormat="1" applyFont="1"/>
    <xf numFmtId="0" fontId="65" fillId="0" borderId="0" xfId="0" applyFont="1"/>
    <xf numFmtId="3" fontId="59" fillId="0" borderId="0" xfId="0" applyNumberFormat="1" applyFont="1"/>
    <xf numFmtId="49" fontId="61" fillId="0" borderId="0" xfId="0" applyNumberFormat="1" applyFont="1" applyBorder="1"/>
    <xf numFmtId="3" fontId="72" fillId="0" borderId="0" xfId="0" applyNumberFormat="1" applyFont="1" applyBorder="1"/>
    <xf numFmtId="3" fontId="64" fillId="0" borderId="0" xfId="0" applyNumberFormat="1" applyFont="1" applyBorder="1"/>
    <xf numFmtId="3" fontId="63" fillId="0" borderId="0" xfId="0" applyNumberFormat="1" applyFont="1" applyBorder="1"/>
    <xf numFmtId="0" fontId="49" fillId="0" borderId="0" xfId="0" applyFont="1"/>
    <xf numFmtId="0" fontId="73" fillId="25" borderId="11" xfId="0" applyFont="1" applyFill="1" applyBorder="1" applyAlignment="1">
      <alignment horizontal="center" vertical="top" wrapText="1"/>
    </xf>
    <xf numFmtId="0" fontId="74" fillId="0" borderId="11" xfId="0" applyFont="1" applyBorder="1" applyAlignment="1">
      <alignment horizontal="center" vertical="top" wrapText="1"/>
    </xf>
    <xf numFmtId="0" fontId="74" fillId="0" borderId="11" xfId="0" applyFont="1" applyBorder="1" applyAlignment="1">
      <alignment horizontal="left" vertical="top" wrapText="1"/>
    </xf>
    <xf numFmtId="3" fontId="74" fillId="0" borderId="11" xfId="0" applyNumberFormat="1" applyFont="1" applyBorder="1" applyAlignment="1">
      <alignment horizontal="right" vertical="top" wrapText="1"/>
    </xf>
    <xf numFmtId="0" fontId="75" fillId="0" borderId="11" xfId="0" applyFont="1" applyBorder="1" applyAlignment="1">
      <alignment horizontal="center" vertical="top" wrapText="1"/>
    </xf>
    <xf numFmtId="0" fontId="75" fillId="0" borderId="11" xfId="0" applyFont="1" applyBorder="1" applyAlignment="1">
      <alignment horizontal="left" vertical="top" wrapText="1"/>
    </xf>
    <xf numFmtId="3" fontId="75" fillId="0" borderId="11" xfId="0" applyNumberFormat="1" applyFont="1" applyBorder="1" applyAlignment="1">
      <alignment horizontal="right" vertical="top" wrapText="1"/>
    </xf>
    <xf numFmtId="165" fontId="31" fillId="0" borderId="53" xfId="0" applyNumberFormat="1" applyFont="1" applyFill="1" applyBorder="1" applyAlignment="1" applyProtection="1">
      <alignment horizontal="left" vertical="center" wrapText="1" indent="1"/>
    </xf>
    <xf numFmtId="165" fontId="31" fillId="0" borderId="53" xfId="0" quotePrefix="1" applyNumberFormat="1" applyFont="1" applyFill="1" applyBorder="1" applyAlignment="1" applyProtection="1">
      <alignment horizontal="left" vertical="center" wrapText="1" indent="6"/>
    </xf>
    <xf numFmtId="165" fontId="32" fillId="0" borderId="53" xfId="0" quotePrefix="1" applyNumberFormat="1" applyFont="1" applyFill="1" applyBorder="1" applyAlignment="1" applyProtection="1">
      <alignment horizontal="left" vertical="center" wrapText="1" indent="6"/>
    </xf>
    <xf numFmtId="165" fontId="31" fillId="0" borderId="55" xfId="0" applyNumberFormat="1" applyFont="1" applyFill="1" applyBorder="1" applyAlignment="1" applyProtection="1">
      <alignment horizontal="left" vertical="center" wrapText="1" indent="1"/>
    </xf>
    <xf numFmtId="165" fontId="30" fillId="0" borderId="21" xfId="0" applyNumberFormat="1" applyFont="1" applyFill="1" applyBorder="1" applyAlignment="1" applyProtection="1">
      <alignment horizontal="right" vertical="center" wrapText="1" indent="1"/>
    </xf>
    <xf numFmtId="165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0" applyNumberFormat="1" applyFont="1" applyFill="1" applyBorder="1" applyAlignment="1">
      <alignment horizontal="right" vertical="top" wrapText="1"/>
    </xf>
    <xf numFmtId="3" fontId="38" fillId="0" borderId="11" xfId="0" applyNumberFormat="1" applyFont="1" applyFill="1" applyBorder="1" applyAlignment="1">
      <alignment horizontal="right" vertical="center" wrapText="1"/>
    </xf>
    <xf numFmtId="0" fontId="75" fillId="26" borderId="11" xfId="0" applyFont="1" applyFill="1" applyBorder="1" applyAlignment="1">
      <alignment horizontal="center" vertical="top" wrapText="1"/>
    </xf>
    <xf numFmtId="0" fontId="75" fillId="26" borderId="11" xfId="0" applyFont="1" applyFill="1" applyBorder="1" applyAlignment="1">
      <alignment horizontal="left" vertical="top" wrapText="1"/>
    </xf>
    <xf numFmtId="3" fontId="75" fillId="26" borderId="11" xfId="0" applyNumberFormat="1" applyFont="1" applyFill="1" applyBorder="1" applyAlignment="1">
      <alignment horizontal="right" vertical="top" wrapText="1"/>
    </xf>
    <xf numFmtId="49" fontId="52" fillId="0" borderId="11" xfId="0" applyNumberFormat="1" applyFont="1" applyBorder="1"/>
    <xf numFmtId="3" fontId="65" fillId="0" borderId="11" xfId="0" applyNumberFormat="1" applyFont="1" applyBorder="1"/>
    <xf numFmtId="3" fontId="38" fillId="0" borderId="11" xfId="0" applyNumberFormat="1" applyFont="1" applyBorder="1"/>
    <xf numFmtId="0" fontId="51" fillId="0" borderId="11" xfId="0" applyFont="1" applyBorder="1"/>
    <xf numFmtId="49" fontId="49" fillId="0" borderId="11" xfId="0" applyNumberFormat="1" applyFont="1" applyBorder="1"/>
    <xf numFmtId="3" fontId="66" fillId="0" borderId="11" xfId="0" applyNumberFormat="1" applyFont="1" applyBorder="1"/>
    <xf numFmtId="0" fontId="53" fillId="0" borderId="11" xfId="0" applyFont="1" applyBorder="1"/>
    <xf numFmtId="3" fontId="5" fillId="0" borderId="11" xfId="0" applyNumberFormat="1" applyFont="1" applyBorder="1"/>
    <xf numFmtId="49" fontId="50" fillId="0" borderId="11" xfId="0" applyNumberFormat="1" applyFont="1" applyBorder="1"/>
    <xf numFmtId="3" fontId="37" fillId="0" borderId="11" xfId="0" applyNumberFormat="1" applyFont="1" applyBorder="1"/>
    <xf numFmtId="49" fontId="54" fillId="0" borderId="11" xfId="0" applyNumberFormat="1" applyFont="1" applyBorder="1"/>
    <xf numFmtId="3" fontId="55" fillId="0" borderId="11" xfId="0" applyNumberFormat="1" applyFont="1" applyBorder="1"/>
    <xf numFmtId="3" fontId="67" fillId="0" borderId="11" xfId="0" applyNumberFormat="1" applyFont="1" applyBorder="1"/>
    <xf numFmtId="3" fontId="68" fillId="0" borderId="11" xfId="0" applyNumberFormat="1" applyFont="1" applyBorder="1"/>
    <xf numFmtId="3" fontId="56" fillId="0" borderId="11" xfId="0" applyNumberFormat="1" applyFont="1" applyBorder="1"/>
    <xf numFmtId="49" fontId="47" fillId="0" borderId="11" xfId="0" applyNumberFormat="1" applyFont="1" applyBorder="1"/>
    <xf numFmtId="0" fontId="65" fillId="0" borderId="11" xfId="0" applyFont="1" applyBorder="1"/>
    <xf numFmtId="0" fontId="37" fillId="0" borderId="11" xfId="0" applyFont="1" applyBorder="1"/>
    <xf numFmtId="3" fontId="69" fillId="0" borderId="11" xfId="0" applyNumberFormat="1" applyFont="1" applyBorder="1"/>
    <xf numFmtId="0" fontId="57" fillId="0" borderId="11" xfId="0" applyFont="1" applyBorder="1"/>
    <xf numFmtId="0" fontId="58" fillId="0" borderId="11" xfId="0" applyFont="1" applyBorder="1"/>
    <xf numFmtId="0" fontId="38" fillId="0" borderId="11" xfId="0" applyFont="1" applyBorder="1"/>
    <xf numFmtId="0" fontId="59" fillId="0" borderId="11" xfId="0" applyFont="1" applyBorder="1"/>
    <xf numFmtId="0" fontId="67" fillId="0" borderId="11" xfId="0" applyFont="1" applyBorder="1"/>
    <xf numFmtId="3" fontId="70" fillId="0" borderId="11" xfId="0" applyNumberFormat="1" applyFont="1" applyBorder="1"/>
    <xf numFmtId="3" fontId="53" fillId="0" borderId="11" xfId="0" applyNumberFormat="1" applyFont="1" applyBorder="1"/>
    <xf numFmtId="49" fontId="50" fillId="0" borderId="11" xfId="0" applyNumberFormat="1" applyFont="1" applyBorder="1" applyAlignment="1">
      <alignment wrapText="1"/>
    </xf>
    <xf numFmtId="3" fontId="59" fillId="0" borderId="11" xfId="0" applyNumberFormat="1" applyFont="1" applyBorder="1"/>
    <xf numFmtId="3" fontId="60" fillId="0" borderId="11" xfId="0" applyNumberFormat="1" applyFont="1" applyBorder="1"/>
    <xf numFmtId="49" fontId="61" fillId="0" borderId="11" xfId="0" applyNumberFormat="1" applyFont="1" applyBorder="1"/>
    <xf numFmtId="3" fontId="71" fillId="0" borderId="11" xfId="0" applyNumberFormat="1" applyFont="1" applyBorder="1"/>
    <xf numFmtId="3" fontId="62" fillId="0" borderId="11" xfId="0" applyNumberFormat="1" applyFont="1" applyBorder="1"/>
    <xf numFmtId="3" fontId="63" fillId="0" borderId="11" xfId="0" applyNumberFormat="1" applyFont="1" applyBorder="1"/>
    <xf numFmtId="0" fontId="2" fillId="0" borderId="0" xfId="0" applyFont="1" applyFill="1" applyAlignment="1">
      <alignment horizontal="center" vertical="center"/>
    </xf>
    <xf numFmtId="49" fontId="54" fillId="0" borderId="11" xfId="0" applyNumberFormat="1" applyFont="1" applyBorder="1" applyAlignment="1">
      <alignment wrapText="1"/>
    </xf>
    <xf numFmtId="3" fontId="38" fillId="0" borderId="11" xfId="0" applyNumberFormat="1" applyFont="1" applyFill="1" applyBorder="1"/>
    <xf numFmtId="3" fontId="36" fillId="0" borderId="11" xfId="0" applyNumberFormat="1" applyFont="1" applyBorder="1"/>
    <xf numFmtId="0" fontId="43" fillId="0" borderId="72" xfId="0" applyFont="1" applyFill="1" applyBorder="1" applyAlignment="1">
      <alignment horizontal="center" vertical="top"/>
    </xf>
    <xf numFmtId="0" fontId="43" fillId="0" borderId="35" xfId="0" applyFont="1" applyFill="1" applyBorder="1" applyAlignment="1">
      <alignment horizontal="center" vertical="center"/>
    </xf>
    <xf numFmtId="3" fontId="43" fillId="0" borderId="12" xfId="0" applyNumberFormat="1" applyFont="1" applyFill="1" applyBorder="1" applyAlignment="1">
      <alignment vertical="center"/>
    </xf>
    <xf numFmtId="0" fontId="43" fillId="20" borderId="20" xfId="0" applyFont="1" applyFill="1" applyBorder="1" applyAlignment="1">
      <alignment horizontal="center" vertical="center"/>
    </xf>
    <xf numFmtId="3" fontId="43" fillId="20" borderId="13" xfId="0" applyNumberFormat="1" applyFont="1" applyFill="1" applyBorder="1" applyAlignment="1">
      <alignment horizontal="right" vertical="center"/>
    </xf>
    <xf numFmtId="3" fontId="3" fillId="1" borderId="0" xfId="0" applyNumberFormat="1" applyFont="1" applyFill="1" applyBorder="1" applyAlignment="1">
      <alignment vertical="center"/>
    </xf>
    <xf numFmtId="3" fontId="3" fillId="1" borderId="5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42" fillId="24" borderId="1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38" fillId="20" borderId="11" xfId="0" applyFont="1" applyFill="1" applyBorder="1" applyAlignment="1">
      <alignment horizontal="left" vertical="top" wrapText="1"/>
    </xf>
    <xf numFmtId="0" fontId="38" fillId="23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6" fillId="20" borderId="11" xfId="0" applyFont="1" applyFill="1" applyBorder="1" applyAlignment="1">
      <alignment horizontal="center" vertical="center" wrapText="1"/>
    </xf>
    <xf numFmtId="0" fontId="38" fillId="22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2" fillId="1" borderId="11" xfId="0" applyFont="1" applyFill="1" applyBorder="1" applyAlignment="1">
      <alignment horizontal="left" vertical="center"/>
    </xf>
    <xf numFmtId="0" fontId="39" fillId="0" borderId="6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38" fillId="23" borderId="46" xfId="0" applyFont="1" applyFill="1" applyBorder="1" applyAlignment="1">
      <alignment horizontal="left" vertical="center" wrapText="1"/>
    </xf>
    <xf numFmtId="0" fontId="38" fillId="23" borderId="63" xfId="0" applyFont="1" applyFill="1" applyBorder="1" applyAlignment="1">
      <alignment horizontal="left" vertical="center" wrapText="1"/>
    </xf>
    <xf numFmtId="0" fontId="38" fillId="23" borderId="52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/>
    </xf>
    <xf numFmtId="0" fontId="73" fillId="25" borderId="11" xfId="0" applyFont="1" applyFill="1" applyBorder="1" applyAlignment="1">
      <alignment horizontal="center" vertical="top" wrapText="1"/>
    </xf>
    <xf numFmtId="0" fontId="0" fillId="0" borderId="11" xfId="0" applyBorder="1"/>
    <xf numFmtId="165" fontId="27" fillId="0" borderId="64" xfId="0" applyNumberFormat="1" applyFont="1" applyFill="1" applyBorder="1" applyAlignment="1" applyProtection="1">
      <alignment horizontal="center" vertical="center" wrapText="1"/>
    </xf>
    <xf numFmtId="165" fontId="27" fillId="0" borderId="60" xfId="0" applyNumberFormat="1" applyFont="1" applyFill="1" applyBorder="1" applyAlignment="1" applyProtection="1">
      <alignment horizontal="center" vertical="center" wrapText="1"/>
    </xf>
    <xf numFmtId="165" fontId="27" fillId="0" borderId="65" xfId="0" applyNumberFormat="1" applyFont="1" applyFill="1" applyBorder="1" applyAlignment="1" applyProtection="1">
      <alignment horizontal="center" vertical="center" wrapText="1"/>
    </xf>
    <xf numFmtId="165" fontId="27" fillId="0" borderId="66" xfId="0" applyNumberFormat="1" applyFont="1" applyFill="1" applyBorder="1" applyAlignment="1" applyProtection="1">
      <alignment horizontal="center" vertical="center" wrapText="1"/>
    </xf>
    <xf numFmtId="0" fontId="2" fillId="20" borderId="24" xfId="0" applyFont="1" applyFill="1" applyBorder="1" applyAlignment="1">
      <alignment horizontal="left" vertical="center"/>
    </xf>
    <xf numFmtId="0" fontId="2" fillId="20" borderId="53" xfId="0" applyFont="1" applyFill="1" applyBorder="1" applyAlignment="1">
      <alignment horizontal="left" vertical="center"/>
    </xf>
    <xf numFmtId="0" fontId="2" fillId="20" borderId="62" xfId="0" applyFont="1" applyFill="1" applyBorder="1" applyAlignment="1">
      <alignment horizontal="center" vertical="center" wrapText="1"/>
    </xf>
    <xf numFmtId="0" fontId="2" fillId="20" borderId="56" xfId="0" applyFont="1" applyFill="1" applyBorder="1" applyAlignment="1">
      <alignment horizontal="center" vertical="center" wrapText="1"/>
    </xf>
    <xf numFmtId="0" fontId="7" fillId="1" borderId="69" xfId="0" applyFont="1" applyFill="1" applyBorder="1" applyAlignment="1">
      <alignment horizontal="left" vertical="center"/>
    </xf>
    <xf numFmtId="0" fontId="7" fillId="1" borderId="70" xfId="0" applyFont="1" applyFill="1" applyBorder="1" applyAlignment="1">
      <alignment horizontal="left" vertical="center"/>
    </xf>
    <xf numFmtId="0" fontId="7" fillId="1" borderId="58" xfId="0" applyFont="1" applyFill="1" applyBorder="1" applyAlignment="1">
      <alignment horizontal="left" vertical="center"/>
    </xf>
    <xf numFmtId="0" fontId="2" fillId="20" borderId="67" xfId="0" applyFont="1" applyFill="1" applyBorder="1" applyAlignment="1">
      <alignment horizontal="left" vertical="center"/>
    </xf>
    <xf numFmtId="0" fontId="2" fillId="20" borderId="68" xfId="0" applyFont="1" applyFill="1" applyBorder="1" applyAlignment="1">
      <alignment horizontal="left" vertical="center"/>
    </xf>
    <xf numFmtId="0" fontId="2" fillId="20" borderId="62" xfId="0" applyFont="1" applyFill="1" applyBorder="1" applyAlignment="1">
      <alignment horizontal="left" vertical="center"/>
    </xf>
    <xf numFmtId="0" fontId="2" fillId="20" borderId="5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3" fillId="20" borderId="62" xfId="0" applyFont="1" applyFill="1" applyBorder="1" applyAlignment="1">
      <alignment horizontal="center" vertical="center" wrapText="1"/>
    </xf>
    <xf numFmtId="0" fontId="43" fillId="20" borderId="56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left" vertical="center"/>
    </xf>
    <xf numFmtId="0" fontId="43" fillId="0" borderId="25" xfId="0" applyFont="1" applyFill="1" applyBorder="1" applyAlignment="1">
      <alignment horizontal="left" vertical="center"/>
    </xf>
    <xf numFmtId="0" fontId="43" fillId="0" borderId="53" xfId="0" applyFont="1" applyFill="1" applyBorder="1" applyAlignment="1">
      <alignment horizontal="left" vertical="center"/>
    </xf>
    <xf numFmtId="0" fontId="43" fillId="0" borderId="71" xfId="0" applyFont="1" applyFill="1" applyBorder="1" applyAlignment="1">
      <alignment horizontal="center" vertical="top"/>
    </xf>
    <xf numFmtId="0" fontId="43" fillId="0" borderId="39" xfId="0" applyFont="1" applyFill="1" applyBorder="1" applyAlignment="1">
      <alignment horizontal="center" vertical="top"/>
    </xf>
    <xf numFmtId="0" fontId="43" fillId="0" borderId="75" xfId="0" applyFont="1" applyFill="1" applyBorder="1" applyAlignment="1">
      <alignment horizontal="left" vertical="center"/>
    </xf>
    <xf numFmtId="0" fontId="43" fillId="0" borderId="48" xfId="0" applyFont="1" applyFill="1" applyBorder="1" applyAlignment="1">
      <alignment horizontal="left" vertical="center"/>
    </xf>
    <xf numFmtId="0" fontId="43" fillId="0" borderId="76" xfId="0" applyFont="1" applyFill="1" applyBorder="1" applyAlignment="1">
      <alignment horizontal="left" vertical="center"/>
    </xf>
    <xf numFmtId="0" fontId="2" fillId="20" borderId="73" xfId="0" applyFont="1" applyFill="1" applyBorder="1" applyAlignment="1">
      <alignment horizontal="center" vertical="center"/>
    </xf>
    <xf numFmtId="0" fontId="43" fillId="20" borderId="74" xfId="0" applyFont="1" applyFill="1" applyBorder="1" applyAlignment="1">
      <alignment horizontal="center" vertical="center"/>
    </xf>
    <xf numFmtId="0" fontId="43" fillId="20" borderId="68" xfId="0" applyFont="1" applyFill="1" applyBorder="1" applyAlignment="1">
      <alignment horizontal="center" vertical="center"/>
    </xf>
    <xf numFmtId="0" fontId="43" fillId="20" borderId="22" xfId="0" applyFont="1" applyFill="1" applyBorder="1" applyAlignment="1">
      <alignment horizontal="left" vertical="center"/>
    </xf>
    <xf numFmtId="0" fontId="43" fillId="20" borderId="16" xfId="0" applyFont="1" applyFill="1" applyBorder="1" applyAlignment="1">
      <alignment horizontal="left" vertical="center"/>
    </xf>
    <xf numFmtId="0" fontId="43" fillId="0" borderId="46" xfId="0" applyFont="1" applyFill="1" applyBorder="1" applyAlignment="1">
      <alignment horizontal="left" vertical="center"/>
    </xf>
    <xf numFmtId="0" fontId="43" fillId="0" borderId="63" xfId="0" applyFont="1" applyFill="1" applyBorder="1" applyAlignment="1">
      <alignment horizontal="left" vertical="center"/>
    </xf>
    <xf numFmtId="0" fontId="43" fillId="0" borderId="57" xfId="0" applyFont="1" applyFill="1" applyBorder="1" applyAlignment="1">
      <alignment horizontal="left" vertical="center"/>
    </xf>
    <xf numFmtId="0" fontId="43" fillId="0" borderId="16" xfId="0" applyFont="1" applyFill="1" applyBorder="1" applyAlignment="1">
      <alignment horizontal="center" vertical="top"/>
    </xf>
    <xf numFmtId="0" fontId="43" fillId="0" borderId="40" xfId="0" applyFont="1" applyFill="1" applyBorder="1" applyAlignment="1">
      <alignment horizontal="center" vertical="top"/>
    </xf>
    <xf numFmtId="0" fontId="43" fillId="0" borderId="11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43" fillId="0" borderId="31" xfId="0" applyFont="1" applyFill="1" applyBorder="1" applyAlignment="1">
      <alignment horizontal="center" vertical="top"/>
    </xf>
    <xf numFmtId="0" fontId="43" fillId="20" borderId="73" xfId="0" applyFont="1" applyFill="1" applyBorder="1" applyAlignment="1">
      <alignment horizontal="left" vertical="center"/>
    </xf>
    <xf numFmtId="0" fontId="43" fillId="20" borderId="74" xfId="0" applyFont="1" applyFill="1" applyBorder="1" applyAlignment="1">
      <alignment horizontal="left" vertical="center"/>
    </xf>
    <xf numFmtId="0" fontId="43" fillId="20" borderId="68" xfId="0" applyFont="1" applyFill="1" applyBorder="1" applyAlignment="1">
      <alignment horizontal="left" vertical="center"/>
    </xf>
    <xf numFmtId="49" fontId="2" fillId="20" borderId="71" xfId="0" applyNumberFormat="1" applyFont="1" applyFill="1" applyBorder="1" applyAlignment="1">
      <alignment horizontal="center" vertical="center" wrapText="1"/>
    </xf>
    <xf numFmtId="49" fontId="2" fillId="20" borderId="72" xfId="0" applyNumberFormat="1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61" xfId="0" applyFont="1" applyFill="1" applyBorder="1" applyAlignment="1">
      <alignment horizontal="center" vertical="center" wrapText="1"/>
    </xf>
    <xf numFmtId="0" fontId="2" fillId="20" borderId="27" xfId="0" applyFont="1" applyFill="1" applyBorder="1" applyAlignment="1">
      <alignment horizontal="center" vertical="center" wrapText="1"/>
    </xf>
    <xf numFmtId="0" fontId="2" fillId="20" borderId="77" xfId="0" applyFont="1" applyFill="1" applyBorder="1" applyAlignment="1">
      <alignment horizontal="center" vertical="center" wrapText="1"/>
    </xf>
    <xf numFmtId="0" fontId="2" fillId="20" borderId="44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0" fontId="2" fillId="20" borderId="47" xfId="0" applyFont="1" applyFill="1" applyBorder="1" applyAlignment="1">
      <alignment horizontal="center" vertical="center" wrapText="1"/>
    </xf>
    <xf numFmtId="0" fontId="2" fillId="20" borderId="36" xfId="0" applyFont="1" applyFill="1" applyBorder="1" applyAlignment="1">
      <alignment horizontal="center" vertical="center" wrapText="1"/>
    </xf>
    <xf numFmtId="0" fontId="2" fillId="20" borderId="54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0" fillId="0" borderId="28" xfId="0" applyBorder="1"/>
    <xf numFmtId="0" fontId="3" fillId="0" borderId="62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37" fillId="0" borderId="0" xfId="0" applyFont="1" applyAlignment="1"/>
    <xf numFmtId="0" fontId="49" fillId="0" borderId="11" xfId="0" applyFont="1" applyBorder="1" applyAlignment="1"/>
    <xf numFmtId="0" fontId="37" fillId="0" borderId="11" xfId="0" applyFont="1" applyBorder="1" applyAlignment="1"/>
    <xf numFmtId="165" fontId="30" fillId="0" borderId="79" xfId="0" applyNumberFormat="1" applyFont="1" applyFill="1" applyBorder="1" applyAlignment="1" applyProtection="1">
      <alignment horizontal="center" vertical="center" wrapTex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6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indexed="17"/>
  </sheetPr>
  <dimension ref="A1:H60"/>
  <sheetViews>
    <sheetView topLeftCell="A37" workbookViewId="0">
      <selection activeCell="E60" sqref="E60"/>
    </sheetView>
  </sheetViews>
  <sheetFormatPr defaultRowHeight="12.75"/>
  <cols>
    <col min="1" max="1" width="3.7109375" customWidth="1"/>
    <col min="2" max="2" width="3.140625" customWidth="1"/>
    <col min="3" max="3" width="54.5703125" bestFit="1" customWidth="1"/>
    <col min="4" max="4" width="18.5703125" customWidth="1"/>
    <col min="5" max="5" width="16.85546875" customWidth="1"/>
    <col min="6" max="8" width="14.28515625" style="150" customWidth="1"/>
  </cols>
  <sheetData>
    <row r="1" spans="1:8" ht="21.75" customHeight="1">
      <c r="A1" s="328" t="s">
        <v>501</v>
      </c>
      <c r="B1" s="328"/>
      <c r="C1" s="328"/>
      <c r="D1" s="328"/>
      <c r="E1" s="328"/>
      <c r="F1" s="328"/>
      <c r="G1" s="14"/>
      <c r="H1"/>
    </row>
    <row r="2" spans="1:8" ht="28.5" customHeight="1">
      <c r="A2" s="329" t="s">
        <v>78</v>
      </c>
      <c r="B2" s="329"/>
      <c r="C2" s="329"/>
      <c r="D2" s="329"/>
      <c r="E2" s="329"/>
      <c r="F2" s="329"/>
      <c r="G2"/>
      <c r="H2"/>
    </row>
    <row r="3" spans="1:8" ht="36.75" customHeight="1">
      <c r="A3" s="330" t="s">
        <v>34</v>
      </c>
      <c r="B3" s="330"/>
      <c r="C3" s="330"/>
      <c r="D3" s="152" t="s">
        <v>198</v>
      </c>
      <c r="E3" s="152" t="s">
        <v>265</v>
      </c>
      <c r="F3" s="152" t="s">
        <v>266</v>
      </c>
      <c r="G3" s="152" t="s">
        <v>288</v>
      </c>
      <c r="H3" s="152" t="s">
        <v>287</v>
      </c>
    </row>
    <row r="4" spans="1:8" ht="17.25" customHeight="1">
      <c r="A4" s="325" t="s">
        <v>35</v>
      </c>
      <c r="B4" s="153"/>
      <c r="C4" s="154" t="s">
        <v>205</v>
      </c>
      <c r="D4" s="155">
        <v>2402652</v>
      </c>
      <c r="E4" s="155">
        <v>3402652</v>
      </c>
      <c r="F4" s="155">
        <f>+E4</f>
        <v>3402652</v>
      </c>
      <c r="G4" s="155">
        <f>F4/E4*100</f>
        <v>100</v>
      </c>
      <c r="H4" s="155">
        <v>59182</v>
      </c>
    </row>
    <row r="5" spans="1:8" ht="25.5">
      <c r="A5" s="325"/>
      <c r="B5" s="153"/>
      <c r="C5" s="154" t="s">
        <v>206</v>
      </c>
      <c r="D5" s="155">
        <v>0</v>
      </c>
      <c r="E5" s="155">
        <v>0</v>
      </c>
      <c r="F5" s="155">
        <f t="shared" ref="F5:F9" si="0">+E5</f>
        <v>0</v>
      </c>
      <c r="G5" s="155">
        <v>0</v>
      </c>
      <c r="H5" s="155">
        <v>0</v>
      </c>
    </row>
    <row r="6" spans="1:8" ht="25.5">
      <c r="A6" s="325"/>
      <c r="B6" s="153"/>
      <c r="C6" s="154" t="s">
        <v>207</v>
      </c>
      <c r="D6" s="155">
        <v>9554968</v>
      </c>
      <c r="E6" s="155">
        <v>9495754</v>
      </c>
      <c r="F6" s="155">
        <f t="shared" si="0"/>
        <v>9495754</v>
      </c>
      <c r="G6" s="155">
        <f t="shared" ref="G6:G9" si="1">F6/E6*100</f>
        <v>100</v>
      </c>
      <c r="H6" s="155">
        <v>6662362</v>
      </c>
    </row>
    <row r="7" spans="1:8" ht="14.25" customHeight="1">
      <c r="A7" s="325"/>
      <c r="B7" s="153"/>
      <c r="C7" s="154" t="s">
        <v>208</v>
      </c>
      <c r="D7" s="155">
        <v>2144340</v>
      </c>
      <c r="E7" s="155">
        <v>2144340</v>
      </c>
      <c r="F7" s="155">
        <f t="shared" si="0"/>
        <v>2144340</v>
      </c>
      <c r="G7" s="155">
        <f t="shared" si="1"/>
        <v>100</v>
      </c>
      <c r="H7" s="155">
        <v>2127240</v>
      </c>
    </row>
    <row r="8" spans="1:8" ht="26.25" customHeight="1">
      <c r="A8" s="325"/>
      <c r="B8" s="153"/>
      <c r="C8" s="205" t="s">
        <v>269</v>
      </c>
      <c r="D8" s="155">
        <v>0</v>
      </c>
      <c r="E8" s="155">
        <v>3316239</v>
      </c>
      <c r="F8" s="155">
        <f t="shared" si="0"/>
        <v>3316239</v>
      </c>
      <c r="G8" s="155">
        <f t="shared" si="1"/>
        <v>100</v>
      </c>
      <c r="H8" s="155">
        <v>1414907</v>
      </c>
    </row>
    <row r="9" spans="1:8" ht="26.25" customHeight="1">
      <c r="A9" s="325"/>
      <c r="B9" s="153"/>
      <c r="C9" s="205"/>
      <c r="D9" s="155">
        <v>1440810</v>
      </c>
      <c r="E9" s="155">
        <v>1440810</v>
      </c>
      <c r="F9" s="155">
        <f t="shared" si="0"/>
        <v>1440810</v>
      </c>
      <c r="G9" s="155">
        <f t="shared" si="1"/>
        <v>100</v>
      </c>
      <c r="H9" s="155">
        <v>65280</v>
      </c>
    </row>
    <row r="10" spans="1:8" ht="18" customHeight="1">
      <c r="A10" s="325"/>
      <c r="B10" s="331" t="s">
        <v>209</v>
      </c>
      <c r="C10" s="331"/>
      <c r="D10" s="156">
        <f>SUM(D4:D9)</f>
        <v>15542770</v>
      </c>
      <c r="E10" s="156">
        <f>SUM(E4:E9)</f>
        <v>19799795</v>
      </c>
      <c r="F10" s="156">
        <f>SUM(F4:F9)</f>
        <v>19799795</v>
      </c>
      <c r="G10" s="156">
        <f>F10/E10*100</f>
        <v>100</v>
      </c>
      <c r="H10" s="156">
        <f>SUM(H4:H9)</f>
        <v>10328971</v>
      </c>
    </row>
    <row r="11" spans="1:8">
      <c r="A11" s="325"/>
      <c r="B11" s="157"/>
      <c r="C11" s="158" t="s">
        <v>270</v>
      </c>
      <c r="D11" s="159"/>
      <c r="E11" s="159"/>
      <c r="F11" s="159"/>
      <c r="G11" s="155">
        <v>0</v>
      </c>
      <c r="H11" s="159"/>
    </row>
    <row r="12" spans="1:8">
      <c r="A12" s="325"/>
      <c r="B12" s="157"/>
      <c r="C12" s="230" t="s">
        <v>273</v>
      </c>
      <c r="D12" s="159"/>
      <c r="E12" s="159"/>
      <c r="F12" s="159">
        <v>453000</v>
      </c>
      <c r="G12" s="155">
        <v>0</v>
      </c>
      <c r="H12" s="159">
        <v>336400</v>
      </c>
    </row>
    <row r="13" spans="1:8">
      <c r="A13" s="325"/>
      <c r="B13" s="157"/>
      <c r="C13" s="158" t="s">
        <v>271</v>
      </c>
      <c r="D13" s="159"/>
      <c r="E13" s="159"/>
      <c r="F13" s="159">
        <v>0</v>
      </c>
      <c r="G13" s="155">
        <v>0</v>
      </c>
      <c r="H13" s="159"/>
    </row>
    <row r="14" spans="1:8">
      <c r="A14" s="325"/>
      <c r="B14" s="157"/>
      <c r="C14" s="158" t="s">
        <v>210</v>
      </c>
      <c r="D14" s="159"/>
      <c r="E14" s="159"/>
      <c r="F14" s="159">
        <v>80687</v>
      </c>
      <c r="G14" s="155">
        <v>0</v>
      </c>
      <c r="H14" s="159">
        <v>76800</v>
      </c>
    </row>
    <row r="15" spans="1:8">
      <c r="A15" s="325"/>
      <c r="B15" s="157"/>
      <c r="C15" s="158" t="s">
        <v>211</v>
      </c>
      <c r="D15" s="159"/>
      <c r="E15" s="159"/>
      <c r="F15" s="159">
        <v>4022397</v>
      </c>
      <c r="G15" s="155">
        <v>0</v>
      </c>
      <c r="H15" s="159">
        <v>7021366</v>
      </c>
    </row>
    <row r="16" spans="1:8">
      <c r="A16" s="325"/>
      <c r="B16" s="157"/>
      <c r="C16" s="158" t="s">
        <v>212</v>
      </c>
      <c r="D16" s="159"/>
      <c r="E16" s="159"/>
      <c r="F16" s="159">
        <v>1636284</v>
      </c>
      <c r="G16" s="155">
        <v>0</v>
      </c>
      <c r="H16" s="159">
        <v>2400038</v>
      </c>
    </row>
    <row r="17" spans="1:8" s="160" customFormat="1" ht="18.75" customHeight="1">
      <c r="A17" s="325"/>
      <c r="B17" s="331" t="s">
        <v>213</v>
      </c>
      <c r="C17" s="331"/>
      <c r="D17" s="156">
        <v>1713084</v>
      </c>
      <c r="E17" s="156">
        <v>6192368</v>
      </c>
      <c r="F17" s="156">
        <f>SUM(F11:F16)</f>
        <v>6192368</v>
      </c>
      <c r="G17" s="156">
        <f>F17/E17*100</f>
        <v>100</v>
      </c>
      <c r="H17" s="156">
        <f>SUM(H11:H16)</f>
        <v>9834604</v>
      </c>
    </row>
    <row r="18" spans="1:8" s="162" customFormat="1" ht="22.5" customHeight="1">
      <c r="A18" s="325"/>
      <c r="B18" s="332" t="s">
        <v>214</v>
      </c>
      <c r="C18" s="332"/>
      <c r="D18" s="161">
        <f>D10+D17</f>
        <v>17255854</v>
      </c>
      <c r="E18" s="161">
        <f>E10+E17</f>
        <v>25992163</v>
      </c>
      <c r="F18" s="161">
        <f>F10+F17</f>
        <v>25992163</v>
      </c>
      <c r="G18" s="161">
        <f>F18/E18*100</f>
        <v>100</v>
      </c>
      <c r="H18" s="161">
        <f>H10+H17</f>
        <v>20163575</v>
      </c>
    </row>
    <row r="19" spans="1:8">
      <c r="A19" s="231"/>
      <c r="B19" s="157"/>
      <c r="C19" s="230" t="s">
        <v>286</v>
      </c>
      <c r="D19" s="159">
        <v>0</v>
      </c>
      <c r="E19" s="159"/>
      <c r="F19" s="159"/>
      <c r="G19" s="155"/>
      <c r="H19" s="159">
        <v>0</v>
      </c>
    </row>
    <row r="20" spans="1:8" s="162" customFormat="1" ht="22.5" customHeight="1">
      <c r="A20" s="231" t="s">
        <v>277</v>
      </c>
      <c r="B20" s="332" t="s">
        <v>274</v>
      </c>
      <c r="C20" s="332"/>
      <c r="D20" s="161">
        <f>D19</f>
        <v>0</v>
      </c>
      <c r="E20" s="161">
        <f>E19</f>
        <v>0</v>
      </c>
      <c r="F20" s="161">
        <f>F19</f>
        <v>0</v>
      </c>
      <c r="G20" s="161">
        <f>G19</f>
        <v>0</v>
      </c>
      <c r="H20" s="161">
        <f>H19</f>
        <v>0</v>
      </c>
    </row>
    <row r="21" spans="1:8" s="160" customFormat="1" ht="12.75" customHeight="1">
      <c r="A21" s="231"/>
      <c r="B21" s="333" t="s">
        <v>290</v>
      </c>
      <c r="C21" s="333"/>
      <c r="D21" s="156">
        <f>SUM(D22)</f>
        <v>0</v>
      </c>
      <c r="E21" s="156">
        <f>SUM(E22)</f>
        <v>0</v>
      </c>
      <c r="F21" s="156">
        <f>SUM(F22)</f>
        <v>0</v>
      </c>
      <c r="G21" s="156">
        <v>0</v>
      </c>
      <c r="H21" s="156">
        <f>SUM(H22)</f>
        <v>0</v>
      </c>
    </row>
    <row r="22" spans="1:8">
      <c r="A22" s="231"/>
      <c r="B22" s="236" t="s">
        <v>35</v>
      </c>
      <c r="C22" s="8" t="s">
        <v>291</v>
      </c>
      <c r="D22" s="155">
        <v>0</v>
      </c>
      <c r="E22" s="155">
        <v>0</v>
      </c>
      <c r="F22" s="155">
        <v>0</v>
      </c>
      <c r="G22" s="155">
        <v>0</v>
      </c>
      <c r="H22" s="155"/>
    </row>
    <row r="23" spans="1:8" s="160" customFormat="1">
      <c r="A23" s="325" t="s">
        <v>36</v>
      </c>
      <c r="B23" s="331" t="s">
        <v>508</v>
      </c>
      <c r="C23" s="331"/>
      <c r="D23" s="156">
        <v>5000000</v>
      </c>
      <c r="E23" s="156">
        <v>9380213</v>
      </c>
      <c r="F23" s="156">
        <v>6282705</v>
      </c>
      <c r="G23" s="156">
        <f>F23/E23*100</f>
        <v>66.978276506087866</v>
      </c>
      <c r="H23" s="156">
        <v>6125297</v>
      </c>
    </row>
    <row r="24" spans="1:8">
      <c r="A24" s="325"/>
      <c r="B24" s="153" t="s">
        <v>35</v>
      </c>
      <c r="C24" s="154" t="s">
        <v>215</v>
      </c>
      <c r="D24" s="155">
        <v>30000000</v>
      </c>
      <c r="E24" s="155">
        <v>31938798</v>
      </c>
      <c r="F24" s="155">
        <v>23691192</v>
      </c>
      <c r="G24" s="269">
        <f t="shared" ref="G24:G25" si="2">F24/E24*100</f>
        <v>74.176842847999481</v>
      </c>
      <c r="H24" s="155">
        <v>44036158</v>
      </c>
    </row>
    <row r="25" spans="1:8">
      <c r="A25" s="325"/>
      <c r="B25" s="153" t="s">
        <v>36</v>
      </c>
      <c r="C25" s="154" t="s">
        <v>216</v>
      </c>
      <c r="D25" s="155">
        <v>5000000</v>
      </c>
      <c r="E25" s="155">
        <v>17494200</v>
      </c>
      <c r="F25" s="155">
        <v>7472916</v>
      </c>
      <c r="G25" s="269">
        <f t="shared" si="2"/>
        <v>42.716534622903588</v>
      </c>
      <c r="H25" s="155">
        <v>6666186</v>
      </c>
    </row>
    <row r="26" spans="1:8">
      <c r="A26" s="325"/>
      <c r="B26" s="153" t="s">
        <v>37</v>
      </c>
      <c r="C26" s="154" t="s">
        <v>217</v>
      </c>
      <c r="D26" s="155">
        <v>0</v>
      </c>
      <c r="E26" s="155">
        <v>0</v>
      </c>
      <c r="F26" s="155">
        <v>0</v>
      </c>
      <c r="G26" s="269"/>
      <c r="H26" s="155"/>
    </row>
    <row r="27" spans="1:8" ht="17.25" customHeight="1">
      <c r="A27" s="325"/>
      <c r="B27" s="331" t="s">
        <v>218</v>
      </c>
      <c r="C27" s="331"/>
      <c r="D27" s="156">
        <f>SUM(D24:D26)</f>
        <v>35000000</v>
      </c>
      <c r="E27" s="156">
        <f>SUM(E24:E26)</f>
        <v>49432998</v>
      </c>
      <c r="F27" s="156">
        <f>SUM(F24:F26)</f>
        <v>31164108</v>
      </c>
      <c r="G27" s="156">
        <f>F27/E27*100</f>
        <v>63.043127588579594</v>
      </c>
      <c r="H27" s="156">
        <f>SUM(H24:H26)</f>
        <v>50702344</v>
      </c>
    </row>
    <row r="28" spans="1:8" s="160" customFormat="1" ht="18.75" customHeight="1">
      <c r="A28" s="325"/>
      <c r="B28" s="331" t="s">
        <v>219</v>
      </c>
      <c r="C28" s="331"/>
      <c r="D28" s="156">
        <v>200000</v>
      </c>
      <c r="E28" s="156">
        <v>4876526</v>
      </c>
      <c r="F28" s="156">
        <v>429675</v>
      </c>
      <c r="G28" s="156">
        <f>F28/E28*100</f>
        <v>8.8110880573588659</v>
      </c>
      <c r="H28" s="156">
        <v>403505</v>
      </c>
    </row>
    <row r="29" spans="1:8" s="162" customFormat="1" ht="18" customHeight="1">
      <c r="A29" s="325"/>
      <c r="B29" s="332" t="s">
        <v>220</v>
      </c>
      <c r="C29" s="332"/>
      <c r="D29" s="161">
        <f>D23+D27+D28</f>
        <v>40200000</v>
      </c>
      <c r="E29" s="161">
        <f>E23+E27+E28</f>
        <v>63689737</v>
      </c>
      <c r="F29" s="161">
        <f>F23+F27+F28</f>
        <v>37876488</v>
      </c>
      <c r="G29" s="161">
        <f>G28</f>
        <v>8.8110880573588659</v>
      </c>
      <c r="H29" s="161">
        <f>H23+H27+H28+H21</f>
        <v>57231146</v>
      </c>
    </row>
    <row r="30" spans="1:8">
      <c r="A30" s="325" t="s">
        <v>37</v>
      </c>
      <c r="B30" s="163"/>
      <c r="C30" s="154" t="s">
        <v>221</v>
      </c>
      <c r="D30" s="155">
        <v>7876000</v>
      </c>
      <c r="E30" s="155">
        <v>30985515</v>
      </c>
      <c r="F30" s="155">
        <v>30893768</v>
      </c>
      <c r="G30" s="155">
        <f t="shared" ref="G30:G47" si="3">F30/E30*100</f>
        <v>99.703903582044703</v>
      </c>
      <c r="H30" s="155">
        <v>48030303</v>
      </c>
    </row>
    <row r="31" spans="1:8">
      <c r="A31" s="325"/>
      <c r="B31" s="163"/>
      <c r="C31" s="154" t="s">
        <v>222</v>
      </c>
      <c r="D31" s="155">
        <v>15300000</v>
      </c>
      <c r="E31" s="155">
        <v>11996547</v>
      </c>
      <c r="F31" s="155">
        <v>5268518</v>
      </c>
      <c r="G31" s="155">
        <v>0</v>
      </c>
      <c r="H31" s="155">
        <v>1925778</v>
      </c>
    </row>
    <row r="32" spans="1:8">
      <c r="A32" s="325"/>
      <c r="B32" s="163"/>
      <c r="C32" s="154" t="s">
        <v>223</v>
      </c>
      <c r="D32" s="155">
        <v>0</v>
      </c>
      <c r="E32" s="155">
        <v>166330</v>
      </c>
      <c r="F32" s="155">
        <v>166330</v>
      </c>
      <c r="G32" s="155">
        <f t="shared" si="3"/>
        <v>100</v>
      </c>
      <c r="H32" s="155">
        <v>332660</v>
      </c>
    </row>
    <row r="33" spans="1:8">
      <c r="A33" s="325"/>
      <c r="B33" s="163"/>
      <c r="C33" s="154" t="s">
        <v>224</v>
      </c>
      <c r="D33" s="155">
        <v>2628503</v>
      </c>
      <c r="E33" s="155">
        <v>2069687</v>
      </c>
      <c r="F33" s="155">
        <v>1398867</v>
      </c>
      <c r="G33" s="155">
        <f t="shared" si="3"/>
        <v>67.588335820827012</v>
      </c>
      <c r="H33" s="155">
        <v>1607521</v>
      </c>
    </row>
    <row r="34" spans="1:8">
      <c r="A34" s="325"/>
      <c r="B34" s="163"/>
      <c r="C34" s="154" t="s">
        <v>225</v>
      </c>
      <c r="D34" s="155">
        <v>0</v>
      </c>
      <c r="E34" s="155">
        <v>16721140</v>
      </c>
      <c r="F34" s="155">
        <v>16721140</v>
      </c>
      <c r="G34" s="155">
        <f t="shared" si="3"/>
        <v>100</v>
      </c>
      <c r="H34" s="155">
        <v>3218941</v>
      </c>
    </row>
    <row r="35" spans="1:8">
      <c r="A35" s="325"/>
      <c r="B35" s="163"/>
      <c r="C35" s="154" t="s">
        <v>226</v>
      </c>
      <c r="D35" s="155">
        <v>0</v>
      </c>
      <c r="E35" s="155">
        <v>9805728</v>
      </c>
      <c r="F35" s="155">
        <v>9805728</v>
      </c>
      <c r="G35" s="155">
        <f t="shared" si="3"/>
        <v>100</v>
      </c>
      <c r="H35" s="155">
        <v>961000</v>
      </c>
    </row>
    <row r="36" spans="1:8" s="165" customFormat="1">
      <c r="A36" s="325"/>
      <c r="B36" s="164"/>
      <c r="C36" s="205" t="s">
        <v>272</v>
      </c>
      <c r="D36" s="155"/>
      <c r="E36" s="155"/>
      <c r="F36" s="155"/>
      <c r="G36" s="155">
        <v>0</v>
      </c>
      <c r="H36" s="155">
        <v>0</v>
      </c>
    </row>
    <row r="37" spans="1:8" s="165" customFormat="1">
      <c r="A37" s="325"/>
      <c r="B37" s="164"/>
      <c r="C37" s="154" t="s">
        <v>227</v>
      </c>
      <c r="D37" s="155">
        <v>5000</v>
      </c>
      <c r="E37" s="155">
        <v>5000</v>
      </c>
      <c r="F37" s="155">
        <v>2164</v>
      </c>
      <c r="G37" s="155">
        <f t="shared" si="3"/>
        <v>43.28</v>
      </c>
      <c r="H37" s="155">
        <v>5763</v>
      </c>
    </row>
    <row r="38" spans="1:8" s="165" customFormat="1">
      <c r="A38" s="325"/>
      <c r="B38" s="164"/>
      <c r="C38" s="154" t="s">
        <v>275</v>
      </c>
      <c r="D38" s="155"/>
      <c r="E38" s="155"/>
      <c r="F38" s="155"/>
      <c r="G38" s="155">
        <v>0</v>
      </c>
      <c r="H38" s="155">
        <v>501583</v>
      </c>
    </row>
    <row r="39" spans="1:8">
      <c r="A39" s="325"/>
      <c r="B39" s="163"/>
      <c r="C39" s="154" t="s">
        <v>228</v>
      </c>
      <c r="D39" s="155">
        <v>0</v>
      </c>
      <c r="E39" s="155">
        <v>54900</v>
      </c>
      <c r="F39" s="155">
        <v>54900</v>
      </c>
      <c r="G39" s="155">
        <f t="shared" si="3"/>
        <v>100</v>
      </c>
      <c r="H39" s="155">
        <v>13645</v>
      </c>
    </row>
    <row r="40" spans="1:8">
      <c r="A40" s="325"/>
      <c r="B40" s="163"/>
      <c r="C40" s="154" t="s">
        <v>228</v>
      </c>
      <c r="D40" s="155">
        <v>0</v>
      </c>
      <c r="E40" s="155">
        <v>126609</v>
      </c>
      <c r="F40" s="155">
        <v>58132</v>
      </c>
      <c r="G40" s="155">
        <f t="shared" si="3"/>
        <v>45.9145874305934</v>
      </c>
      <c r="H40" s="155">
        <v>95032</v>
      </c>
    </row>
    <row r="41" spans="1:8">
      <c r="A41" s="325"/>
      <c r="B41" s="326" t="s">
        <v>229</v>
      </c>
      <c r="C41" s="326"/>
      <c r="D41" s="166">
        <f>SUM(D30:D40)</f>
        <v>25809503</v>
      </c>
      <c r="E41" s="166">
        <f>SUM(E30:E40)</f>
        <v>71931456</v>
      </c>
      <c r="F41" s="166">
        <f>SUM(F30:F40)</f>
        <v>64369547</v>
      </c>
      <c r="G41" s="161">
        <f>G40</f>
        <v>45.9145874305934</v>
      </c>
      <c r="H41" s="166">
        <f>SUM(H30:H40)</f>
        <v>56692226</v>
      </c>
    </row>
    <row r="42" spans="1:8" ht="20.25" customHeight="1">
      <c r="A42" s="325" t="s">
        <v>38</v>
      </c>
      <c r="B42" s="163"/>
      <c r="C42" s="154" t="s">
        <v>230</v>
      </c>
      <c r="D42" s="155">
        <v>40005000</v>
      </c>
      <c r="E42" s="155">
        <v>59755239</v>
      </c>
      <c r="F42" s="155">
        <v>59755239</v>
      </c>
      <c r="G42" s="155">
        <f t="shared" si="3"/>
        <v>100</v>
      </c>
      <c r="H42" s="155">
        <v>9305815</v>
      </c>
    </row>
    <row r="43" spans="1:8" ht="20.25" customHeight="1">
      <c r="A43" s="325"/>
      <c r="B43" s="163"/>
      <c r="C43" s="154" t="s">
        <v>289</v>
      </c>
      <c r="D43" s="155">
        <v>0</v>
      </c>
      <c r="E43" s="155">
        <v>450000</v>
      </c>
      <c r="F43" s="155">
        <v>450000</v>
      </c>
      <c r="G43" s="155">
        <v>0</v>
      </c>
      <c r="H43" s="155"/>
    </row>
    <row r="44" spans="1:8" ht="20.25" customHeight="1">
      <c r="A44" s="325"/>
      <c r="B44" s="163"/>
      <c r="C44" s="154" t="s">
        <v>276</v>
      </c>
      <c r="D44" s="155">
        <v>0</v>
      </c>
      <c r="E44" s="155">
        <v>0</v>
      </c>
      <c r="F44" s="155">
        <v>0</v>
      </c>
      <c r="G44" s="155">
        <v>0</v>
      </c>
      <c r="H44" s="155"/>
    </row>
    <row r="45" spans="1:8" ht="16.5" customHeight="1">
      <c r="A45" s="325"/>
      <c r="B45" s="326" t="s">
        <v>231</v>
      </c>
      <c r="C45" s="326"/>
      <c r="D45" s="166">
        <f>SUM(D42:D44)</f>
        <v>40005000</v>
      </c>
      <c r="E45" s="166">
        <f>SUM(E42:E44)</f>
        <v>60205239</v>
      </c>
      <c r="F45" s="166">
        <f>SUM(F42:F44)</f>
        <v>60205239</v>
      </c>
      <c r="G45" s="161">
        <f>G44</f>
        <v>0</v>
      </c>
      <c r="H45" s="166">
        <f>SUM(H42:H44)</f>
        <v>9305815</v>
      </c>
    </row>
    <row r="46" spans="1:8" ht="25.5">
      <c r="A46" s="325" t="s">
        <v>39</v>
      </c>
      <c r="B46" s="163"/>
      <c r="C46" s="154" t="s">
        <v>232</v>
      </c>
      <c r="D46" s="155"/>
      <c r="E46" s="155"/>
      <c r="F46" s="155"/>
      <c r="G46" s="155">
        <v>0</v>
      </c>
      <c r="H46" s="155"/>
    </row>
    <row r="47" spans="1:8">
      <c r="A47" s="325"/>
      <c r="B47" s="163"/>
      <c r="C47" s="154" t="s">
        <v>509</v>
      </c>
      <c r="D47" s="155">
        <v>33212256</v>
      </c>
      <c r="E47" s="155">
        <v>33212256</v>
      </c>
      <c r="F47" s="155"/>
      <c r="G47" s="155">
        <f t="shared" si="3"/>
        <v>0</v>
      </c>
      <c r="H47" s="155"/>
    </row>
    <row r="48" spans="1:8">
      <c r="A48" s="325"/>
      <c r="B48" s="326" t="s">
        <v>233</v>
      </c>
      <c r="C48" s="326"/>
      <c r="D48" s="166">
        <f>SUM(D46:D47)</f>
        <v>33212256</v>
      </c>
      <c r="E48" s="166">
        <f>SUM(E46:E47)</f>
        <v>33212256</v>
      </c>
      <c r="F48" s="166">
        <f>SUM(F46:F47)</f>
        <v>0</v>
      </c>
      <c r="G48" s="161">
        <f>G47</f>
        <v>0</v>
      </c>
      <c r="H48" s="166">
        <f>SUM(H46:H47)</f>
        <v>0</v>
      </c>
    </row>
    <row r="49" spans="1:8" s="168" customFormat="1" ht="24.75" customHeight="1">
      <c r="A49" s="327" t="s">
        <v>234</v>
      </c>
      <c r="B49" s="327"/>
      <c r="C49" s="327"/>
      <c r="D49" s="167">
        <f>D18+D29+D41+D45+D48+D20</f>
        <v>156482613</v>
      </c>
      <c r="E49" s="167">
        <f>E18+E29+E41+E45+E48+E20</f>
        <v>255030851</v>
      </c>
      <c r="F49" s="167">
        <f>F18+F29+F41+F45+F48+F20</f>
        <v>188443437</v>
      </c>
      <c r="G49" s="167">
        <f>F49/E49*100</f>
        <v>73.890447473745041</v>
      </c>
      <c r="H49" s="167">
        <f>H18+H29+H41+H45+H48+H20</f>
        <v>143392762</v>
      </c>
    </row>
    <row r="50" spans="1:8" ht="17.25" customHeight="1">
      <c r="A50" s="325" t="s">
        <v>43</v>
      </c>
      <c r="B50" s="163"/>
      <c r="C50" s="154" t="s">
        <v>235</v>
      </c>
      <c r="D50" s="155">
        <v>0</v>
      </c>
      <c r="E50" s="155">
        <v>0</v>
      </c>
      <c r="F50" s="155">
        <v>0</v>
      </c>
      <c r="G50" s="155">
        <v>0</v>
      </c>
      <c r="H50" s="155"/>
    </row>
    <row r="51" spans="1:8" ht="18.75" customHeight="1">
      <c r="A51" s="325"/>
      <c r="B51" s="326" t="s">
        <v>236</v>
      </c>
      <c r="C51" s="326"/>
      <c r="D51" s="166">
        <f>SUM(D50)</f>
        <v>0</v>
      </c>
      <c r="E51" s="166">
        <f>SUM(E50)</f>
        <v>0</v>
      </c>
      <c r="F51" s="166">
        <f>SUM(F50)</f>
        <v>0</v>
      </c>
      <c r="G51" s="161">
        <v>0</v>
      </c>
      <c r="H51" s="166">
        <f>SUM(H50)</f>
        <v>0</v>
      </c>
    </row>
    <row r="52" spans="1:8" ht="15" customHeight="1">
      <c r="A52" s="325" t="s">
        <v>45</v>
      </c>
      <c r="B52" s="163"/>
      <c r="C52" s="154" t="s">
        <v>237</v>
      </c>
      <c r="D52" s="155">
        <v>66242260</v>
      </c>
      <c r="E52" s="155">
        <v>66242260</v>
      </c>
      <c r="F52" s="155">
        <v>66242260</v>
      </c>
      <c r="G52" s="155">
        <f>F52/E52*100</f>
        <v>100</v>
      </c>
      <c r="H52" s="155">
        <v>69852591</v>
      </c>
    </row>
    <row r="53" spans="1:8" ht="17.25" customHeight="1">
      <c r="A53" s="325"/>
      <c r="B53" s="326" t="s">
        <v>238</v>
      </c>
      <c r="C53" s="326"/>
      <c r="D53" s="166">
        <f>SUM(D52)</f>
        <v>66242260</v>
      </c>
      <c r="E53" s="166">
        <f>SUM(E52)</f>
        <v>66242260</v>
      </c>
      <c r="F53" s="166">
        <f>SUM(F52)</f>
        <v>66242260</v>
      </c>
      <c r="G53" s="161">
        <f>G52</f>
        <v>100</v>
      </c>
      <c r="H53" s="166">
        <f>SUM(H52)</f>
        <v>69852591</v>
      </c>
    </row>
    <row r="54" spans="1:8" ht="15" customHeight="1">
      <c r="A54" s="231"/>
      <c r="B54" s="163"/>
      <c r="C54" s="154" t="s">
        <v>278</v>
      </c>
      <c r="D54" s="155">
        <v>0</v>
      </c>
      <c r="E54" s="155">
        <v>1680577</v>
      </c>
      <c r="F54" s="155">
        <v>1680577</v>
      </c>
      <c r="G54" s="155">
        <f>F54/E54*100</f>
        <v>100</v>
      </c>
      <c r="H54" s="155">
        <v>508478</v>
      </c>
    </row>
    <row r="55" spans="1:8" ht="17.25" customHeight="1">
      <c r="A55" s="231" t="s">
        <v>46</v>
      </c>
      <c r="B55" s="326" t="s">
        <v>279</v>
      </c>
      <c r="C55" s="326"/>
      <c r="D55" s="166">
        <f>SUM(D54)</f>
        <v>0</v>
      </c>
      <c r="E55" s="166">
        <f>SUM(E54)</f>
        <v>1680577</v>
      </c>
      <c r="F55" s="166">
        <f>SUM(F54)</f>
        <v>1680577</v>
      </c>
      <c r="G55" s="161">
        <f>G54</f>
        <v>100</v>
      </c>
      <c r="H55" s="166">
        <f>SUM(H54)</f>
        <v>508478</v>
      </c>
    </row>
    <row r="56" spans="1:8" s="162" customFormat="1" ht="21.75" customHeight="1">
      <c r="A56" s="327" t="s">
        <v>239</v>
      </c>
      <c r="B56" s="327"/>
      <c r="C56" s="327"/>
      <c r="D56" s="167">
        <f>D51+D53+D55</f>
        <v>66242260</v>
      </c>
      <c r="E56" s="167">
        <f>E51+E53+E55</f>
        <v>67922837</v>
      </c>
      <c r="F56" s="167">
        <f>F51+F53+F55</f>
        <v>67922837</v>
      </c>
      <c r="G56" s="167">
        <f>F56/E56*100</f>
        <v>100</v>
      </c>
      <c r="H56" s="167">
        <f>H51+H53+H55</f>
        <v>70361069</v>
      </c>
    </row>
    <row r="57" spans="1:8" s="170" customFormat="1" ht="22.5" customHeight="1">
      <c r="A57" s="324" t="s">
        <v>240</v>
      </c>
      <c r="B57" s="324"/>
      <c r="C57" s="324"/>
      <c r="D57" s="169">
        <f>D49+D56</f>
        <v>222724873</v>
      </c>
      <c r="E57" s="169">
        <f>E49+E56</f>
        <v>322953688</v>
      </c>
      <c r="F57" s="169">
        <f>F49+F56</f>
        <v>256366274</v>
      </c>
      <c r="G57" s="169">
        <f>F57/E57*100</f>
        <v>79.381745286029997</v>
      </c>
      <c r="H57" s="169">
        <f>H49+H56</f>
        <v>213753831</v>
      </c>
    </row>
    <row r="60" spans="1:8">
      <c r="E60" s="150"/>
    </row>
  </sheetData>
  <mergeCells count="28">
    <mergeCell ref="B21:C21"/>
    <mergeCell ref="B20:C20"/>
    <mergeCell ref="B55:C55"/>
    <mergeCell ref="A52:A53"/>
    <mergeCell ref="B53:C53"/>
    <mergeCell ref="A23:A29"/>
    <mergeCell ref="B23:C23"/>
    <mergeCell ref="B27:C27"/>
    <mergeCell ref="B28:C28"/>
    <mergeCell ref="B29:C29"/>
    <mergeCell ref="A30:A41"/>
    <mergeCell ref="B41:C41"/>
    <mergeCell ref="A42:A45"/>
    <mergeCell ref="B45:C45"/>
    <mergeCell ref="B51:C51"/>
    <mergeCell ref="A1:F1"/>
    <mergeCell ref="A2:F2"/>
    <mergeCell ref="A3:C3"/>
    <mergeCell ref="A4:A18"/>
    <mergeCell ref="B10:C10"/>
    <mergeCell ref="B17:C17"/>
    <mergeCell ref="B18:C18"/>
    <mergeCell ref="A57:C57"/>
    <mergeCell ref="A46:A48"/>
    <mergeCell ref="B48:C48"/>
    <mergeCell ref="A49:C49"/>
    <mergeCell ref="A50:A51"/>
    <mergeCell ref="A56:C56"/>
  </mergeCells>
  <phoneticPr fontId="0" type="noConversion"/>
  <printOptions horizontalCentered="1"/>
  <pageMargins left="0.4" right="0.28000000000000003" top="0.37" bottom="0.41" header="0.17" footer="0.19685039370078741"/>
  <pageSetup paperSize="9" scale="70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5"/>
  </sheetPr>
  <dimension ref="A1:F19"/>
  <sheetViews>
    <sheetView workbookViewId="0">
      <selection activeCell="C2" sqref="C2"/>
    </sheetView>
  </sheetViews>
  <sheetFormatPr defaultRowHeight="12.75"/>
  <cols>
    <col min="3" max="3" width="36.140625" customWidth="1"/>
    <col min="4" max="6" width="23.42578125" bestFit="1" customWidth="1"/>
  </cols>
  <sheetData>
    <row r="1" spans="1:6">
      <c r="A1" s="328" t="s">
        <v>506</v>
      </c>
      <c r="B1" s="328"/>
      <c r="C1" s="328"/>
      <c r="D1" s="328"/>
    </row>
    <row r="2" spans="1:6">
      <c r="A2" s="3"/>
      <c r="B2" s="3"/>
      <c r="C2" s="307" t="s">
        <v>183</v>
      </c>
      <c r="D2" s="137"/>
      <c r="E2" s="137"/>
      <c r="F2" s="137"/>
    </row>
    <row r="3" spans="1:6">
      <c r="A3" s="3"/>
      <c r="B3" s="3"/>
      <c r="C3" s="3"/>
      <c r="D3" s="137"/>
      <c r="E3" s="137"/>
      <c r="F3" s="137"/>
    </row>
    <row r="4" spans="1:6">
      <c r="A4" s="3"/>
      <c r="B4" s="3"/>
      <c r="C4" s="3"/>
      <c r="D4" s="137"/>
      <c r="E4" s="137"/>
      <c r="F4" s="137"/>
    </row>
    <row r="5" spans="1:6">
      <c r="A5" s="3"/>
      <c r="B5" s="3"/>
      <c r="C5" s="3"/>
      <c r="D5" s="17"/>
      <c r="E5" s="17"/>
      <c r="F5" s="17" t="s">
        <v>193</v>
      </c>
    </row>
    <row r="6" spans="1:6" ht="13.5" thickBot="1">
      <c r="A6" s="1"/>
      <c r="B6" s="1"/>
      <c r="C6" s="2"/>
      <c r="D6" s="17"/>
      <c r="E6" s="17"/>
      <c r="F6" s="17"/>
    </row>
    <row r="7" spans="1:6" ht="12.75" customHeight="1">
      <c r="A7" s="400" t="s">
        <v>34</v>
      </c>
      <c r="B7" s="401"/>
      <c r="C7" s="402"/>
      <c r="D7" s="138" t="s">
        <v>200</v>
      </c>
      <c r="E7" s="176" t="s">
        <v>265</v>
      </c>
      <c r="F7" s="176" t="s">
        <v>266</v>
      </c>
    </row>
    <row r="8" spans="1:6">
      <c r="A8" s="403"/>
      <c r="B8" s="404"/>
      <c r="C8" s="405"/>
      <c r="D8" s="139" t="s">
        <v>177</v>
      </c>
      <c r="E8" s="139" t="s">
        <v>177</v>
      </c>
      <c r="F8" s="139" t="s">
        <v>177</v>
      </c>
    </row>
    <row r="9" spans="1:6">
      <c r="A9" s="4" t="s">
        <v>35</v>
      </c>
      <c r="B9" s="406" t="s">
        <v>184</v>
      </c>
      <c r="C9" s="406"/>
      <c r="D9" s="6"/>
      <c r="E9" s="6"/>
      <c r="F9" s="6"/>
    </row>
    <row r="10" spans="1:6">
      <c r="A10" s="4" t="s">
        <v>36</v>
      </c>
      <c r="B10" s="406" t="s">
        <v>185</v>
      </c>
      <c r="C10" s="406"/>
      <c r="D10" s="6">
        <f>+'1. Bevételek'!D29-'1. Bevételek'!D25</f>
        <v>35200000</v>
      </c>
      <c r="E10" s="6">
        <f>+'1. Bevételek'!E29-'1. Bevételek'!E25</f>
        <v>46195537</v>
      </c>
      <c r="F10" s="6">
        <f>+'1. Bevételek'!F29-'1. Bevételek'!F25</f>
        <v>30403572</v>
      </c>
    </row>
    <row r="11" spans="1:6">
      <c r="A11" s="4" t="s">
        <v>37</v>
      </c>
      <c r="B11" s="406" t="s">
        <v>186</v>
      </c>
      <c r="C11" s="406"/>
      <c r="D11" s="6">
        <f>+'1. Bevételek'!D25</f>
        <v>5000000</v>
      </c>
      <c r="E11" s="6">
        <f>+'1. Bevételek'!E25</f>
        <v>17494200</v>
      </c>
      <c r="F11" s="6">
        <f>+'1. Bevételek'!F25</f>
        <v>7472916</v>
      </c>
    </row>
    <row r="12" spans="1:6">
      <c r="A12" s="4" t="s">
        <v>38</v>
      </c>
      <c r="B12" s="406" t="s">
        <v>187</v>
      </c>
      <c r="C12" s="406"/>
      <c r="D12" s="6">
        <f>+'1. Bevételek'!D37</f>
        <v>5000</v>
      </c>
      <c r="E12" s="6">
        <f>+'1. Bevételek'!E37</f>
        <v>5000</v>
      </c>
      <c r="F12" s="6">
        <f>+'1. Bevételek'!F37</f>
        <v>2164</v>
      </c>
    </row>
    <row r="13" spans="1:6" ht="13.5" thickBot="1">
      <c r="A13" s="4" t="s">
        <v>39</v>
      </c>
      <c r="B13" s="408" t="s">
        <v>192</v>
      </c>
      <c r="C13" s="408"/>
      <c r="D13" s="23"/>
      <c r="E13" s="23"/>
      <c r="F13" s="23"/>
    </row>
    <row r="14" spans="1:6" ht="13.5" thickBot="1">
      <c r="A14" s="409" t="s">
        <v>188</v>
      </c>
      <c r="B14" s="410"/>
      <c r="C14" s="410"/>
      <c r="D14" s="140">
        <f>SUM(D9:D13)</f>
        <v>40205000</v>
      </c>
      <c r="E14" s="140">
        <f>SUM(E9:E13)</f>
        <v>63694737</v>
      </c>
      <c r="F14" s="140">
        <f>SUM(F9:F13)</f>
        <v>37878652</v>
      </c>
    </row>
    <row r="15" spans="1:6" ht="13.5" thickBot="1">
      <c r="A15" s="411" t="s">
        <v>189</v>
      </c>
      <c r="B15" s="412"/>
      <c r="C15" s="413"/>
      <c r="D15" s="141">
        <f>D14*0.5</f>
        <v>20102500</v>
      </c>
      <c r="E15" s="141">
        <f>E14*0.5</f>
        <v>31847368.5</v>
      </c>
      <c r="F15" s="141">
        <f>F14*0.5</f>
        <v>18939326</v>
      </c>
    </row>
    <row r="16" spans="1:6">
      <c r="A16" s="414"/>
      <c r="B16" s="414"/>
      <c r="C16" s="414"/>
      <c r="D16" s="142"/>
      <c r="E16" s="142"/>
      <c r="F16" s="142"/>
    </row>
    <row r="17" spans="1:6">
      <c r="A17" s="36"/>
      <c r="B17" s="407"/>
      <c r="C17" s="407"/>
      <c r="D17" s="18"/>
      <c r="E17" s="18"/>
      <c r="F17" s="18"/>
    </row>
    <row r="19" spans="1:6">
      <c r="E19" s="150"/>
      <c r="F19" s="150"/>
    </row>
  </sheetData>
  <mergeCells count="11">
    <mergeCell ref="A1:D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6" type="noConversion"/>
  <pageMargins left="0.91" right="0.7" top="0.75" bottom="0.75" header="0.3" footer="0.3"/>
  <pageSetup paperSize="9" orientation="portrait" r:id="rId1"/>
  <headerFooter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K149"/>
  <sheetViews>
    <sheetView topLeftCell="A52" workbookViewId="0">
      <selection activeCell="D105" sqref="D105"/>
    </sheetView>
  </sheetViews>
  <sheetFormatPr defaultRowHeight="12.75"/>
  <cols>
    <col min="1" max="1" width="47.28515625" style="239" customWidth="1"/>
    <col min="2" max="2" width="11.28515625" style="249" bestFit="1" customWidth="1"/>
    <col min="3" max="3" width="11.7109375" style="249" bestFit="1" customWidth="1"/>
    <col min="4" max="4" width="16.7109375" style="239" customWidth="1"/>
    <col min="5" max="5" width="11.42578125" style="243" bestFit="1" customWidth="1"/>
    <col min="6" max="7" width="9.140625" style="239"/>
    <col min="8" max="8" width="16.28515625" style="239" customWidth="1"/>
    <col min="9" max="9" width="10.140625" style="239" bestFit="1" customWidth="1"/>
    <col min="10" max="10" width="9.7109375" style="239" bestFit="1" customWidth="1"/>
    <col min="11" max="12" width="9.140625" style="239"/>
    <col min="13" max="14" width="10.140625" style="239" bestFit="1" customWidth="1"/>
    <col min="15" max="15" width="10.7109375" style="239" bestFit="1" customWidth="1"/>
    <col min="16" max="16384" width="9.140625" style="239"/>
  </cols>
  <sheetData>
    <row r="1" spans="1:8" ht="15.75">
      <c r="A1" s="415" t="s">
        <v>507</v>
      </c>
      <c r="B1" s="416"/>
      <c r="C1" s="416"/>
      <c r="D1" s="416"/>
      <c r="E1" s="416"/>
    </row>
    <row r="2" spans="1:8" ht="10.5" customHeight="1">
      <c r="A2" s="240"/>
      <c r="B2" s="241"/>
      <c r="C2" s="241"/>
      <c r="D2" s="242"/>
    </row>
    <row r="3" spans="1:8" ht="15.75">
      <c r="A3" s="274" t="s">
        <v>294</v>
      </c>
      <c r="B3" s="275"/>
      <c r="C3" s="275"/>
      <c r="D3" s="276"/>
      <c r="E3" s="277"/>
    </row>
    <row r="4" spans="1:8" ht="16.5">
      <c r="A4" s="278" t="s">
        <v>295</v>
      </c>
      <c r="B4" s="279"/>
      <c r="C4" s="279"/>
      <c r="D4" s="280"/>
      <c r="E4" s="281">
        <f>SUM(D8+D12)</f>
        <v>1000040</v>
      </c>
    </row>
    <row r="5" spans="1:8" ht="15.75" hidden="1">
      <c r="A5" s="282" t="s">
        <v>296</v>
      </c>
      <c r="B5" s="283"/>
      <c r="C5" s="275"/>
      <c r="D5" s="276"/>
      <c r="E5" s="277"/>
    </row>
    <row r="6" spans="1:8" ht="15.75" hidden="1">
      <c r="A6" s="282" t="s">
        <v>297</v>
      </c>
      <c r="B6" s="283"/>
      <c r="C6" s="275"/>
      <c r="D6" s="276"/>
      <c r="E6" s="277"/>
    </row>
    <row r="7" spans="1:8" ht="15.75" hidden="1">
      <c r="A7" s="282" t="s">
        <v>298</v>
      </c>
      <c r="B7" s="283"/>
      <c r="C7" s="275"/>
      <c r="D7" s="276"/>
      <c r="E7" s="277"/>
    </row>
    <row r="8" spans="1:8" ht="15.75">
      <c r="A8" s="284" t="s">
        <v>299</v>
      </c>
      <c r="B8" s="283"/>
      <c r="C8" s="275"/>
      <c r="D8" s="285">
        <f>B5+B6-B7</f>
        <v>0</v>
      </c>
      <c r="E8" s="277"/>
    </row>
    <row r="9" spans="1:8" ht="15.75">
      <c r="A9" s="282" t="s">
        <v>300</v>
      </c>
      <c r="B9" s="283">
        <v>4932212</v>
      </c>
      <c r="C9" s="286"/>
      <c r="D9" s="276"/>
      <c r="E9" s="277"/>
    </row>
    <row r="10" spans="1:8" ht="15.75" hidden="1">
      <c r="A10" s="282" t="s">
        <v>301</v>
      </c>
      <c r="B10" s="283"/>
      <c r="C10" s="286"/>
      <c r="D10" s="276"/>
      <c r="E10" s="277"/>
    </row>
    <row r="11" spans="1:8" ht="15.75">
      <c r="A11" s="282" t="s">
        <v>302</v>
      </c>
      <c r="B11" s="283">
        <v>3932172</v>
      </c>
      <c r="C11" s="286"/>
      <c r="D11" s="276"/>
      <c r="E11" s="277"/>
    </row>
    <row r="12" spans="1:8" ht="15.75">
      <c r="A12" s="284" t="s">
        <v>303</v>
      </c>
      <c r="B12" s="275"/>
      <c r="C12" s="275"/>
      <c r="D12" s="285">
        <f>B9+B10-B11</f>
        <v>1000040</v>
      </c>
      <c r="E12" s="277"/>
    </row>
    <row r="13" spans="1:8" ht="7.5" customHeight="1">
      <c r="A13" s="282"/>
      <c r="B13" s="275"/>
      <c r="C13" s="275"/>
      <c r="D13" s="276"/>
      <c r="E13" s="277"/>
    </row>
    <row r="14" spans="1:8" ht="15.75">
      <c r="A14" s="278" t="s">
        <v>304</v>
      </c>
      <c r="B14" s="287"/>
      <c r="C14" s="310"/>
      <c r="D14" s="288"/>
      <c r="E14" s="281">
        <f>D44+D59+D66+D69</f>
        <v>535842250</v>
      </c>
    </row>
    <row r="15" spans="1:8" ht="10.5" customHeight="1">
      <c r="A15" s="278"/>
      <c r="B15" s="275"/>
      <c r="C15" s="283"/>
      <c r="D15" s="276"/>
      <c r="E15" s="277"/>
    </row>
    <row r="16" spans="1:8" ht="15.75" hidden="1">
      <c r="A16" s="282" t="s">
        <v>305</v>
      </c>
      <c r="B16" s="275"/>
      <c r="C16" s="276"/>
      <c r="D16" s="276"/>
      <c r="E16" s="277"/>
      <c r="H16" s="242"/>
    </row>
    <row r="17" spans="1:8" ht="15.75" hidden="1">
      <c r="A17" s="282" t="s">
        <v>306</v>
      </c>
      <c r="B17" s="275"/>
      <c r="C17" s="276"/>
      <c r="D17" s="276"/>
      <c r="E17" s="277"/>
      <c r="H17" s="242"/>
    </row>
    <row r="18" spans="1:8" ht="15.75" hidden="1">
      <c r="A18" s="282" t="s">
        <v>307</v>
      </c>
      <c r="B18" s="275"/>
      <c r="C18" s="276"/>
      <c r="D18" s="276"/>
      <c r="E18" s="277"/>
      <c r="H18" s="242"/>
    </row>
    <row r="19" spans="1:8" ht="15.75">
      <c r="A19" s="282" t="s">
        <v>511</v>
      </c>
      <c r="B19" s="275"/>
      <c r="C19" s="283">
        <v>64140726</v>
      </c>
      <c r="D19" s="276"/>
      <c r="E19" s="277"/>
      <c r="H19" s="242"/>
    </row>
    <row r="20" spans="1:8" ht="15.75" hidden="1">
      <c r="A20" s="282" t="s">
        <v>308</v>
      </c>
      <c r="B20" s="275"/>
      <c r="C20" s="283"/>
      <c r="D20" s="276"/>
      <c r="E20" s="277"/>
      <c r="H20" s="242"/>
    </row>
    <row r="21" spans="1:8" ht="15.75" hidden="1">
      <c r="A21" s="282" t="s">
        <v>309</v>
      </c>
      <c r="B21" s="275"/>
      <c r="C21" s="283"/>
      <c r="D21" s="276"/>
      <c r="E21" s="277"/>
      <c r="H21" s="242"/>
    </row>
    <row r="22" spans="1:8" ht="15.75">
      <c r="A22" s="282" t="s">
        <v>512</v>
      </c>
      <c r="B22" s="283"/>
      <c r="C22" s="283">
        <v>388199961</v>
      </c>
      <c r="D22" s="276"/>
      <c r="E22" s="277"/>
    </row>
    <row r="23" spans="1:8" ht="15.75" hidden="1">
      <c r="A23" s="282" t="s">
        <v>514</v>
      </c>
      <c r="B23" s="283"/>
      <c r="C23" s="283"/>
      <c r="D23" s="276"/>
      <c r="E23" s="277"/>
    </row>
    <row r="24" spans="1:8" ht="15.75" hidden="1">
      <c r="A24" s="282" t="s">
        <v>310</v>
      </c>
      <c r="B24" s="283"/>
      <c r="C24" s="283"/>
      <c r="D24" s="276"/>
      <c r="E24" s="277"/>
    </row>
    <row r="25" spans="1:8" ht="15.75" hidden="1">
      <c r="A25" s="282" t="s">
        <v>311</v>
      </c>
      <c r="B25" s="283"/>
      <c r="C25" s="283"/>
      <c r="D25" s="276"/>
      <c r="E25" s="277"/>
    </row>
    <row r="26" spans="1:8" ht="15.75" hidden="1">
      <c r="A26" s="282" t="s">
        <v>312</v>
      </c>
      <c r="B26" s="283"/>
      <c r="C26" s="283"/>
      <c r="D26" s="276"/>
      <c r="E26" s="277"/>
    </row>
    <row r="27" spans="1:8" ht="15.75">
      <c r="A27" s="282" t="s">
        <v>515</v>
      </c>
      <c r="B27" s="283"/>
      <c r="C27" s="283">
        <v>72555472</v>
      </c>
      <c r="D27" s="276"/>
      <c r="E27" s="277"/>
    </row>
    <row r="28" spans="1:8" ht="15" hidden="1">
      <c r="A28" s="289" t="s">
        <v>313</v>
      </c>
      <c r="B28" s="283"/>
      <c r="C28" s="283"/>
      <c r="D28" s="276"/>
      <c r="E28" s="277"/>
    </row>
    <row r="29" spans="1:8" ht="15.75" hidden="1">
      <c r="A29" s="282" t="s">
        <v>314</v>
      </c>
      <c r="B29" s="283"/>
      <c r="C29" s="283"/>
      <c r="D29" s="276"/>
      <c r="E29" s="277"/>
    </row>
    <row r="30" spans="1:8" ht="15.75">
      <c r="A30" s="284" t="s">
        <v>315</v>
      </c>
      <c r="B30" s="283"/>
      <c r="C30" s="285">
        <f>B24-B25+B26-B27+B22-B23+B28-B29</f>
        <v>0</v>
      </c>
      <c r="D30" s="276"/>
      <c r="E30" s="277"/>
    </row>
    <row r="31" spans="1:8" ht="9.75" customHeight="1">
      <c r="A31" s="282"/>
      <c r="B31" s="275"/>
      <c r="C31" s="283"/>
      <c r="D31" s="276"/>
      <c r="E31" s="277"/>
    </row>
    <row r="32" spans="1:8" ht="15.75" hidden="1">
      <c r="A32" s="282" t="s">
        <v>316</v>
      </c>
      <c r="B32" s="283"/>
      <c r="C32" s="283"/>
      <c r="D32" s="276"/>
      <c r="E32" s="277"/>
    </row>
    <row r="33" spans="1:11" ht="15.75" hidden="1">
      <c r="A33" s="282" t="s">
        <v>317</v>
      </c>
      <c r="B33" s="283"/>
      <c r="C33" s="283"/>
      <c r="D33" s="276"/>
      <c r="E33" s="277"/>
    </row>
    <row r="34" spans="1:11" ht="15.75">
      <c r="A34" s="282" t="s">
        <v>513</v>
      </c>
      <c r="B34" s="283"/>
      <c r="C34" s="283">
        <v>192382738</v>
      </c>
      <c r="D34" s="276"/>
      <c r="E34" s="277"/>
    </row>
    <row r="35" spans="1:11" ht="15.75">
      <c r="A35" s="282" t="s">
        <v>516</v>
      </c>
      <c r="B35" s="283"/>
      <c r="C35" s="283">
        <v>79467614</v>
      </c>
      <c r="D35" s="276"/>
      <c r="E35" s="277"/>
    </row>
    <row r="36" spans="1:11" ht="15.75">
      <c r="A36" s="282" t="s">
        <v>318</v>
      </c>
      <c r="B36" s="283"/>
      <c r="C36" s="283"/>
      <c r="D36" s="276"/>
      <c r="E36" s="277"/>
    </row>
    <row r="37" spans="1:11" ht="15.75">
      <c r="A37" s="282" t="s">
        <v>319</v>
      </c>
      <c r="B37" s="283"/>
      <c r="C37" s="283"/>
      <c r="D37" s="276"/>
      <c r="E37" s="277"/>
    </row>
    <row r="38" spans="1:11" ht="15.75">
      <c r="A38" s="284" t="s">
        <v>320</v>
      </c>
      <c r="B38" s="283"/>
      <c r="C38" s="285">
        <f>B32-B33+B34-B35</f>
        <v>0</v>
      </c>
      <c r="D38" s="276"/>
      <c r="E38" s="277"/>
      <c r="H38" s="248"/>
    </row>
    <row r="39" spans="1:11" ht="15.75">
      <c r="A39" s="284"/>
      <c r="B39" s="275"/>
      <c r="C39" s="285"/>
      <c r="D39" s="276"/>
      <c r="E39" s="277"/>
    </row>
    <row r="40" spans="1:11" ht="15.75">
      <c r="A40" s="282" t="s">
        <v>517</v>
      </c>
      <c r="B40" s="283"/>
      <c r="C40" s="283">
        <v>15184528</v>
      </c>
      <c r="D40" s="276"/>
      <c r="E40" s="277"/>
    </row>
    <row r="41" spans="1:11" ht="15" customHeight="1">
      <c r="A41" s="282" t="s">
        <v>518</v>
      </c>
      <c r="B41" s="283"/>
      <c r="C41" s="283">
        <v>15988346</v>
      </c>
      <c r="D41" s="276"/>
      <c r="E41" s="277"/>
    </row>
    <row r="42" spans="1:11" ht="14.25" customHeight="1">
      <c r="A42" s="284" t="s">
        <v>321</v>
      </c>
      <c r="B42" s="285"/>
      <c r="C42" s="285">
        <f>B40-B41</f>
        <v>0</v>
      </c>
      <c r="D42" s="276"/>
      <c r="E42" s="277"/>
    </row>
    <row r="43" spans="1:11" ht="11.25" customHeight="1">
      <c r="A43" s="282"/>
      <c r="B43" s="275"/>
      <c r="C43" s="275"/>
      <c r="D43" s="276"/>
      <c r="E43" s="277"/>
    </row>
    <row r="44" spans="1:11" ht="15.75">
      <c r="A44" s="417" t="s">
        <v>322</v>
      </c>
      <c r="B44" s="418"/>
      <c r="C44" s="275"/>
      <c r="D44" s="285">
        <f>+C19+C22-C27+C34-C35+C40-C41</f>
        <v>491896521</v>
      </c>
      <c r="E44" s="277"/>
    </row>
    <row r="45" spans="1:11" ht="31.5">
      <c r="A45" s="300" t="s">
        <v>519</v>
      </c>
      <c r="B45" s="283">
        <v>803020</v>
      </c>
      <c r="C45" s="275"/>
      <c r="D45" s="276"/>
      <c r="E45" s="277"/>
    </row>
    <row r="46" spans="1:11" ht="15.75">
      <c r="A46" s="300" t="s">
        <v>520</v>
      </c>
      <c r="B46" s="283">
        <v>9153920</v>
      </c>
      <c r="C46" s="275"/>
      <c r="D46" s="276"/>
      <c r="E46" s="277"/>
      <c r="K46" s="246"/>
    </row>
    <row r="47" spans="1:11" ht="15.75">
      <c r="A47" s="300" t="s">
        <v>323</v>
      </c>
      <c r="B47" s="283">
        <v>8607693</v>
      </c>
      <c r="C47" s="290"/>
      <c r="D47" s="291"/>
      <c r="E47" s="277"/>
      <c r="F47" s="240"/>
      <c r="K47" s="246"/>
    </row>
    <row r="48" spans="1:11" ht="15.75">
      <c r="A48" s="300" t="s">
        <v>324</v>
      </c>
      <c r="B48" s="283"/>
      <c r="C48" s="275"/>
      <c r="D48" s="276"/>
      <c r="E48" s="277"/>
    </row>
    <row r="49" spans="1:8" ht="15.75">
      <c r="A49" s="308" t="s">
        <v>325</v>
      </c>
      <c r="B49" s="292"/>
      <c r="C49" s="285">
        <f>+B45+B47-B46</f>
        <v>256793</v>
      </c>
      <c r="D49" s="293"/>
      <c r="E49" s="294"/>
    </row>
    <row r="50" spans="1:8" ht="9" customHeight="1">
      <c r="A50" s="300"/>
      <c r="B50" s="275"/>
      <c r="C50" s="275"/>
      <c r="D50" s="276"/>
      <c r="E50" s="277"/>
    </row>
    <row r="51" spans="1:8" ht="15.75">
      <c r="A51" s="300" t="s">
        <v>326</v>
      </c>
      <c r="B51" s="283">
        <v>8372138</v>
      </c>
      <c r="C51" s="275"/>
      <c r="D51" s="276"/>
      <c r="E51" s="277"/>
    </row>
    <row r="52" spans="1:8" ht="15.75">
      <c r="A52" s="300" t="s">
        <v>327</v>
      </c>
      <c r="B52" s="283">
        <v>12157864</v>
      </c>
      <c r="C52" s="275"/>
      <c r="D52" s="276"/>
      <c r="E52" s="277"/>
    </row>
    <row r="53" spans="1:8" ht="15.75">
      <c r="A53" s="300" t="s">
        <v>328</v>
      </c>
      <c r="B53" s="283">
        <v>3864945</v>
      </c>
      <c r="C53" s="275"/>
      <c r="D53" s="276"/>
      <c r="E53" s="277"/>
    </row>
    <row r="54" spans="1:8" ht="15.75">
      <c r="A54" s="300" t="s">
        <v>329</v>
      </c>
      <c r="B54" s="283"/>
      <c r="C54" s="275"/>
      <c r="D54" s="276"/>
      <c r="E54" s="277"/>
    </row>
    <row r="55" spans="1:8" ht="15.75" customHeight="1">
      <c r="A55" s="308" t="s">
        <v>330</v>
      </c>
      <c r="B55" s="275"/>
      <c r="C55" s="276">
        <f>+B51+B53-B52</f>
        <v>79219</v>
      </c>
      <c r="D55" s="276"/>
      <c r="E55" s="277"/>
    </row>
    <row r="56" spans="1:8" ht="15.75">
      <c r="A56" s="308" t="s">
        <v>331</v>
      </c>
      <c r="B56" s="283"/>
      <c r="C56" s="283"/>
      <c r="D56" s="276"/>
      <c r="E56" s="277"/>
    </row>
    <row r="57" spans="1:8" ht="15.75">
      <c r="A57" s="308"/>
      <c r="B57" s="275"/>
      <c r="C57" s="276">
        <f>B56</f>
        <v>0</v>
      </c>
      <c r="D57" s="276"/>
      <c r="E57" s="277"/>
    </row>
    <row r="58" spans="1:8" ht="14.25" customHeight="1">
      <c r="A58" s="308"/>
      <c r="B58" s="275"/>
      <c r="C58" s="283"/>
      <c r="D58" s="276"/>
      <c r="E58" s="277"/>
    </row>
    <row r="59" spans="1:8" ht="15.75">
      <c r="A59" s="278" t="s">
        <v>332</v>
      </c>
      <c r="B59" s="286"/>
      <c r="C59" s="295"/>
      <c r="D59" s="276">
        <f>+C57+C55+C49</f>
        <v>336012</v>
      </c>
      <c r="E59" s="296"/>
    </row>
    <row r="60" spans="1:8" ht="12.75" customHeight="1">
      <c r="A60" s="278"/>
      <c r="B60" s="286"/>
      <c r="C60" s="276"/>
      <c r="D60" s="276"/>
      <c r="E60" s="296"/>
    </row>
    <row r="61" spans="1:8" ht="15.75">
      <c r="A61" s="282" t="s">
        <v>333</v>
      </c>
      <c r="B61" s="283"/>
      <c r="C61" s="283"/>
      <c r="D61" s="283"/>
      <c r="E61" s="277"/>
    </row>
    <row r="62" spans="1:8" ht="15.75">
      <c r="A62" s="282" t="s">
        <v>334</v>
      </c>
      <c r="B62" s="283"/>
      <c r="C62" s="283"/>
      <c r="D62" s="283"/>
      <c r="E62" s="277"/>
    </row>
    <row r="63" spans="1:8" ht="15.75">
      <c r="A63" s="282" t="s">
        <v>335</v>
      </c>
      <c r="B63" s="283"/>
      <c r="C63" s="283"/>
      <c r="D63" s="283"/>
      <c r="E63" s="277"/>
    </row>
    <row r="64" spans="1:8" ht="15.75">
      <c r="A64" s="282" t="s">
        <v>336</v>
      </c>
      <c r="B64" s="283"/>
      <c r="C64" s="283"/>
      <c r="D64" s="283"/>
      <c r="E64" s="277"/>
      <c r="H64" s="246"/>
    </row>
    <row r="65" spans="1:8" ht="15.75">
      <c r="A65" s="284" t="s">
        <v>337</v>
      </c>
      <c r="B65" s="286"/>
      <c r="C65" s="276">
        <f>B61-B62</f>
        <v>0</v>
      </c>
      <c r="D65" s="276"/>
      <c r="E65" s="296"/>
    </row>
    <row r="66" spans="1:8" ht="15.75">
      <c r="A66" s="284"/>
      <c r="B66" s="286"/>
      <c r="C66" s="286"/>
      <c r="D66" s="276">
        <f>C65</f>
        <v>0</v>
      </c>
      <c r="E66" s="296"/>
    </row>
    <row r="67" spans="1:8" ht="15.75">
      <c r="A67" s="284"/>
      <c r="B67" s="286"/>
      <c r="C67" s="286"/>
      <c r="D67" s="276"/>
      <c r="E67" s="296"/>
    </row>
    <row r="68" spans="1:8" ht="11.25" customHeight="1">
      <c r="A68" s="284"/>
      <c r="B68" s="286"/>
      <c r="C68" s="286"/>
      <c r="D68" s="276"/>
      <c r="E68" s="296"/>
    </row>
    <row r="69" spans="1:8" ht="15.75">
      <c r="A69" s="278" t="s">
        <v>521</v>
      </c>
      <c r="B69" s="286"/>
      <c r="C69" s="297"/>
      <c r="D69" s="309">
        <v>43609717</v>
      </c>
      <c r="E69" s="296"/>
    </row>
    <row r="70" spans="1:8" ht="9.75" customHeight="1">
      <c r="A70" s="278"/>
      <c r="B70" s="286"/>
      <c r="C70" s="297"/>
      <c r="D70" s="276"/>
      <c r="E70" s="296"/>
    </row>
    <row r="71" spans="1:8" ht="16.5">
      <c r="A71" s="278" t="s">
        <v>338</v>
      </c>
      <c r="B71" s="298"/>
      <c r="C71" s="298"/>
      <c r="D71" s="299"/>
      <c r="E71" s="281">
        <f>SUM(D73:D76)</f>
        <v>3620000</v>
      </c>
    </row>
    <row r="72" spans="1:8" ht="15.75">
      <c r="A72" s="278"/>
      <c r="B72" s="275"/>
      <c r="C72" s="275"/>
      <c r="D72" s="286"/>
      <c r="E72" s="277"/>
    </row>
    <row r="73" spans="1:8" ht="15.75">
      <c r="A73" s="282" t="s">
        <v>339</v>
      </c>
      <c r="B73" s="275"/>
      <c r="C73" s="275"/>
      <c r="D73" s="309">
        <v>3620000</v>
      </c>
      <c r="E73" s="277"/>
    </row>
    <row r="74" spans="1:8" ht="42.75">
      <c r="A74" s="300" t="s">
        <v>340</v>
      </c>
      <c r="B74" s="275"/>
      <c r="C74" s="275"/>
      <c r="D74" s="309">
        <v>0</v>
      </c>
      <c r="E74" s="277"/>
    </row>
    <row r="75" spans="1:8" ht="15.75">
      <c r="A75" s="282" t="s">
        <v>341</v>
      </c>
      <c r="B75" s="275"/>
      <c r="C75" s="275"/>
      <c r="D75" s="276">
        <v>0</v>
      </c>
      <c r="E75" s="277"/>
    </row>
    <row r="76" spans="1:8" ht="15.75">
      <c r="A76" s="282" t="s">
        <v>342</v>
      </c>
      <c r="B76" s="275"/>
      <c r="C76" s="275"/>
      <c r="D76" s="276">
        <v>0</v>
      </c>
      <c r="E76" s="301"/>
    </row>
    <row r="77" spans="1:8" ht="15.75">
      <c r="A77" s="282"/>
      <c r="B77" s="275"/>
      <c r="C77" s="275"/>
      <c r="D77" s="276"/>
      <c r="E77" s="301"/>
    </row>
    <row r="78" spans="1:8" ht="15.75">
      <c r="A78" s="278" t="s">
        <v>343</v>
      </c>
      <c r="B78" s="275"/>
      <c r="C78" s="275"/>
      <c r="D78" s="276"/>
      <c r="E78" s="301">
        <f>D84</f>
        <v>134134362</v>
      </c>
    </row>
    <row r="79" spans="1:8" ht="10.5" customHeight="1">
      <c r="A79" s="278"/>
      <c r="B79" s="275"/>
      <c r="C79" s="275"/>
      <c r="D79" s="276"/>
      <c r="E79" s="301"/>
    </row>
    <row r="80" spans="1:8" ht="15.75">
      <c r="A80" s="282" t="s">
        <v>344</v>
      </c>
      <c r="B80" s="276">
        <v>9669779</v>
      </c>
      <c r="C80" s="275"/>
      <c r="D80" s="276"/>
      <c r="E80" s="277"/>
      <c r="H80" s="246"/>
    </row>
    <row r="81" spans="1:9" ht="15.75">
      <c r="A81" s="282" t="s">
        <v>345</v>
      </c>
      <c r="B81" s="276">
        <v>3866551</v>
      </c>
      <c r="C81" s="275"/>
      <c r="D81" s="276"/>
      <c r="E81" s="277"/>
      <c r="H81" s="246"/>
    </row>
    <row r="82" spans="1:9" ht="15.75">
      <c r="A82" s="282" t="s">
        <v>346</v>
      </c>
      <c r="B82" s="276">
        <v>202473301</v>
      </c>
      <c r="C82" s="275"/>
      <c r="D82" s="276"/>
      <c r="E82" s="277"/>
      <c r="H82" s="246"/>
    </row>
    <row r="83" spans="1:9" ht="15.75">
      <c r="A83" s="282" t="s">
        <v>347</v>
      </c>
      <c r="B83" s="276">
        <v>74142167</v>
      </c>
      <c r="C83" s="275"/>
      <c r="D83" s="276"/>
      <c r="E83" s="277"/>
      <c r="H83" s="246"/>
    </row>
    <row r="84" spans="1:9" ht="15.75">
      <c r="A84" s="282"/>
      <c r="B84" s="275"/>
      <c r="C84" s="275"/>
      <c r="D84" s="276">
        <f>B80-B81+B82-B83</f>
        <v>134134362</v>
      </c>
      <c r="E84" s="277"/>
      <c r="H84" s="246"/>
    </row>
    <row r="85" spans="1:9" ht="9" customHeight="1">
      <c r="A85" s="278"/>
      <c r="B85" s="275"/>
      <c r="C85" s="275"/>
      <c r="D85" s="276"/>
      <c r="E85" s="277"/>
    </row>
    <row r="86" spans="1:9" ht="15.75">
      <c r="A86" s="274" t="s">
        <v>348</v>
      </c>
      <c r="B86" s="292"/>
      <c r="C86" s="292"/>
      <c r="D86" s="285"/>
      <c r="E86" s="302">
        <f>SUM(E4:E85)</f>
        <v>674596652</v>
      </c>
    </row>
    <row r="87" spans="1:9" ht="12.75" customHeight="1">
      <c r="A87" s="278"/>
      <c r="B87" s="275"/>
      <c r="C87" s="275"/>
      <c r="D87" s="276"/>
      <c r="E87" s="301"/>
    </row>
    <row r="88" spans="1:9" ht="16.5" customHeight="1">
      <c r="A88" s="282"/>
      <c r="B88" s="275"/>
      <c r="C88" s="275"/>
      <c r="D88" s="276"/>
      <c r="E88" s="277"/>
    </row>
    <row r="89" spans="1:9" ht="9.75" customHeight="1">
      <c r="A89" s="291"/>
      <c r="B89" s="275"/>
      <c r="C89" s="275"/>
      <c r="D89" s="276"/>
      <c r="E89" s="277"/>
    </row>
    <row r="90" spans="1:9" ht="15.75">
      <c r="A90" s="278" t="s">
        <v>349</v>
      </c>
      <c r="B90" s="275"/>
      <c r="C90" s="275"/>
      <c r="D90" s="276"/>
      <c r="E90" s="277"/>
    </row>
    <row r="91" spans="1:9" ht="15.75">
      <c r="A91" s="282" t="s">
        <v>350</v>
      </c>
      <c r="B91" s="283"/>
      <c r="C91" s="283"/>
      <c r="D91" s="276"/>
      <c r="E91" s="277"/>
    </row>
    <row r="92" spans="1:9" ht="24.75" customHeight="1">
      <c r="A92" s="274" t="s">
        <v>351</v>
      </c>
      <c r="B92" s="275"/>
      <c r="C92" s="275"/>
      <c r="D92" s="276"/>
      <c r="E92" s="301">
        <f>C91</f>
        <v>0</v>
      </c>
    </row>
    <row r="93" spans="1:9" ht="24.75" customHeight="1">
      <c r="A93" s="274"/>
      <c r="B93" s="275"/>
      <c r="C93" s="275"/>
      <c r="D93" s="276"/>
      <c r="E93" s="301"/>
    </row>
    <row r="94" spans="1:9" ht="15.75">
      <c r="A94" s="278" t="s">
        <v>352</v>
      </c>
      <c r="B94" s="275"/>
      <c r="C94" s="275"/>
      <c r="D94" s="276"/>
      <c r="E94" s="277"/>
      <c r="I94" s="246"/>
    </row>
    <row r="95" spans="1:9" ht="15.75">
      <c r="A95" s="282" t="s">
        <v>353</v>
      </c>
      <c r="B95" s="283">
        <v>35415</v>
      </c>
      <c r="C95" s="276">
        <v>0</v>
      </c>
      <c r="D95" s="276"/>
      <c r="E95" s="277"/>
    </row>
    <row r="96" spans="1:9" ht="15.75">
      <c r="A96" s="282" t="s">
        <v>354</v>
      </c>
      <c r="B96" s="275"/>
      <c r="C96" s="276">
        <f>SUM(B97:B109)</f>
        <v>82137709</v>
      </c>
      <c r="D96" s="276"/>
      <c r="E96" s="277"/>
    </row>
    <row r="97" spans="1:5" ht="15.75">
      <c r="A97" s="282" t="s">
        <v>522</v>
      </c>
      <c r="B97" s="283">
        <v>202263</v>
      </c>
      <c r="C97" s="283"/>
      <c r="D97" s="276"/>
      <c r="E97" s="277"/>
    </row>
    <row r="98" spans="1:5" ht="15.75">
      <c r="A98" s="282" t="s">
        <v>523</v>
      </c>
      <c r="B98" s="283">
        <v>45989</v>
      </c>
      <c r="C98" s="283"/>
      <c r="D98" s="276"/>
      <c r="E98" s="277"/>
    </row>
    <row r="99" spans="1:5" ht="15.75">
      <c r="A99" s="282" t="s">
        <v>524</v>
      </c>
      <c r="B99" s="283">
        <v>55715</v>
      </c>
      <c r="C99" s="283"/>
      <c r="D99" s="276"/>
      <c r="E99" s="277"/>
    </row>
    <row r="100" spans="1:5" ht="15.75">
      <c r="A100" s="282" t="s">
        <v>525</v>
      </c>
      <c r="B100" s="283">
        <v>0</v>
      </c>
      <c r="C100" s="283"/>
      <c r="D100" s="276"/>
      <c r="E100" s="277"/>
    </row>
    <row r="101" spans="1:5" ht="15.75">
      <c r="A101" s="282" t="s">
        <v>526</v>
      </c>
      <c r="B101" s="283">
        <v>9316867</v>
      </c>
      <c r="C101" s="283"/>
      <c r="D101" s="276"/>
      <c r="E101" s="277"/>
    </row>
    <row r="102" spans="1:5" ht="15.75">
      <c r="A102" s="282" t="s">
        <v>527</v>
      </c>
      <c r="B102" s="283">
        <v>72194824</v>
      </c>
      <c r="C102" s="283"/>
      <c r="D102" s="276"/>
      <c r="E102" s="277"/>
    </row>
    <row r="103" spans="1:5" ht="15.75">
      <c r="A103" s="282" t="s">
        <v>528</v>
      </c>
      <c r="B103" s="283">
        <v>0</v>
      </c>
      <c r="C103" s="283"/>
      <c r="D103" s="276"/>
      <c r="E103" s="277"/>
    </row>
    <row r="104" spans="1:5" ht="15.75">
      <c r="A104" s="282" t="s">
        <v>529</v>
      </c>
      <c r="B104" s="283">
        <v>0</v>
      </c>
      <c r="C104" s="283"/>
      <c r="D104" s="276"/>
      <c r="E104" s="277"/>
    </row>
    <row r="105" spans="1:5" ht="15.75">
      <c r="A105" s="282" t="s">
        <v>530</v>
      </c>
      <c r="B105" s="283">
        <v>0</v>
      </c>
      <c r="C105" s="283"/>
      <c r="D105" s="276"/>
      <c r="E105" s="277"/>
    </row>
    <row r="106" spans="1:5" ht="15.75">
      <c r="A106" s="282" t="s">
        <v>531</v>
      </c>
      <c r="B106" s="283">
        <v>0</v>
      </c>
      <c r="C106" s="283"/>
      <c r="D106" s="276"/>
      <c r="E106" s="277"/>
    </row>
    <row r="107" spans="1:5" ht="15.75">
      <c r="A107" s="282" t="s">
        <v>532</v>
      </c>
      <c r="B107" s="283">
        <v>322051</v>
      </c>
      <c r="C107" s="283"/>
      <c r="D107" s="276"/>
      <c r="E107" s="277"/>
    </row>
    <row r="108" spans="1:5" ht="15.75">
      <c r="A108" s="282" t="s">
        <v>533</v>
      </c>
      <c r="B108" s="283">
        <v>0</v>
      </c>
      <c r="C108" s="283"/>
      <c r="D108" s="276"/>
      <c r="E108" s="277"/>
    </row>
    <row r="109" spans="1:5" ht="15.75">
      <c r="A109" s="282" t="s">
        <v>534</v>
      </c>
      <c r="B109" s="283">
        <v>0</v>
      </c>
      <c r="C109" s="283"/>
      <c r="D109" s="276"/>
      <c r="E109" s="277"/>
    </row>
    <row r="110" spans="1:5" ht="15.75">
      <c r="A110" s="282" t="s">
        <v>535</v>
      </c>
      <c r="B110" s="283">
        <v>0</v>
      </c>
      <c r="C110" s="283"/>
      <c r="D110" s="276"/>
      <c r="E110" s="277"/>
    </row>
    <row r="111" spans="1:5" ht="15.75">
      <c r="A111" s="282" t="s">
        <v>355</v>
      </c>
      <c r="B111" s="275"/>
      <c r="C111" s="276">
        <f>SUM(B112:B115)</f>
        <v>0</v>
      </c>
      <c r="D111" s="276"/>
      <c r="E111" s="277"/>
    </row>
    <row r="112" spans="1:5" ht="15.75">
      <c r="A112" s="282" t="s">
        <v>356</v>
      </c>
      <c r="B112" s="283">
        <v>0</v>
      </c>
      <c r="C112" s="275"/>
      <c r="D112" s="276"/>
      <c r="E112" s="277"/>
    </row>
    <row r="113" spans="1:8" ht="15.75">
      <c r="A113" s="282" t="s">
        <v>357</v>
      </c>
      <c r="B113" s="283">
        <v>0</v>
      </c>
      <c r="C113" s="275"/>
      <c r="D113" s="276"/>
      <c r="E113" s="277"/>
      <c r="H113" s="246"/>
    </row>
    <row r="114" spans="1:8" ht="15.75">
      <c r="A114" s="282"/>
      <c r="B114" s="283"/>
      <c r="C114" s="275"/>
      <c r="D114" s="276"/>
      <c r="E114" s="277"/>
      <c r="H114" s="246"/>
    </row>
    <row r="115" spans="1:8" ht="19.5" customHeight="1">
      <c r="A115" s="274" t="s">
        <v>358</v>
      </c>
      <c r="B115" s="283"/>
      <c r="C115" s="275"/>
      <c r="D115" s="276"/>
      <c r="E115" s="301">
        <f>C95+C96+C111</f>
        <v>82137709</v>
      </c>
      <c r="H115" s="246"/>
    </row>
    <row r="116" spans="1:8" ht="15.75">
      <c r="A116" s="282"/>
      <c r="B116" s="283">
        <v>0</v>
      </c>
      <c r="C116" s="286"/>
      <c r="D116" s="276"/>
      <c r="E116" s="277"/>
      <c r="H116" s="246"/>
    </row>
    <row r="117" spans="1:8" ht="14.25" customHeight="1">
      <c r="A117" s="282"/>
      <c r="B117" s="275"/>
      <c r="C117" s="275"/>
      <c r="D117" s="276"/>
      <c r="E117" s="277"/>
    </row>
    <row r="118" spans="1:8" ht="6" customHeight="1">
      <c r="A118" s="278"/>
      <c r="B118" s="275"/>
      <c r="C118" s="275"/>
      <c r="D118" s="276"/>
      <c r="E118" s="301"/>
    </row>
    <row r="119" spans="1:8" ht="17.25">
      <c r="A119" s="303" t="s">
        <v>359</v>
      </c>
      <c r="B119" s="304"/>
      <c r="C119" s="304"/>
      <c r="D119" s="305"/>
      <c r="E119" s="306">
        <f>E4+E14+E71+E78+E92+E115</f>
        <v>756734361</v>
      </c>
      <c r="H119" s="246"/>
    </row>
    <row r="120" spans="1:8" ht="9.75" customHeight="1">
      <c r="A120" s="245"/>
      <c r="B120" s="241"/>
      <c r="C120" s="241"/>
      <c r="D120" s="242"/>
    </row>
    <row r="121" spans="1:8" ht="15.75">
      <c r="A121" s="244"/>
      <c r="B121" s="241"/>
      <c r="C121" s="241"/>
      <c r="D121" s="242"/>
    </row>
    <row r="122" spans="1:8" ht="15.75">
      <c r="A122" s="245"/>
      <c r="B122" s="241"/>
      <c r="C122" s="241"/>
      <c r="D122" s="242"/>
      <c r="E122" s="250"/>
    </row>
    <row r="123" spans="1:8" ht="15.75">
      <c r="A123" s="240"/>
      <c r="B123" s="241"/>
      <c r="C123" s="247"/>
      <c r="D123" s="242"/>
    </row>
    <row r="124" spans="1:8" ht="15.75">
      <c r="A124" s="240"/>
      <c r="B124" s="241"/>
      <c r="C124" s="247"/>
      <c r="D124" s="242"/>
    </row>
    <row r="125" spans="1:8" ht="15.75">
      <c r="A125" s="245"/>
      <c r="B125" s="241"/>
      <c r="C125" s="241"/>
      <c r="D125" s="242"/>
      <c r="E125" s="250"/>
    </row>
    <row r="126" spans="1:8" ht="15.75">
      <c r="A126" s="240"/>
      <c r="B126" s="241"/>
      <c r="C126" s="241"/>
      <c r="D126" s="242"/>
    </row>
    <row r="127" spans="1:8" ht="9" customHeight="1">
      <c r="A127" s="240"/>
      <c r="B127" s="241"/>
      <c r="C127" s="241"/>
      <c r="D127" s="242"/>
    </row>
    <row r="128" spans="1:8" ht="15.75">
      <c r="A128" s="240"/>
      <c r="B128" s="241"/>
      <c r="C128" s="241"/>
      <c r="D128" s="242"/>
    </row>
    <row r="129" spans="1:4" ht="15.75">
      <c r="A129" s="240"/>
      <c r="B129" s="241"/>
      <c r="C129" s="247"/>
    </row>
    <row r="130" spans="1:4" ht="7.5" customHeight="1">
      <c r="A130" s="240"/>
      <c r="B130" s="241"/>
      <c r="C130" s="241"/>
      <c r="D130" s="242"/>
    </row>
    <row r="131" spans="1:4" ht="15.75">
      <c r="A131" s="245"/>
      <c r="B131" s="241"/>
      <c r="C131" s="241"/>
      <c r="D131" s="242"/>
    </row>
    <row r="132" spans="1:4" ht="15.75">
      <c r="A132" s="240"/>
      <c r="B132" s="241"/>
      <c r="C132" s="247"/>
      <c r="D132" s="242"/>
    </row>
    <row r="133" spans="1:4" ht="15.75">
      <c r="A133" s="240"/>
      <c r="B133" s="241"/>
      <c r="C133" s="247"/>
      <c r="D133" s="242"/>
    </row>
    <row r="134" spans="1:4" ht="15.75">
      <c r="A134" s="240"/>
      <c r="B134" s="241"/>
      <c r="C134" s="241"/>
      <c r="D134" s="242"/>
    </row>
    <row r="135" spans="1:4" ht="15.75">
      <c r="A135" s="240"/>
      <c r="B135" s="241"/>
      <c r="C135" s="241"/>
      <c r="D135" s="242"/>
    </row>
    <row r="136" spans="1:4" ht="15.75">
      <c r="A136" s="240"/>
      <c r="B136" s="241"/>
      <c r="C136" s="241"/>
      <c r="D136" s="242"/>
    </row>
    <row r="137" spans="1:4" ht="15.75">
      <c r="A137" s="240"/>
      <c r="B137" s="241"/>
      <c r="C137" s="241"/>
      <c r="D137" s="242"/>
    </row>
    <row r="138" spans="1:4" ht="15.75">
      <c r="A138" s="245"/>
      <c r="B138" s="241"/>
      <c r="C138" s="241"/>
      <c r="D138" s="242"/>
    </row>
    <row r="139" spans="1:4" ht="15.75">
      <c r="A139" s="240"/>
      <c r="B139" s="241"/>
      <c r="C139" s="247"/>
      <c r="D139" s="242"/>
    </row>
    <row r="140" spans="1:4" ht="15.75">
      <c r="A140" s="240"/>
      <c r="B140" s="241"/>
      <c r="C140" s="247"/>
      <c r="D140" s="242"/>
    </row>
    <row r="141" spans="1:4" ht="15.75">
      <c r="A141" s="240"/>
      <c r="B141" s="241"/>
      <c r="C141" s="247"/>
      <c r="D141" s="242"/>
    </row>
    <row r="142" spans="1:4" ht="15.75">
      <c r="A142" s="240"/>
      <c r="B142" s="241"/>
      <c r="C142" s="247"/>
      <c r="D142" s="242"/>
    </row>
    <row r="143" spans="1:4" ht="15.75">
      <c r="A143" s="240"/>
      <c r="B143" s="241"/>
      <c r="C143" s="247"/>
      <c r="D143" s="242"/>
    </row>
    <row r="144" spans="1:4" ht="15.75">
      <c r="A144" s="240"/>
      <c r="B144" s="241"/>
      <c r="C144" s="241"/>
      <c r="D144" s="242"/>
    </row>
    <row r="145" spans="1:5" ht="15.75">
      <c r="A145" s="245"/>
      <c r="B145" s="241"/>
      <c r="C145" s="241"/>
      <c r="D145" s="242"/>
      <c r="E145" s="250"/>
    </row>
    <row r="146" spans="1:5" ht="15.75">
      <c r="A146" s="245"/>
      <c r="B146" s="241"/>
      <c r="C146" s="241"/>
      <c r="D146" s="242"/>
      <c r="E146" s="250"/>
    </row>
    <row r="147" spans="1:5" ht="17.25">
      <c r="A147" s="251"/>
      <c r="B147" s="252"/>
      <c r="C147" s="252"/>
      <c r="D147" s="253"/>
      <c r="E147" s="254"/>
    </row>
    <row r="149" spans="1:5" ht="15.75">
      <c r="A149" s="255"/>
    </row>
  </sheetData>
  <mergeCells count="2">
    <mergeCell ref="A1:E1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4">
    <tabColor rgb="FF7030A0"/>
  </sheetPr>
  <dimension ref="A1:H36"/>
  <sheetViews>
    <sheetView topLeftCell="A19" zoomScaleSheetLayoutView="100" workbookViewId="0">
      <selection activeCell="F36" sqref="F36"/>
    </sheetView>
  </sheetViews>
  <sheetFormatPr defaultRowHeight="12.75"/>
  <cols>
    <col min="1" max="1" width="4.28515625" customWidth="1"/>
    <col min="2" max="2" width="2.85546875" customWidth="1"/>
    <col min="3" max="3" width="54.5703125" customWidth="1"/>
    <col min="4" max="4" width="18.140625" customWidth="1"/>
    <col min="5" max="5" width="17.140625" customWidth="1"/>
    <col min="6" max="6" width="16.85546875" customWidth="1"/>
    <col min="7" max="7" width="11.28515625" customWidth="1"/>
    <col min="8" max="8" width="16.85546875" customWidth="1"/>
  </cols>
  <sheetData>
    <row r="1" spans="1:8" ht="21.75" customHeight="1">
      <c r="A1" s="328" t="s">
        <v>502</v>
      </c>
      <c r="B1" s="328"/>
      <c r="C1" s="328"/>
      <c r="D1" s="328"/>
    </row>
    <row r="2" spans="1:8" ht="28.5" customHeight="1">
      <c r="A2" s="334" t="s">
        <v>79</v>
      </c>
      <c r="B2" s="334"/>
      <c r="C2" s="334"/>
      <c r="D2" s="334"/>
    </row>
    <row r="3" spans="1:8" s="162" customFormat="1" ht="36" customHeight="1">
      <c r="A3" s="330" t="s">
        <v>34</v>
      </c>
      <c r="B3" s="330"/>
      <c r="C3" s="330"/>
      <c r="D3" s="151" t="s">
        <v>198</v>
      </c>
      <c r="E3" s="152" t="s">
        <v>265</v>
      </c>
      <c r="F3" s="152" t="s">
        <v>266</v>
      </c>
      <c r="G3" s="152" t="s">
        <v>288</v>
      </c>
      <c r="H3" s="152" t="s">
        <v>287</v>
      </c>
    </row>
    <row r="4" spans="1:8" s="165" customFormat="1" ht="16.5" customHeight="1">
      <c r="A4" s="335" t="s">
        <v>35</v>
      </c>
      <c r="B4" s="171"/>
      <c r="C4" s="154" t="s">
        <v>241</v>
      </c>
      <c r="D4" s="155">
        <v>9628875</v>
      </c>
      <c r="E4" s="155">
        <v>14433173</v>
      </c>
      <c r="F4" s="155">
        <v>14433153</v>
      </c>
      <c r="G4" s="155">
        <f t="shared" ref="G4:G22" si="0">F4/E4*100</f>
        <v>99.999861430331364</v>
      </c>
      <c r="H4" s="155">
        <v>13957688</v>
      </c>
    </row>
    <row r="5" spans="1:8" s="165" customFormat="1" ht="16.5" customHeight="1">
      <c r="A5" s="335"/>
      <c r="B5" s="171"/>
      <c r="C5" s="154" t="s">
        <v>242</v>
      </c>
      <c r="D5" s="155">
        <v>8081800</v>
      </c>
      <c r="E5" s="155">
        <v>10078574</v>
      </c>
      <c r="F5" s="155">
        <v>10078574</v>
      </c>
      <c r="G5" s="155">
        <f t="shared" si="0"/>
        <v>100</v>
      </c>
      <c r="H5" s="155">
        <v>8121564</v>
      </c>
    </row>
    <row r="6" spans="1:8" s="162" customFormat="1" ht="21.75" customHeight="1">
      <c r="A6" s="335"/>
      <c r="B6" s="332" t="s">
        <v>243</v>
      </c>
      <c r="C6" s="332"/>
      <c r="D6" s="161">
        <f>SUM(D4:D5)</f>
        <v>17710675</v>
      </c>
      <c r="E6" s="161">
        <f>SUM(E4:E5)</f>
        <v>24511747</v>
      </c>
      <c r="F6" s="161">
        <f>SUM(F4:F5)</f>
        <v>24511727</v>
      </c>
      <c r="G6" s="161">
        <f t="shared" si="0"/>
        <v>99.999918406468538</v>
      </c>
      <c r="H6" s="161">
        <f>SUM(H4:H5)</f>
        <v>22079252</v>
      </c>
    </row>
    <row r="7" spans="1:8" s="162" customFormat="1" ht="22.5" customHeight="1">
      <c r="A7" s="172" t="s">
        <v>36</v>
      </c>
      <c r="B7" s="332" t="s">
        <v>244</v>
      </c>
      <c r="C7" s="332"/>
      <c r="D7" s="161">
        <v>3784864</v>
      </c>
      <c r="E7" s="161">
        <v>4806854</v>
      </c>
      <c r="F7" s="161">
        <v>4806854</v>
      </c>
      <c r="G7" s="161">
        <f t="shared" si="0"/>
        <v>100</v>
      </c>
      <c r="H7" s="161">
        <v>5464656</v>
      </c>
    </row>
    <row r="8" spans="1:8" s="165" customFormat="1" ht="13.5" customHeight="1">
      <c r="A8" s="325" t="s">
        <v>37</v>
      </c>
      <c r="B8" s="171"/>
      <c r="C8" s="154" t="s">
        <v>245</v>
      </c>
      <c r="D8" s="155">
        <v>4593250</v>
      </c>
      <c r="E8" s="155">
        <v>6052953</v>
      </c>
      <c r="F8" s="155">
        <v>5763020</v>
      </c>
      <c r="G8" s="155">
        <f t="shared" si="0"/>
        <v>95.210056975496087</v>
      </c>
      <c r="H8" s="155">
        <v>3904830</v>
      </c>
    </row>
    <row r="9" spans="1:8" s="165" customFormat="1" ht="13.5" customHeight="1">
      <c r="A9" s="325"/>
      <c r="B9" s="171"/>
      <c r="C9" s="154" t="s">
        <v>246</v>
      </c>
      <c r="D9" s="155">
        <v>3043000</v>
      </c>
      <c r="E9" s="155">
        <v>3043000</v>
      </c>
      <c r="F9" s="155">
        <v>2460274</v>
      </c>
      <c r="G9" s="155">
        <f t="shared" si="0"/>
        <v>80.850279329608938</v>
      </c>
      <c r="H9" s="155">
        <v>2154737</v>
      </c>
    </row>
    <row r="10" spans="1:8" s="165" customFormat="1" ht="13.5" customHeight="1">
      <c r="A10" s="325"/>
      <c r="B10" s="171"/>
      <c r="C10" s="154" t="s">
        <v>247</v>
      </c>
      <c r="D10" s="155">
        <v>33920109</v>
      </c>
      <c r="E10" s="155">
        <v>37298343</v>
      </c>
      <c r="F10" s="155">
        <v>27252540</v>
      </c>
      <c r="G10" s="155">
        <f t="shared" si="0"/>
        <v>73.066355789585614</v>
      </c>
      <c r="H10" s="155">
        <v>26314211</v>
      </c>
    </row>
    <row r="11" spans="1:8" s="165" customFormat="1" ht="13.5" customHeight="1">
      <c r="A11" s="325"/>
      <c r="B11" s="171"/>
      <c r="C11" s="154" t="s">
        <v>248</v>
      </c>
      <c r="D11" s="155">
        <v>20000</v>
      </c>
      <c r="E11" s="155">
        <v>20000</v>
      </c>
      <c r="F11" s="155">
        <v>0</v>
      </c>
      <c r="G11" s="155">
        <f t="shared" si="0"/>
        <v>0</v>
      </c>
      <c r="H11" s="155">
        <v>0</v>
      </c>
    </row>
    <row r="12" spans="1:8" s="165" customFormat="1" ht="13.5" customHeight="1">
      <c r="A12" s="325"/>
      <c r="B12" s="171"/>
      <c r="C12" s="154" t="s">
        <v>249</v>
      </c>
      <c r="D12" s="155">
        <v>39088454</v>
      </c>
      <c r="E12" s="155">
        <v>40893975</v>
      </c>
      <c r="F12" s="155">
        <v>30365283</v>
      </c>
      <c r="G12" s="155">
        <f t="shared" si="0"/>
        <v>74.253684069597043</v>
      </c>
      <c r="H12" s="155">
        <v>12630607</v>
      </c>
    </row>
    <row r="13" spans="1:8" s="162" customFormat="1" ht="19.5" customHeight="1">
      <c r="A13" s="325"/>
      <c r="B13" s="332" t="s">
        <v>250</v>
      </c>
      <c r="C13" s="332"/>
      <c r="D13" s="161">
        <f>SUM(D8:D12)</f>
        <v>80664813</v>
      </c>
      <c r="E13" s="161">
        <f>SUM(E8:E12)</f>
        <v>87308271</v>
      </c>
      <c r="F13" s="161">
        <f>SUM(F8:F12)</f>
        <v>65841117</v>
      </c>
      <c r="G13" s="161">
        <f t="shared" si="0"/>
        <v>75.412233280853769</v>
      </c>
      <c r="H13" s="161">
        <f>SUM(H8:H12)</f>
        <v>45004385</v>
      </c>
    </row>
    <row r="14" spans="1:8" s="162" customFormat="1" ht="25.5" customHeight="1">
      <c r="A14" s="173" t="s">
        <v>38</v>
      </c>
      <c r="B14" s="332" t="s">
        <v>82</v>
      </c>
      <c r="C14" s="332"/>
      <c r="D14" s="161">
        <v>5150000</v>
      </c>
      <c r="E14" s="161">
        <v>5397250</v>
      </c>
      <c r="F14" s="161">
        <v>3229126</v>
      </c>
      <c r="G14" s="161">
        <f t="shared" si="0"/>
        <v>59.829098151836583</v>
      </c>
      <c r="H14" s="161">
        <v>3476182</v>
      </c>
    </row>
    <row r="15" spans="1:8" s="162" customFormat="1" ht="25.5" customHeight="1">
      <c r="A15" s="173" t="s">
        <v>39</v>
      </c>
      <c r="B15" s="332" t="s">
        <v>251</v>
      </c>
      <c r="C15" s="332"/>
      <c r="D15" s="161">
        <v>138272</v>
      </c>
      <c r="E15" s="161">
        <v>138272</v>
      </c>
      <c r="F15" s="161">
        <v>138272</v>
      </c>
      <c r="G15" s="161">
        <f t="shared" si="0"/>
        <v>100</v>
      </c>
      <c r="H15" s="161">
        <v>1440810</v>
      </c>
    </row>
    <row r="16" spans="1:8">
      <c r="A16" s="325" t="s">
        <v>43</v>
      </c>
      <c r="B16" s="171"/>
      <c r="C16" s="154" t="s">
        <v>252</v>
      </c>
      <c r="D16" s="155">
        <v>5007871</v>
      </c>
      <c r="E16" s="155">
        <v>8571582</v>
      </c>
      <c r="F16" s="155">
        <v>8569597</v>
      </c>
      <c r="G16" s="155">
        <f t="shared" si="0"/>
        <v>99.976842081193411</v>
      </c>
      <c r="H16" s="155">
        <v>4200663</v>
      </c>
    </row>
    <row r="17" spans="1:8">
      <c r="A17" s="325"/>
      <c r="B17" s="171"/>
      <c r="C17" s="154" t="s">
        <v>253</v>
      </c>
      <c r="D17" s="155">
        <v>3844900</v>
      </c>
      <c r="E17" s="155">
        <v>12045298</v>
      </c>
      <c r="F17" s="155">
        <v>12045291</v>
      </c>
      <c r="G17" s="155">
        <f t="shared" si="0"/>
        <v>99.999941886037192</v>
      </c>
      <c r="H17" s="155">
        <v>35241720</v>
      </c>
    </row>
    <row r="18" spans="1:8">
      <c r="A18" s="325"/>
      <c r="B18" s="171"/>
      <c r="C18" s="154" t="s">
        <v>86</v>
      </c>
      <c r="D18" s="155">
        <v>37720000</v>
      </c>
      <c r="E18" s="155">
        <v>109831129</v>
      </c>
      <c r="F18" s="155">
        <v>0</v>
      </c>
      <c r="G18" s="155">
        <f t="shared" si="0"/>
        <v>0</v>
      </c>
      <c r="H18" s="155">
        <v>0</v>
      </c>
    </row>
    <row r="19" spans="1:8" ht="25.5" customHeight="1">
      <c r="A19" s="325"/>
      <c r="B19" s="332" t="s">
        <v>254</v>
      </c>
      <c r="C19" s="332"/>
      <c r="D19" s="161">
        <f>SUM(D16:D18)+D15</f>
        <v>46711043</v>
      </c>
      <c r="E19" s="161">
        <f>SUM(E16:E18)+E15</f>
        <v>130586281</v>
      </c>
      <c r="F19" s="161">
        <f>SUM(F16:F18)+F15</f>
        <v>20753160</v>
      </c>
      <c r="G19" s="161">
        <f t="shared" si="0"/>
        <v>15.892297292699528</v>
      </c>
      <c r="H19" s="161">
        <f>SUM(H16:H18)+H15</f>
        <v>40883193</v>
      </c>
    </row>
    <row r="20" spans="1:8" s="174" customFormat="1" ht="19.5" customHeight="1">
      <c r="A20" s="172" t="s">
        <v>45</v>
      </c>
      <c r="B20" s="332" t="s">
        <v>255</v>
      </c>
      <c r="C20" s="332"/>
      <c r="D20" s="161">
        <v>63656500</v>
      </c>
      <c r="E20" s="161">
        <v>64750600</v>
      </c>
      <c r="F20" s="161">
        <v>50586321</v>
      </c>
      <c r="G20" s="161">
        <f t="shared" si="0"/>
        <v>78.124868340988357</v>
      </c>
      <c r="H20" s="161">
        <v>27041320</v>
      </c>
    </row>
    <row r="21" spans="1:8" s="174" customFormat="1" ht="19.5" customHeight="1">
      <c r="A21" s="172" t="s">
        <v>45</v>
      </c>
      <c r="B21" s="332" t="s">
        <v>280</v>
      </c>
      <c r="C21" s="332"/>
      <c r="D21" s="161">
        <v>0</v>
      </c>
      <c r="E21" s="161">
        <v>0</v>
      </c>
      <c r="F21" s="161">
        <v>0</v>
      </c>
      <c r="G21" s="161">
        <v>0</v>
      </c>
      <c r="H21" s="161">
        <v>0</v>
      </c>
    </row>
    <row r="22" spans="1:8" s="174" customFormat="1" ht="18.75" customHeight="1">
      <c r="A22" s="172" t="s">
        <v>46</v>
      </c>
      <c r="B22" s="332" t="s">
        <v>130</v>
      </c>
      <c r="C22" s="332"/>
      <c r="D22" s="161">
        <v>3338500</v>
      </c>
      <c r="E22" s="161">
        <v>3338500</v>
      </c>
      <c r="F22" s="161">
        <v>1465362</v>
      </c>
      <c r="G22" s="161">
        <f t="shared" si="0"/>
        <v>43.892826119514751</v>
      </c>
      <c r="H22" s="161">
        <v>2114923</v>
      </c>
    </row>
    <row r="23" spans="1:8" ht="25.5">
      <c r="A23" s="335" t="s">
        <v>47</v>
      </c>
      <c r="B23" s="171"/>
      <c r="C23" s="154" t="s">
        <v>256</v>
      </c>
      <c r="D23" s="155"/>
      <c r="E23" s="155"/>
      <c r="F23" s="155"/>
      <c r="G23" s="155">
        <v>0</v>
      </c>
      <c r="H23" s="155"/>
    </row>
    <row r="24" spans="1:8" ht="25.5">
      <c r="A24" s="335"/>
      <c r="B24" s="171"/>
      <c r="C24" s="154" t="s">
        <v>257</v>
      </c>
      <c r="D24" s="155"/>
      <c r="E24" s="155"/>
      <c r="F24" s="155"/>
      <c r="G24" s="155">
        <v>0</v>
      </c>
      <c r="H24" s="155"/>
    </row>
    <row r="25" spans="1:8">
      <c r="A25" s="335"/>
      <c r="B25" s="171"/>
      <c r="C25" s="154" t="s">
        <v>258</v>
      </c>
      <c r="D25" s="155">
        <v>1200000</v>
      </c>
      <c r="E25" s="155">
        <v>1200000</v>
      </c>
      <c r="F25" s="155">
        <v>0</v>
      </c>
      <c r="G25" s="155">
        <f>F25/E25*100</f>
        <v>0</v>
      </c>
      <c r="H25" s="155">
        <v>1105965</v>
      </c>
    </row>
    <row r="26" spans="1:8" s="162" customFormat="1" ht="25.5" customHeight="1">
      <c r="A26" s="335"/>
      <c r="B26" s="332" t="s">
        <v>259</v>
      </c>
      <c r="C26" s="332"/>
      <c r="D26" s="161">
        <f>SUM(D23:D25)</f>
        <v>1200000</v>
      </c>
      <c r="E26" s="161">
        <f>SUM(E23:E25)</f>
        <v>1200000</v>
      </c>
      <c r="F26" s="161">
        <f>SUM(F23:F25)</f>
        <v>0</v>
      </c>
      <c r="G26" s="161">
        <f>F26/E26*100</f>
        <v>0</v>
      </c>
      <c r="H26" s="161">
        <f>SUM(H23:H25)</f>
        <v>1105965</v>
      </c>
    </row>
    <row r="27" spans="1:8" s="162" customFormat="1" ht="25.5" customHeight="1">
      <c r="A27" s="327" t="s">
        <v>260</v>
      </c>
      <c r="B27" s="327"/>
      <c r="C27" s="327"/>
      <c r="D27" s="167">
        <f>D6+D7+D13+D14+D19+D20+D22+D26+D21</f>
        <v>222216395</v>
      </c>
      <c r="E27" s="167">
        <f>E6+E7+E13+E14+E19+E20+E22+E26+E21</f>
        <v>321899503</v>
      </c>
      <c r="F27" s="167">
        <f>F6+F7+F13+F14+F19+F20+F22+F26+F21</f>
        <v>171193667</v>
      </c>
      <c r="G27" s="167">
        <f>F27/E27*100</f>
        <v>53.182333431561716</v>
      </c>
      <c r="H27" s="167">
        <f>H6+H7+H13+H14+H19+H20+H22+H26+H21</f>
        <v>147169876</v>
      </c>
    </row>
    <row r="28" spans="1:8" s="174" customFormat="1" ht="18.75" customHeight="1">
      <c r="A28" s="237" t="s">
        <v>292</v>
      </c>
      <c r="B28" s="332" t="s">
        <v>293</v>
      </c>
      <c r="C28" s="332"/>
      <c r="D28" s="161">
        <f>SUM(D29)</f>
        <v>0</v>
      </c>
      <c r="E28" s="161">
        <f>SUM(E29)</f>
        <v>0</v>
      </c>
      <c r="F28" s="161">
        <f>SUM(F29)</f>
        <v>0</v>
      </c>
      <c r="G28" s="161">
        <v>0</v>
      </c>
      <c r="H28" s="161">
        <f>SUM(H29)</f>
        <v>0</v>
      </c>
    </row>
    <row r="29" spans="1:8">
      <c r="A29" s="238"/>
      <c r="B29" s="171">
        <v>1</v>
      </c>
      <c r="C29" s="154" t="s">
        <v>293</v>
      </c>
      <c r="D29" s="155"/>
      <c r="E29" s="155"/>
      <c r="F29" s="155"/>
      <c r="G29" s="155"/>
      <c r="H29" s="155"/>
    </row>
    <row r="30" spans="1:8">
      <c r="A30" s="336" t="s">
        <v>48</v>
      </c>
      <c r="B30" s="171"/>
      <c r="C30" s="154" t="s">
        <v>261</v>
      </c>
      <c r="D30" s="155">
        <v>508478</v>
      </c>
      <c r="E30" s="155">
        <v>1054185</v>
      </c>
      <c r="F30" s="155">
        <v>1054185</v>
      </c>
      <c r="G30" s="270">
        <f t="shared" ref="G30" si="1">F30/E30*100</f>
        <v>100</v>
      </c>
      <c r="H30" s="155">
        <v>341695</v>
      </c>
    </row>
    <row r="31" spans="1:8">
      <c r="A31" s="337"/>
      <c r="B31" s="171"/>
      <c r="C31" s="154" t="s">
        <v>262</v>
      </c>
      <c r="D31" s="155"/>
      <c r="E31" s="155"/>
      <c r="F31" s="155"/>
      <c r="G31" s="270"/>
      <c r="H31" s="155"/>
    </row>
    <row r="32" spans="1:8" s="162" customFormat="1" ht="22.5" customHeight="1">
      <c r="A32" s="338" t="s">
        <v>263</v>
      </c>
      <c r="B32" s="339"/>
      <c r="C32" s="340"/>
      <c r="D32" s="167">
        <f>SUM(D30:D31)+D28</f>
        <v>508478</v>
      </c>
      <c r="E32" s="167">
        <f>SUM(E30:E31)+E28</f>
        <v>1054185</v>
      </c>
      <c r="F32" s="167">
        <f>SUM(F30:F31)+F28</f>
        <v>1054185</v>
      </c>
      <c r="G32" s="167">
        <f>F32/E32*100</f>
        <v>100</v>
      </c>
      <c r="H32" s="167">
        <f>SUM(H30:H31)+H28</f>
        <v>341695</v>
      </c>
    </row>
    <row r="33" spans="1:8" s="160" customFormat="1" ht="22.5" customHeight="1">
      <c r="A33" s="341" t="s">
        <v>264</v>
      </c>
      <c r="B33" s="341"/>
      <c r="C33" s="341"/>
      <c r="D33" s="175">
        <f>D27+D32</f>
        <v>222724873</v>
      </c>
      <c r="E33" s="175">
        <f>E27+E32</f>
        <v>322953688</v>
      </c>
      <c r="F33" s="175">
        <f>F27+F32</f>
        <v>172247852</v>
      </c>
      <c r="G33" s="175">
        <f>F33/E33*100</f>
        <v>53.335155596674902</v>
      </c>
      <c r="H33" s="175">
        <f>H27+H32</f>
        <v>147511571</v>
      </c>
    </row>
    <row r="36" spans="1:8">
      <c r="F36" s="150"/>
    </row>
  </sheetData>
  <mergeCells count="22">
    <mergeCell ref="B21:C21"/>
    <mergeCell ref="A30:A31"/>
    <mergeCell ref="A32:C32"/>
    <mergeCell ref="A33:C33"/>
    <mergeCell ref="B22:C22"/>
    <mergeCell ref="A23:A26"/>
    <mergeCell ref="B26:C26"/>
    <mergeCell ref="A27:C27"/>
    <mergeCell ref="B28:C28"/>
    <mergeCell ref="A16:A19"/>
    <mergeCell ref="B19:C19"/>
    <mergeCell ref="B20:C20"/>
    <mergeCell ref="B7:C7"/>
    <mergeCell ref="A8:A13"/>
    <mergeCell ref="B13:C13"/>
    <mergeCell ref="B14:C14"/>
    <mergeCell ref="B15:C15"/>
    <mergeCell ref="A1:D1"/>
    <mergeCell ref="A2:D2"/>
    <mergeCell ref="A3:C3"/>
    <mergeCell ref="A4:A6"/>
    <mergeCell ref="B6:C6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E62"/>
  <sheetViews>
    <sheetView workbookViewId="0">
      <pane ySplit="3" topLeftCell="A16" activePane="bottomLeft" state="frozen"/>
      <selection pane="bottomLeft" activeCell="F13" sqref="F13"/>
    </sheetView>
  </sheetViews>
  <sheetFormatPr defaultRowHeight="12.75"/>
  <cols>
    <col min="1" max="1" width="8.140625" customWidth="1"/>
    <col min="2" max="2" width="41" customWidth="1"/>
    <col min="3" max="3" width="11.7109375" customWidth="1"/>
    <col min="4" max="4" width="7.5703125" customWidth="1"/>
    <col min="5" max="5" width="12.5703125" customWidth="1"/>
  </cols>
  <sheetData>
    <row r="1" spans="1:5">
      <c r="A1" s="342" t="s">
        <v>452</v>
      </c>
      <c r="B1" s="343"/>
      <c r="C1" s="343"/>
      <c r="D1" s="343"/>
      <c r="E1" s="343"/>
    </row>
    <row r="2" spans="1:5" ht="45">
      <c r="A2" s="256" t="s">
        <v>360</v>
      </c>
      <c r="B2" s="256" t="s">
        <v>34</v>
      </c>
      <c r="C2" s="256" t="s">
        <v>453</v>
      </c>
      <c r="D2" s="256" t="s">
        <v>454</v>
      </c>
      <c r="E2" s="256" t="s">
        <v>455</v>
      </c>
    </row>
    <row r="3" spans="1:5" ht="15">
      <c r="A3" s="256">
        <v>1</v>
      </c>
      <c r="B3" s="256">
        <v>2</v>
      </c>
      <c r="C3" s="256">
        <v>3</v>
      </c>
      <c r="D3" s="256">
        <v>4</v>
      </c>
      <c r="E3" s="256">
        <v>5</v>
      </c>
    </row>
    <row r="4" spans="1:5">
      <c r="A4" s="257" t="s">
        <v>439</v>
      </c>
      <c r="B4" s="258" t="s">
        <v>485</v>
      </c>
      <c r="C4" s="259">
        <v>12655</v>
      </c>
      <c r="D4" s="259">
        <v>0</v>
      </c>
      <c r="E4" s="259">
        <v>1000040</v>
      </c>
    </row>
    <row r="5" spans="1:5">
      <c r="A5" s="260" t="s">
        <v>443</v>
      </c>
      <c r="B5" s="261" t="s">
        <v>486</v>
      </c>
      <c r="C5" s="262">
        <v>12655</v>
      </c>
      <c r="D5" s="262">
        <v>0</v>
      </c>
      <c r="E5" s="262">
        <v>1000040</v>
      </c>
    </row>
    <row r="6" spans="1:5" ht="25.5">
      <c r="A6" s="257" t="s">
        <v>361</v>
      </c>
      <c r="B6" s="258" t="s">
        <v>362</v>
      </c>
      <c r="C6" s="259">
        <v>510096522</v>
      </c>
      <c r="D6" s="259">
        <v>0</v>
      </c>
      <c r="E6" s="259">
        <v>491896521</v>
      </c>
    </row>
    <row r="7" spans="1:5" ht="25.5">
      <c r="A7" s="257" t="s">
        <v>363</v>
      </c>
      <c r="B7" s="258" t="s">
        <v>364</v>
      </c>
      <c r="C7" s="259">
        <v>1583383</v>
      </c>
      <c r="D7" s="259">
        <v>0</v>
      </c>
      <c r="E7" s="259">
        <v>336012</v>
      </c>
    </row>
    <row r="8" spans="1:5">
      <c r="A8" s="257" t="s">
        <v>365</v>
      </c>
      <c r="B8" s="258" t="s">
        <v>366</v>
      </c>
      <c r="C8" s="259">
        <v>6008579</v>
      </c>
      <c r="D8" s="259">
        <v>0</v>
      </c>
      <c r="E8" s="259">
        <v>43609717</v>
      </c>
    </row>
    <row r="9" spans="1:5">
      <c r="A9" s="260" t="s">
        <v>367</v>
      </c>
      <c r="B9" s="261" t="s">
        <v>456</v>
      </c>
      <c r="C9" s="262">
        <v>517688484</v>
      </c>
      <c r="D9" s="262">
        <v>0</v>
      </c>
      <c r="E9" s="262">
        <v>535842250</v>
      </c>
    </row>
    <row r="10" spans="1:5" ht="25.5">
      <c r="A10" s="257" t="s">
        <v>368</v>
      </c>
      <c r="B10" s="258" t="s">
        <v>369</v>
      </c>
      <c r="C10" s="259">
        <v>6620000</v>
      </c>
      <c r="D10" s="259">
        <v>0</v>
      </c>
      <c r="E10" s="259">
        <v>3620000</v>
      </c>
    </row>
    <row r="11" spans="1:5" ht="25.5">
      <c r="A11" s="257" t="s">
        <v>370</v>
      </c>
      <c r="B11" s="258" t="s">
        <v>371</v>
      </c>
      <c r="C11" s="259">
        <v>6620000</v>
      </c>
      <c r="D11" s="259">
        <v>0</v>
      </c>
      <c r="E11" s="259">
        <v>3620000</v>
      </c>
    </row>
    <row r="12" spans="1:5" ht="25.5">
      <c r="A12" s="260" t="s">
        <v>373</v>
      </c>
      <c r="B12" s="261" t="s">
        <v>374</v>
      </c>
      <c r="C12" s="262">
        <v>6620000</v>
      </c>
      <c r="D12" s="262">
        <v>0</v>
      </c>
      <c r="E12" s="262">
        <v>3620000</v>
      </c>
    </row>
    <row r="13" spans="1:5" ht="25.5">
      <c r="A13" s="257" t="s">
        <v>375</v>
      </c>
      <c r="B13" s="258" t="s">
        <v>376</v>
      </c>
      <c r="C13" s="259">
        <v>168669282</v>
      </c>
      <c r="D13" s="259">
        <v>0</v>
      </c>
      <c r="E13" s="259">
        <v>134134362</v>
      </c>
    </row>
    <row r="14" spans="1:5">
      <c r="A14" s="257" t="s">
        <v>377</v>
      </c>
      <c r="B14" s="258" t="s">
        <v>378</v>
      </c>
      <c r="C14" s="259">
        <v>168669282</v>
      </c>
      <c r="D14" s="259">
        <v>0</v>
      </c>
      <c r="E14" s="259">
        <v>134134362</v>
      </c>
    </row>
    <row r="15" spans="1:5" ht="25.5">
      <c r="A15" s="260" t="s">
        <v>379</v>
      </c>
      <c r="B15" s="261" t="s">
        <v>380</v>
      </c>
      <c r="C15" s="262">
        <v>168669282</v>
      </c>
      <c r="D15" s="262">
        <v>0</v>
      </c>
      <c r="E15" s="262">
        <v>134134362</v>
      </c>
    </row>
    <row r="16" spans="1:5" ht="38.25">
      <c r="A16" s="260" t="s">
        <v>381</v>
      </c>
      <c r="B16" s="261" t="s">
        <v>382</v>
      </c>
      <c r="C16" s="262">
        <v>692990421</v>
      </c>
      <c r="D16" s="262">
        <v>0</v>
      </c>
      <c r="E16" s="262">
        <v>674596652</v>
      </c>
    </row>
    <row r="17" spans="1:5">
      <c r="A17" s="257" t="s">
        <v>487</v>
      </c>
      <c r="B17" s="258" t="s">
        <v>488</v>
      </c>
      <c r="C17" s="259">
        <v>18635</v>
      </c>
      <c r="D17" s="259">
        <v>0</v>
      </c>
      <c r="E17" s="259">
        <v>35415</v>
      </c>
    </row>
    <row r="18" spans="1:5" ht="25.5">
      <c r="A18" s="260" t="s">
        <v>489</v>
      </c>
      <c r="B18" s="261" t="s">
        <v>490</v>
      </c>
      <c r="C18" s="262">
        <v>18635</v>
      </c>
      <c r="D18" s="262">
        <v>0</v>
      </c>
      <c r="E18" s="262">
        <v>35415</v>
      </c>
    </row>
    <row r="19" spans="1:5">
      <c r="A19" s="257" t="s">
        <v>457</v>
      </c>
      <c r="B19" s="258" t="s">
        <v>384</v>
      </c>
      <c r="C19" s="259">
        <v>66341953</v>
      </c>
      <c r="D19" s="259">
        <v>0</v>
      </c>
      <c r="E19" s="259">
        <v>82137709</v>
      </c>
    </row>
    <row r="20" spans="1:5">
      <c r="A20" s="260" t="s">
        <v>383</v>
      </c>
      <c r="B20" s="261" t="s">
        <v>385</v>
      </c>
      <c r="C20" s="262">
        <v>66341953</v>
      </c>
      <c r="D20" s="262">
        <v>0</v>
      </c>
      <c r="E20" s="262">
        <v>82137709</v>
      </c>
    </row>
    <row r="21" spans="1:5">
      <c r="A21" s="260" t="s">
        <v>458</v>
      </c>
      <c r="B21" s="261" t="s">
        <v>386</v>
      </c>
      <c r="C21" s="262">
        <v>66360588</v>
      </c>
      <c r="D21" s="262">
        <v>0</v>
      </c>
      <c r="E21" s="262">
        <v>82173124</v>
      </c>
    </row>
    <row r="22" spans="1:5" ht="38.25">
      <c r="A22" s="257" t="s">
        <v>387</v>
      </c>
      <c r="B22" s="258" t="s">
        <v>388</v>
      </c>
      <c r="C22" s="259">
        <v>25881576</v>
      </c>
      <c r="D22" s="259">
        <v>0</v>
      </c>
      <c r="E22" s="259">
        <v>5681706</v>
      </c>
    </row>
    <row r="23" spans="1:5" ht="25.5">
      <c r="A23" s="257" t="s">
        <v>459</v>
      </c>
      <c r="B23" s="258" t="s">
        <v>390</v>
      </c>
      <c r="C23" s="259">
        <v>4693178</v>
      </c>
      <c r="D23" s="259">
        <v>0</v>
      </c>
      <c r="E23" s="259">
        <v>269973</v>
      </c>
    </row>
    <row r="24" spans="1:5" ht="25.5">
      <c r="A24" s="257" t="s">
        <v>460</v>
      </c>
      <c r="B24" s="258" t="s">
        <v>392</v>
      </c>
      <c r="C24" s="259">
        <v>5112233</v>
      </c>
      <c r="D24" s="259">
        <v>0</v>
      </c>
      <c r="E24" s="259">
        <v>3803426</v>
      </c>
    </row>
    <row r="25" spans="1:5" ht="25.5">
      <c r="A25" s="257" t="s">
        <v>389</v>
      </c>
      <c r="B25" s="258" t="s">
        <v>394</v>
      </c>
      <c r="C25" s="259">
        <v>16076165</v>
      </c>
      <c r="D25" s="259">
        <v>0</v>
      </c>
      <c r="E25" s="259">
        <v>1608307</v>
      </c>
    </row>
    <row r="26" spans="1:5" ht="38.25">
      <c r="A26" s="257" t="s">
        <v>391</v>
      </c>
      <c r="B26" s="258" t="s">
        <v>395</v>
      </c>
      <c r="C26" s="259">
        <v>3409785</v>
      </c>
      <c r="D26" s="259">
        <v>0</v>
      </c>
      <c r="E26" s="259">
        <v>70960</v>
      </c>
    </row>
    <row r="27" spans="1:5" ht="51">
      <c r="A27" s="257" t="s">
        <v>393</v>
      </c>
      <c r="B27" s="258" t="s">
        <v>396</v>
      </c>
      <c r="C27" s="259">
        <v>2720013</v>
      </c>
      <c r="D27" s="259">
        <v>0</v>
      </c>
      <c r="E27" s="259">
        <v>70960</v>
      </c>
    </row>
    <row r="28" spans="1:5" ht="38.25">
      <c r="A28" s="257" t="s">
        <v>491</v>
      </c>
      <c r="B28" s="258" t="s">
        <v>492</v>
      </c>
      <c r="C28" s="259">
        <v>563166</v>
      </c>
      <c r="D28" s="259">
        <v>0</v>
      </c>
      <c r="E28" s="259">
        <v>0</v>
      </c>
    </row>
    <row r="29" spans="1:5" ht="25.5">
      <c r="A29" s="257" t="s">
        <v>493</v>
      </c>
      <c r="B29" s="258" t="s">
        <v>494</v>
      </c>
      <c r="C29" s="259">
        <v>126606</v>
      </c>
      <c r="D29" s="259">
        <v>0</v>
      </c>
      <c r="E29" s="259">
        <v>0</v>
      </c>
    </row>
    <row r="30" spans="1:5" ht="25.5">
      <c r="A30" s="260" t="s">
        <v>461</v>
      </c>
      <c r="B30" s="261" t="s">
        <v>397</v>
      </c>
      <c r="C30" s="262">
        <v>29291361</v>
      </c>
      <c r="D30" s="262">
        <v>0</v>
      </c>
      <c r="E30" s="262">
        <v>5752666</v>
      </c>
    </row>
    <row r="31" spans="1:5">
      <c r="A31" s="257" t="s">
        <v>462</v>
      </c>
      <c r="B31" s="258" t="s">
        <v>398</v>
      </c>
      <c r="C31" s="259">
        <v>277609</v>
      </c>
      <c r="D31" s="259">
        <v>0</v>
      </c>
      <c r="E31" s="259">
        <v>36602</v>
      </c>
    </row>
    <row r="32" spans="1:5" ht="25.5">
      <c r="A32" s="257" t="s">
        <v>495</v>
      </c>
      <c r="B32" s="258" t="s">
        <v>496</v>
      </c>
      <c r="C32" s="259">
        <v>238959</v>
      </c>
      <c r="D32" s="259">
        <v>0</v>
      </c>
      <c r="E32" s="259">
        <v>15000</v>
      </c>
    </row>
    <row r="33" spans="1:5" ht="25.5">
      <c r="A33" s="257" t="s">
        <v>463</v>
      </c>
      <c r="B33" s="258" t="s">
        <v>399</v>
      </c>
      <c r="C33" s="259">
        <v>38650</v>
      </c>
      <c r="D33" s="259">
        <v>0</v>
      </c>
      <c r="E33" s="259">
        <v>21602</v>
      </c>
    </row>
    <row r="34" spans="1:5">
      <c r="A34" s="257" t="s">
        <v>464</v>
      </c>
      <c r="B34" s="258" t="s">
        <v>400</v>
      </c>
      <c r="C34" s="259">
        <v>20000</v>
      </c>
      <c r="D34" s="259">
        <v>0</v>
      </c>
      <c r="E34" s="259">
        <v>20000</v>
      </c>
    </row>
    <row r="35" spans="1:5" ht="38.25">
      <c r="A35" s="257" t="s">
        <v>465</v>
      </c>
      <c r="B35" s="258" t="s">
        <v>401</v>
      </c>
      <c r="C35" s="259">
        <v>78008718</v>
      </c>
      <c r="D35" s="259">
        <v>0</v>
      </c>
      <c r="E35" s="259">
        <v>78008718</v>
      </c>
    </row>
    <row r="36" spans="1:5" ht="25.5">
      <c r="A36" s="260" t="s">
        <v>466</v>
      </c>
      <c r="B36" s="261" t="s">
        <v>402</v>
      </c>
      <c r="C36" s="262">
        <v>78306327</v>
      </c>
      <c r="D36" s="262">
        <v>0</v>
      </c>
      <c r="E36" s="262">
        <v>78065320</v>
      </c>
    </row>
    <row r="37" spans="1:5">
      <c r="A37" s="260" t="s">
        <v>467</v>
      </c>
      <c r="B37" s="261" t="s">
        <v>404</v>
      </c>
      <c r="C37" s="262">
        <v>107597688</v>
      </c>
      <c r="D37" s="262">
        <v>0</v>
      </c>
      <c r="E37" s="262">
        <v>83817986</v>
      </c>
    </row>
    <row r="38" spans="1:5" ht="25.5">
      <c r="A38" s="257" t="s">
        <v>403</v>
      </c>
      <c r="B38" s="258" t="s">
        <v>405</v>
      </c>
      <c r="C38" s="259">
        <v>961000</v>
      </c>
      <c r="D38" s="259">
        <v>0</v>
      </c>
      <c r="E38" s="259">
        <v>370810</v>
      </c>
    </row>
    <row r="39" spans="1:5" ht="25.5">
      <c r="A39" s="260" t="s">
        <v>468</v>
      </c>
      <c r="B39" s="261" t="s">
        <v>407</v>
      </c>
      <c r="C39" s="262">
        <v>961000</v>
      </c>
      <c r="D39" s="262">
        <v>0</v>
      </c>
      <c r="E39" s="262">
        <v>370810</v>
      </c>
    </row>
    <row r="40" spans="1:5">
      <c r="A40" s="257" t="s">
        <v>406</v>
      </c>
      <c r="B40" s="258" t="s">
        <v>408</v>
      </c>
      <c r="C40" s="259">
        <v>-3168971</v>
      </c>
      <c r="D40" s="259">
        <v>0</v>
      </c>
      <c r="E40" s="259">
        <v>-19004</v>
      </c>
    </row>
    <row r="41" spans="1:5" ht="25.5">
      <c r="A41" s="260" t="s">
        <v>469</v>
      </c>
      <c r="B41" s="261" t="s">
        <v>409</v>
      </c>
      <c r="C41" s="262">
        <v>-3168971</v>
      </c>
      <c r="D41" s="262">
        <v>0</v>
      </c>
      <c r="E41" s="262">
        <v>-19004</v>
      </c>
    </row>
    <row r="42" spans="1:5" ht="25.5">
      <c r="A42" s="260" t="s">
        <v>410</v>
      </c>
      <c r="B42" s="261" t="s">
        <v>470</v>
      </c>
      <c r="C42" s="262">
        <v>-2207971</v>
      </c>
      <c r="D42" s="262">
        <v>0</v>
      </c>
      <c r="E42" s="262">
        <v>351806</v>
      </c>
    </row>
    <row r="43" spans="1:5" ht="25.5">
      <c r="A43" s="257" t="s">
        <v>471</v>
      </c>
      <c r="B43" s="258" t="s">
        <v>413</v>
      </c>
      <c r="C43" s="259">
        <v>0</v>
      </c>
      <c r="D43" s="259">
        <v>0</v>
      </c>
      <c r="E43" s="259">
        <v>452490</v>
      </c>
    </row>
    <row r="44" spans="1:5" ht="25.5">
      <c r="A44" s="260" t="s">
        <v>411</v>
      </c>
      <c r="B44" s="261" t="s">
        <v>414</v>
      </c>
      <c r="C44" s="262">
        <v>0</v>
      </c>
      <c r="D44" s="262">
        <v>0</v>
      </c>
      <c r="E44" s="262">
        <v>452490</v>
      </c>
    </row>
    <row r="45" spans="1:5">
      <c r="A45" s="271" t="s">
        <v>412</v>
      </c>
      <c r="B45" s="272" t="s">
        <v>415</v>
      </c>
      <c r="C45" s="273">
        <v>864740726</v>
      </c>
      <c r="D45" s="273">
        <v>0</v>
      </c>
      <c r="E45" s="273">
        <v>841392058</v>
      </c>
    </row>
    <row r="46" spans="1:5">
      <c r="A46" s="257" t="s">
        <v>472</v>
      </c>
      <c r="B46" s="258" t="s">
        <v>417</v>
      </c>
      <c r="C46" s="259">
        <v>904856665</v>
      </c>
      <c r="D46" s="259">
        <v>0</v>
      </c>
      <c r="E46" s="259">
        <v>904856665</v>
      </c>
    </row>
    <row r="47" spans="1:5">
      <c r="A47" s="257" t="s">
        <v>473</v>
      </c>
      <c r="B47" s="258" t="s">
        <v>419</v>
      </c>
      <c r="C47" s="259">
        <v>78008718</v>
      </c>
      <c r="D47" s="259">
        <v>0</v>
      </c>
      <c r="E47" s="259">
        <v>78008718</v>
      </c>
    </row>
    <row r="48" spans="1:5" ht="25.5">
      <c r="A48" s="257" t="s">
        <v>416</v>
      </c>
      <c r="B48" s="258" t="s">
        <v>421</v>
      </c>
      <c r="C48" s="259">
        <v>9947786</v>
      </c>
      <c r="D48" s="259">
        <v>0</v>
      </c>
      <c r="E48" s="259">
        <v>9947786</v>
      </c>
    </row>
    <row r="49" spans="1:5" ht="25.5">
      <c r="A49" s="260" t="s">
        <v>418</v>
      </c>
      <c r="B49" s="261" t="s">
        <v>474</v>
      </c>
      <c r="C49" s="262">
        <v>9947786</v>
      </c>
      <c r="D49" s="262">
        <v>0</v>
      </c>
      <c r="E49" s="262">
        <v>9947786</v>
      </c>
    </row>
    <row r="50" spans="1:5">
      <c r="A50" s="257" t="s">
        <v>475</v>
      </c>
      <c r="B50" s="258" t="s">
        <v>423</v>
      </c>
      <c r="C50" s="259">
        <v>-152794684</v>
      </c>
      <c r="D50" s="259">
        <v>0</v>
      </c>
      <c r="E50" s="259">
        <v>-136737057</v>
      </c>
    </row>
    <row r="51" spans="1:5">
      <c r="A51" s="257" t="s">
        <v>420</v>
      </c>
      <c r="B51" s="258" t="s">
        <v>424</v>
      </c>
      <c r="C51" s="259">
        <v>16057627</v>
      </c>
      <c r="D51" s="259">
        <v>0</v>
      </c>
      <c r="E51" s="259">
        <v>-23128929</v>
      </c>
    </row>
    <row r="52" spans="1:5">
      <c r="A52" s="260" t="s">
        <v>422</v>
      </c>
      <c r="B52" s="261" t="s">
        <v>476</v>
      </c>
      <c r="C52" s="262">
        <v>856076112</v>
      </c>
      <c r="D52" s="262">
        <v>0</v>
      </c>
      <c r="E52" s="262">
        <v>832947183</v>
      </c>
    </row>
    <row r="53" spans="1:5" ht="38.25">
      <c r="A53" s="257" t="s">
        <v>477</v>
      </c>
      <c r="B53" s="258" t="s">
        <v>478</v>
      </c>
      <c r="C53" s="259">
        <v>508478</v>
      </c>
      <c r="D53" s="259">
        <v>0</v>
      </c>
      <c r="E53" s="259">
        <v>1134870</v>
      </c>
    </row>
    <row r="54" spans="1:5" ht="38.25">
      <c r="A54" s="257" t="s">
        <v>425</v>
      </c>
      <c r="B54" s="258" t="s">
        <v>426</v>
      </c>
      <c r="C54" s="259">
        <v>508478</v>
      </c>
      <c r="D54" s="259">
        <v>0</v>
      </c>
      <c r="E54" s="259">
        <v>1134870</v>
      </c>
    </row>
    <row r="55" spans="1:5" ht="25.5">
      <c r="A55" s="260" t="s">
        <v>479</v>
      </c>
      <c r="B55" s="261" t="s">
        <v>427</v>
      </c>
      <c r="C55" s="262">
        <v>508478</v>
      </c>
      <c r="D55" s="262">
        <v>0</v>
      </c>
      <c r="E55" s="262">
        <v>1134870</v>
      </c>
    </row>
    <row r="56" spans="1:5">
      <c r="A56" s="257" t="s">
        <v>480</v>
      </c>
      <c r="B56" s="258" t="s">
        <v>428</v>
      </c>
      <c r="C56" s="259">
        <v>5872138</v>
      </c>
      <c r="D56" s="259">
        <v>0</v>
      </c>
      <c r="E56" s="259">
        <v>3847408</v>
      </c>
    </row>
    <row r="57" spans="1:5" ht="25.5">
      <c r="A57" s="257" t="s">
        <v>497</v>
      </c>
      <c r="B57" s="258" t="s">
        <v>498</v>
      </c>
      <c r="C57" s="259">
        <v>473134</v>
      </c>
      <c r="D57" s="259">
        <v>0</v>
      </c>
      <c r="E57" s="259">
        <v>193231</v>
      </c>
    </row>
    <row r="58" spans="1:5" ht="25.5">
      <c r="A58" s="260" t="s">
        <v>481</v>
      </c>
      <c r="B58" s="261" t="s">
        <v>429</v>
      </c>
      <c r="C58" s="262">
        <v>6345272</v>
      </c>
      <c r="D58" s="262">
        <v>0</v>
      </c>
      <c r="E58" s="262">
        <v>4040639</v>
      </c>
    </row>
    <row r="59" spans="1:5">
      <c r="A59" s="260" t="s">
        <v>482</v>
      </c>
      <c r="B59" s="261" t="s">
        <v>431</v>
      </c>
      <c r="C59" s="262">
        <v>6853750</v>
      </c>
      <c r="D59" s="262">
        <v>0</v>
      </c>
      <c r="E59" s="262">
        <v>5175509</v>
      </c>
    </row>
    <row r="60" spans="1:5" ht="25.5">
      <c r="A60" s="257" t="s">
        <v>483</v>
      </c>
      <c r="B60" s="258" t="s">
        <v>432</v>
      </c>
      <c r="C60" s="259">
        <v>1810864</v>
      </c>
      <c r="D60" s="259">
        <v>0</v>
      </c>
      <c r="E60" s="259">
        <v>3269366</v>
      </c>
    </row>
    <row r="61" spans="1:5" ht="25.5">
      <c r="A61" s="260" t="s">
        <v>430</v>
      </c>
      <c r="B61" s="261" t="s">
        <v>433</v>
      </c>
      <c r="C61" s="262">
        <v>1810864</v>
      </c>
      <c r="D61" s="262">
        <v>0</v>
      </c>
      <c r="E61" s="262">
        <v>3269366</v>
      </c>
    </row>
    <row r="62" spans="1:5">
      <c r="A62" s="271" t="s">
        <v>484</v>
      </c>
      <c r="B62" s="272" t="s">
        <v>434</v>
      </c>
      <c r="C62" s="273">
        <v>864740726</v>
      </c>
      <c r="D62" s="273">
        <v>0</v>
      </c>
      <c r="E62" s="273">
        <v>841392058</v>
      </c>
    </row>
  </sheetData>
  <mergeCells count="1">
    <mergeCell ref="A1:E1"/>
  </mergeCells>
  <pageMargins left="0.75" right="0.75" top="1" bottom="1" header="0.5" footer="0.5"/>
  <pageSetup scale="71" orientation="portrait" r:id="rId1"/>
  <headerFooter alignWithMargins="0">
    <oddHeader>&amp;C&amp;L&amp;RÉrték típus: Forint</oddHeader>
    <oddFooter>&amp;C&amp;LAdatellenőrző kód: -4f7a-15842-68-3d-7a-5f-4a607-17561ae3774-137a&amp;R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0"/>
  </sheetPr>
  <dimension ref="A1:I32"/>
  <sheetViews>
    <sheetView tabSelected="1" topLeftCell="A13" workbookViewId="0">
      <selection activeCell="F14" sqref="F14"/>
    </sheetView>
  </sheetViews>
  <sheetFormatPr defaultRowHeight="12.75"/>
  <cols>
    <col min="1" max="1" width="5.85546875" style="54" customWidth="1"/>
    <col min="2" max="2" width="47.28515625" style="57" customWidth="1"/>
    <col min="3" max="5" width="14" style="144" customWidth="1"/>
    <col min="6" max="6" width="47.28515625" style="54" customWidth="1"/>
    <col min="7" max="7" width="19.28515625" style="54" customWidth="1"/>
    <col min="8" max="8" width="16.7109375" style="54" customWidth="1"/>
    <col min="9" max="9" width="14" style="144" customWidth="1"/>
    <col min="10" max="16384" width="9.140625" style="54"/>
  </cols>
  <sheetData>
    <row r="1" spans="1:9" ht="39.75" customHeight="1">
      <c r="B1" s="55" t="s">
        <v>76</v>
      </c>
      <c r="C1" s="143"/>
      <c r="D1" s="143"/>
      <c r="E1" s="143"/>
      <c r="F1" s="56"/>
      <c r="G1" s="56"/>
      <c r="H1" s="56"/>
      <c r="I1" s="143"/>
    </row>
    <row r="2" spans="1:9" ht="14.25" thickBot="1">
      <c r="I2" s="58" t="s">
        <v>194</v>
      </c>
    </row>
    <row r="3" spans="1:9" ht="18" customHeight="1" thickBot="1">
      <c r="A3" s="344" t="s">
        <v>77</v>
      </c>
      <c r="B3" s="59" t="s">
        <v>78</v>
      </c>
      <c r="C3" s="60"/>
      <c r="D3" s="177"/>
      <c r="E3" s="177"/>
      <c r="F3" s="59" t="s">
        <v>79</v>
      </c>
      <c r="G3" s="188"/>
      <c r="H3" s="188"/>
      <c r="I3" s="61"/>
    </row>
    <row r="4" spans="1:9" s="65" customFormat="1" ht="35.25" customHeight="1" thickBot="1">
      <c r="A4" s="345"/>
      <c r="B4" s="62" t="s">
        <v>34</v>
      </c>
      <c r="C4" s="63" t="s">
        <v>199</v>
      </c>
      <c r="D4" s="187" t="s">
        <v>265</v>
      </c>
      <c r="E4" s="187" t="s">
        <v>266</v>
      </c>
      <c r="F4" s="62" t="s">
        <v>34</v>
      </c>
      <c r="G4" s="64" t="s">
        <v>199</v>
      </c>
      <c r="H4" s="187" t="s">
        <v>265</v>
      </c>
      <c r="I4" s="187" t="s">
        <v>266</v>
      </c>
    </row>
    <row r="5" spans="1:9" s="70" customFormat="1" ht="12" customHeight="1" thickBot="1">
      <c r="A5" s="66">
        <v>1</v>
      </c>
      <c r="B5" s="67">
        <v>2</v>
      </c>
      <c r="C5" s="68" t="s">
        <v>37</v>
      </c>
      <c r="D5" s="178"/>
      <c r="E5" s="178"/>
      <c r="F5" s="67" t="s">
        <v>38</v>
      </c>
      <c r="G5" s="69" t="s">
        <v>39</v>
      </c>
      <c r="H5" s="197"/>
      <c r="I5" s="419" t="s">
        <v>39</v>
      </c>
    </row>
    <row r="6" spans="1:9" ht="12.95" customHeight="1">
      <c r="A6" s="71" t="s">
        <v>35</v>
      </c>
      <c r="B6" s="72" t="s">
        <v>9</v>
      </c>
      <c r="C6" s="73">
        <f>+'1. Bevételek'!D29</f>
        <v>40200000</v>
      </c>
      <c r="D6" s="73">
        <f>+'1. Bevételek'!E29</f>
        <v>63689737</v>
      </c>
      <c r="E6" s="73">
        <f>+'1. Bevételek'!F29</f>
        <v>37876488</v>
      </c>
      <c r="F6" s="72" t="s">
        <v>2</v>
      </c>
      <c r="G6" s="196">
        <f>+'2. Kiadások'!D6</f>
        <v>17710675</v>
      </c>
      <c r="H6" s="77">
        <f>+'2. Kiadások'!E6</f>
        <v>24511747</v>
      </c>
      <c r="I6" s="77">
        <f>+'2. Kiadások'!F6</f>
        <v>24511727</v>
      </c>
    </row>
    <row r="7" spans="1:9" ht="12.95" customHeight="1">
      <c r="A7" s="75" t="s">
        <v>36</v>
      </c>
      <c r="B7" s="76" t="s">
        <v>1</v>
      </c>
      <c r="C7" s="77">
        <f>+'1. Bevételek'!D41</f>
        <v>25809503</v>
      </c>
      <c r="D7" s="77">
        <f>+'1. Bevételek'!E41</f>
        <v>71931456</v>
      </c>
      <c r="E7" s="77">
        <f>+'1. Bevételek'!F41</f>
        <v>64369547</v>
      </c>
      <c r="F7" s="76" t="s">
        <v>80</v>
      </c>
      <c r="G7" s="80">
        <f>+'2. Kiadások'!D7</f>
        <v>3784864</v>
      </c>
      <c r="H7" s="77">
        <f>+'2. Kiadások'!E7</f>
        <v>4806854</v>
      </c>
      <c r="I7" s="77">
        <f>+'2. Kiadások'!F7</f>
        <v>4806854</v>
      </c>
    </row>
    <row r="8" spans="1:9" ht="12.95" customHeight="1">
      <c r="A8" s="75" t="s">
        <v>37</v>
      </c>
      <c r="B8" s="76" t="s">
        <v>81</v>
      </c>
      <c r="C8" s="77"/>
      <c r="D8" s="179"/>
      <c r="E8" s="179"/>
      <c r="F8" s="76" t="s">
        <v>31</v>
      </c>
      <c r="G8" s="80">
        <f>+'2. Kiadások'!D13</f>
        <v>80664813</v>
      </c>
      <c r="H8" s="77">
        <f>+'2. Kiadások'!E13</f>
        <v>87308271</v>
      </c>
      <c r="I8" s="77">
        <f>+'2. Kiadások'!F13</f>
        <v>65841117</v>
      </c>
    </row>
    <row r="9" spans="1:9" ht="12.95" customHeight="1">
      <c r="A9" s="75" t="s">
        <v>38</v>
      </c>
      <c r="B9" s="79" t="s">
        <v>190</v>
      </c>
      <c r="C9" s="77">
        <f>+'1. Bevételek'!D10</f>
        <v>15542770</v>
      </c>
      <c r="D9" s="77">
        <f>+'1. Bevételek'!E10</f>
        <v>19799795</v>
      </c>
      <c r="E9" s="77">
        <f>+'1. Bevételek'!F10</f>
        <v>19799795</v>
      </c>
      <c r="F9" s="76" t="s">
        <v>82</v>
      </c>
      <c r="G9" s="80">
        <f>+'2. Kiadások'!D14</f>
        <v>5150000</v>
      </c>
      <c r="H9" s="77">
        <f>+'2. Kiadások'!E14</f>
        <v>5397250</v>
      </c>
      <c r="I9" s="77">
        <f>+'2. Kiadások'!F14</f>
        <v>3229126</v>
      </c>
    </row>
    <row r="10" spans="1:9" ht="12.95" customHeight="1">
      <c r="A10" s="75" t="s">
        <v>39</v>
      </c>
      <c r="B10" s="76" t="s">
        <v>83</v>
      </c>
      <c r="C10" s="77">
        <f>+'1. Bevételek'!D17</f>
        <v>1713084</v>
      </c>
      <c r="D10" s="77">
        <f>+'1. Bevételek'!E17</f>
        <v>6192368</v>
      </c>
      <c r="E10" s="77">
        <f>+'1. Bevételek'!F17</f>
        <v>6192368</v>
      </c>
      <c r="F10" s="76" t="s">
        <v>84</v>
      </c>
      <c r="G10" s="80">
        <f>+'2. Kiadások'!D16+'2. Kiadások'!D17+'2. Kiadások'!D15</f>
        <v>8991043</v>
      </c>
      <c r="H10" s="77">
        <f>+'2. Kiadások'!E16+'2. Kiadások'!E17+'2. Kiadások'!E15</f>
        <v>20755152</v>
      </c>
      <c r="I10" s="77">
        <f>+'2. Kiadások'!F16+'2. Kiadások'!F17+'2. Kiadások'!F15</f>
        <v>20753160</v>
      </c>
    </row>
    <row r="11" spans="1:9" ht="12.95" customHeight="1">
      <c r="A11" s="75" t="s">
        <v>43</v>
      </c>
      <c r="B11" s="76" t="s">
        <v>85</v>
      </c>
      <c r="C11" s="77"/>
      <c r="D11" s="77"/>
      <c r="E11" s="180"/>
      <c r="F11" s="76" t="s">
        <v>86</v>
      </c>
      <c r="G11" s="80">
        <f>+'2. Kiadások'!D18</f>
        <v>37720000</v>
      </c>
      <c r="H11" s="77">
        <f>+'2. Kiadások'!E18</f>
        <v>109831129</v>
      </c>
      <c r="I11" s="77">
        <f>+'2. Kiadások'!F18</f>
        <v>0</v>
      </c>
    </row>
    <row r="12" spans="1:9" ht="12.95" customHeight="1">
      <c r="A12" s="75" t="s">
        <v>45</v>
      </c>
      <c r="B12" s="76" t="s">
        <v>87</v>
      </c>
      <c r="C12" s="77"/>
      <c r="D12" s="77"/>
      <c r="E12" s="179"/>
      <c r="F12" s="76" t="s">
        <v>10</v>
      </c>
      <c r="G12" s="80"/>
      <c r="H12" s="199"/>
      <c r="I12" s="189"/>
    </row>
    <row r="13" spans="1:9" ht="12.95" customHeight="1">
      <c r="A13" s="75" t="s">
        <v>46</v>
      </c>
      <c r="B13" s="76" t="s">
        <v>88</v>
      </c>
      <c r="C13" s="77"/>
      <c r="D13" s="77"/>
      <c r="E13" s="179"/>
      <c r="F13" s="81"/>
      <c r="G13" s="80"/>
      <c r="H13" s="200"/>
      <c r="I13" s="189"/>
    </row>
    <row r="14" spans="1:9" ht="12.95" customHeight="1">
      <c r="A14" s="75" t="s">
        <v>47</v>
      </c>
      <c r="B14" s="82" t="s">
        <v>89</v>
      </c>
      <c r="C14" s="77"/>
      <c r="D14" s="77"/>
      <c r="E14" s="180"/>
      <c r="F14" s="81"/>
      <c r="G14" s="80"/>
      <c r="H14" s="200"/>
      <c r="I14" s="189"/>
    </row>
    <row r="15" spans="1:9" ht="12.95" customHeight="1">
      <c r="A15" s="75" t="s">
        <v>48</v>
      </c>
      <c r="B15" s="81" t="s">
        <v>90</v>
      </c>
      <c r="C15" s="77"/>
      <c r="D15" s="77"/>
      <c r="E15" s="179"/>
      <c r="F15" s="81"/>
      <c r="G15" s="80"/>
      <c r="H15" s="200"/>
      <c r="I15" s="189"/>
    </row>
    <row r="16" spans="1:9" ht="12.95" customHeight="1">
      <c r="A16" s="75" t="s">
        <v>21</v>
      </c>
      <c r="B16" s="81"/>
      <c r="C16" s="77"/>
      <c r="D16" s="179"/>
      <c r="E16" s="179"/>
      <c r="F16" s="81"/>
      <c r="G16" s="80"/>
      <c r="H16" s="200"/>
      <c r="I16" s="189"/>
    </row>
    <row r="17" spans="1:9" ht="12.95" customHeight="1" thickBot="1">
      <c r="A17" s="75" t="s">
        <v>22</v>
      </c>
      <c r="B17" s="83"/>
      <c r="C17" s="84"/>
      <c r="D17" s="181"/>
      <c r="E17" s="181"/>
      <c r="F17" s="81"/>
      <c r="G17" s="85"/>
      <c r="H17" s="198"/>
      <c r="I17" s="190"/>
    </row>
    <row r="18" spans="1:9" ht="15.95" customHeight="1" thickBot="1">
      <c r="A18" s="86" t="s">
        <v>27</v>
      </c>
      <c r="B18" s="87" t="s">
        <v>91</v>
      </c>
      <c r="C18" s="88">
        <f>+C6+C7+C8+C9+C10+C12+C13+C14+C15+C16+C17</f>
        <v>83265357</v>
      </c>
      <c r="D18" s="88">
        <f>+D6+D7+D8+D9+D10+D12+D13+D14+D15+D16+D17</f>
        <v>161613356</v>
      </c>
      <c r="E18" s="88">
        <f>+E6+E7+E8+E9+E10+E12+E13+E14+E15+E16+E17</f>
        <v>128238198</v>
      </c>
      <c r="F18" s="87" t="s">
        <v>92</v>
      </c>
      <c r="G18" s="89">
        <f>SUM(G6:G17)</f>
        <v>154021395</v>
      </c>
      <c r="H18" s="89">
        <f>SUM(H6:H17)</f>
        <v>252610403</v>
      </c>
      <c r="I18" s="191">
        <f>SUM(I6:I17)</f>
        <v>119141984</v>
      </c>
    </row>
    <row r="19" spans="1:9" ht="12.95" customHeight="1">
      <c r="A19" s="90" t="s">
        <v>23</v>
      </c>
      <c r="B19" s="91" t="s">
        <v>93</v>
      </c>
      <c r="C19" s="92">
        <f>+C20+C21+C22+C23</f>
        <v>66242260</v>
      </c>
      <c r="D19" s="92">
        <f>+D20+D21+D22+D23</f>
        <v>67922837</v>
      </c>
      <c r="E19" s="92">
        <f>+E20+E21+E22+E23</f>
        <v>67922837</v>
      </c>
      <c r="F19" s="93" t="s">
        <v>94</v>
      </c>
      <c r="G19" s="201"/>
      <c r="H19" s="203"/>
      <c r="I19" s="192"/>
    </row>
    <row r="20" spans="1:9" ht="12.95" customHeight="1">
      <c r="A20" s="94" t="s">
        <v>51</v>
      </c>
      <c r="B20" s="93" t="s">
        <v>95</v>
      </c>
      <c r="C20" s="95">
        <f>+'1. Bevételek'!D56</f>
        <v>66242260</v>
      </c>
      <c r="D20" s="95">
        <f>+'1. Bevételek'!E56</f>
        <v>67922837</v>
      </c>
      <c r="E20" s="95">
        <f>+'1. Bevételek'!F56</f>
        <v>67922837</v>
      </c>
      <c r="F20" s="93" t="s">
        <v>96</v>
      </c>
      <c r="G20" s="202"/>
      <c r="H20" s="203"/>
      <c r="I20" s="193"/>
    </row>
    <row r="21" spans="1:9" ht="12.95" customHeight="1">
      <c r="A21" s="94" t="s">
        <v>52</v>
      </c>
      <c r="B21" s="93" t="s">
        <v>196</v>
      </c>
      <c r="C21" s="95">
        <f>+'1. Bevételek'!D51</f>
        <v>0</v>
      </c>
      <c r="D21" s="95">
        <f>+'1. Bevételek'!E51</f>
        <v>0</v>
      </c>
      <c r="E21" s="95">
        <f>+'1. Bevételek'!F51</f>
        <v>0</v>
      </c>
      <c r="F21" s="93" t="s">
        <v>97</v>
      </c>
      <c r="G21" s="202"/>
      <c r="H21" s="203"/>
      <c r="I21" s="193"/>
    </row>
    <row r="22" spans="1:9" ht="12.95" customHeight="1">
      <c r="A22" s="94" t="s">
        <v>24</v>
      </c>
      <c r="B22" s="93" t="s">
        <v>98</v>
      </c>
      <c r="C22" s="95"/>
      <c r="D22" s="183"/>
      <c r="E22" s="183"/>
      <c r="F22" s="93" t="s">
        <v>99</v>
      </c>
      <c r="G22" s="202"/>
      <c r="H22" s="203"/>
      <c r="I22" s="193"/>
    </row>
    <row r="23" spans="1:9" ht="21" customHeight="1">
      <c r="A23" s="94" t="s">
        <v>53</v>
      </c>
      <c r="B23" s="93" t="s">
        <v>282</v>
      </c>
      <c r="C23" s="95"/>
      <c r="D23" s="184"/>
      <c r="E23" s="184"/>
      <c r="F23" s="91" t="s">
        <v>100</v>
      </c>
      <c r="G23" s="202"/>
      <c r="H23" s="203"/>
      <c r="I23" s="193"/>
    </row>
    <row r="24" spans="1:9" ht="12.95" customHeight="1">
      <c r="A24" s="94" t="s">
        <v>49</v>
      </c>
      <c r="B24" s="93" t="s">
        <v>101</v>
      </c>
      <c r="C24" s="97">
        <f>+C25+C26</f>
        <v>0</v>
      </c>
      <c r="D24" s="185"/>
      <c r="E24" s="185"/>
      <c r="F24" s="93" t="s">
        <v>102</v>
      </c>
      <c r="G24" s="202"/>
      <c r="H24" s="203"/>
      <c r="I24" s="193"/>
    </row>
    <row r="25" spans="1:9" ht="12.95" customHeight="1">
      <c r="A25" s="90" t="s">
        <v>70</v>
      </c>
      <c r="B25" s="91" t="s">
        <v>103</v>
      </c>
      <c r="C25" s="98"/>
      <c r="D25" s="184"/>
      <c r="E25" s="184"/>
      <c r="F25" s="72" t="s">
        <v>104</v>
      </c>
      <c r="G25" s="201"/>
      <c r="H25" s="199"/>
      <c r="I25" s="192"/>
    </row>
    <row r="26" spans="1:9" ht="12.95" customHeight="1" thickBot="1">
      <c r="A26" s="94" t="s">
        <v>105</v>
      </c>
      <c r="B26" s="93" t="s">
        <v>106</v>
      </c>
      <c r="C26" s="95"/>
      <c r="D26" s="183"/>
      <c r="E26" s="183"/>
      <c r="F26" s="81" t="s">
        <v>191</v>
      </c>
      <c r="G26" s="96">
        <f>+'2. Kiadások'!D30</f>
        <v>508478</v>
      </c>
      <c r="H26" s="96">
        <f>+'2. Kiadások'!E30</f>
        <v>1054185</v>
      </c>
      <c r="I26" s="96">
        <f>+'2. Kiadások'!F30</f>
        <v>1054185</v>
      </c>
    </row>
    <row r="27" spans="1:9" ht="15.95" customHeight="1" thickBot="1">
      <c r="A27" s="86" t="s">
        <v>107</v>
      </c>
      <c r="B27" s="87" t="s">
        <v>108</v>
      </c>
      <c r="C27" s="88">
        <f>+C19+C24</f>
        <v>66242260</v>
      </c>
      <c r="D27" s="88">
        <f>+D19+D24</f>
        <v>67922837</v>
      </c>
      <c r="E27" s="88">
        <f>+E19+E24</f>
        <v>67922837</v>
      </c>
      <c r="F27" s="87" t="s">
        <v>109</v>
      </c>
      <c r="G27" s="89">
        <f>SUM(G19:G26)</f>
        <v>508478</v>
      </c>
      <c r="H27" s="89">
        <f>SUM(H19:H26)</f>
        <v>1054185</v>
      </c>
      <c r="I27" s="191">
        <f>SUM(I19:I26)</f>
        <v>1054185</v>
      </c>
    </row>
    <row r="28" spans="1:9" ht="18" customHeight="1" thickBot="1">
      <c r="A28" s="86" t="s">
        <v>110</v>
      </c>
      <c r="B28" s="99" t="s">
        <v>111</v>
      </c>
      <c r="C28" s="88">
        <f>+C18+C27</f>
        <v>149507617</v>
      </c>
      <c r="D28" s="88">
        <f>+D18+D27</f>
        <v>229536193</v>
      </c>
      <c r="E28" s="88">
        <f>+E18+E27</f>
        <v>196161035</v>
      </c>
      <c r="F28" s="99" t="s">
        <v>112</v>
      </c>
      <c r="G28" s="89">
        <f>+G18+G27</f>
        <v>154529873</v>
      </c>
      <c r="H28" s="89">
        <f>+H18+H27</f>
        <v>253664588</v>
      </c>
      <c r="I28" s="191">
        <f>+I18+I27</f>
        <v>120196169</v>
      </c>
    </row>
    <row r="29" spans="1:9" ht="18" customHeight="1" thickBot="1">
      <c r="A29" s="86" t="s">
        <v>113</v>
      </c>
      <c r="B29" s="87" t="s">
        <v>114</v>
      </c>
      <c r="C29" s="100"/>
      <c r="D29" s="186"/>
      <c r="E29" s="186"/>
      <c r="F29" s="87" t="s">
        <v>115</v>
      </c>
      <c r="G29" s="101"/>
      <c r="H29" s="195"/>
      <c r="I29" s="194"/>
    </row>
    <row r="30" spans="1:9" ht="13.5" thickBot="1">
      <c r="A30" s="86" t="s">
        <v>116</v>
      </c>
      <c r="B30" s="102" t="s">
        <v>117</v>
      </c>
      <c r="C30" s="103">
        <f>+C28+C29</f>
        <v>149507617</v>
      </c>
      <c r="D30" s="103">
        <f>+D28+D29</f>
        <v>229536193</v>
      </c>
      <c r="E30" s="103">
        <f>+E28+E29</f>
        <v>196161035</v>
      </c>
      <c r="F30" s="102" t="s">
        <v>118</v>
      </c>
      <c r="G30" s="103">
        <f>+G28+G29</f>
        <v>154529873</v>
      </c>
      <c r="H30" s="103">
        <f>+H28+H29</f>
        <v>253664588</v>
      </c>
      <c r="I30" s="103">
        <f>+I28+I29</f>
        <v>120196169</v>
      </c>
    </row>
    <row r="31" spans="1:9" ht="13.5" thickBot="1">
      <c r="A31" s="86" t="s">
        <v>119</v>
      </c>
      <c r="B31" s="102" t="s">
        <v>120</v>
      </c>
      <c r="C31" s="103">
        <f>IF(C18-I18&lt;0,I18-C18,"-")</f>
        <v>35876627</v>
      </c>
      <c r="D31" s="103" t="str">
        <f t="shared" ref="D31:E31" si="0">IF(D18-J18&lt;0,J18-D18,"-")</f>
        <v>-</v>
      </c>
      <c r="E31" s="103" t="str">
        <f t="shared" si="0"/>
        <v>-</v>
      </c>
      <c r="F31" s="102" t="s">
        <v>121</v>
      </c>
      <c r="G31" s="103" t="str">
        <f>IF(G18-N18&lt;0,N18-G18,"-")</f>
        <v>-</v>
      </c>
      <c r="H31" s="103" t="str">
        <f>IF(H18-O18&lt;0,O18-H18,"-")</f>
        <v>-</v>
      </c>
      <c r="I31" s="103" t="str">
        <f>IF(I18-P18&lt;0,P18-I18,"-")</f>
        <v>-</v>
      </c>
    </row>
    <row r="32" spans="1:9" ht="13.5" thickBot="1">
      <c r="A32" s="86" t="s">
        <v>122</v>
      </c>
      <c r="B32" s="102" t="s">
        <v>123</v>
      </c>
      <c r="C32" s="103" t="str">
        <f>IF(C18+C19-I28&lt;0,I28-(C18+C19),"-")</f>
        <v>-</v>
      </c>
      <c r="D32" s="103" t="str">
        <f t="shared" ref="D32:E32" si="1">IF(D18+D19-J28&lt;0,J28-(D18+D19),"-")</f>
        <v>-</v>
      </c>
      <c r="E32" s="103" t="str">
        <f t="shared" si="1"/>
        <v>-</v>
      </c>
      <c r="F32" s="102" t="s">
        <v>124</v>
      </c>
      <c r="G32" s="103" t="str">
        <f>IF(G18+G19-N28&lt;0,N28-(G18+G19),"-")</f>
        <v>-</v>
      </c>
      <c r="H32" s="103" t="str">
        <f t="shared" ref="H32:I32" si="2">IF(H18+H19-O28&lt;0,O28-(H18+H19),"-")</f>
        <v>-</v>
      </c>
      <c r="I32" s="103" t="str">
        <f t="shared" si="2"/>
        <v>-</v>
      </c>
    </row>
  </sheetData>
  <mergeCells count="1">
    <mergeCell ref="A3:A4"/>
  </mergeCells>
  <phoneticPr fontId="6" type="noConversion"/>
  <pageMargins left="0.25" right="0.25" top="0.75" bottom="0.75" header="0.3" footer="0.3"/>
  <pageSetup paperSize="9" scale="75" orientation="landscape" r:id="rId1"/>
  <headerFooter>
    <oddHeader>&amp;R3.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3"/>
  </sheetPr>
  <dimension ref="A1:I37"/>
  <sheetViews>
    <sheetView topLeftCell="A7" zoomScale="90" zoomScaleNormal="90" workbookViewId="0">
      <selection activeCell="B38" sqref="B38"/>
    </sheetView>
  </sheetViews>
  <sheetFormatPr defaultRowHeight="12.75"/>
  <cols>
    <col min="1" max="1" width="5.85546875" style="54" customWidth="1"/>
    <col min="2" max="2" width="47.28515625" style="57" customWidth="1"/>
    <col min="3" max="5" width="14" style="144" customWidth="1"/>
    <col min="6" max="6" width="47.28515625" style="54" customWidth="1"/>
    <col min="7" max="9" width="14" style="54" customWidth="1"/>
    <col min="10" max="11" width="9.140625" style="54"/>
    <col min="12" max="12" width="14.5703125" style="54" customWidth="1"/>
    <col min="13" max="13" width="12.42578125" style="54" customWidth="1"/>
    <col min="14" max="14" width="13.42578125" style="54" customWidth="1"/>
    <col min="15" max="16384" width="9.140625" style="54"/>
  </cols>
  <sheetData>
    <row r="1" spans="1:9" ht="31.5" customHeight="1">
      <c r="B1" s="55" t="s">
        <v>125</v>
      </c>
      <c r="C1" s="143"/>
      <c r="D1" s="143"/>
      <c r="E1" s="143"/>
      <c r="F1" s="56"/>
      <c r="G1" s="56"/>
      <c r="H1" s="56"/>
      <c r="I1" s="56"/>
    </row>
    <row r="2" spans="1:9" ht="14.25" thickBot="1">
      <c r="G2" s="58"/>
      <c r="H2" s="58"/>
      <c r="I2" s="58" t="s">
        <v>194</v>
      </c>
    </row>
    <row r="3" spans="1:9" ht="13.5" thickBot="1">
      <c r="A3" s="346" t="s">
        <v>77</v>
      </c>
      <c r="B3" s="59" t="s">
        <v>78</v>
      </c>
      <c r="C3" s="60"/>
      <c r="D3" s="177"/>
      <c r="E3" s="177"/>
      <c r="F3" s="59" t="s">
        <v>79</v>
      </c>
      <c r="G3" s="61"/>
      <c r="H3" s="61"/>
      <c r="I3" s="61"/>
    </row>
    <row r="4" spans="1:9" s="65" customFormat="1" ht="24.75" thickBot="1">
      <c r="A4" s="347"/>
      <c r="B4" s="62" t="s">
        <v>34</v>
      </c>
      <c r="C4" s="63" t="s">
        <v>199</v>
      </c>
      <c r="D4" s="187" t="s">
        <v>265</v>
      </c>
      <c r="E4" s="187" t="s">
        <v>266</v>
      </c>
      <c r="F4" s="62" t="s">
        <v>34</v>
      </c>
      <c r="G4" s="64" t="s">
        <v>199</v>
      </c>
      <c r="H4" s="187" t="s">
        <v>265</v>
      </c>
      <c r="I4" s="187" t="s">
        <v>266</v>
      </c>
    </row>
    <row r="5" spans="1:9" s="65" customFormat="1" ht="13.5" thickBot="1">
      <c r="A5" s="66">
        <v>1</v>
      </c>
      <c r="B5" s="67">
        <v>2</v>
      </c>
      <c r="C5" s="68">
        <v>3</v>
      </c>
      <c r="D5" s="178"/>
      <c r="E5" s="178"/>
      <c r="F5" s="67">
        <v>4</v>
      </c>
      <c r="G5" s="69">
        <v>5</v>
      </c>
      <c r="H5" s="69">
        <v>5</v>
      </c>
      <c r="I5" s="69">
        <v>5</v>
      </c>
    </row>
    <row r="6" spans="1:9" ht="12.95" customHeight="1">
      <c r="A6" s="71" t="s">
        <v>35</v>
      </c>
      <c r="B6" s="72" t="s">
        <v>126</v>
      </c>
      <c r="C6" s="73">
        <f>+'1. Bevételek'!D42+'1. Bevételek'!D43</f>
        <v>40005000</v>
      </c>
      <c r="D6" s="73">
        <f>+'1. Bevételek'!E42+'1. Bevételek'!E43</f>
        <v>60205239</v>
      </c>
      <c r="E6" s="73">
        <f>+'1. Bevételek'!F42+'1. Bevételek'!F43</f>
        <v>60205239</v>
      </c>
      <c r="F6" s="72" t="s">
        <v>127</v>
      </c>
      <c r="G6" s="74">
        <f>+'2. Kiadások'!D20</f>
        <v>63656500</v>
      </c>
      <c r="H6" s="74">
        <f>+'2. Kiadások'!E20</f>
        <v>64750600</v>
      </c>
      <c r="I6" s="74">
        <f>+'2. Kiadások'!F20</f>
        <v>50586321</v>
      </c>
    </row>
    <row r="7" spans="1:9" ht="12.95" customHeight="1">
      <c r="A7" s="71" t="s">
        <v>36</v>
      </c>
      <c r="B7" s="104" t="s">
        <v>128</v>
      </c>
      <c r="C7" s="73">
        <f>+'1. Bevételek'!D48</f>
        <v>33212256</v>
      </c>
      <c r="D7" s="73">
        <f>+'1. Bevételek'!E48</f>
        <v>33212256</v>
      </c>
      <c r="E7" s="73">
        <f>+'1. Bevételek'!F48</f>
        <v>0</v>
      </c>
      <c r="F7" s="72" t="s">
        <v>284</v>
      </c>
      <c r="G7" s="74"/>
      <c r="H7" s="74"/>
      <c r="I7" s="74"/>
    </row>
    <row r="8" spans="1:9" ht="22.5" customHeight="1">
      <c r="A8" s="71" t="s">
        <v>37</v>
      </c>
      <c r="B8" s="76" t="s">
        <v>129</v>
      </c>
      <c r="C8" s="77"/>
      <c r="D8" s="179"/>
      <c r="E8" s="179"/>
      <c r="F8" s="76" t="s">
        <v>130</v>
      </c>
      <c r="G8" s="78">
        <f>+'2. Kiadások'!D22</f>
        <v>3338500</v>
      </c>
      <c r="H8" s="78">
        <f>+'2. Kiadások'!E22</f>
        <v>3338500</v>
      </c>
      <c r="I8" s="78">
        <f>+'2. Kiadások'!F22</f>
        <v>1465362</v>
      </c>
    </row>
    <row r="9" spans="1:9" ht="12.95" customHeight="1">
      <c r="A9" s="71" t="s">
        <v>38</v>
      </c>
      <c r="B9" s="76" t="s">
        <v>131</v>
      </c>
      <c r="C9" s="77"/>
      <c r="D9" s="179"/>
      <c r="E9" s="179"/>
      <c r="F9" s="76" t="s">
        <v>132</v>
      </c>
      <c r="G9" s="78">
        <f>+'2. Kiadások'!D26</f>
        <v>1200000</v>
      </c>
      <c r="H9" s="78">
        <f>+'2. Kiadások'!E26</f>
        <v>1200000</v>
      </c>
      <c r="I9" s="78">
        <f>+'2. Kiadások'!F26</f>
        <v>0</v>
      </c>
    </row>
    <row r="10" spans="1:9" ht="12.95" customHeight="1">
      <c r="A10" s="71" t="s">
        <v>39</v>
      </c>
      <c r="B10" s="76" t="s">
        <v>133</v>
      </c>
      <c r="C10" s="77"/>
      <c r="D10" s="179"/>
      <c r="E10" s="179"/>
      <c r="F10" s="76" t="s">
        <v>134</v>
      </c>
      <c r="G10" s="78"/>
      <c r="H10" s="78"/>
      <c r="I10" s="78"/>
    </row>
    <row r="11" spans="1:9" ht="12.75" customHeight="1">
      <c r="A11" s="71" t="s">
        <v>43</v>
      </c>
      <c r="B11" s="76" t="s">
        <v>135</v>
      </c>
      <c r="C11" s="77"/>
      <c r="D11" s="77"/>
      <c r="E11" s="77"/>
      <c r="F11" s="263" t="s">
        <v>136</v>
      </c>
      <c r="G11" s="78">
        <f>+'2. Kiadások'!D25</f>
        <v>1200000</v>
      </c>
      <c r="H11" s="78">
        <f>+'2. Kiadások'!E25</f>
        <v>1200000</v>
      </c>
      <c r="I11" s="78">
        <f>+'2. Kiadások'!F25</f>
        <v>0</v>
      </c>
    </row>
    <row r="12" spans="1:9" ht="12.95" customHeight="1">
      <c r="A12" s="71" t="s">
        <v>45</v>
      </c>
      <c r="B12" s="76" t="s">
        <v>283</v>
      </c>
      <c r="C12" s="77"/>
      <c r="D12" s="77"/>
      <c r="E12" s="77"/>
      <c r="F12" s="264" t="s">
        <v>137</v>
      </c>
      <c r="G12" s="78"/>
      <c r="H12" s="78"/>
      <c r="I12" s="78"/>
    </row>
    <row r="13" spans="1:9" ht="12.95" customHeight="1">
      <c r="A13" s="71" t="s">
        <v>46</v>
      </c>
      <c r="B13" s="76" t="s">
        <v>138</v>
      </c>
      <c r="C13" s="77"/>
      <c r="D13" s="77"/>
      <c r="E13" s="77"/>
      <c r="F13" s="264" t="s">
        <v>139</v>
      </c>
      <c r="G13" s="78"/>
      <c r="H13" s="78"/>
      <c r="I13" s="78"/>
    </row>
    <row r="14" spans="1:9" ht="12.95" customHeight="1">
      <c r="A14" s="71" t="s">
        <v>47</v>
      </c>
      <c r="B14" s="76" t="s">
        <v>140</v>
      </c>
      <c r="C14" s="77"/>
      <c r="D14" s="77"/>
      <c r="E14" s="77"/>
      <c r="F14" s="265" t="s">
        <v>141</v>
      </c>
      <c r="G14" s="78"/>
      <c r="H14" s="78"/>
      <c r="I14" s="78"/>
    </row>
    <row r="15" spans="1:9" ht="12.95" customHeight="1">
      <c r="A15" s="71" t="s">
        <v>48</v>
      </c>
      <c r="B15" s="105" t="s">
        <v>142</v>
      </c>
      <c r="C15" s="77"/>
      <c r="D15" s="77"/>
      <c r="E15" s="77"/>
      <c r="F15" s="264" t="s">
        <v>143</v>
      </c>
      <c r="G15" s="78"/>
      <c r="H15" s="78"/>
      <c r="I15" s="78"/>
    </row>
    <row r="16" spans="1:9" ht="22.5" customHeight="1">
      <c r="A16" s="71" t="s">
        <v>21</v>
      </c>
      <c r="B16" s="76" t="s">
        <v>144</v>
      </c>
      <c r="C16" s="77"/>
      <c r="D16" s="77"/>
      <c r="E16" s="77"/>
      <c r="F16" s="264" t="s">
        <v>145</v>
      </c>
      <c r="G16" s="78"/>
      <c r="H16" s="78"/>
      <c r="I16" s="78"/>
    </row>
    <row r="17" spans="1:9" ht="12.95" customHeight="1">
      <c r="A17" s="71" t="s">
        <v>22</v>
      </c>
      <c r="B17" s="76" t="s">
        <v>146</v>
      </c>
      <c r="C17" s="77"/>
      <c r="D17" s="77"/>
      <c r="E17" s="77"/>
      <c r="F17" s="263" t="s">
        <v>86</v>
      </c>
      <c r="G17" s="78"/>
      <c r="H17" s="78"/>
      <c r="I17" s="78"/>
    </row>
    <row r="18" spans="1:9" ht="12.95" customHeight="1" thickBot="1">
      <c r="A18" s="71" t="s">
        <v>27</v>
      </c>
      <c r="B18" s="106" t="s">
        <v>281</v>
      </c>
      <c r="C18" s="268"/>
      <c r="D18" s="268"/>
      <c r="E18" s="268"/>
      <c r="F18" s="266" t="s">
        <v>10</v>
      </c>
      <c r="G18" s="107">
        <v>0</v>
      </c>
      <c r="H18" s="107">
        <v>0</v>
      </c>
      <c r="I18" s="107">
        <v>0</v>
      </c>
    </row>
    <row r="19" spans="1:9" ht="15.95" customHeight="1" thickBot="1">
      <c r="A19" s="86" t="s">
        <v>27</v>
      </c>
      <c r="B19" s="87" t="s">
        <v>147</v>
      </c>
      <c r="C19" s="267">
        <f>C6+C7+C8+C9+C10+C11+C12+C13+C14+C16+C17+C18</f>
        <v>73217256</v>
      </c>
      <c r="D19" s="267">
        <f>D6+D7+D8+D9+D10+D11+D12+D13+D14+D16+D17+D18</f>
        <v>93417495</v>
      </c>
      <c r="E19" s="267">
        <f>E6+E7+E8+E9+E10+E11+E12+E13+E14+E16+E17+E18</f>
        <v>60205239</v>
      </c>
      <c r="F19" s="87" t="s">
        <v>8</v>
      </c>
      <c r="G19" s="89">
        <f>+G6+G8+G9+G17+G18</f>
        <v>68195000</v>
      </c>
      <c r="H19" s="89">
        <f>+H6+H8+H9+H17+H18+H7</f>
        <v>69289100</v>
      </c>
      <c r="I19" s="89">
        <f>+I6+I8+I9+I17+I18+I7</f>
        <v>52051683</v>
      </c>
    </row>
    <row r="20" spans="1:9" ht="12.95" customHeight="1">
      <c r="A20" s="108" t="s">
        <v>23</v>
      </c>
      <c r="B20" s="109" t="s">
        <v>148</v>
      </c>
      <c r="C20" s="110">
        <f>+C21+C22+C23+C24+C25</f>
        <v>0</v>
      </c>
      <c r="D20" s="110">
        <f>+D21+D22+D23+D24+D25</f>
        <v>0</v>
      </c>
      <c r="E20" s="110">
        <f>+E21+E22+E23+E24+E25</f>
        <v>0</v>
      </c>
      <c r="F20" s="93" t="s">
        <v>94</v>
      </c>
      <c r="G20" s="111"/>
      <c r="H20" s="111"/>
      <c r="I20" s="111"/>
    </row>
    <row r="21" spans="1:9" ht="12.95" customHeight="1">
      <c r="A21" s="75" t="s">
        <v>51</v>
      </c>
      <c r="B21" s="112" t="s">
        <v>149</v>
      </c>
      <c r="C21" s="95"/>
      <c r="D21" s="183"/>
      <c r="E21" s="183"/>
      <c r="F21" s="93" t="s">
        <v>150</v>
      </c>
      <c r="G21" s="96"/>
      <c r="H21" s="96"/>
      <c r="I21" s="96"/>
    </row>
    <row r="22" spans="1:9" ht="12.95" customHeight="1">
      <c r="A22" s="108" t="s">
        <v>52</v>
      </c>
      <c r="B22" s="112" t="s">
        <v>151</v>
      </c>
      <c r="C22" s="95"/>
      <c r="D22" s="183"/>
      <c r="E22" s="183"/>
      <c r="F22" s="93" t="s">
        <v>97</v>
      </c>
      <c r="G22" s="96"/>
      <c r="H22" s="96"/>
      <c r="I22" s="96"/>
    </row>
    <row r="23" spans="1:9" ht="12.95" customHeight="1">
      <c r="A23" s="75" t="s">
        <v>24</v>
      </c>
      <c r="B23" s="112" t="s">
        <v>152</v>
      </c>
      <c r="C23" s="95"/>
      <c r="D23" s="183"/>
      <c r="E23" s="183"/>
      <c r="F23" s="93" t="s">
        <v>99</v>
      </c>
      <c r="G23" s="96"/>
      <c r="H23" s="96"/>
      <c r="I23" s="96"/>
    </row>
    <row r="24" spans="1:9" ht="12.95" customHeight="1">
      <c r="A24" s="108" t="s">
        <v>53</v>
      </c>
      <c r="B24" s="112" t="s">
        <v>153</v>
      </c>
      <c r="C24" s="95"/>
      <c r="D24" s="184"/>
      <c r="E24" s="184"/>
      <c r="F24" s="91" t="s">
        <v>11</v>
      </c>
      <c r="G24" s="96"/>
      <c r="H24" s="96"/>
      <c r="I24" s="96"/>
    </row>
    <row r="25" spans="1:9" ht="12.95" customHeight="1">
      <c r="A25" s="75" t="s">
        <v>49</v>
      </c>
      <c r="B25" s="113" t="s">
        <v>154</v>
      </c>
      <c r="C25" s="95"/>
      <c r="D25" s="183"/>
      <c r="E25" s="183"/>
      <c r="F25" s="93" t="s">
        <v>155</v>
      </c>
      <c r="G25" s="96"/>
      <c r="H25" s="96"/>
      <c r="I25" s="96"/>
    </row>
    <row r="26" spans="1:9" ht="12.95" customHeight="1">
      <c r="A26" s="108" t="s">
        <v>70</v>
      </c>
      <c r="B26" s="114" t="s">
        <v>156</v>
      </c>
      <c r="C26" s="97">
        <f>+C27+C28+C29+C30+C31</f>
        <v>0</v>
      </c>
      <c r="D26" s="97">
        <f>+D27+D28+D29+D30+D31</f>
        <v>0</v>
      </c>
      <c r="E26" s="97">
        <f>+E27+E28+E29+E30+E31</f>
        <v>0</v>
      </c>
      <c r="F26" s="115" t="s">
        <v>157</v>
      </c>
      <c r="G26" s="96"/>
      <c r="H26" s="96"/>
      <c r="I26" s="96"/>
    </row>
    <row r="27" spans="1:9" ht="12.95" customHeight="1">
      <c r="A27" s="75" t="s">
        <v>105</v>
      </c>
      <c r="B27" s="113" t="s">
        <v>158</v>
      </c>
      <c r="C27" s="95"/>
      <c r="D27" s="204"/>
      <c r="E27" s="204"/>
      <c r="F27" s="115" t="s">
        <v>159</v>
      </c>
      <c r="G27" s="96"/>
      <c r="H27" s="96"/>
      <c r="I27" s="96"/>
    </row>
    <row r="28" spans="1:9" ht="12.95" customHeight="1">
      <c r="A28" s="108" t="s">
        <v>107</v>
      </c>
      <c r="B28" s="113" t="s">
        <v>160</v>
      </c>
      <c r="C28" s="95"/>
      <c r="D28" s="204"/>
      <c r="E28" s="204"/>
      <c r="F28" s="116" t="s">
        <v>510</v>
      </c>
      <c r="G28" s="96"/>
      <c r="H28" s="96"/>
      <c r="I28" s="96"/>
    </row>
    <row r="29" spans="1:9" ht="12.95" customHeight="1">
      <c r="A29" s="75" t="s">
        <v>110</v>
      </c>
      <c r="B29" s="112" t="s">
        <v>161</v>
      </c>
      <c r="C29" s="95"/>
      <c r="D29" s="204"/>
      <c r="E29" s="204"/>
      <c r="F29" s="117"/>
      <c r="G29" s="96"/>
      <c r="H29" s="96"/>
      <c r="I29" s="96"/>
    </row>
    <row r="30" spans="1:9" ht="12.95" customHeight="1">
      <c r="A30" s="108" t="s">
        <v>113</v>
      </c>
      <c r="B30" s="118" t="s">
        <v>162</v>
      </c>
      <c r="C30" s="95"/>
      <c r="D30" s="183"/>
      <c r="E30" s="183"/>
      <c r="F30" s="81"/>
      <c r="G30" s="96"/>
      <c r="H30" s="96"/>
      <c r="I30" s="96"/>
    </row>
    <row r="31" spans="1:9" ht="12.95" customHeight="1" thickBot="1">
      <c r="A31" s="75" t="s">
        <v>116</v>
      </c>
      <c r="B31" s="119" t="s">
        <v>163</v>
      </c>
      <c r="C31" s="95"/>
      <c r="D31" s="204"/>
      <c r="E31" s="204"/>
      <c r="F31" s="117"/>
      <c r="G31" s="96"/>
      <c r="H31" s="96"/>
      <c r="I31" s="96"/>
    </row>
    <row r="32" spans="1:9" ht="21.75" customHeight="1" thickBot="1">
      <c r="A32" s="86" t="s">
        <v>119</v>
      </c>
      <c r="B32" s="87" t="s">
        <v>164</v>
      </c>
      <c r="C32" s="88">
        <f>+C20+C26</f>
        <v>0</v>
      </c>
      <c r="D32" s="182"/>
      <c r="E32" s="182"/>
      <c r="F32" s="87" t="s">
        <v>165</v>
      </c>
      <c r="G32" s="89">
        <f>SUM(G20:G31)</f>
        <v>0</v>
      </c>
      <c r="H32" s="89">
        <f>SUM(H20:H31)</f>
        <v>0</v>
      </c>
      <c r="I32" s="89">
        <f>SUM(I20:I31)</f>
        <v>0</v>
      </c>
    </row>
    <row r="33" spans="1:9" ht="18" customHeight="1" thickBot="1">
      <c r="A33" s="86" t="s">
        <v>122</v>
      </c>
      <c r="B33" s="99" t="s">
        <v>166</v>
      </c>
      <c r="C33" s="88">
        <f>+C19+C32</f>
        <v>73217256</v>
      </c>
      <c r="D33" s="88">
        <f>+D19+D32</f>
        <v>93417495</v>
      </c>
      <c r="E33" s="88">
        <f>+E19+E32</f>
        <v>60205239</v>
      </c>
      <c r="F33" s="99" t="s">
        <v>167</v>
      </c>
      <c r="G33" s="89">
        <f>+G19+G32</f>
        <v>68195000</v>
      </c>
      <c r="H33" s="89">
        <f>+H19+H32</f>
        <v>69289100</v>
      </c>
      <c r="I33" s="89">
        <f>+I19+I32</f>
        <v>52051683</v>
      </c>
    </row>
    <row r="34" spans="1:9" ht="18" customHeight="1" thickBot="1">
      <c r="A34" s="86" t="s">
        <v>168</v>
      </c>
      <c r="B34" s="87" t="s">
        <v>114</v>
      </c>
      <c r="C34" s="100" t="s">
        <v>169</v>
      </c>
      <c r="D34" s="186"/>
      <c r="E34" s="186"/>
      <c r="F34" s="87" t="s">
        <v>115</v>
      </c>
      <c r="G34" s="101"/>
      <c r="H34" s="101"/>
      <c r="I34" s="101"/>
    </row>
    <row r="35" spans="1:9" ht="13.5" thickBot="1">
      <c r="A35" s="86" t="s">
        <v>170</v>
      </c>
      <c r="B35" s="102" t="s">
        <v>171</v>
      </c>
      <c r="C35" s="103">
        <f>SUM(C33:C34)</f>
        <v>73217256</v>
      </c>
      <c r="D35" s="103">
        <f>SUM(D33:D34)</f>
        <v>93417495</v>
      </c>
      <c r="E35" s="103">
        <f>SUM(E33:E34)</f>
        <v>60205239</v>
      </c>
      <c r="F35" s="102" t="s">
        <v>172</v>
      </c>
      <c r="G35" s="103">
        <f>+G33+G34</f>
        <v>68195000</v>
      </c>
      <c r="H35" s="103">
        <f>+H33+H34</f>
        <v>69289100</v>
      </c>
      <c r="I35" s="103">
        <f>+I33+I34</f>
        <v>52051683</v>
      </c>
    </row>
    <row r="36" spans="1:9" ht="13.5" thickBot="1">
      <c r="A36" s="86" t="s">
        <v>173</v>
      </c>
      <c r="B36" s="102" t="s">
        <v>120</v>
      </c>
      <c r="C36" s="103" t="str">
        <f>IF(C19-G19&lt;0,G19-C19,"-")</f>
        <v>-</v>
      </c>
      <c r="D36" s="103" t="str">
        <f>IF(D19-H19&lt;0,H19-D19,"-")</f>
        <v>-</v>
      </c>
      <c r="E36" s="103" t="str">
        <f>IF(E19-I19&lt;0,I19-E19,"-")</f>
        <v>-</v>
      </c>
      <c r="F36" s="102" t="s">
        <v>121</v>
      </c>
      <c r="G36" s="103"/>
      <c r="H36" s="103"/>
      <c r="I36" s="103">
        <f>IF(E19-I19&gt;0,E19-I19,"-")</f>
        <v>8153556</v>
      </c>
    </row>
    <row r="37" spans="1:9" ht="13.5" thickBot="1">
      <c r="A37" s="86" t="s">
        <v>174</v>
      </c>
      <c r="B37" s="102" t="s">
        <v>123</v>
      </c>
      <c r="C37" s="103" t="str">
        <f>IF(C19+C20-G33&lt;0,G33-(C19+C20),"-")</f>
        <v>-</v>
      </c>
      <c r="D37" s="103" t="str">
        <f>IF(D19+D20-H33&lt;0,H33-(D19+D20),"-")</f>
        <v>-</v>
      </c>
      <c r="E37" s="103" t="str">
        <f>IF(E19+E20-I33&lt;0,I33-(E19+E20),"-")</f>
        <v>-</v>
      </c>
      <c r="F37" s="102" t="s">
        <v>124</v>
      </c>
      <c r="G37" s="103"/>
      <c r="H37" s="103"/>
      <c r="I37" s="103">
        <f>IF(E19+E20-I33&gt;0,E19+E20-I33,"-")</f>
        <v>8153556</v>
      </c>
    </row>
  </sheetData>
  <mergeCells count="1">
    <mergeCell ref="A3:A4"/>
  </mergeCells>
  <phoneticPr fontId="6" type="noConversion"/>
  <pageMargins left="0.7" right="0.7" top="0.48" bottom="0.27" header="0.17" footer="0.17"/>
  <pageSetup paperSize="9" orientation="landscape" r:id="rId1"/>
  <headerFooter>
    <oddHeader>&amp;R4.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C13"/>
  <sheetViews>
    <sheetView workbookViewId="0">
      <pane ySplit="3" topLeftCell="A4" activePane="bottomLeft" state="frozen"/>
      <selection pane="bottomLeft" activeCell="C27" sqref="C27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3">
      <c r="A1" s="342" t="s">
        <v>435</v>
      </c>
      <c r="B1" s="343"/>
      <c r="C1" s="343"/>
    </row>
    <row r="2" spans="1:3" ht="15">
      <c r="A2" s="256" t="s">
        <v>360</v>
      </c>
      <c r="B2" s="256" t="s">
        <v>34</v>
      </c>
      <c r="C2" s="256" t="s">
        <v>436</v>
      </c>
    </row>
    <row r="3" spans="1:3" ht="15">
      <c r="A3" s="256">
        <v>1</v>
      </c>
      <c r="B3" s="256">
        <v>2</v>
      </c>
      <c r="C3" s="256">
        <v>3</v>
      </c>
    </row>
    <row r="4" spans="1:3" ht="25.5">
      <c r="A4" s="257" t="s">
        <v>437</v>
      </c>
      <c r="B4" s="258" t="s">
        <v>438</v>
      </c>
      <c r="C4" s="259">
        <v>188443437</v>
      </c>
    </row>
    <row r="5" spans="1:3" ht="25.5">
      <c r="A5" s="257" t="s">
        <v>439</v>
      </c>
      <c r="B5" s="258" t="s">
        <v>440</v>
      </c>
      <c r="C5" s="259">
        <v>171193667</v>
      </c>
    </row>
    <row r="6" spans="1:3" ht="25.5">
      <c r="A6" s="260" t="s">
        <v>441</v>
      </c>
      <c r="B6" s="261" t="s">
        <v>442</v>
      </c>
      <c r="C6" s="262">
        <v>17249770</v>
      </c>
    </row>
    <row r="7" spans="1:3" ht="25.5">
      <c r="A7" s="257" t="s">
        <v>443</v>
      </c>
      <c r="B7" s="258" t="s">
        <v>444</v>
      </c>
      <c r="C7" s="259">
        <v>67922837</v>
      </c>
    </row>
    <row r="8" spans="1:3" ht="25.5">
      <c r="A8" s="257" t="s">
        <v>361</v>
      </c>
      <c r="B8" s="258" t="s">
        <v>445</v>
      </c>
      <c r="C8" s="259">
        <v>1054185</v>
      </c>
    </row>
    <row r="9" spans="1:3" ht="25.5">
      <c r="A9" s="260" t="s">
        <v>363</v>
      </c>
      <c r="B9" s="261" t="s">
        <v>446</v>
      </c>
      <c r="C9" s="262">
        <v>66868652</v>
      </c>
    </row>
    <row r="10" spans="1:3" ht="25.5">
      <c r="A10" s="260" t="s">
        <v>447</v>
      </c>
      <c r="B10" s="261" t="s">
        <v>448</v>
      </c>
      <c r="C10" s="262">
        <v>84118422</v>
      </c>
    </row>
    <row r="11" spans="1:3">
      <c r="A11" s="260" t="s">
        <v>372</v>
      </c>
      <c r="B11" s="261" t="s">
        <v>449</v>
      </c>
      <c r="C11" s="262">
        <v>84118422</v>
      </c>
    </row>
    <row r="12" spans="1:3" ht="38.25">
      <c r="A12" s="260" t="s">
        <v>499</v>
      </c>
      <c r="B12" s="261" t="s">
        <v>500</v>
      </c>
      <c r="C12" s="262">
        <v>270893</v>
      </c>
    </row>
    <row r="13" spans="1:3" ht="25.5">
      <c r="A13" s="260" t="s">
        <v>450</v>
      </c>
      <c r="B13" s="261" t="s">
        <v>451</v>
      </c>
      <c r="C13" s="262">
        <v>83847529</v>
      </c>
    </row>
  </sheetData>
  <mergeCells count="1">
    <mergeCell ref="A1:C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-4f7a-15842-68-3d-7a-5f-4a607-17561ae3774-137a&amp;R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58"/>
  <sheetViews>
    <sheetView workbookViewId="0">
      <selection activeCell="B6" sqref="B6"/>
    </sheetView>
  </sheetViews>
  <sheetFormatPr defaultRowHeight="15" customHeight="1"/>
  <cols>
    <col min="1" max="1" width="3" style="2" customWidth="1"/>
    <col min="2" max="2" width="50.7109375" style="2" customWidth="1"/>
    <col min="3" max="3" width="7.7109375" style="19" customWidth="1"/>
    <col min="4" max="6" width="14" style="149" bestFit="1" customWidth="1"/>
    <col min="7" max="16384" width="9.140625" style="2"/>
  </cols>
  <sheetData>
    <row r="1" spans="1:6" ht="21" customHeight="1">
      <c r="A1" s="328" t="s">
        <v>503</v>
      </c>
      <c r="B1" s="328"/>
      <c r="C1" s="328"/>
      <c r="D1" s="328"/>
      <c r="E1" s="14"/>
      <c r="F1" s="14"/>
    </row>
    <row r="2" spans="1:6" ht="18.75" customHeight="1">
      <c r="A2" s="328" t="s">
        <v>41</v>
      </c>
      <c r="B2" s="328"/>
      <c r="C2" s="328"/>
      <c r="D2" s="328"/>
      <c r="E2" s="11"/>
      <c r="F2" s="11"/>
    </row>
    <row r="3" spans="1:6" ht="15" customHeight="1" thickBot="1">
      <c r="A3" s="14"/>
      <c r="B3" s="14"/>
      <c r="C3" s="20"/>
      <c r="D3" s="17"/>
      <c r="E3" s="17"/>
      <c r="F3" s="17" t="s">
        <v>195</v>
      </c>
    </row>
    <row r="4" spans="1:6" ht="25.5" customHeight="1" thickBot="1">
      <c r="A4" s="350" t="s">
        <v>34</v>
      </c>
      <c r="B4" s="351"/>
      <c r="C4" s="53" t="s">
        <v>33</v>
      </c>
      <c r="D4" s="145" t="s">
        <v>200</v>
      </c>
      <c r="E4" s="176" t="s">
        <v>265</v>
      </c>
      <c r="F4" s="232" t="s">
        <v>266</v>
      </c>
    </row>
    <row r="5" spans="1:6" s="9" customFormat="1" ht="21" customHeight="1">
      <c r="A5" s="46" t="s">
        <v>16</v>
      </c>
      <c r="B5" s="37"/>
      <c r="C5" s="322"/>
      <c r="D5" s="146"/>
      <c r="E5" s="146"/>
      <c r="F5" s="146"/>
    </row>
    <row r="6" spans="1:6" s="14" customFormat="1" ht="18" customHeight="1">
      <c r="A6" s="47" t="s">
        <v>13</v>
      </c>
      <c r="B6" s="48"/>
      <c r="C6" s="323"/>
      <c r="D6" s="147"/>
      <c r="E6" s="147"/>
      <c r="F6" s="147"/>
    </row>
    <row r="7" spans="1:6" s="9" customFormat="1" ht="25.5">
      <c r="A7" s="49" t="s">
        <v>35</v>
      </c>
      <c r="B7" s="50" t="s">
        <v>56</v>
      </c>
      <c r="C7" s="51" t="s">
        <v>62</v>
      </c>
      <c r="D7" s="52">
        <f>SUM(D8:D8)</f>
        <v>138272</v>
      </c>
      <c r="E7" s="52">
        <f>SUM(E8:E8)</f>
        <v>138272</v>
      </c>
      <c r="F7" s="52">
        <f>SUM(F8:F8)</f>
        <v>138272</v>
      </c>
    </row>
    <row r="8" spans="1:6" s="9" customFormat="1" ht="12.75">
      <c r="A8" s="26" t="s">
        <v>35</v>
      </c>
      <c r="B8" s="15"/>
      <c r="C8" s="41"/>
      <c r="D8" s="45">
        <v>138272</v>
      </c>
      <c r="E8" s="45">
        <v>138272</v>
      </c>
      <c r="F8" s="45">
        <v>138272</v>
      </c>
    </row>
    <row r="9" spans="1:6" s="9" customFormat="1" ht="15" customHeight="1">
      <c r="A9" s="28" t="s">
        <v>36</v>
      </c>
      <c r="B9" s="31" t="s">
        <v>285</v>
      </c>
      <c r="C9" s="38" t="s">
        <v>63</v>
      </c>
      <c r="D9" s="44">
        <f>SUM(D10:D10)</f>
        <v>0</v>
      </c>
      <c r="E9" s="44">
        <f>SUM(E10:E10)</f>
        <v>0</v>
      </c>
      <c r="F9" s="44">
        <f>SUM(F10:F10)</f>
        <v>0</v>
      </c>
    </row>
    <row r="10" spans="1:6" s="9" customFormat="1" ht="15" customHeight="1">
      <c r="A10" s="26" t="s">
        <v>35</v>
      </c>
      <c r="B10" s="15"/>
      <c r="C10" s="41"/>
      <c r="D10" s="45"/>
      <c r="E10" s="45"/>
      <c r="F10" s="45"/>
    </row>
    <row r="11" spans="1:6" s="9" customFormat="1" ht="26.25" customHeight="1">
      <c r="A11" s="28" t="s">
        <v>37</v>
      </c>
      <c r="B11" s="29" t="s">
        <v>29</v>
      </c>
      <c r="C11" s="38" t="s">
        <v>64</v>
      </c>
      <c r="D11" s="44">
        <f>SUM(D12:D16)</f>
        <v>5007871</v>
      </c>
      <c r="E11" s="44">
        <f>SUM(E12:E16)</f>
        <v>8571582</v>
      </c>
      <c r="F11" s="44">
        <f>SUM(F12:F16)</f>
        <v>8569597</v>
      </c>
    </row>
    <row r="12" spans="1:6" s="9" customFormat="1" ht="22.5" customHeight="1">
      <c r="A12" s="26" t="s">
        <v>35</v>
      </c>
      <c r="B12" s="8" t="s">
        <v>204</v>
      </c>
      <c r="C12" s="8"/>
      <c r="D12" s="10">
        <v>3907871</v>
      </c>
      <c r="E12" s="10">
        <v>3534146</v>
      </c>
      <c r="F12" s="10">
        <v>3534146</v>
      </c>
    </row>
    <row r="13" spans="1:6" s="9" customFormat="1" ht="22.5" customHeight="1">
      <c r="A13" s="26" t="s">
        <v>58</v>
      </c>
      <c r="B13" s="7" t="s">
        <v>201</v>
      </c>
      <c r="C13" s="8"/>
      <c r="D13" s="10">
        <v>0</v>
      </c>
      <c r="E13" s="10">
        <f>3695150+1985</f>
        <v>3697135</v>
      </c>
      <c r="F13" s="10">
        <v>3695150</v>
      </c>
    </row>
    <row r="14" spans="1:6" s="9" customFormat="1" ht="15" customHeight="1">
      <c r="A14" s="26" t="s">
        <v>36</v>
      </c>
      <c r="B14" s="7" t="s">
        <v>202</v>
      </c>
      <c r="C14" s="41"/>
      <c r="D14" s="10">
        <v>1017129</v>
      </c>
      <c r="E14" s="10">
        <v>804430</v>
      </c>
      <c r="F14" s="10">
        <v>804430</v>
      </c>
    </row>
    <row r="15" spans="1:6" s="9" customFormat="1" ht="15" customHeight="1">
      <c r="A15" s="26" t="s">
        <v>37</v>
      </c>
      <c r="B15" s="7" t="s">
        <v>197</v>
      </c>
      <c r="C15" s="41"/>
      <c r="D15" s="10">
        <v>82871</v>
      </c>
      <c r="E15" s="10">
        <v>82871</v>
      </c>
      <c r="F15" s="10">
        <v>82871</v>
      </c>
    </row>
    <row r="16" spans="1:6" s="9" customFormat="1" ht="15" customHeight="1">
      <c r="A16" s="26" t="s">
        <v>37</v>
      </c>
      <c r="B16" s="7" t="s">
        <v>551</v>
      </c>
      <c r="C16" s="41"/>
      <c r="D16" s="10">
        <v>0</v>
      </c>
      <c r="E16" s="10">
        <v>453000</v>
      </c>
      <c r="F16" s="10">
        <v>453000</v>
      </c>
    </row>
    <row r="17" spans="1:6" s="9" customFormat="1" ht="22.5" customHeight="1">
      <c r="A17" s="28" t="s">
        <v>38</v>
      </c>
      <c r="B17" s="29" t="s">
        <v>55</v>
      </c>
      <c r="C17" s="38" t="s">
        <v>65</v>
      </c>
      <c r="D17" s="44">
        <f>SUM(D18:D19)</f>
        <v>0</v>
      </c>
      <c r="E17" s="44">
        <f>SUM(E18:E19)</f>
        <v>0</v>
      </c>
      <c r="F17" s="44">
        <f>SUM(F18:F19)</f>
        <v>0</v>
      </c>
    </row>
    <row r="18" spans="1:6" s="9" customFormat="1" ht="12.75">
      <c r="A18" s="26" t="s">
        <v>35</v>
      </c>
      <c r="B18" s="8"/>
      <c r="C18" s="41"/>
      <c r="D18" s="10"/>
      <c r="E18" s="10"/>
      <c r="F18" s="10"/>
    </row>
    <row r="19" spans="1:6" s="9" customFormat="1" ht="18" customHeight="1">
      <c r="A19" s="26" t="s">
        <v>36</v>
      </c>
      <c r="B19" s="22"/>
      <c r="C19" s="41"/>
      <c r="D19" s="10"/>
      <c r="E19" s="10"/>
      <c r="F19" s="10"/>
    </row>
    <row r="20" spans="1:6" s="9" customFormat="1" ht="23.25" customHeight="1">
      <c r="A20" s="348" t="s">
        <v>0</v>
      </c>
      <c r="B20" s="349"/>
      <c r="C20" s="42"/>
      <c r="D20" s="24">
        <f>D9+D11</f>
        <v>5007871</v>
      </c>
      <c r="E20" s="24">
        <f t="shared" ref="E20:F20" si="0">E9+E11</f>
        <v>8571582</v>
      </c>
      <c r="F20" s="24">
        <f t="shared" si="0"/>
        <v>8569597</v>
      </c>
    </row>
    <row r="21" spans="1:6" s="9" customFormat="1" ht="24" customHeight="1">
      <c r="A21" s="352" t="s">
        <v>57</v>
      </c>
      <c r="B21" s="353"/>
      <c r="C21" s="353"/>
      <c r="D21" s="354"/>
      <c r="E21" s="316"/>
      <c r="F21" s="317"/>
    </row>
    <row r="22" spans="1:6" s="9" customFormat="1" ht="22.5" customHeight="1">
      <c r="A22" s="318" t="s">
        <v>35</v>
      </c>
      <c r="B22" s="319" t="s">
        <v>29</v>
      </c>
      <c r="C22" s="320" t="s">
        <v>60</v>
      </c>
      <c r="D22" s="321">
        <f>SUM(D23:D23)</f>
        <v>0</v>
      </c>
      <c r="E22" s="321">
        <f>SUM(E23:E23)</f>
        <v>0</v>
      </c>
      <c r="F22" s="321">
        <f>SUM(F23:F23)</f>
        <v>0</v>
      </c>
    </row>
    <row r="23" spans="1:6" s="9" customFormat="1" ht="15" customHeight="1">
      <c r="A23" s="26"/>
      <c r="B23" s="15"/>
      <c r="C23" s="41"/>
      <c r="D23" s="10"/>
      <c r="E23" s="10"/>
      <c r="F23" s="10"/>
    </row>
    <row r="24" spans="1:6" s="9" customFormat="1" ht="21" customHeight="1" thickBot="1">
      <c r="A24" s="355" t="s">
        <v>5</v>
      </c>
      <c r="B24" s="356"/>
      <c r="C24" s="39" t="s">
        <v>60</v>
      </c>
      <c r="D24" s="12">
        <f>D22</f>
        <v>0</v>
      </c>
      <c r="E24" s="12">
        <f>E22</f>
        <v>0</v>
      </c>
      <c r="F24" s="12">
        <f>F22</f>
        <v>0</v>
      </c>
    </row>
    <row r="25" spans="1:6" ht="18" customHeight="1" thickBot="1">
      <c r="A25" s="357" t="s">
        <v>14</v>
      </c>
      <c r="B25" s="358"/>
      <c r="C25" s="43" t="s">
        <v>40</v>
      </c>
      <c r="D25" s="16">
        <f>D20+D24</f>
        <v>5007871</v>
      </c>
      <c r="E25" s="16">
        <f>E20+E24</f>
        <v>8571582</v>
      </c>
      <c r="F25" s="16">
        <f>F20+F24</f>
        <v>8569597</v>
      </c>
    </row>
    <row r="26" spans="1:6" ht="15" customHeight="1" thickBot="1">
      <c r="A26" s="362" t="s">
        <v>17</v>
      </c>
      <c r="B26" s="363"/>
      <c r="C26" s="363"/>
      <c r="D26" s="364"/>
      <c r="E26" s="18"/>
      <c r="F26" s="233"/>
    </row>
    <row r="27" spans="1:6" ht="15" customHeight="1">
      <c r="A27" s="359" t="s">
        <v>15</v>
      </c>
      <c r="B27" s="360"/>
      <c r="C27" s="360"/>
      <c r="D27" s="361"/>
      <c r="E27" s="11"/>
      <c r="F27" s="233"/>
    </row>
    <row r="28" spans="1:6" ht="15" customHeight="1">
      <c r="A28" s="32" t="s">
        <v>35</v>
      </c>
      <c r="B28" s="33" t="s">
        <v>6</v>
      </c>
      <c r="C28" s="38" t="s">
        <v>66</v>
      </c>
      <c r="D28" s="25">
        <f>SUM(D29:D29)</f>
        <v>0</v>
      </c>
      <c r="E28" s="25">
        <f>SUM(E29:E29)</f>
        <v>0</v>
      </c>
      <c r="F28" s="25">
        <f>SUM(F29:F29)</f>
        <v>0</v>
      </c>
    </row>
    <row r="29" spans="1:6" ht="15" customHeight="1">
      <c r="A29" s="27"/>
      <c r="B29" s="5"/>
      <c r="C29" s="41"/>
      <c r="D29" s="10"/>
      <c r="E29" s="10"/>
      <c r="F29" s="10"/>
    </row>
    <row r="30" spans="1:6" ht="15" customHeight="1">
      <c r="A30" s="32" t="s">
        <v>36</v>
      </c>
      <c r="B30" s="33" t="s">
        <v>54</v>
      </c>
      <c r="C30" s="38" t="s">
        <v>67</v>
      </c>
      <c r="D30" s="25">
        <f>+D31+D32</f>
        <v>401800</v>
      </c>
      <c r="E30" s="25">
        <f>+E31+E32</f>
        <v>284280</v>
      </c>
      <c r="F30" s="25">
        <f>SUM(F31:F33)</f>
        <v>284280</v>
      </c>
    </row>
    <row r="31" spans="1:6" ht="15" customHeight="1">
      <c r="A31" s="27" t="s">
        <v>35</v>
      </c>
      <c r="B31" s="22" t="s">
        <v>537</v>
      </c>
      <c r="C31" s="41"/>
      <c r="D31" s="10">
        <v>76800</v>
      </c>
      <c r="E31" s="10">
        <v>78000</v>
      </c>
      <c r="F31" s="10">
        <v>78000</v>
      </c>
    </row>
    <row r="32" spans="1:6" ht="15" customHeight="1">
      <c r="A32" s="27"/>
      <c r="B32" s="22" t="s">
        <v>538</v>
      </c>
      <c r="C32" s="41"/>
      <c r="D32" s="10">
        <v>325000</v>
      </c>
      <c r="E32" s="10">
        <v>206280</v>
      </c>
      <c r="F32" s="10">
        <v>206280</v>
      </c>
    </row>
    <row r="33" spans="1:6" ht="15" customHeight="1">
      <c r="A33" s="27"/>
      <c r="B33" s="22"/>
      <c r="C33" s="41"/>
      <c r="D33" s="10"/>
      <c r="E33" s="10"/>
      <c r="F33" s="10"/>
    </row>
    <row r="34" spans="1:6" ht="15" customHeight="1">
      <c r="A34" s="30" t="s">
        <v>37</v>
      </c>
      <c r="B34" s="33" t="s">
        <v>68</v>
      </c>
      <c r="C34" s="38" t="s">
        <v>69</v>
      </c>
      <c r="D34" s="25">
        <f>SUM(D35:D43)</f>
        <v>3443100</v>
      </c>
      <c r="E34" s="25">
        <f>SUM(E35:E43)</f>
        <v>11761018</v>
      </c>
      <c r="F34" s="25">
        <f>SUM(F35:F43)</f>
        <v>11761011</v>
      </c>
    </row>
    <row r="35" spans="1:6" ht="15" customHeight="1">
      <c r="A35" s="27" t="s">
        <v>35</v>
      </c>
      <c r="B35" s="22" t="s">
        <v>540</v>
      </c>
      <c r="C35" s="41"/>
      <c r="D35" s="10">
        <v>750000</v>
      </c>
      <c r="E35" s="10">
        <v>1461670</v>
      </c>
      <c r="F35" s="10">
        <v>1461665</v>
      </c>
    </row>
    <row r="36" spans="1:6" ht="15" customHeight="1">
      <c r="A36" s="27" t="s">
        <v>36</v>
      </c>
      <c r="B36" s="22" t="s">
        <v>541</v>
      </c>
      <c r="C36" s="41"/>
      <c r="D36" s="10">
        <v>800000</v>
      </c>
      <c r="E36" s="10">
        <v>1105439</v>
      </c>
      <c r="F36" s="10">
        <v>1105437</v>
      </c>
    </row>
    <row r="37" spans="1:6" ht="15" customHeight="1">
      <c r="A37" s="27" t="s">
        <v>37</v>
      </c>
      <c r="B37" s="22" t="s">
        <v>542</v>
      </c>
      <c r="C37" s="41"/>
      <c r="D37" s="10">
        <v>450000</v>
      </c>
      <c r="E37" s="10">
        <v>450000</v>
      </c>
      <c r="F37" s="10">
        <v>450000</v>
      </c>
    </row>
    <row r="38" spans="1:6" ht="15" customHeight="1">
      <c r="A38" s="27" t="s">
        <v>38</v>
      </c>
      <c r="B38" s="22" t="s">
        <v>543</v>
      </c>
      <c r="C38" s="41"/>
      <c r="D38" s="10">
        <v>200000</v>
      </c>
      <c r="E38" s="10">
        <v>200000</v>
      </c>
      <c r="F38" s="10">
        <v>200000</v>
      </c>
    </row>
    <row r="39" spans="1:6" ht="15" customHeight="1">
      <c r="A39" s="27" t="s">
        <v>39</v>
      </c>
      <c r="B39" s="9" t="s">
        <v>544</v>
      </c>
      <c r="C39" s="41"/>
      <c r="D39" s="10"/>
      <c r="E39" s="10">
        <v>8000000</v>
      </c>
      <c r="F39" s="10">
        <v>8000000</v>
      </c>
    </row>
    <row r="40" spans="1:6" ht="15" customHeight="1">
      <c r="A40" s="27" t="s">
        <v>43</v>
      </c>
      <c r="B40" s="22" t="s">
        <v>545</v>
      </c>
      <c r="C40" s="41"/>
      <c r="D40" s="10">
        <f>400000+150000</f>
        <v>550000</v>
      </c>
      <c r="E40" s="10">
        <v>471909</v>
      </c>
      <c r="F40" s="10">
        <v>471909</v>
      </c>
    </row>
    <row r="41" spans="1:6" ht="15" customHeight="1">
      <c r="A41" s="27" t="s">
        <v>45</v>
      </c>
      <c r="B41" s="22" t="s">
        <v>539</v>
      </c>
      <c r="C41" s="41"/>
      <c r="D41" s="10">
        <v>30000</v>
      </c>
      <c r="E41" s="10">
        <v>60000</v>
      </c>
      <c r="F41" s="10">
        <v>60000</v>
      </c>
    </row>
    <row r="42" spans="1:6" ht="15" customHeight="1">
      <c r="A42" s="27" t="s">
        <v>46</v>
      </c>
      <c r="B42" s="22" t="s">
        <v>546</v>
      </c>
      <c r="C42" s="41"/>
      <c r="D42" s="10">
        <v>12000</v>
      </c>
      <c r="E42" s="10">
        <v>12000</v>
      </c>
      <c r="F42" s="10">
        <v>12000</v>
      </c>
    </row>
    <row r="43" spans="1:6" ht="15" customHeight="1">
      <c r="A43" s="27" t="s">
        <v>47</v>
      </c>
      <c r="B43" s="22" t="s">
        <v>547</v>
      </c>
      <c r="C43" s="41"/>
      <c r="D43" s="10">
        <v>651100</v>
      </c>
      <c r="E43" s="10">
        <v>0</v>
      </c>
      <c r="F43" s="10">
        <v>0</v>
      </c>
    </row>
    <row r="44" spans="1:6" ht="18" customHeight="1" thickBot="1">
      <c r="A44" s="348" t="s">
        <v>7</v>
      </c>
      <c r="B44" s="349"/>
      <c r="C44" s="42" t="s">
        <v>59</v>
      </c>
      <c r="D44" s="24">
        <f>D28+D30+D34</f>
        <v>3844900</v>
      </c>
      <c r="E44" s="24">
        <f>E28+E30+E34</f>
        <v>12045298</v>
      </c>
      <c r="F44" s="24">
        <f>F28+F30+F34</f>
        <v>12045291</v>
      </c>
    </row>
    <row r="45" spans="1:6" ht="15" customHeight="1">
      <c r="A45" s="359" t="s">
        <v>267</v>
      </c>
      <c r="B45" s="360"/>
      <c r="C45" s="360"/>
      <c r="D45" s="361"/>
      <c r="E45" s="11"/>
      <c r="F45" s="233"/>
    </row>
    <row r="46" spans="1:6" ht="15" customHeight="1">
      <c r="A46" s="30">
        <v>1</v>
      </c>
      <c r="B46" s="33" t="s">
        <v>68</v>
      </c>
      <c r="C46" s="38" t="s">
        <v>69</v>
      </c>
      <c r="D46" s="25">
        <f>SUM(D47)</f>
        <v>0</v>
      </c>
      <c r="E46" s="25">
        <f>SUM(E47)</f>
        <v>0</v>
      </c>
      <c r="F46" s="25">
        <f>SUM(F47)</f>
        <v>0</v>
      </c>
    </row>
    <row r="47" spans="1:6" ht="15" customHeight="1">
      <c r="A47" s="27" t="s">
        <v>36</v>
      </c>
      <c r="B47" s="22"/>
      <c r="C47" s="41"/>
      <c r="D47" s="10"/>
      <c r="E47" s="10"/>
      <c r="F47" s="10"/>
    </row>
    <row r="48" spans="1:6" ht="15" customHeight="1" thickBot="1">
      <c r="A48" s="355" t="s">
        <v>268</v>
      </c>
      <c r="B48" s="356"/>
      <c r="C48" s="39"/>
      <c r="D48" s="12">
        <f>D46</f>
        <v>0</v>
      </c>
      <c r="E48" s="12">
        <f>E46</f>
        <v>0</v>
      </c>
      <c r="F48" s="12">
        <f>F46</f>
        <v>0</v>
      </c>
    </row>
    <row r="49" spans="1:6" ht="15" customHeight="1" thickBot="1">
      <c r="A49" s="34" t="s">
        <v>18</v>
      </c>
      <c r="B49" s="35"/>
      <c r="C49" s="40" t="s">
        <v>61</v>
      </c>
      <c r="D49" s="13">
        <f>D48+D44</f>
        <v>3844900</v>
      </c>
      <c r="E49" s="13">
        <f>E48+E44</f>
        <v>12045298</v>
      </c>
      <c r="F49" s="13">
        <f>F48+F44</f>
        <v>12045291</v>
      </c>
    </row>
    <row r="50" spans="1:6" ht="20.25" customHeight="1" thickBot="1">
      <c r="A50" s="357" t="s">
        <v>50</v>
      </c>
      <c r="B50" s="358"/>
      <c r="C50" s="43"/>
      <c r="D50" s="16">
        <f>D49+D25+D7</f>
        <v>8991043</v>
      </c>
      <c r="E50" s="16">
        <f>E49+E25+E7</f>
        <v>20755152</v>
      </c>
      <c r="F50" s="16">
        <f>F49+F25+F7</f>
        <v>20753160</v>
      </c>
    </row>
    <row r="58" spans="1:6" ht="15" customHeight="1">
      <c r="A58" s="9"/>
      <c r="B58" s="9"/>
      <c r="C58" s="21"/>
      <c r="D58" s="148"/>
      <c r="E58" s="148"/>
      <c r="F58" s="148"/>
    </row>
  </sheetData>
  <mergeCells count="13">
    <mergeCell ref="A24:B24"/>
    <mergeCell ref="A50:B50"/>
    <mergeCell ref="A27:D27"/>
    <mergeCell ref="A44:B44"/>
    <mergeCell ref="A48:B48"/>
    <mergeCell ref="A25:B25"/>
    <mergeCell ref="A26:D26"/>
    <mergeCell ref="A45:D45"/>
    <mergeCell ref="A1:D1"/>
    <mergeCell ref="A20:B20"/>
    <mergeCell ref="A2:D2"/>
    <mergeCell ref="A4:B4"/>
    <mergeCell ref="A21:D21"/>
  </mergeCells>
  <phoneticPr fontId="6" type="noConversion"/>
  <pageMargins left="0.95" right="0.16" top="0.34" bottom="0.19" header="0.18" footer="0.18"/>
  <pageSetup paperSize="9" scale="89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6"/>
  </sheetPr>
  <dimension ref="A1:I26"/>
  <sheetViews>
    <sheetView workbookViewId="0">
      <selection activeCell="I20" sqref="I20"/>
    </sheetView>
  </sheetViews>
  <sheetFormatPr defaultRowHeight="15" customHeight="1"/>
  <cols>
    <col min="1" max="1" width="2.42578125" style="229" bestFit="1" customWidth="1"/>
    <col min="2" max="3" width="2.42578125" style="207" bestFit="1" customWidth="1"/>
    <col min="4" max="4" width="2.42578125" style="207" customWidth="1"/>
    <col min="5" max="5" width="44.42578125" style="207" customWidth="1"/>
    <col min="6" max="6" width="5.5703125" style="228" customWidth="1"/>
    <col min="7" max="9" width="14.42578125" style="228" customWidth="1"/>
    <col min="10" max="16384" width="9.140625" style="207"/>
  </cols>
  <sheetData>
    <row r="1" spans="1:9" ht="15" customHeight="1">
      <c r="A1" s="328" t="s">
        <v>504</v>
      </c>
      <c r="B1" s="365"/>
      <c r="C1" s="365"/>
      <c r="D1" s="365"/>
      <c r="E1" s="365"/>
      <c r="F1" s="365"/>
      <c r="G1" s="365"/>
      <c r="H1" s="207"/>
      <c r="I1" s="207"/>
    </row>
    <row r="2" spans="1:9" ht="19.5" customHeight="1">
      <c r="A2" s="365" t="s">
        <v>44</v>
      </c>
      <c r="B2" s="365"/>
      <c r="C2" s="365"/>
      <c r="D2" s="365"/>
      <c r="E2" s="365"/>
      <c r="F2" s="365"/>
      <c r="G2" s="365"/>
      <c r="H2" s="207"/>
      <c r="I2" s="207"/>
    </row>
    <row r="3" spans="1:9" ht="15" customHeight="1" thickBot="1">
      <c r="A3" s="206"/>
      <c r="B3" s="206"/>
      <c r="C3" s="208"/>
      <c r="D3" s="208"/>
      <c r="E3" s="206"/>
      <c r="F3" s="209"/>
      <c r="G3" s="210"/>
      <c r="H3" s="210"/>
      <c r="I3" s="210" t="s">
        <v>193</v>
      </c>
    </row>
    <row r="4" spans="1:9" ht="42.75" customHeight="1" thickBot="1">
      <c r="A4" s="366" t="s">
        <v>34</v>
      </c>
      <c r="B4" s="367"/>
      <c r="C4" s="367"/>
      <c r="D4" s="367"/>
      <c r="E4" s="367"/>
      <c r="F4" s="211" t="s">
        <v>33</v>
      </c>
      <c r="G4" s="212" t="s">
        <v>200</v>
      </c>
      <c r="H4" s="213" t="s">
        <v>265</v>
      </c>
      <c r="I4" s="234" t="s">
        <v>266</v>
      </c>
    </row>
    <row r="5" spans="1:9" ht="18" customHeight="1">
      <c r="A5" s="371" t="s">
        <v>35</v>
      </c>
      <c r="B5" s="373" t="s">
        <v>28</v>
      </c>
      <c r="C5" s="374"/>
      <c r="D5" s="374"/>
      <c r="E5" s="374"/>
      <c r="F5" s="374"/>
      <c r="G5" s="375"/>
      <c r="H5" s="207"/>
      <c r="I5" s="235"/>
    </row>
    <row r="6" spans="1:9" ht="15" customHeight="1">
      <c r="A6" s="372"/>
      <c r="B6" s="384"/>
      <c r="C6" s="368" t="s">
        <v>32</v>
      </c>
      <c r="D6" s="369"/>
      <c r="E6" s="370"/>
      <c r="F6" s="312" t="s">
        <v>71</v>
      </c>
      <c r="G6" s="313">
        <v>0</v>
      </c>
      <c r="H6" s="313">
        <v>900000</v>
      </c>
      <c r="I6" s="313">
        <v>900000</v>
      </c>
    </row>
    <row r="7" spans="1:9" ht="15" customHeight="1">
      <c r="A7" s="372"/>
      <c r="B7" s="385"/>
      <c r="C7" s="368" t="s">
        <v>42</v>
      </c>
      <c r="D7" s="369"/>
      <c r="E7" s="370"/>
      <c r="F7" s="214" t="s">
        <v>72</v>
      </c>
      <c r="G7" s="215">
        <v>42750000</v>
      </c>
      <c r="H7" s="215">
        <v>42750000</v>
      </c>
      <c r="I7" s="215">
        <v>39253183</v>
      </c>
    </row>
    <row r="8" spans="1:9" ht="15" customHeight="1">
      <c r="A8" s="372"/>
      <c r="B8" s="385"/>
      <c r="C8" s="368" t="s">
        <v>12</v>
      </c>
      <c r="D8" s="369"/>
      <c r="E8" s="370"/>
      <c r="F8" s="214" t="s">
        <v>73</v>
      </c>
      <c r="G8" s="215">
        <f>G9+G10+G11</f>
        <v>20906500</v>
      </c>
      <c r="H8" s="215">
        <f t="shared" ref="H8:I8" si="0">H9+H10+H11</f>
        <v>21100600</v>
      </c>
      <c r="I8" s="215">
        <f t="shared" si="0"/>
        <v>10433138</v>
      </c>
    </row>
    <row r="9" spans="1:9" s="208" customFormat="1" ht="15" customHeight="1">
      <c r="A9" s="372"/>
      <c r="B9" s="385"/>
      <c r="C9" s="368" t="s">
        <v>19</v>
      </c>
      <c r="D9" s="369"/>
      <c r="E9" s="370"/>
      <c r="F9" s="214"/>
      <c r="G9" s="215">
        <v>0</v>
      </c>
      <c r="H9" s="215">
        <v>194100</v>
      </c>
      <c r="I9" s="215">
        <v>194100</v>
      </c>
    </row>
    <row r="10" spans="1:9" s="208" customFormat="1" ht="15" customHeight="1">
      <c r="A10" s="372"/>
      <c r="B10" s="385"/>
      <c r="C10" s="368" t="s">
        <v>20</v>
      </c>
      <c r="D10" s="369"/>
      <c r="E10" s="370"/>
      <c r="F10" s="214" t="s">
        <v>74</v>
      </c>
      <c r="G10" s="215">
        <v>6880000</v>
      </c>
      <c r="H10" s="215">
        <v>6880000</v>
      </c>
      <c r="I10" s="215">
        <v>271344</v>
      </c>
    </row>
    <row r="11" spans="1:9" s="208" customFormat="1" ht="15" customHeight="1">
      <c r="A11" s="372"/>
      <c r="B11" s="390"/>
      <c r="C11" s="387" t="s">
        <v>548</v>
      </c>
      <c r="D11" s="388"/>
      <c r="E11" s="389"/>
      <c r="F11" s="214"/>
      <c r="G11" s="215">
        <v>14026500</v>
      </c>
      <c r="H11" s="215">
        <v>14026500</v>
      </c>
      <c r="I11" s="215">
        <v>9967694</v>
      </c>
    </row>
    <row r="12" spans="1:9" ht="18" customHeight="1" thickBot="1">
      <c r="A12" s="311"/>
      <c r="B12" s="391" t="s">
        <v>26</v>
      </c>
      <c r="C12" s="392"/>
      <c r="D12" s="392"/>
      <c r="E12" s="393"/>
      <c r="F12" s="217"/>
      <c r="G12" s="218">
        <f>+G6+G7+G8</f>
        <v>63656500</v>
      </c>
      <c r="H12" s="218">
        <f t="shared" ref="H12:I12" si="1">+H6+H7+H8</f>
        <v>64750600</v>
      </c>
      <c r="I12" s="218">
        <f t="shared" si="1"/>
        <v>50586321</v>
      </c>
    </row>
    <row r="13" spans="1:9" ht="18" customHeight="1">
      <c r="A13" s="371" t="s">
        <v>36</v>
      </c>
      <c r="B13" s="381" t="s">
        <v>3</v>
      </c>
      <c r="C13" s="382"/>
      <c r="D13" s="382"/>
      <c r="E13" s="382"/>
      <c r="F13" s="382"/>
      <c r="G13" s="383"/>
      <c r="H13" s="207"/>
      <c r="I13" s="235"/>
    </row>
    <row r="14" spans="1:9" ht="15" customHeight="1">
      <c r="A14" s="372"/>
      <c r="B14" s="384"/>
      <c r="C14" s="386" t="s">
        <v>4</v>
      </c>
      <c r="D14" s="386"/>
      <c r="E14" s="386"/>
      <c r="F14" s="216" t="s">
        <v>75</v>
      </c>
      <c r="G14" s="219">
        <v>2650000</v>
      </c>
      <c r="H14" s="219">
        <v>2650000</v>
      </c>
      <c r="I14" s="219">
        <v>1212733</v>
      </c>
    </row>
    <row r="15" spans="1:9" s="208" customFormat="1" ht="15" customHeight="1">
      <c r="A15" s="372"/>
      <c r="B15" s="385"/>
      <c r="C15" s="387" t="s">
        <v>549</v>
      </c>
      <c r="D15" s="388"/>
      <c r="E15" s="389"/>
      <c r="F15" s="216"/>
      <c r="G15" s="219">
        <v>688500</v>
      </c>
      <c r="H15" s="219">
        <v>688500</v>
      </c>
      <c r="I15" s="219">
        <v>252629</v>
      </c>
    </row>
    <row r="16" spans="1:9" ht="18" customHeight="1" thickBot="1">
      <c r="A16" s="311"/>
      <c r="B16" s="380" t="s">
        <v>30</v>
      </c>
      <c r="C16" s="380"/>
      <c r="D16" s="380"/>
      <c r="E16" s="380"/>
      <c r="F16" s="220"/>
      <c r="G16" s="221">
        <f>+G15+G14</f>
        <v>3338500</v>
      </c>
      <c r="H16" s="221">
        <f t="shared" ref="H16:I16" si="2">+H15+H14</f>
        <v>3338500</v>
      </c>
      <c r="I16" s="221">
        <f t="shared" si="2"/>
        <v>1465362</v>
      </c>
    </row>
    <row r="17" spans="1:9" ht="18" customHeight="1" thickBot="1">
      <c r="A17" s="311"/>
      <c r="B17" s="376" t="s">
        <v>550</v>
      </c>
      <c r="C17" s="377"/>
      <c r="D17" s="377"/>
      <c r="E17" s="378"/>
      <c r="F17" s="314"/>
      <c r="G17" s="315">
        <v>1200000</v>
      </c>
      <c r="H17" s="315">
        <v>1200000</v>
      </c>
      <c r="I17" s="315">
        <v>0</v>
      </c>
    </row>
    <row r="18" spans="1:9" ht="21" customHeight="1" thickBot="1">
      <c r="A18" s="222"/>
      <c r="B18" s="379" t="s">
        <v>25</v>
      </c>
      <c r="C18" s="379"/>
      <c r="D18" s="379"/>
      <c r="E18" s="379"/>
      <c r="F18" s="223"/>
      <c r="G18" s="224">
        <f>G12+G16+G17</f>
        <v>68195000</v>
      </c>
      <c r="H18" s="224">
        <f t="shared" ref="H18:I18" si="3">H12+H16+H17</f>
        <v>69289100</v>
      </c>
      <c r="I18" s="224">
        <f t="shared" si="3"/>
        <v>52051683</v>
      </c>
    </row>
    <row r="25" spans="1:9" s="226" customFormat="1" ht="21" customHeight="1">
      <c r="A25" s="225"/>
      <c r="F25" s="227"/>
      <c r="G25" s="227"/>
      <c r="H25" s="227"/>
      <c r="I25" s="227"/>
    </row>
    <row r="26" spans="1:9" s="226" customFormat="1" ht="15" customHeight="1">
      <c r="A26" s="206"/>
      <c r="B26" s="207"/>
      <c r="C26" s="207"/>
      <c r="D26" s="207"/>
      <c r="E26" s="207"/>
      <c r="F26" s="228"/>
      <c r="G26" s="228"/>
      <c r="H26" s="228"/>
      <c r="I26" s="228"/>
    </row>
  </sheetData>
  <mergeCells count="21">
    <mergeCell ref="B12:E12"/>
    <mergeCell ref="C7:E7"/>
    <mergeCell ref="B17:E17"/>
    <mergeCell ref="B18:E18"/>
    <mergeCell ref="B16:E16"/>
    <mergeCell ref="A13:A15"/>
    <mergeCell ref="B13:G13"/>
    <mergeCell ref="B14:B15"/>
    <mergeCell ref="C14:E14"/>
    <mergeCell ref="C15:E15"/>
    <mergeCell ref="A2:G2"/>
    <mergeCell ref="A1:G1"/>
    <mergeCell ref="A4:E4"/>
    <mergeCell ref="C8:E8"/>
    <mergeCell ref="A5:A11"/>
    <mergeCell ref="B5:G5"/>
    <mergeCell ref="C6:E6"/>
    <mergeCell ref="C9:E9"/>
    <mergeCell ref="C11:E11"/>
    <mergeCell ref="C10:E10"/>
    <mergeCell ref="B6:B11"/>
  </mergeCells>
  <phoneticPr fontId="6" type="noConversion"/>
  <pageMargins left="1.04" right="0.2" top="0.45" bottom="0.39" header="0.24" footer="0.18"/>
  <pageSetup paperSize="9" scale="88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1"/>
  </sheetPr>
  <dimension ref="A1:D75"/>
  <sheetViews>
    <sheetView workbookViewId="0">
      <selection activeCell="B13" sqref="B13"/>
    </sheetView>
  </sheetViews>
  <sheetFormatPr defaultRowHeight="15" customHeight="1"/>
  <cols>
    <col min="1" max="1" width="6.5703125" style="121" customWidth="1"/>
    <col min="2" max="2" width="45.85546875" style="120" customWidth="1"/>
    <col min="3" max="3" width="22.28515625" style="122" customWidth="1"/>
    <col min="4" max="16384" width="9.140625" style="120"/>
  </cols>
  <sheetData>
    <row r="1" spans="1:4" ht="15" customHeight="1">
      <c r="A1" s="328" t="s">
        <v>505</v>
      </c>
      <c r="B1" s="328"/>
      <c r="C1" s="328"/>
    </row>
    <row r="3" spans="1:4" ht="15" customHeight="1" thickBot="1"/>
    <row r="4" spans="1:4" ht="29.25" customHeight="1">
      <c r="A4" s="394" t="s">
        <v>175</v>
      </c>
      <c r="B4" s="396" t="s">
        <v>176</v>
      </c>
      <c r="C4" s="123" t="s">
        <v>203</v>
      </c>
    </row>
    <row r="5" spans="1:4" ht="25.5" customHeight="1" thickBot="1">
      <c r="A5" s="395"/>
      <c r="B5" s="397"/>
      <c r="C5" s="124" t="s">
        <v>177</v>
      </c>
    </row>
    <row r="6" spans="1:4" ht="15" customHeight="1">
      <c r="A6" s="125" t="s">
        <v>35</v>
      </c>
      <c r="B6" s="126" t="s">
        <v>178</v>
      </c>
      <c r="C6" s="127">
        <v>1</v>
      </c>
    </row>
    <row r="7" spans="1:4" ht="15" customHeight="1">
      <c r="A7" s="125" t="s">
        <v>36</v>
      </c>
      <c r="B7" s="128" t="s">
        <v>179</v>
      </c>
      <c r="C7" s="129">
        <v>4</v>
      </c>
    </row>
    <row r="8" spans="1:4" ht="15" customHeight="1">
      <c r="A8" s="125" t="s">
        <v>37</v>
      </c>
      <c r="B8" s="128" t="s">
        <v>180</v>
      </c>
      <c r="C8" s="129">
        <v>4</v>
      </c>
    </row>
    <row r="9" spans="1:4" ht="15" customHeight="1">
      <c r="A9" s="125" t="s">
        <v>38</v>
      </c>
      <c r="B9" s="128" t="s">
        <v>536</v>
      </c>
      <c r="C9" s="129">
        <v>1</v>
      </c>
    </row>
    <row r="10" spans="1:4" ht="15" customHeight="1" thickBot="1">
      <c r="A10" s="125" t="s">
        <v>39</v>
      </c>
      <c r="B10" s="126" t="s">
        <v>181</v>
      </c>
      <c r="C10" s="129">
        <v>1</v>
      </c>
    </row>
    <row r="11" spans="1:4" s="126" customFormat="1" ht="18" customHeight="1" thickBot="1">
      <c r="A11" s="398" t="s">
        <v>182</v>
      </c>
      <c r="B11" s="399"/>
      <c r="C11" s="130">
        <f>SUM(C6:C10)</f>
        <v>11</v>
      </c>
    </row>
    <row r="12" spans="1:4" ht="15" customHeight="1">
      <c r="B12" s="131"/>
      <c r="C12" s="132"/>
    </row>
    <row r="13" spans="1:4" ht="15" customHeight="1">
      <c r="A13" s="133"/>
      <c r="B13" s="133"/>
      <c r="C13" s="132"/>
    </row>
    <row r="14" spans="1:4" ht="15" customHeight="1">
      <c r="B14" s="134"/>
      <c r="C14" s="135"/>
      <c r="D14" s="131"/>
    </row>
    <row r="15" spans="1:4" ht="15" customHeight="1">
      <c r="B15" s="134"/>
      <c r="C15" s="135"/>
      <c r="D15" s="131"/>
    </row>
    <row r="16" spans="1:4" ht="15" customHeight="1">
      <c r="B16" s="131"/>
      <c r="C16" s="132"/>
      <c r="D16" s="131"/>
    </row>
    <row r="17" spans="2:4" ht="15" customHeight="1">
      <c r="B17" s="134"/>
      <c r="C17" s="135"/>
      <c r="D17" s="131"/>
    </row>
    <row r="18" spans="2:4" ht="15" customHeight="1">
      <c r="B18" s="131"/>
      <c r="C18" s="132"/>
      <c r="D18" s="131"/>
    </row>
    <row r="19" spans="2:4" ht="15" customHeight="1">
      <c r="B19" s="131"/>
      <c r="C19" s="132"/>
      <c r="D19" s="131"/>
    </row>
    <row r="20" spans="2:4" ht="15" customHeight="1">
      <c r="B20" s="131"/>
      <c r="C20" s="132"/>
      <c r="D20" s="131"/>
    </row>
    <row r="21" spans="2:4" ht="15" customHeight="1">
      <c r="B21" s="131"/>
      <c r="C21" s="132"/>
      <c r="D21" s="131"/>
    </row>
    <row r="22" spans="2:4" ht="15" customHeight="1">
      <c r="B22" s="131"/>
      <c r="C22" s="132"/>
      <c r="D22" s="131"/>
    </row>
    <row r="23" spans="2:4" ht="15" customHeight="1">
      <c r="B23" s="134"/>
      <c r="C23" s="135"/>
      <c r="D23" s="131"/>
    </row>
    <row r="24" spans="2:4" ht="15" customHeight="1">
      <c r="B24" s="134"/>
      <c r="C24" s="135"/>
      <c r="D24" s="131"/>
    </row>
    <row r="25" spans="2:4" ht="15" customHeight="1">
      <c r="B25" s="131"/>
      <c r="C25" s="132"/>
      <c r="D25" s="131"/>
    </row>
    <row r="26" spans="2:4" ht="15" customHeight="1">
      <c r="B26" s="134"/>
      <c r="C26" s="135"/>
      <c r="D26" s="131"/>
    </row>
    <row r="27" spans="2:4" ht="15" customHeight="1">
      <c r="B27" s="134"/>
      <c r="C27" s="135"/>
      <c r="D27" s="131"/>
    </row>
    <row r="28" spans="2:4" ht="15" customHeight="1">
      <c r="B28" s="134"/>
      <c r="C28" s="135"/>
      <c r="D28" s="131"/>
    </row>
    <row r="29" spans="2:4" ht="15" customHeight="1">
      <c r="B29" s="134"/>
      <c r="C29" s="135"/>
      <c r="D29" s="131"/>
    </row>
    <row r="30" spans="2:4" ht="15" customHeight="1">
      <c r="B30" s="134"/>
      <c r="C30" s="135"/>
      <c r="D30" s="131"/>
    </row>
    <row r="31" spans="2:4" ht="15" customHeight="1">
      <c r="B31" s="131"/>
      <c r="C31" s="132"/>
      <c r="D31" s="131"/>
    </row>
    <row r="32" spans="2:4" ht="15" customHeight="1">
      <c r="B32" s="131"/>
      <c r="C32" s="132"/>
      <c r="D32" s="131"/>
    </row>
    <row r="33" spans="2:4" ht="15" customHeight="1">
      <c r="B33" s="131"/>
      <c r="C33" s="132"/>
      <c r="D33" s="131"/>
    </row>
    <row r="37" spans="2:4" ht="15" customHeight="1">
      <c r="B37" s="126"/>
      <c r="C37" s="136"/>
    </row>
    <row r="38" spans="2:4" ht="15" customHeight="1">
      <c r="B38" s="126"/>
      <c r="C38" s="136"/>
    </row>
    <row r="39" spans="2:4" ht="15" customHeight="1">
      <c r="B39" s="126"/>
      <c r="C39" s="136"/>
    </row>
    <row r="41" spans="2:4" ht="15" customHeight="1">
      <c r="B41" s="126"/>
      <c r="C41" s="136"/>
    </row>
    <row r="46" spans="2:4" ht="15" customHeight="1">
      <c r="B46" s="126"/>
      <c r="C46" s="136"/>
    </row>
    <row r="54" spans="2:3" ht="15" customHeight="1">
      <c r="B54" s="126"/>
      <c r="C54" s="136"/>
    </row>
    <row r="55" spans="2:3" ht="15" customHeight="1">
      <c r="B55" s="126"/>
      <c r="C55" s="136"/>
    </row>
    <row r="59" spans="2:3" ht="15" customHeight="1">
      <c r="B59" s="126"/>
      <c r="C59" s="136"/>
    </row>
    <row r="60" spans="2:3" ht="15" customHeight="1">
      <c r="B60" s="126"/>
      <c r="C60" s="136"/>
    </row>
    <row r="61" spans="2:3" ht="15" customHeight="1">
      <c r="B61" s="126"/>
      <c r="C61" s="136"/>
    </row>
    <row r="62" spans="2:3" ht="15" customHeight="1">
      <c r="B62" s="126"/>
      <c r="C62" s="136"/>
    </row>
    <row r="67" spans="2:3" ht="15" customHeight="1">
      <c r="B67" s="126"/>
      <c r="C67" s="136"/>
    </row>
    <row r="73" spans="2:3" ht="15" customHeight="1">
      <c r="B73" s="126"/>
      <c r="C73" s="136"/>
    </row>
    <row r="75" spans="2:3" ht="15" customHeight="1">
      <c r="B75" s="126"/>
      <c r="C75" s="136"/>
    </row>
  </sheetData>
  <mergeCells count="4">
    <mergeCell ref="A1:C1"/>
    <mergeCell ref="A4:A5"/>
    <mergeCell ref="B4:B5"/>
    <mergeCell ref="A11:B11"/>
  </mergeCells>
  <phoneticPr fontId="6" type="noConversion"/>
  <pageMargins left="0.96" right="0.7" top="0.75" bottom="0.75" header="0.3" footer="0.3"/>
  <pageSetup paperSize="9" orientation="portrait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2. Kiadások</vt:lpstr>
      <vt:lpstr>3. MÉRLEG</vt:lpstr>
      <vt:lpstr>3a Műk.bev.kiad mérleg</vt:lpstr>
      <vt:lpstr>3b Felhalm.bev.kiad.mérleg</vt:lpstr>
      <vt:lpstr>4. MARADVÁNYKIMUTATÁS</vt:lpstr>
      <vt:lpstr>5. Pénzeszköz átadás</vt:lpstr>
      <vt:lpstr>6.Felhalmozási k.</vt:lpstr>
      <vt:lpstr>7. létszám</vt:lpstr>
      <vt:lpstr>8. Adósságk.</vt:lpstr>
      <vt:lpstr>9.VAGYONKIMUTATÁS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Rita</cp:lastModifiedBy>
  <cp:lastPrinted>2018-06-01T08:31:42Z</cp:lastPrinted>
  <dcterms:created xsi:type="dcterms:W3CDTF">2005-12-27T13:42:28Z</dcterms:created>
  <dcterms:modified xsi:type="dcterms:W3CDTF">2018-06-01T11:50:35Z</dcterms:modified>
</cp:coreProperties>
</file>