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425" windowWidth="12120" windowHeight="1081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<sst xmlns="http://schemas.openxmlformats.org/spreadsheetml/2006/main" count="152" uniqueCount="128">
  <si>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</si>
  <si>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</si>
  <si>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</si>
  <si>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</si>
  <si>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</si>
  <si>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</si>
  <si>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</si>
  <si>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</si>
  <si>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</si>
  <si>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</si>
  <si>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</si>
  <si>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</si>
  <si>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</si>
  <si>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</si>
  <si>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</si>
  <si>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</si>
  <si>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</si>
  <si>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</si>
  <si>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</si>
  <si>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</si>
  <si>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</si>
  <si>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</si>
  <si>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</si>
  <si>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</si>
  <si>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</si>
  <si>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</si>
  <si>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</si>
  <si>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</si>
  <si>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</si>
  <si>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7.számú melléklet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</si>
  <si>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</si>
  <si>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</si>
  <si>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</si>
  <si>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</si>
  <si>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</si>
  <si>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</si>
  <si>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</si>
  <si>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</si>
  <si>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</si>
  <si>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</si>
  <si>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</si>
  <si>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Bérbeszámítás</t>
  </si>
  <si>
    <t>2017.</t>
  </si>
  <si>
    <t>Károlyi kert felújíása (mozgássérült játszótér, játszóvár, gyepszőnyed)</t>
  </si>
  <si>
    <t>Kémények és kapcsolódó fűtés felújítása</t>
  </si>
  <si>
    <t>BLESZ felújításai</t>
  </si>
  <si>
    <t>Áthúzódó kötelezettségek</t>
  </si>
  <si>
    <t>7 db lakás felújítása</t>
  </si>
  <si>
    <t>Múzeum krt 21. zárópárkány veszélytelenítése és állagmegóvó helyreállítás</t>
  </si>
  <si>
    <t>Báthori u. 5. Th tetőtér 24427/0/A/33 hrsz nyílászárók cseréje</t>
  </si>
  <si>
    <t>Kémények felújítása</t>
  </si>
  <si>
    <t>Diák és felnőtt üdülő felújítása</t>
  </si>
  <si>
    <t>Magyar u. 25 fszt 4., kémény bélelés /tulajdonosi kötelezettség/</t>
  </si>
  <si>
    <t>Magyar u. 25 fszt. 3 kémény bélelés /tulajdonosi kötelezettség/</t>
  </si>
  <si>
    <t>Reáltanoda u. 19 III. em. 31 Kéménybélelés, kazáncsere /tulajdonosi kötelezettség/</t>
  </si>
  <si>
    <t>Arany J. u. 18. I. em.8. bérlakás fűtés rendeltetésszerű állapotba hozatala</t>
  </si>
  <si>
    <t>Bp. V. Irányi u. 7. 2/8a. lakás rendeltetésszerű állapotba hozatalának költsége</t>
  </si>
  <si>
    <t>Múzeum krt. 21. műelék lakóépület II és III. em. feletti födémek részleges cseréje</t>
  </si>
  <si>
    <t>Társasházak felújítása</t>
  </si>
  <si>
    <t>Karátson Gábor lakásmúzeum</t>
  </si>
  <si>
    <t>Bástya u. 1- 11. telek vételár és kapcsolódó költségek</t>
  </si>
  <si>
    <t>Szervita tér felszinének rendezése</t>
  </si>
  <si>
    <t>Mérleg u.9. felvonó kialakítása</t>
  </si>
  <si>
    <t>Bárczy István utca megújítása projekt tervezési és műszaki lebonyolítási munkái</t>
  </si>
  <si>
    <t>Önkormányzat tulajdonában lévő lakás és nem lakás célú ingatlanokban vízmérők és elektromos mérőhelyek kialakítása</t>
  </si>
  <si>
    <t>Bank utca megújítása a Podmaniczky tér és a Sas utca között projekt tervezése és műszaki lebonyolítása</t>
  </si>
  <si>
    <t>Hercegprímás utca megújítása az Arany János utca és Bank utca között projekt kivitelezése és műszaki ellenőrzése</t>
  </si>
  <si>
    <t>Podmaniczky Frigyes tér megújítása projekt tervezése és műszaki lebonyolítása</t>
  </si>
  <si>
    <t>1 db új mikrobusz beszerzés</t>
  </si>
  <si>
    <t>Kálvin tér 5 sz. 17-18-19 sz.  albetétek földgáz hálózat szétválasztás Tulajdonosi kötelezettség</t>
  </si>
  <si>
    <t>Kálvin tér 5 sz. 17-18 albetétek villamos hálózat szétválasztás Tulajdonosi kötelezettség</t>
  </si>
  <si>
    <t xml:space="preserve">Szép utca 5 IV. em. 3 fűtés kiépítése Tulajdonosi kötelezettség alapján </t>
  </si>
  <si>
    <t>Településfejlesztési Koncepció és Megalapozó Vizsgálat, Integrált Városfejlesztési Stratégia, Örökségvédelmi Hatástanulmány elkészítése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</si>
  <si>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</si>
  <si>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</si>
  <si>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</si>
  <si>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</si>
  <si>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</si>
  <si>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</si>
  <si>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>Kölcsönnyújtás lakásvásárláshoz,felújításhoz,helyi támogatás áthúzódó</t>
  </si>
  <si>
    <t>Áthúzódó kötelezettségek összesen:</t>
  </si>
  <si>
    <t>Lakás vásárlás</t>
  </si>
  <si>
    <t>Beruházáshoz kapcsolódó tulajdonszerzés</t>
  </si>
  <si>
    <t>Vámház krt. 12. I. em. 3. lakás felújítása</t>
  </si>
  <si>
    <t>parkfejújítás, Honvéd tér játszótér, Károlyi kertben meglévő nyilvános wc-k felújítása</t>
  </si>
  <si>
    <t>Nádor u. 18. alatti műemlék épület fedélszerkezet és zárófödém megerős ill részleges helyreáll eng és kiv terv</t>
  </si>
  <si>
    <t>Alkotmány u. 19. V. em. 1. lakás nyílászáróinak cseréje</t>
  </si>
  <si>
    <t>Bihari J. u. 20. I.8.a. lakás rendeltetésszerű használatra alkalmas állapotba hozatal</t>
  </si>
  <si>
    <t>Molnár utca 31 fűtési rendszer távmérés kiépítése tulajdonosi kötelezettség alapján</t>
  </si>
  <si>
    <t>Villamos mérőhelyek felszerelése</t>
  </si>
  <si>
    <t>Bihari J. u. 16. 2/15. lakás műszaki megosztásának költsége</t>
  </si>
  <si>
    <t>Önkormányzat tárgyi eszkök beszerzés</t>
  </si>
  <si>
    <t>Ingatlan és épületvizsgálat, ortofotó elkészítése a kerület teljes területére</t>
  </si>
  <si>
    <t>Erzsébet tér 3. és József nádor tér 10. sz. közterületi passzázs rekonsturkciója és az alatta lévő födém megerősítése</t>
  </si>
  <si>
    <t xml:space="preserve">V. Kerület Belváros-Lipótváros Ifjúsági Koncepció </t>
  </si>
  <si>
    <t>Régiposta u megújítása projet tervezése és műszaki lebonyolítása</t>
  </si>
  <si>
    <t>Molnár u. 31. I. em. 11. lakás felújítása</t>
  </si>
  <si>
    <t>Magyar u. 12-14. Belvárosi Ifjúsági Klub előkészítő fázis, koncepció és kiviteli tervek készítése</t>
  </si>
  <si>
    <t>Szervita tér 4. I/3. felújítása vakolat szintig</t>
  </si>
  <si>
    <t>Báthori utca 5.   Elektromos fővezeték csere</t>
  </si>
  <si>
    <t>Steindl Imre u. 7. IV/3. felújítási költség megtérítése</t>
  </si>
  <si>
    <t>Segítő Kezek az Aktív Évekért Közhasznú Nonprofit Kft, felhalmozási célú támogatása</t>
  </si>
  <si>
    <t>Gazdasági szervezettel nem rendelkező költségveti szervek beruházásai</t>
  </si>
  <si>
    <t>József Nádor tér mélygarázsépítéséhez kapcsolódó felszínrendezés</t>
  </si>
  <si>
    <t>József Nádor tér mélygarázsépítéséhez kapcsolódó felszínrendezés előkészítésének műszaki bonyolítói szerződési díja</t>
  </si>
  <si>
    <t>Garibaldi u. 5. fe. 8. lakás elektromos fűtés kialakítása</t>
  </si>
  <si>
    <t>Egyházak, társadalmi és civil szervezetek, valamint alapítványok felhalmozási célú támogatása</t>
  </si>
  <si>
    <t>Balatonszepezden és Balatonfenyvesen található diák, és fenőtt üdülő felújítása</t>
  </si>
  <si>
    <t>Nádor u. 6. sz alatt lévő csatlakozó gázvezeték cseréje, lakásokban gázmérő óráig, tervezéssel együtt</t>
  </si>
  <si>
    <t>Balatonszepezdi, Balatonfenyvesi, Károly kerti, Honvéd téri sportpályák és játszótere felújítása</t>
  </si>
  <si>
    <t>Vadász u.30.szám alatt létesítendő Belvárosi Sportközpont kialakítása projekt tervezése és tervezésének bonyolítása</t>
  </si>
  <si>
    <t>Városház utca és körny. megújítása I. ütem tervezés és műszaki lebonyolítás, kivitelezési és műszaki ellenőri feladatok</t>
  </si>
  <si>
    <t>Mérleg u. 9. "Belvárosi Közösségi Tér" intézmény kialakítása IV. ütem</t>
  </si>
  <si>
    <t>Mérleg u. 9. "Belvárosi Közösségi Tér" intézmény kialakítása III. ütem</t>
  </si>
  <si>
    <t>Bank utca megújítása a Podmaniczky tér és a Sas utca között kivitelezése</t>
  </si>
  <si>
    <t>Városház utca és körny. megújítása II. ütem tervezés, kivitelezése</t>
  </si>
  <si>
    <t>Vörösmarty tér és környékének megújításának tervezése</t>
  </si>
  <si>
    <t>Vadász u.- Nagysándor József u. megújításának tervezése</t>
  </si>
  <si>
    <t>Déli Belváros megújítása II. ütem (Váci u. és környéke, Nyáry Pál u., Sörház u., Pintér u., Havas u.)</t>
  </si>
  <si>
    <t>Déli Belváros megújítása III. ütem (Reáltanoda u., Magyar u., Szép u., Ferenczy u.)</t>
  </si>
  <si>
    <t>Vadász u.30.szám alatt létesítendő Belvárosi Sportközpont építése miatt az ingatlanon meglévő lakóépület bontása; tervezése, kivitelezése</t>
  </si>
  <si>
    <t>Érvényes előirányzat</t>
  </si>
  <si>
    <t>Módosított előirányzat</t>
  </si>
  <si>
    <t>Gulág emlékmű lámpák telepítése</t>
  </si>
  <si>
    <t>Önkormányzati gépek felújítása</t>
  </si>
  <si>
    <t>2017 intézmények nyári felújítási munkák</t>
  </si>
  <si>
    <t>Nádor u. 36. épület I. emeleti iroda- átalakítási, az I. és II. emeleti irodák felújítási munkái</t>
  </si>
  <si>
    <t>Falk M. u. 28. 3/3a. lakás rendeltetésszerű használatra alkalmas állapotba tétel költsége, lakás bérbeadása szociális alapon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</si>
</sst>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2" fontId="5" fillId="0" borderId="22" xfId="0" applyNumberFormat="1" applyFont="1" applyFill="1" applyBorder="1" applyAlignment="1">
      <alignment vertical="center"/>
    </xf>
    <xf numFmtId="172" fontId="5" fillId="0" borderId="23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 wrapText="1"/>
    </xf>
    <xf numFmtId="172" fontId="5" fillId="0" borderId="24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 wrapText="1"/>
    </xf>
    <xf numFmtId="172" fontId="5" fillId="0" borderId="22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vertical="center"/>
    </xf>
    <xf numFmtId="172" fontId="43" fillId="0" borderId="10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8"/>
  <sheetViews>
    <sheetView zoomScale="80" zoomScaleNormal="80" zoomScalePageLayoutView="0" workbookViewId="0" topLeftCell="A1">
      <selection activeCell="G33" sqref="G33"/>
    </sheetView>
  </sheetViews>
  <sheetFormatPr defaultColWidth="9.00390625" defaultRowHeight="12.75"/>
  <cols>
    <col min="1" max="1" width="6.875" style="1" customWidth="1"/>
    <col min="2" max="2" width="77.875" style="2" customWidth="1"/>
    <col min="3" max="3" width="12.00390625" style="3" bestFit="1" customWidth="1"/>
    <col min="4" max="4" width="16.25390625" style="2" bestFit="1" customWidth="1"/>
    <col min="5" max="5" width="15.375" style="2" customWidth="1"/>
    <col min="6" max="16384" width="9.125" style="2" customWidth="1"/>
  </cols>
  <sheetData>
    <row r="1" spans="4:5" ht="12.75">
      <c r="D1" s="5" t="s">
        <v>27</v>
      </c>
      <c r="E1" s="5"/>
    </row>
    <row r="3" spans="2:3" ht="12.75">
      <c r="B3" s="92" t="s">
        <v>3</v>
      </c>
      <c r="C3" s="92"/>
    </row>
    <row r="4" spans="2:3" ht="12.75">
      <c r="B4" s="92" t="s">
        <v>42</v>
      </c>
      <c r="C4" s="92"/>
    </row>
    <row r="5" spans="2:3" ht="12.75">
      <c r="B5" s="4"/>
      <c r="C5" s="4"/>
    </row>
    <row r="6" spans="4:5" ht="13.5" thickBot="1">
      <c r="D6" s="5" t="s">
        <v>28</v>
      </c>
      <c r="E6" s="5"/>
    </row>
    <row r="7" spans="2:5" ht="30" customHeight="1" thickBot="1">
      <c r="B7" s="16" t="s">
        <v>0</v>
      </c>
      <c r="C7" s="15" t="s">
        <v>121</v>
      </c>
      <c r="D7" s="15" t="s">
        <v>122</v>
      </c>
      <c r="E7" s="82"/>
    </row>
    <row r="8" spans="2:5" ht="12.75" customHeight="1" thickBot="1">
      <c r="B8" s="9" t="s">
        <v>46</v>
      </c>
      <c r="C8" s="37"/>
      <c r="D8" s="37"/>
      <c r="E8" s="1"/>
    </row>
    <row r="9" spans="2:5" ht="12.75">
      <c r="B9" s="28" t="s">
        <v>58</v>
      </c>
      <c r="C9" s="17">
        <f>12810+38760-3328+3328</f>
        <v>51570</v>
      </c>
      <c r="D9" s="17">
        <f>12810+38760-3328+3328</f>
        <v>51570</v>
      </c>
      <c r="E9" s="83"/>
    </row>
    <row r="10" spans="2:5" ht="12.75">
      <c r="B10" s="7" t="s">
        <v>35</v>
      </c>
      <c r="C10" s="18">
        <f>23+5149</f>
        <v>5172</v>
      </c>
      <c r="D10" s="18">
        <f>23+5149</f>
        <v>5172</v>
      </c>
      <c r="E10" s="83"/>
    </row>
    <row r="11" spans="2:5" ht="12.75">
      <c r="B11" s="7" t="s">
        <v>47</v>
      </c>
      <c r="C11" s="18">
        <v>2760</v>
      </c>
      <c r="D11" s="18">
        <v>2760</v>
      </c>
      <c r="E11" s="83"/>
    </row>
    <row r="12" spans="2:5" ht="12.75">
      <c r="B12" s="29" t="s">
        <v>48</v>
      </c>
      <c r="C12" s="18">
        <v>1405</v>
      </c>
      <c r="D12" s="18">
        <v>1405</v>
      </c>
      <c r="E12" s="83"/>
    </row>
    <row r="13" spans="2:5" ht="12.75">
      <c r="B13" s="29" t="s">
        <v>49</v>
      </c>
      <c r="C13" s="18">
        <v>2163</v>
      </c>
      <c r="D13" s="18">
        <v>2163</v>
      </c>
      <c r="E13" s="83"/>
    </row>
    <row r="14" spans="2:5" ht="12.75">
      <c r="B14" s="30" t="s">
        <v>50</v>
      </c>
      <c r="C14" s="18">
        <v>13550</v>
      </c>
      <c r="D14" s="18">
        <v>13550</v>
      </c>
      <c r="E14" s="83"/>
    </row>
    <row r="15" spans="2:5" ht="12.75">
      <c r="B15" s="30" t="s">
        <v>51</v>
      </c>
      <c r="C15" s="18">
        <v>8200</v>
      </c>
      <c r="D15" s="18">
        <v>8200</v>
      </c>
      <c r="E15" s="83"/>
    </row>
    <row r="16" spans="2:5" ht="12.75">
      <c r="B16" s="29" t="s">
        <v>52</v>
      </c>
      <c r="C16" s="18">
        <v>1160</v>
      </c>
      <c r="D16" s="18">
        <v>1160</v>
      </c>
      <c r="E16" s="83"/>
    </row>
    <row r="17" spans="2:5" ht="12.75">
      <c r="B17" s="29" t="s">
        <v>53</v>
      </c>
      <c r="C17" s="18">
        <v>1240</v>
      </c>
      <c r="D17" s="18">
        <v>1240</v>
      </c>
      <c r="E17" s="83"/>
    </row>
    <row r="18" spans="2:5" ht="12.75">
      <c r="B18" s="29" t="s">
        <v>54</v>
      </c>
      <c r="C18" s="18">
        <v>1088</v>
      </c>
      <c r="D18" s="18">
        <v>1088</v>
      </c>
      <c r="E18" s="83"/>
    </row>
    <row r="19" spans="2:5" ht="12.75">
      <c r="B19" s="29" t="s">
        <v>55</v>
      </c>
      <c r="C19" s="18">
        <v>719</v>
      </c>
      <c r="D19" s="18">
        <v>719</v>
      </c>
      <c r="E19" s="83"/>
    </row>
    <row r="20" spans="2:5" ht="12.75">
      <c r="B20" s="30" t="s">
        <v>56</v>
      </c>
      <c r="C20" s="18">
        <v>7914</v>
      </c>
      <c r="D20" s="18">
        <v>7914</v>
      </c>
      <c r="E20" s="83"/>
    </row>
    <row r="21" spans="2:5" ht="12.75">
      <c r="B21" s="31" t="s">
        <v>57</v>
      </c>
      <c r="C21" s="18">
        <v>17010</v>
      </c>
      <c r="D21" s="18">
        <v>17010</v>
      </c>
      <c r="E21" s="83"/>
    </row>
    <row r="22" spans="2:5" ht="12.75">
      <c r="B22" s="32" t="s">
        <v>59</v>
      </c>
      <c r="C22" s="18">
        <f>17316+2972</f>
        <v>20288</v>
      </c>
      <c r="D22" s="18">
        <f>17316+2972</f>
        <v>20288</v>
      </c>
      <c r="E22" s="83"/>
    </row>
    <row r="23" spans="2:5" ht="12.75">
      <c r="B23" s="38" t="s">
        <v>84</v>
      </c>
      <c r="C23" s="18">
        <v>15000</v>
      </c>
      <c r="D23" s="18">
        <v>15000</v>
      </c>
      <c r="E23" s="83"/>
    </row>
    <row r="24" spans="2:5" ht="12.75">
      <c r="B24" s="38" t="s">
        <v>83</v>
      </c>
      <c r="C24" s="18">
        <v>3322</v>
      </c>
      <c r="D24" s="18">
        <v>3322</v>
      </c>
      <c r="E24" s="83"/>
    </row>
    <row r="25" spans="2:5" ht="28.5" customHeight="1">
      <c r="B25" s="43" t="s">
        <v>85</v>
      </c>
      <c r="C25" s="18">
        <v>7898</v>
      </c>
      <c r="D25" s="18">
        <v>7898</v>
      </c>
      <c r="E25" s="83"/>
    </row>
    <row r="26" spans="2:5" ht="12.75">
      <c r="B26" s="41" t="s">
        <v>86</v>
      </c>
      <c r="C26" s="42">
        <v>4595</v>
      </c>
      <c r="D26" s="42">
        <v>4595</v>
      </c>
      <c r="E26" s="83"/>
    </row>
    <row r="27" spans="2:5" ht="12.75">
      <c r="B27" s="41" t="s">
        <v>87</v>
      </c>
      <c r="C27" s="42">
        <v>6741</v>
      </c>
      <c r="D27" s="42">
        <v>6741</v>
      </c>
      <c r="E27" s="83"/>
    </row>
    <row r="28" spans="2:5" ht="13.5" thickBot="1">
      <c r="B28" s="39" t="s">
        <v>96</v>
      </c>
      <c r="C28" s="40">
        <v>2247</v>
      </c>
      <c r="D28" s="40">
        <v>2247</v>
      </c>
      <c r="E28" s="83"/>
    </row>
    <row r="29" spans="2:5" ht="13.5" thickBot="1">
      <c r="B29" s="19" t="s">
        <v>80</v>
      </c>
      <c r="C29" s="20">
        <f>SUM(C9:C28)</f>
        <v>174042</v>
      </c>
      <c r="D29" s="20">
        <f>SUM(D9:D28)</f>
        <v>174042</v>
      </c>
      <c r="E29" s="84"/>
    </row>
    <row r="30" spans="2:5" ht="12.75">
      <c r="B30" s="7" t="s">
        <v>35</v>
      </c>
      <c r="C30" s="6">
        <v>40000</v>
      </c>
      <c r="D30" s="6">
        <v>40000</v>
      </c>
      <c r="E30" s="85"/>
    </row>
    <row r="31" spans="2:5" ht="12.75">
      <c r="B31" s="22" t="s">
        <v>41</v>
      </c>
      <c r="C31" s="8">
        <v>5000</v>
      </c>
      <c r="D31" s="8">
        <v>5000</v>
      </c>
      <c r="E31" s="81"/>
    </row>
    <row r="32" spans="2:5" ht="12.75">
      <c r="B32" s="22" t="s">
        <v>44</v>
      </c>
      <c r="C32" s="8">
        <f>40000+25081</f>
        <v>65081</v>
      </c>
      <c r="D32" s="8">
        <f>40000+25081</f>
        <v>65081</v>
      </c>
      <c r="E32" s="81"/>
    </row>
    <row r="33" spans="2:5" ht="12.75">
      <c r="B33" s="22" t="s">
        <v>45</v>
      </c>
      <c r="C33" s="8">
        <v>49286</v>
      </c>
      <c r="D33" s="8">
        <v>49286</v>
      </c>
      <c r="E33" s="81"/>
    </row>
    <row r="34" spans="2:5" ht="12.75">
      <c r="B34" s="22" t="s">
        <v>43</v>
      </c>
      <c r="C34" s="8">
        <v>15113</v>
      </c>
      <c r="D34" s="8">
        <v>15113</v>
      </c>
      <c r="E34" s="81"/>
    </row>
    <row r="35" spans="2:5" ht="12.75">
      <c r="B35" s="48" t="s">
        <v>98</v>
      </c>
      <c r="C35" s="8">
        <v>8182</v>
      </c>
      <c r="D35" s="8">
        <v>8182</v>
      </c>
      <c r="E35" s="81"/>
    </row>
    <row r="36" spans="2:5" ht="12.75">
      <c r="B36" s="48" t="s">
        <v>99</v>
      </c>
      <c r="C36" s="8">
        <v>3328</v>
      </c>
      <c r="D36" s="8">
        <v>3328</v>
      </c>
      <c r="E36" s="81"/>
    </row>
    <row r="37" spans="2:5" ht="12.75">
      <c r="B37" s="48" t="s">
        <v>100</v>
      </c>
      <c r="C37" s="8">
        <v>697</v>
      </c>
      <c r="D37" s="8">
        <v>697</v>
      </c>
      <c r="E37" s="81"/>
    </row>
    <row r="38" spans="2:5" ht="30" customHeight="1">
      <c r="B38" s="48" t="s">
        <v>109</v>
      </c>
      <c r="C38" s="8">
        <v>115253</v>
      </c>
      <c r="D38" s="8">
        <v>115253</v>
      </c>
      <c r="E38" s="81"/>
    </row>
    <row r="39" spans="2:5" ht="12.75">
      <c r="B39" s="48" t="s">
        <v>107</v>
      </c>
      <c r="C39" s="8">
        <v>15000</v>
      </c>
      <c r="D39" s="8">
        <v>15000</v>
      </c>
      <c r="E39" s="81"/>
    </row>
    <row r="40" spans="2:5" ht="25.5">
      <c r="B40" s="48" t="s">
        <v>108</v>
      </c>
      <c r="C40" s="8">
        <v>4165</v>
      </c>
      <c r="D40" s="8">
        <v>4165</v>
      </c>
      <c r="E40" s="81"/>
    </row>
    <row r="41" spans="2:5" ht="12.75">
      <c r="B41" s="48" t="s">
        <v>124</v>
      </c>
      <c r="C41" s="8">
        <v>100</v>
      </c>
      <c r="D41" s="8">
        <v>100</v>
      </c>
      <c r="E41" s="81"/>
    </row>
    <row r="42" spans="2:5" ht="12.75">
      <c r="B42" s="48" t="s">
        <v>125</v>
      </c>
      <c r="C42" s="8">
        <v>57513</v>
      </c>
      <c r="D42" s="8">
        <v>57513</v>
      </c>
      <c r="E42" s="81"/>
    </row>
    <row r="43" spans="2:5" ht="12.75">
      <c r="B43" s="48" t="s">
        <v>58</v>
      </c>
      <c r="C43" s="8">
        <v>33984</v>
      </c>
      <c r="D43" s="8">
        <f>33984+2338</f>
        <v>36322</v>
      </c>
      <c r="E43" s="81"/>
    </row>
    <row r="44" spans="2:5" ht="15">
      <c r="B44" s="31" t="s">
        <v>126</v>
      </c>
      <c r="C44" s="31"/>
      <c r="D44" s="88">
        <v>8206</v>
      </c>
      <c r="E44" s="87"/>
    </row>
    <row r="45" spans="2:5" ht="25.5">
      <c r="B45" s="48" t="s">
        <v>127</v>
      </c>
      <c r="C45" s="90"/>
      <c r="D45" s="89">
        <v>5871</v>
      </c>
      <c r="E45" s="87"/>
    </row>
    <row r="46" spans="2:5" ht="13.5" thickBot="1">
      <c r="B46" s="48"/>
      <c r="C46" s="8"/>
      <c r="D46" s="8"/>
      <c r="E46" s="81"/>
    </row>
    <row r="47" spans="2:5" ht="13.5" thickBot="1">
      <c r="B47" s="9" t="s">
        <v>18</v>
      </c>
      <c r="C47" s="10">
        <f>SUM(C30:C46)</f>
        <v>412702</v>
      </c>
      <c r="D47" s="10">
        <f>SUM(D30:D46)</f>
        <v>429117</v>
      </c>
      <c r="E47" s="86"/>
    </row>
    <row r="48" spans="2:5" ht="13.5" thickBot="1">
      <c r="B48" s="9" t="s">
        <v>21</v>
      </c>
      <c r="C48" s="10">
        <f>+C29+C47</f>
        <v>586744</v>
      </c>
      <c r="D48" s="10">
        <f>+D29+D47</f>
        <v>603159</v>
      </c>
      <c r="E48" s="86"/>
    </row>
  </sheetData>
  <sheetProtection/>
  <mergeCells count="2">
    <mergeCell ref="B3:C3"/>
    <mergeCell ref="B4:C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9"/>
  <sheetViews>
    <sheetView tabSelected="1" zoomScale="80" zoomScaleNormal="80" zoomScaleSheetLayoutView="80" workbookViewId="0" topLeftCell="A1">
      <selection activeCell="J87" sqref="J87"/>
    </sheetView>
  </sheetViews>
  <sheetFormatPr defaultColWidth="9.00390625" defaultRowHeight="12.75"/>
  <cols>
    <col min="1" max="1" width="9.125" style="50" customWidth="1"/>
    <col min="2" max="2" width="3.625" style="50" customWidth="1"/>
    <col min="3" max="3" width="79.75390625" style="50" customWidth="1"/>
    <col min="4" max="4" width="14.25390625" style="52" customWidth="1"/>
    <col min="5" max="5" width="11.875" style="50" customWidth="1"/>
    <col min="6" max="16384" width="9.125" style="50" customWidth="1"/>
  </cols>
  <sheetData>
    <row r="1" spans="4:5" ht="12.75">
      <c r="D1" s="50"/>
      <c r="E1" s="51" t="s">
        <v>29</v>
      </c>
    </row>
    <row r="2" ht="6.75" customHeight="1"/>
    <row r="3" spans="2:5" ht="12.75">
      <c r="B3" s="95" t="s">
        <v>4</v>
      </c>
      <c r="C3" s="95"/>
      <c r="D3" s="95"/>
      <c r="E3" s="95"/>
    </row>
    <row r="4" spans="2:5" ht="12.75">
      <c r="B4" s="95">
        <v>2017</v>
      </c>
      <c r="C4" s="95"/>
      <c r="D4" s="95"/>
      <c r="E4" s="95"/>
    </row>
    <row r="5" spans="4:5" ht="13.5" thickBot="1">
      <c r="D5" s="50"/>
      <c r="E5" s="51" t="s">
        <v>28</v>
      </c>
    </row>
    <row r="6" spans="2:5" ht="26.25" thickBot="1">
      <c r="B6" s="93" t="s">
        <v>0</v>
      </c>
      <c r="C6" s="94"/>
      <c r="D6" s="53" t="s">
        <v>121</v>
      </c>
      <c r="E6" s="53" t="s">
        <v>122</v>
      </c>
    </row>
    <row r="7" spans="2:5" ht="13.5" thickBot="1">
      <c r="B7" s="55"/>
      <c r="C7" s="56" t="s">
        <v>46</v>
      </c>
      <c r="D7" s="57"/>
      <c r="E7" s="57"/>
    </row>
    <row r="8" spans="2:5" ht="12.75">
      <c r="B8" s="55"/>
      <c r="C8" s="35" t="s">
        <v>60</v>
      </c>
      <c r="D8" s="58">
        <v>400421</v>
      </c>
      <c r="E8" s="58">
        <v>400421</v>
      </c>
    </row>
    <row r="9" spans="2:5" ht="12.75">
      <c r="B9" s="55"/>
      <c r="C9" s="33" t="s">
        <v>61</v>
      </c>
      <c r="D9" s="47">
        <v>5486</v>
      </c>
      <c r="E9" s="47">
        <v>5486</v>
      </c>
    </row>
    <row r="10" spans="2:5" ht="25.5">
      <c r="B10" s="55"/>
      <c r="C10" s="34" t="s">
        <v>111</v>
      </c>
      <c r="D10" s="47">
        <f>6147+5593+2633</f>
        <v>14373</v>
      </c>
      <c r="E10" s="47">
        <f>6147+5593+2633</f>
        <v>14373</v>
      </c>
    </row>
    <row r="11" spans="2:5" ht="12.75">
      <c r="B11" s="55"/>
      <c r="C11" s="33" t="s">
        <v>62</v>
      </c>
      <c r="D11" s="47">
        <v>9227</v>
      </c>
      <c r="E11" s="47">
        <v>9227</v>
      </c>
    </row>
    <row r="12" spans="2:5" ht="12.75">
      <c r="B12" s="55"/>
      <c r="C12" s="33" t="s">
        <v>63</v>
      </c>
      <c r="D12" s="47">
        <f>2471+1431</f>
        <v>3902</v>
      </c>
      <c r="E12" s="47">
        <f>2471+1431</f>
        <v>3902</v>
      </c>
    </row>
    <row r="13" spans="2:5" ht="28.5" customHeight="1">
      <c r="B13" s="55"/>
      <c r="C13" s="34" t="s">
        <v>64</v>
      </c>
      <c r="D13" s="47">
        <v>9405</v>
      </c>
      <c r="E13" s="47">
        <v>9405</v>
      </c>
    </row>
    <row r="14" spans="2:5" ht="25.5">
      <c r="B14" s="55"/>
      <c r="C14" s="34" t="s">
        <v>65</v>
      </c>
      <c r="D14" s="47">
        <f>1862+1095</f>
        <v>2957</v>
      </c>
      <c r="E14" s="47">
        <f>1862+1095</f>
        <v>2957</v>
      </c>
    </row>
    <row r="15" spans="2:5" ht="28.5" customHeight="1">
      <c r="B15" s="55"/>
      <c r="C15" s="34" t="s">
        <v>110</v>
      </c>
      <c r="D15" s="47">
        <f>19005+96520+1564</f>
        <v>117089</v>
      </c>
      <c r="E15" s="47">
        <f>19005+96520+1564</f>
        <v>117089</v>
      </c>
    </row>
    <row r="16" spans="2:5" ht="25.5">
      <c r="B16" s="55"/>
      <c r="C16" s="34" t="s">
        <v>66</v>
      </c>
      <c r="D16" s="47">
        <f>126919+478</f>
        <v>127397</v>
      </c>
      <c r="E16" s="47">
        <f>126919+478</f>
        <v>127397</v>
      </c>
    </row>
    <row r="17" spans="2:5" ht="12.75">
      <c r="B17" s="55"/>
      <c r="C17" s="31" t="s">
        <v>67</v>
      </c>
      <c r="D17" s="47">
        <v>18799</v>
      </c>
      <c r="E17" s="47">
        <v>18799</v>
      </c>
    </row>
    <row r="18" spans="2:5" ht="12.75">
      <c r="B18" s="55"/>
      <c r="C18" s="31" t="s">
        <v>68</v>
      </c>
      <c r="D18" s="47">
        <v>8656</v>
      </c>
      <c r="E18" s="47">
        <v>8656</v>
      </c>
    </row>
    <row r="19" spans="2:5" ht="12.75">
      <c r="B19" s="55"/>
      <c r="C19" s="33" t="s">
        <v>69</v>
      </c>
      <c r="D19" s="47">
        <v>3912</v>
      </c>
      <c r="E19" s="47">
        <v>3912</v>
      </c>
    </row>
    <row r="20" spans="2:5" ht="12.75">
      <c r="B20" s="55"/>
      <c r="C20" s="33" t="s">
        <v>70</v>
      </c>
      <c r="D20" s="47">
        <v>784</v>
      </c>
      <c r="E20" s="47">
        <v>784</v>
      </c>
    </row>
    <row r="21" spans="2:5" ht="12.75">
      <c r="B21" s="55"/>
      <c r="C21" s="33" t="s">
        <v>113</v>
      </c>
      <c r="D21" s="47">
        <f>246+3305+3223+61072</f>
        <v>67846</v>
      </c>
      <c r="E21" s="47">
        <f>246+3305+3223+61072</f>
        <v>67846</v>
      </c>
    </row>
    <row r="22" spans="2:5" ht="12.75">
      <c r="B22" s="55"/>
      <c r="C22" s="31" t="s">
        <v>71</v>
      </c>
      <c r="D22" s="47">
        <v>3283</v>
      </c>
      <c r="E22" s="47">
        <v>3283</v>
      </c>
    </row>
    <row r="23" spans="2:5" ht="25.5">
      <c r="B23" s="55"/>
      <c r="C23" s="34" t="s">
        <v>72</v>
      </c>
      <c r="D23" s="47">
        <f>5906+4636+4801</f>
        <v>15343</v>
      </c>
      <c r="E23" s="47">
        <f>5906+4636+4801</f>
        <v>15343</v>
      </c>
    </row>
    <row r="24" spans="2:5" ht="12.75">
      <c r="B24" s="55"/>
      <c r="C24" s="8" t="s">
        <v>40</v>
      </c>
      <c r="D24" s="47">
        <f>12932-1125</f>
        <v>11807</v>
      </c>
      <c r="E24" s="47">
        <f>12932-1125</f>
        <v>11807</v>
      </c>
    </row>
    <row r="25" spans="2:5" ht="12.75">
      <c r="B25" s="55"/>
      <c r="C25" s="33" t="s">
        <v>36</v>
      </c>
      <c r="D25" s="47">
        <v>152</v>
      </c>
      <c r="E25" s="47">
        <v>152</v>
      </c>
    </row>
    <row r="26" spans="2:5" ht="12.75">
      <c r="B26" s="55"/>
      <c r="C26" s="45" t="s">
        <v>89</v>
      </c>
      <c r="D26" s="58">
        <v>3999</v>
      </c>
      <c r="E26" s="58">
        <v>3999</v>
      </c>
    </row>
    <row r="27" spans="2:5" ht="12.75">
      <c r="B27" s="55"/>
      <c r="C27" s="44" t="s">
        <v>30</v>
      </c>
      <c r="D27" s="47">
        <v>13105</v>
      </c>
      <c r="E27" s="47">
        <v>13105</v>
      </c>
    </row>
    <row r="28" spans="2:5" ht="12.75">
      <c r="B28" s="55"/>
      <c r="C28" s="44" t="s">
        <v>90</v>
      </c>
      <c r="D28" s="47">
        <v>16559</v>
      </c>
      <c r="E28" s="47">
        <v>16559</v>
      </c>
    </row>
    <row r="29" spans="2:5" ht="25.5">
      <c r="B29" s="55"/>
      <c r="C29" s="46" t="s">
        <v>104</v>
      </c>
      <c r="D29" s="47">
        <v>8353</v>
      </c>
      <c r="E29" s="47">
        <v>8353</v>
      </c>
    </row>
    <row r="30" spans="2:5" ht="13.5" thickBot="1">
      <c r="B30" s="55"/>
      <c r="C30" s="44" t="s">
        <v>88</v>
      </c>
      <c r="D30" s="47">
        <v>2019</v>
      </c>
      <c r="E30" s="47">
        <v>2019</v>
      </c>
    </row>
    <row r="31" spans="2:5" ht="13.5" thickBot="1">
      <c r="B31" s="55"/>
      <c r="C31" s="19" t="s">
        <v>80</v>
      </c>
      <c r="D31" s="21">
        <f>SUM(D8:D30)</f>
        <v>864874</v>
      </c>
      <c r="E31" s="21">
        <f>SUM(E8:E30)</f>
        <v>864874</v>
      </c>
    </row>
    <row r="32" spans="2:5" ht="12.75">
      <c r="B32" s="59"/>
      <c r="C32" s="22" t="s">
        <v>30</v>
      </c>
      <c r="D32" s="8">
        <v>13105</v>
      </c>
      <c r="E32" s="8">
        <v>13105</v>
      </c>
    </row>
    <row r="33" spans="2:5" ht="12.75">
      <c r="B33" s="59"/>
      <c r="C33" s="8" t="s">
        <v>37</v>
      </c>
      <c r="D33" s="8">
        <v>100000</v>
      </c>
      <c r="E33" s="8">
        <v>100000</v>
      </c>
    </row>
    <row r="34" spans="2:5" ht="12.75">
      <c r="B34" s="59"/>
      <c r="C34" s="8" t="s">
        <v>36</v>
      </c>
      <c r="D34" s="8">
        <v>10000</v>
      </c>
      <c r="E34" s="8">
        <v>10000</v>
      </c>
    </row>
    <row r="35" spans="2:5" ht="12.75">
      <c r="B35" s="59"/>
      <c r="C35" s="8" t="s">
        <v>40</v>
      </c>
      <c r="D35" s="8">
        <f>51955+724+688</f>
        <v>53367</v>
      </c>
      <c r="E35" s="8">
        <f>51955+724+688+11000</f>
        <v>64367</v>
      </c>
    </row>
    <row r="36" spans="2:5" ht="12.75">
      <c r="B36" s="59"/>
      <c r="C36" s="8" t="s">
        <v>39</v>
      </c>
      <c r="D36" s="8">
        <v>20000</v>
      </c>
      <c r="E36" s="8">
        <v>20000</v>
      </c>
    </row>
    <row r="37" spans="2:5" ht="12.75">
      <c r="B37" s="59"/>
      <c r="C37" s="8" t="s">
        <v>81</v>
      </c>
      <c r="D37" s="8">
        <v>40000</v>
      </c>
      <c r="E37" s="8">
        <v>40000</v>
      </c>
    </row>
    <row r="38" spans="2:5" ht="12.75">
      <c r="B38" s="59"/>
      <c r="C38" s="11" t="s">
        <v>82</v>
      </c>
      <c r="D38" s="11">
        <f>150000+39699</f>
        <v>189699</v>
      </c>
      <c r="E38" s="11">
        <f>150000+39699</f>
        <v>189699</v>
      </c>
    </row>
    <row r="39" spans="2:5" ht="12.75">
      <c r="B39" s="59"/>
      <c r="C39" s="11" t="s">
        <v>60</v>
      </c>
      <c r="D39" s="11">
        <v>150000</v>
      </c>
      <c r="E39" s="11">
        <v>150000</v>
      </c>
    </row>
    <row r="40" spans="2:5" ht="12.75">
      <c r="B40" s="59"/>
      <c r="C40" s="8" t="s">
        <v>102</v>
      </c>
      <c r="D40" s="8">
        <f>53+70+100+153+200+1988+100+80+70+90+659+1051</f>
        <v>4614</v>
      </c>
      <c r="E40" s="8">
        <f>53+70+100+153+200+1988+100+80+70+90+659+1051+100+75</f>
        <v>4789</v>
      </c>
    </row>
    <row r="41" spans="2:5" ht="12.75">
      <c r="B41" s="59"/>
      <c r="C41" s="47" t="s">
        <v>91</v>
      </c>
      <c r="D41" s="8">
        <f>70+2485+671</f>
        <v>3226</v>
      </c>
      <c r="E41" s="8">
        <f>70+2485+671</f>
        <v>3226</v>
      </c>
    </row>
    <row r="42" spans="2:5" ht="12.75">
      <c r="B42" s="59"/>
      <c r="C42" s="48" t="s">
        <v>92</v>
      </c>
      <c r="D42" s="8">
        <v>9208</v>
      </c>
      <c r="E42" s="8">
        <v>9208</v>
      </c>
    </row>
    <row r="43" spans="2:5" ht="25.5">
      <c r="B43" s="59"/>
      <c r="C43" s="48" t="s">
        <v>93</v>
      </c>
      <c r="D43" s="8">
        <f>134247+10673</f>
        <v>144920</v>
      </c>
      <c r="E43" s="8">
        <f>134247+10673</f>
        <v>144920</v>
      </c>
    </row>
    <row r="44" spans="2:5" ht="12.75">
      <c r="B44" s="59"/>
      <c r="C44" s="33" t="s">
        <v>112</v>
      </c>
      <c r="D44" s="8">
        <f>100965+5080</f>
        <v>106045</v>
      </c>
      <c r="E44" s="8">
        <f>100965+5080+955</f>
        <v>107000</v>
      </c>
    </row>
    <row r="45" spans="2:5" ht="28.5" customHeight="1">
      <c r="B45" s="59"/>
      <c r="C45" s="48" t="s">
        <v>120</v>
      </c>
      <c r="D45" s="8">
        <f>107950+6185+9970+9398+4663+2965000</f>
        <v>3103166</v>
      </c>
      <c r="E45" s="8">
        <f>107950+6185+9970+9398+4663+2965000</f>
        <v>3103166</v>
      </c>
    </row>
    <row r="46" spans="2:5" ht="12.75">
      <c r="B46" s="59"/>
      <c r="C46" s="48" t="s">
        <v>67</v>
      </c>
      <c r="D46" s="8">
        <f>36563+7102+12700</f>
        <v>56365</v>
      </c>
      <c r="E46" s="8">
        <f>36563+7102+12700</f>
        <v>56365</v>
      </c>
    </row>
    <row r="47" spans="2:5" ht="12.75">
      <c r="B47" s="59"/>
      <c r="C47" s="48" t="s">
        <v>94</v>
      </c>
      <c r="D47" s="8">
        <v>4572</v>
      </c>
      <c r="E47" s="8">
        <v>4572</v>
      </c>
    </row>
    <row r="48" spans="2:5" ht="12.75">
      <c r="B48" s="59"/>
      <c r="C48" s="48" t="s">
        <v>95</v>
      </c>
      <c r="D48" s="8">
        <v>11490</v>
      </c>
      <c r="E48" s="8">
        <v>11490</v>
      </c>
    </row>
    <row r="49" spans="2:5" ht="12.75">
      <c r="B49" s="59"/>
      <c r="C49" s="48" t="s">
        <v>105</v>
      </c>
      <c r="D49" s="8">
        <v>650</v>
      </c>
      <c r="E49" s="8">
        <v>650</v>
      </c>
    </row>
    <row r="50" spans="2:5" ht="12.75">
      <c r="B50" s="59"/>
      <c r="C50" s="8" t="s">
        <v>97</v>
      </c>
      <c r="D50" s="8">
        <v>3197</v>
      </c>
      <c r="E50" s="8">
        <v>3197</v>
      </c>
    </row>
    <row r="51" spans="2:5" ht="12.75">
      <c r="B51" s="59"/>
      <c r="C51" s="11" t="s">
        <v>103</v>
      </c>
      <c r="D51" s="11">
        <v>1418831</v>
      </c>
      <c r="E51" s="11">
        <f>1418831+107709</f>
        <v>1526540</v>
      </c>
    </row>
    <row r="52" spans="2:5" ht="18.75" customHeight="1">
      <c r="B52" s="59"/>
      <c r="C52" s="49" t="s">
        <v>115</v>
      </c>
      <c r="D52" s="11">
        <f>1229360+2964</f>
        <v>1232324</v>
      </c>
      <c r="E52" s="11">
        <f>1229360+2964</f>
        <v>1232324</v>
      </c>
    </row>
    <row r="53" spans="2:5" ht="15.75" customHeight="1">
      <c r="B53" s="59"/>
      <c r="C53" s="48" t="s">
        <v>114</v>
      </c>
      <c r="D53" s="11">
        <f>51435+911</f>
        <v>52346</v>
      </c>
      <c r="E53" s="11">
        <f>51435+911</f>
        <v>52346</v>
      </c>
    </row>
    <row r="54" spans="2:5" ht="12.75">
      <c r="B54" s="59"/>
      <c r="C54" s="11" t="s">
        <v>116</v>
      </c>
      <c r="D54" s="11">
        <v>127000</v>
      </c>
      <c r="E54" s="11">
        <v>127000</v>
      </c>
    </row>
    <row r="55" spans="2:5" ht="12.75">
      <c r="B55" s="59"/>
      <c r="C55" s="11" t="s">
        <v>117</v>
      </c>
      <c r="D55" s="11">
        <v>43180</v>
      </c>
      <c r="E55" s="11">
        <v>43180</v>
      </c>
    </row>
    <row r="56" spans="2:5" ht="27.75" customHeight="1">
      <c r="B56" s="59"/>
      <c r="C56" s="47" t="s">
        <v>118</v>
      </c>
      <c r="D56" s="8">
        <v>76200</v>
      </c>
      <c r="E56" s="8">
        <v>76200</v>
      </c>
    </row>
    <row r="57" spans="2:5" ht="18.75" customHeight="1">
      <c r="B57" s="59"/>
      <c r="C57" s="47" t="s">
        <v>119</v>
      </c>
      <c r="D57" s="8">
        <v>467360</v>
      </c>
      <c r="E57" s="8">
        <v>467360</v>
      </c>
    </row>
    <row r="58" spans="2:5" ht="18.75" customHeight="1">
      <c r="B58" s="59"/>
      <c r="C58" s="47" t="s">
        <v>123</v>
      </c>
      <c r="D58" s="8">
        <v>600</v>
      </c>
      <c r="E58" s="8">
        <v>600</v>
      </c>
    </row>
    <row r="59" spans="2:5" ht="13.5" thickBot="1">
      <c r="B59" s="59"/>
      <c r="C59" s="47"/>
      <c r="D59" s="8"/>
      <c r="E59" s="8"/>
    </row>
    <row r="60" spans="2:5" s="61" customFormat="1" ht="13.5" thickBot="1">
      <c r="B60" s="60"/>
      <c r="C60" s="54" t="s">
        <v>18</v>
      </c>
      <c r="D60" s="12">
        <f>SUM(D32:D59)</f>
        <v>7441465</v>
      </c>
      <c r="E60" s="12">
        <f>SUM(E32:E59)</f>
        <v>7561304</v>
      </c>
    </row>
    <row r="61" spans="2:5" ht="13.5" thickBot="1">
      <c r="B61" s="54" t="s">
        <v>5</v>
      </c>
      <c r="C61" s="54" t="s">
        <v>19</v>
      </c>
      <c r="D61" s="12">
        <f>D31+D60</f>
        <v>8306339</v>
      </c>
      <c r="E61" s="12">
        <f>E31+E60</f>
        <v>8426178</v>
      </c>
    </row>
    <row r="62" spans="2:5" ht="26.25" thickBot="1">
      <c r="B62" s="93" t="s">
        <v>0</v>
      </c>
      <c r="C62" s="94"/>
      <c r="D62" s="53" t="s">
        <v>121</v>
      </c>
      <c r="E62" s="53" t="s">
        <v>122</v>
      </c>
    </row>
    <row r="63" spans="2:5" ht="13.5" thickBot="1">
      <c r="B63" s="54"/>
      <c r="C63" s="63" t="s">
        <v>46</v>
      </c>
      <c r="D63" s="12"/>
      <c r="E63" s="12"/>
    </row>
    <row r="64" spans="2:5" ht="15.75" customHeight="1">
      <c r="B64" s="64"/>
      <c r="C64" s="65" t="s">
        <v>73</v>
      </c>
      <c r="D64" s="91">
        <f>293393+186511-9000-3328</f>
        <v>467576</v>
      </c>
      <c r="E64" s="91">
        <f>293393+186511-9000-3328</f>
        <v>467576</v>
      </c>
    </row>
    <row r="65" spans="2:5" ht="16.5" customHeight="1">
      <c r="B65" s="64"/>
      <c r="C65" s="66" t="s">
        <v>74</v>
      </c>
      <c r="D65" s="25">
        <f>3628+7381</f>
        <v>11009</v>
      </c>
      <c r="E65" s="25">
        <f>3628+7381</f>
        <v>11009</v>
      </c>
    </row>
    <row r="66" spans="2:5" ht="12.75">
      <c r="B66" s="64"/>
      <c r="C66" s="66" t="s">
        <v>73</v>
      </c>
      <c r="D66" s="25"/>
      <c r="E66" s="25"/>
    </row>
    <row r="67" spans="2:5" ht="12.75">
      <c r="B67" s="64"/>
      <c r="C67" s="66" t="s">
        <v>75</v>
      </c>
      <c r="D67" s="25">
        <f>621+1341</f>
        <v>1962</v>
      </c>
      <c r="E67" s="25">
        <f>621+1341</f>
        <v>1962</v>
      </c>
    </row>
    <row r="68" spans="2:5" ht="12.75">
      <c r="B68" s="64"/>
      <c r="C68" s="66" t="s">
        <v>76</v>
      </c>
      <c r="D68" s="25">
        <f>369+2500</f>
        <v>2869</v>
      </c>
      <c r="E68" s="25">
        <f>369+2500</f>
        <v>2869</v>
      </c>
    </row>
    <row r="69" spans="2:5" ht="12.75">
      <c r="B69" s="64"/>
      <c r="C69" s="66" t="s">
        <v>77</v>
      </c>
      <c r="D69" s="25">
        <f>17928-1209</f>
        <v>16719</v>
      </c>
      <c r="E69" s="25">
        <f>17928-1209</f>
        <v>16719</v>
      </c>
    </row>
    <row r="70" spans="2:5" ht="13.5" thickBot="1">
      <c r="B70" s="64"/>
      <c r="C70" s="67" t="s">
        <v>78</v>
      </c>
      <c r="D70" s="26">
        <v>21503</v>
      </c>
      <c r="E70" s="26">
        <v>21503</v>
      </c>
    </row>
    <row r="71" spans="2:5" ht="13.5" thickBot="1">
      <c r="B71" s="64"/>
      <c r="C71" s="36" t="s">
        <v>80</v>
      </c>
      <c r="D71" s="21">
        <f>SUM(D64:D70)</f>
        <v>521638</v>
      </c>
      <c r="E71" s="21">
        <f>SUM(E64:E70)</f>
        <v>521638</v>
      </c>
    </row>
    <row r="72" spans="2:5" ht="12.75">
      <c r="B72" s="68"/>
      <c r="C72" s="69" t="s">
        <v>1</v>
      </c>
      <c r="D72" s="14">
        <f>200000+63080-33984</f>
        <v>229096</v>
      </c>
      <c r="E72" s="14">
        <f>200000+63080-33984</f>
        <v>229096</v>
      </c>
    </row>
    <row r="73" spans="2:5" ht="12.75">
      <c r="B73" s="68"/>
      <c r="C73" s="70" t="s">
        <v>6</v>
      </c>
      <c r="D73" s="8">
        <v>29750</v>
      </c>
      <c r="E73" s="8">
        <v>29750</v>
      </c>
    </row>
    <row r="74" spans="2:5" ht="12.75">
      <c r="B74" s="68"/>
      <c r="C74" s="70" t="s">
        <v>9</v>
      </c>
      <c r="D74" s="8">
        <v>10000</v>
      </c>
      <c r="E74" s="8">
        <v>10000</v>
      </c>
    </row>
    <row r="75" spans="2:5" ht="12.75">
      <c r="B75" s="68"/>
      <c r="C75" s="70" t="s">
        <v>10</v>
      </c>
      <c r="D75" s="8">
        <v>35000</v>
      </c>
      <c r="E75" s="8">
        <f>35000-2338</f>
        <v>32662</v>
      </c>
    </row>
    <row r="76" spans="2:5" ht="12.75">
      <c r="B76" s="68"/>
      <c r="C76" s="70" t="s">
        <v>1</v>
      </c>
      <c r="D76" s="8"/>
      <c r="E76" s="8"/>
    </row>
    <row r="77" spans="2:5" ht="12.75">
      <c r="B77" s="68"/>
      <c r="C77" s="70" t="s">
        <v>31</v>
      </c>
      <c r="D77" s="8">
        <v>2000</v>
      </c>
      <c r="E77" s="8">
        <v>2000</v>
      </c>
    </row>
    <row r="78" spans="2:5" ht="12.75">
      <c r="B78" s="68"/>
      <c r="C78" s="70" t="s">
        <v>32</v>
      </c>
      <c r="D78" s="8">
        <v>4000</v>
      </c>
      <c r="E78" s="8">
        <v>4000</v>
      </c>
    </row>
    <row r="79" spans="2:5" ht="12.75">
      <c r="B79" s="68"/>
      <c r="C79" s="71" t="s">
        <v>22</v>
      </c>
      <c r="D79" s="11">
        <v>40000</v>
      </c>
      <c r="E79" s="11">
        <v>40000</v>
      </c>
    </row>
    <row r="80" spans="2:5" ht="12.75">
      <c r="B80" s="68"/>
      <c r="C80" s="71" t="s">
        <v>34</v>
      </c>
      <c r="D80" s="11">
        <v>2000</v>
      </c>
      <c r="E80" s="11">
        <f>2000+775</f>
        <v>2775</v>
      </c>
    </row>
    <row r="81" spans="2:5" ht="12.75">
      <c r="B81" s="68"/>
      <c r="C81" s="71" t="s">
        <v>38</v>
      </c>
      <c r="D81" s="11">
        <v>25000</v>
      </c>
      <c r="E81" s="11">
        <v>25000</v>
      </c>
    </row>
    <row r="82" spans="2:5" ht="12.75">
      <c r="B82" s="68"/>
      <c r="C82" s="71" t="s">
        <v>106</v>
      </c>
      <c r="D82" s="11">
        <f>1870+250+780</f>
        <v>2900</v>
      </c>
      <c r="E82" s="11">
        <f>1870+250+780+5740</f>
        <v>8640</v>
      </c>
    </row>
    <row r="83" spans="2:5" ht="13.5" thickBot="1">
      <c r="B83" s="68"/>
      <c r="C83" s="72" t="s">
        <v>101</v>
      </c>
      <c r="D83" s="13">
        <f>79502+15694</f>
        <v>95196</v>
      </c>
      <c r="E83" s="13">
        <f>79502+15694</f>
        <v>95196</v>
      </c>
    </row>
    <row r="84" spans="2:5" ht="13.5" thickBot="1">
      <c r="B84" s="73"/>
      <c r="C84" s="63" t="s">
        <v>17</v>
      </c>
      <c r="D84" s="12">
        <f>SUM(D72:D83)</f>
        <v>474942</v>
      </c>
      <c r="E84" s="12">
        <f>SUM(E72:E83)</f>
        <v>479119</v>
      </c>
    </row>
    <row r="85" spans="2:5" ht="13.5" thickBot="1">
      <c r="B85" s="74" t="s">
        <v>11</v>
      </c>
      <c r="C85" s="75" t="s">
        <v>20</v>
      </c>
      <c r="D85" s="12">
        <f>D71+D84</f>
        <v>996580</v>
      </c>
      <c r="E85" s="12">
        <f>E71+E84</f>
        <v>1000757</v>
      </c>
    </row>
    <row r="86" spans="2:5" ht="13.5" thickBot="1">
      <c r="B86" s="62"/>
      <c r="C86" s="63" t="s">
        <v>46</v>
      </c>
      <c r="D86" s="12"/>
      <c r="E86" s="12"/>
    </row>
    <row r="87" spans="2:5" ht="13.5" thickBot="1">
      <c r="B87" s="76"/>
      <c r="C87" s="77" t="s">
        <v>79</v>
      </c>
      <c r="D87" s="23">
        <v>5000</v>
      </c>
      <c r="E87" s="23">
        <v>5000</v>
      </c>
    </row>
    <row r="88" spans="2:5" ht="13.5" thickBot="1">
      <c r="B88" s="76"/>
      <c r="C88" s="36" t="s">
        <v>80</v>
      </c>
      <c r="D88" s="27">
        <f>SUM(D87)</f>
        <v>5000</v>
      </c>
      <c r="E88" s="27">
        <f>SUM(E87)</f>
        <v>5000</v>
      </c>
    </row>
    <row r="89" spans="2:5" ht="12.75">
      <c r="B89" s="68"/>
      <c r="C89" s="71" t="s">
        <v>2</v>
      </c>
      <c r="D89" s="23">
        <f>10000+7000</f>
        <v>17000</v>
      </c>
      <c r="E89" s="23">
        <f>10000+7000</f>
        <v>17000</v>
      </c>
    </row>
    <row r="90" spans="2:5" ht="13.5" thickBot="1">
      <c r="B90" s="68"/>
      <c r="C90" s="78" t="s">
        <v>26</v>
      </c>
      <c r="D90" s="13"/>
      <c r="E90" s="13"/>
    </row>
    <row r="91" spans="2:5" ht="13.5" thickBot="1">
      <c r="B91" s="73"/>
      <c r="C91" s="63" t="s">
        <v>18</v>
      </c>
      <c r="D91" s="24">
        <f>SUM(D89:D90)</f>
        <v>17000</v>
      </c>
      <c r="E91" s="24">
        <f>SUM(E89:E90)</f>
        <v>17000</v>
      </c>
    </row>
    <row r="92" spans="2:5" ht="13.5" thickBot="1">
      <c r="B92" s="54" t="s">
        <v>12</v>
      </c>
      <c r="C92" s="56" t="s">
        <v>16</v>
      </c>
      <c r="D92" s="12">
        <f>+D88+D91</f>
        <v>22000</v>
      </c>
      <c r="E92" s="12">
        <f>+E88+E91</f>
        <v>22000</v>
      </c>
    </row>
    <row r="93" spans="2:5" ht="13.5" thickBot="1">
      <c r="B93" s="54"/>
      <c r="C93" s="75" t="s">
        <v>23</v>
      </c>
      <c r="D93" s="23">
        <v>1044580</v>
      </c>
      <c r="E93" s="23">
        <v>1809811</v>
      </c>
    </row>
    <row r="94" spans="2:5" ht="13.5" thickBot="1">
      <c r="B94" s="54" t="s">
        <v>24</v>
      </c>
      <c r="C94" s="56" t="s">
        <v>25</v>
      </c>
      <c r="D94" s="12">
        <f>SUM(D93)</f>
        <v>1044580</v>
      </c>
      <c r="E94" s="12">
        <f>SUM(E93)</f>
        <v>1809811</v>
      </c>
    </row>
    <row r="95" spans="2:5" ht="13.5" thickBot="1">
      <c r="B95" s="54" t="s">
        <v>7</v>
      </c>
      <c r="C95" s="63" t="s">
        <v>33</v>
      </c>
      <c r="D95" s="12">
        <f>SUM(D85,D92,D94)</f>
        <v>2063160</v>
      </c>
      <c r="E95" s="12">
        <f>SUM(E85,E92,E94)</f>
        <v>2832568</v>
      </c>
    </row>
    <row r="96" spans="2:5" ht="13.5" thickBot="1">
      <c r="B96" s="79"/>
      <c r="C96" s="80" t="s">
        <v>13</v>
      </c>
      <c r="D96" s="23"/>
      <c r="E96" s="23"/>
    </row>
    <row r="97" spans="2:5" ht="13.5" thickBot="1">
      <c r="B97" s="54" t="s">
        <v>8</v>
      </c>
      <c r="C97" s="63" t="s">
        <v>14</v>
      </c>
      <c r="D97" s="12">
        <f>SUM(D96)</f>
        <v>0</v>
      </c>
      <c r="E97" s="12">
        <f>SUM(E96)</f>
        <v>0</v>
      </c>
    </row>
    <row r="98" spans="2:5" ht="13.5" thickBot="1">
      <c r="B98" s="56" t="s">
        <v>15</v>
      </c>
      <c r="C98" s="63"/>
      <c r="D98" s="12">
        <f>SUM(D97,D95,D61)</f>
        <v>10369499</v>
      </c>
      <c r="E98" s="12">
        <f>SUM(E97,E95,E61)</f>
        <v>11258746</v>
      </c>
    </row>
    <row r="100" ht="12" customHeight="1"/>
    <row r="101" ht="12" customHeight="1">
      <c r="D101" s="50"/>
    </row>
    <row r="102" ht="12" customHeight="1">
      <c r="D102" s="50"/>
    </row>
    <row r="103" ht="12" customHeight="1">
      <c r="D103" s="50"/>
    </row>
    <row r="104" ht="12" customHeight="1">
      <c r="D104" s="50"/>
    </row>
    <row r="105" ht="12" customHeight="1">
      <c r="D105" s="50"/>
    </row>
    <row r="106" ht="12" customHeight="1">
      <c r="D106" s="50"/>
    </row>
    <row r="107" ht="12.75">
      <c r="D107" s="50"/>
    </row>
    <row r="108" ht="12.75">
      <c r="D108" s="50"/>
    </row>
    <row r="109" ht="12.75">
      <c r="D109" s="50"/>
    </row>
  </sheetData>
  <sheetProtection/>
  <mergeCells count="4">
    <mergeCell ref="B6:C6"/>
    <mergeCell ref="B3:E3"/>
    <mergeCell ref="B4:E4"/>
    <mergeCell ref="B62:C62"/>
  </mergeCells>
  <printOptions horizontalCentered="1"/>
  <pageMargins left="0" right="0.7874015748031497" top="0" bottom="0.35433070866141736" header="0.31496062992125984" footer="0.31496062992125984"/>
  <pageSetup fitToHeight="0" fitToWidth="1" horizontalDpi="600" verticalDpi="600" orientation="portrait" paperSize="9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2017-12-14T12:51:21Z</cp:lastPrinted>
  <dcterms:created xsi:type="dcterms:W3CDTF">1997-01-17T14:02:09Z</dcterms:created>
  <dcterms:modified xsi:type="dcterms:W3CDTF">2017-12-14T12:51:24Z</dcterms:modified>
  <cp:category/>
  <cp:version/>
  <cp:contentType/>
  <cp:contentStatus/>
</cp:coreProperties>
</file>