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K:\ZALACSÉB\jegyzőkönyvek\Testületi ülések 2018\2018.03.27.-i ülés anyagai\2. napirend\"/>
    </mc:Choice>
  </mc:AlternateContent>
  <xr:revisionPtr revIDLastSave="0" documentId="13_ncr:1_{7AFE8F2D-57C3-47DB-A248-F0C9BA7807B7}" xr6:coauthVersionLast="31" xr6:coauthVersionMax="31" xr10:uidLastSave="{00000000-0000-0000-0000-000000000000}"/>
  <bookViews>
    <workbookView xWindow="0" yWindow="0" windowWidth="19200" windowHeight="11385" xr2:uid="{00000000-000D-0000-FFFF-FFFF00000000}"/>
  </bookViews>
  <sheets>
    <sheet name="mód5" sheetId="1" r:id="rId1"/>
  </sheets>
  <definedNames>
    <definedName name="_xlnm.Print_Area" localSheetId="0">mód5!$A$2:$O$25</definedName>
  </definedNames>
  <calcPr calcId="179017"/>
</workbook>
</file>

<file path=xl/calcChain.xml><?xml version="1.0" encoding="utf-8"?>
<calcChain xmlns="http://schemas.openxmlformats.org/spreadsheetml/2006/main">
  <c r="N20" i="1" l="1"/>
  <c r="N19" i="1"/>
  <c r="N17" i="1"/>
  <c r="N11" i="1"/>
  <c r="N12" i="1"/>
  <c r="N9" i="1"/>
  <c r="N8" i="1"/>
  <c r="L11" i="1" l="1"/>
  <c r="M20" i="1"/>
  <c r="L20" i="1"/>
  <c r="K20" i="1"/>
  <c r="K19" i="1"/>
  <c r="M17" i="1"/>
  <c r="L17" i="1"/>
  <c r="K17" i="1"/>
  <c r="I22" i="1"/>
  <c r="N25" i="1" l="1"/>
  <c r="L25" i="1"/>
  <c r="G25" i="1"/>
  <c r="E25" i="1"/>
  <c r="O24" i="1"/>
  <c r="O23" i="1"/>
  <c r="J22" i="1"/>
  <c r="J25" i="1" s="1"/>
  <c r="H22" i="1"/>
  <c r="H25" i="1" s="1"/>
  <c r="F22" i="1"/>
  <c r="D22" i="1"/>
  <c r="M21" i="1"/>
  <c r="M25" i="1" s="1"/>
  <c r="K21" i="1"/>
  <c r="K25" i="1" s="1"/>
  <c r="F21" i="1"/>
  <c r="I20" i="1"/>
  <c r="I25" i="1" s="1"/>
  <c r="D20" i="1"/>
  <c r="C20" i="1"/>
  <c r="C25" i="1" s="1"/>
  <c r="O18" i="1"/>
  <c r="O17" i="1"/>
  <c r="G13" i="1"/>
  <c r="E13" i="1"/>
  <c r="N13" i="1"/>
  <c r="M12" i="1"/>
  <c r="M13" i="1" s="1"/>
  <c r="J12" i="1"/>
  <c r="I12" i="1"/>
  <c r="D12" i="1"/>
  <c r="D13" i="1" s="1"/>
  <c r="K11" i="1"/>
  <c r="J11" i="1"/>
  <c r="I11" i="1"/>
  <c r="H11" i="1"/>
  <c r="H13" i="1" s="1"/>
  <c r="C11" i="1"/>
  <c r="O10" i="1"/>
  <c r="L9" i="1"/>
  <c r="K9" i="1"/>
  <c r="J9" i="1"/>
  <c r="C9" i="1"/>
  <c r="J8" i="1"/>
  <c r="F8" i="1"/>
  <c r="F13" i="1" s="1"/>
  <c r="C8" i="1"/>
  <c r="O8" i="1" s="1"/>
  <c r="D25" i="1" l="1"/>
  <c r="O9" i="1"/>
  <c r="O21" i="1"/>
  <c r="K13" i="1"/>
  <c r="I13" i="1"/>
  <c r="O19" i="1"/>
  <c r="J13" i="1"/>
  <c r="L13" i="1"/>
  <c r="O20" i="1"/>
  <c r="O11" i="1"/>
  <c r="C13" i="1"/>
  <c r="O22" i="1"/>
  <c r="F25" i="1"/>
  <c r="O12" i="1"/>
  <c r="O13" i="1" l="1"/>
  <c r="O25" i="1"/>
</calcChain>
</file>

<file path=xl/sharedStrings.xml><?xml version="1.0" encoding="utf-8"?>
<sst xmlns="http://schemas.openxmlformats.org/spreadsheetml/2006/main" count="50" uniqueCount="50">
  <si>
    <t>Adatok ezer Ft-ban</t>
  </si>
  <si>
    <t>Sorsz.</t>
  </si>
  <si>
    <t>Megnevezés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</si>
  <si>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</si>
  <si>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</si>
  <si>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</si>
  <si>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</si>
  <si>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</si>
  <si>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</si>
  <si>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</si>
  <si>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</si>
  <si>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</si>
  <si>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</si>
  <si>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</si>
  <si>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</si>
  <si>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</si>
  <si>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BEVÉTELEK</t>
  </si>
  <si>
    <t>1.</t>
  </si>
  <si>
    <t>Intézményi működési bevételek</t>
  </si>
  <si>
    <t>2.</t>
  </si>
  <si>
    <t>Közhatalmi bevételek</t>
  </si>
  <si>
    <t>3.</t>
  </si>
  <si>
    <t>Felhalmozási bevételek</t>
  </si>
  <si>
    <t>4.</t>
  </si>
  <si>
    <t>Támogatások, kiegészítések, átvett pénzeszközök</t>
  </si>
  <si>
    <t>5.</t>
  </si>
  <si>
    <t>Finanszírozási bevételek</t>
  </si>
  <si>
    <t>Bevételek összesen</t>
  </si>
  <si>
    <t>KIADÁSOK</t>
  </si>
  <si>
    <t>6.</t>
  </si>
  <si>
    <t>Személyi juttatások</t>
  </si>
  <si>
    <t>7.</t>
  </si>
  <si>
    <t>Munkaadókat terhelő járulékok és
szociális hozzájárulási adó</t>
  </si>
  <si>
    <t>8.</t>
  </si>
  <si>
    <t>Dologi kiadások</t>
  </si>
  <si>
    <t>9.</t>
  </si>
  <si>
    <t>Egyéb működési célú kiadások</t>
  </si>
  <si>
    <t>10.</t>
  </si>
  <si>
    <t>Ellátottak pénzbeli juttatásai</t>
  </si>
  <si>
    <t>11.</t>
  </si>
  <si>
    <t>Felhalmozási kiadások</t>
  </si>
  <si>
    <t>12.</t>
  </si>
  <si>
    <t>Tartalék</t>
  </si>
  <si>
    <t>13.</t>
  </si>
  <si>
    <t>Finanszírozási kiadások</t>
  </si>
  <si>
    <t>Kiadások összesen</t>
  </si>
  <si>
    <t>R. 7. melléklete helyébe</t>
  </si>
  <si>
    <t>Zalacséb Község Önkormányzata módosított előirányzat-felhasználási ütemterve 2017. évre</t>
  </si>
  <si>
    <t>6. melléklet</t>
  </si>
  <si>
    <t>a 6/2018. (IV. 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</si>
</sst>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3" fontId="0" fillId="0" borderId="2" xfId="0" applyNumberFormat="1" applyBorder="1"/>
    <xf numFmtId="49" fontId="0" fillId="0" borderId="0" xfId="0" applyNumberFormat="1"/>
    <xf numFmtId="0" fontId="0" fillId="0" borderId="2" xfId="0" applyBorder="1" applyAlignment="1">
      <alignment wrapText="1"/>
    </xf>
    <xf numFmtId="3" fontId="3" fillId="0" borderId="2" xfId="0" applyNumberFormat="1" applyFont="1" applyBorder="1"/>
    <xf numFmtId="3" fontId="1" fillId="0" borderId="2" xfId="0" applyNumberFormat="1" applyFont="1" applyBorder="1"/>
    <xf numFmtId="0" fontId="3" fillId="0" borderId="2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wrapText="1"/>
    </xf>
    <xf numFmtId="3" fontId="0" fillId="0" borderId="0" xfId="0" applyNumberFormat="1" applyBorder="1"/>
    <xf numFmtId="3" fontId="0" fillId="0" borderId="0" xfId="0" applyNumberFormat="1"/>
    <xf numFmtId="0" fontId="0" fillId="0" borderId="2" xfId="0" applyBorder="1" applyAlignment="1">
      <alignment horizontal="left"/>
    </xf>
    <xf numFmtId="0" fontId="0" fillId="0" borderId="0" xfId="0" applyFill="1"/>
    <xf numFmtId="0" fontId="0" fillId="0" borderId="2" xfId="0" applyBorder="1" applyAlignment="1">
      <alignment horizontal="left"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Normal="100" workbookViewId="0">
      <selection activeCell="A3" sqref="A3:O3"/>
    </sheetView>
  </sheetViews>
  <sheetFormatPr defaultRowHeight="12.75" x14ac:dyDescent="0.2"/>
  <cols>
    <col min="1" max="1" width="6.28515625" customWidth="1"/>
    <col min="2" max="2" width="29.42578125" bestFit="1" customWidth="1"/>
    <col min="3" max="3" width="7.28515625" bestFit="1" customWidth="1"/>
    <col min="4" max="4" width="8.140625" bestFit="1" customWidth="1"/>
    <col min="5" max="5" width="8" bestFit="1" customWidth="1"/>
    <col min="6" max="6" width="7.140625" bestFit="1" customWidth="1"/>
    <col min="7" max="7" width="6.28515625" bestFit="1" customWidth="1"/>
    <col min="8" max="8" width="9.140625" bestFit="1" customWidth="1"/>
    <col min="9" max="9" width="6.28515625" bestFit="1" customWidth="1"/>
    <col min="10" max="10" width="10.140625" bestFit="1" customWidth="1"/>
    <col min="11" max="11" width="12" bestFit="1" customWidth="1"/>
    <col min="12" max="12" width="8.140625" bestFit="1" customWidth="1"/>
    <col min="13" max="14" width="10.28515625" bestFit="1" customWidth="1"/>
    <col min="15" max="15" width="9.42578125" bestFit="1" customWidth="1"/>
  </cols>
  <sheetData>
    <row r="1" spans="1:18" x14ac:dyDescent="0.2">
      <c r="M1" s="19" t="s">
        <v>46</v>
      </c>
      <c r="N1" s="19"/>
      <c r="O1" s="19"/>
    </row>
    <row r="2" spans="1:18" x14ac:dyDescent="0.2">
      <c r="A2" s="17" t="s">
        <v>48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</row>
    <row r="3" spans="1:18" x14ac:dyDescent="0.2">
      <c r="A3" s="17" t="s">
        <v>49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</row>
    <row r="4" spans="1:18" x14ac:dyDescent="0.2">
      <c r="A4" s="17" t="s">
        <v>47</v>
      </c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</row>
    <row r="5" spans="1:18" x14ac:dyDescent="0.2">
      <c r="N5" s="18" t="s">
        <v>0</v>
      </c>
      <c r="O5" s="18"/>
    </row>
    <row r="6" spans="1:18" x14ac:dyDescent="0.2">
      <c r="A6" s="1" t="s">
        <v>1</v>
      </c>
      <c r="B6" s="1" t="s">
        <v>2</v>
      </c>
      <c r="C6" s="2" t="s">
        <v>3</v>
      </c>
      <c r="D6" s="2" t="s">
        <v>4</v>
      </c>
      <c r="E6" s="2" t="s">
        <v>5</v>
      </c>
      <c r="F6" s="2" t="s">
        <v>6</v>
      </c>
      <c r="G6" s="2" t="s">
        <v>7</v>
      </c>
      <c r="H6" s="2" t="s">
        <v>8</v>
      </c>
      <c r="I6" s="2" t="s">
        <v>9</v>
      </c>
      <c r="J6" s="2" t="s">
        <v>10</v>
      </c>
      <c r="K6" s="2" t="s">
        <v>11</v>
      </c>
      <c r="L6" s="2" t="s">
        <v>12</v>
      </c>
      <c r="M6" s="2" t="s">
        <v>13</v>
      </c>
      <c r="N6" s="2" t="s">
        <v>14</v>
      </c>
      <c r="O6" s="2" t="s">
        <v>15</v>
      </c>
    </row>
    <row r="7" spans="1:18" x14ac:dyDescent="0.2">
      <c r="A7" s="3"/>
      <c r="B7" s="1" t="s">
        <v>16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R7" s="5"/>
    </row>
    <row r="8" spans="1:18" x14ac:dyDescent="0.2">
      <c r="A8" s="3" t="s">
        <v>17</v>
      </c>
      <c r="B8" s="6" t="s">
        <v>18</v>
      </c>
      <c r="C8" s="4">
        <f>120+50</f>
        <v>170</v>
      </c>
      <c r="D8" s="4">
        <v>70</v>
      </c>
      <c r="E8" s="4">
        <v>62</v>
      </c>
      <c r="F8" s="4">
        <f>120+50</f>
        <v>170</v>
      </c>
      <c r="G8" s="4">
        <v>45</v>
      </c>
      <c r="H8" s="4">
        <v>45</v>
      </c>
      <c r="I8" s="4">
        <v>300</v>
      </c>
      <c r="J8" s="4">
        <f>120+95+150</f>
        <v>365</v>
      </c>
      <c r="K8" s="4">
        <v>45</v>
      </c>
      <c r="L8" s="4">
        <v>700</v>
      </c>
      <c r="M8" s="4">
        <v>45</v>
      </c>
      <c r="N8" s="4">
        <f>45+1040</f>
        <v>1085</v>
      </c>
      <c r="O8" s="7">
        <f t="shared" ref="O8:O13" si="0">SUM(C8:N8)</f>
        <v>3102</v>
      </c>
      <c r="R8" s="5"/>
    </row>
    <row r="9" spans="1:18" x14ac:dyDescent="0.2">
      <c r="A9" s="3" t="s">
        <v>19</v>
      </c>
      <c r="B9" s="6" t="s">
        <v>20</v>
      </c>
      <c r="C9" s="4">
        <f>3770+301</f>
        <v>4071</v>
      </c>
      <c r="D9" s="4">
        <v>13</v>
      </c>
      <c r="E9" s="4">
        <v>13500</v>
      </c>
      <c r="F9" s="4">
        <v>13</v>
      </c>
      <c r="G9" s="4">
        <v>13</v>
      </c>
      <c r="H9" s="4">
        <v>50</v>
      </c>
      <c r="I9" s="4">
        <v>50</v>
      </c>
      <c r="J9" s="4">
        <f>13+50</f>
        <v>63</v>
      </c>
      <c r="K9" s="4">
        <f>2600+50-200-364+6000+1026</f>
        <v>9112</v>
      </c>
      <c r="L9" s="4">
        <f>26+364</f>
        <v>390</v>
      </c>
      <c r="M9" s="4">
        <v>12</v>
      </c>
      <c r="N9" s="4">
        <f>13+1741</f>
        <v>1754</v>
      </c>
      <c r="O9" s="7">
        <f t="shared" si="0"/>
        <v>29041</v>
      </c>
    </row>
    <row r="10" spans="1:18" x14ac:dyDescent="0.2">
      <c r="A10" s="3" t="s">
        <v>21</v>
      </c>
      <c r="B10" s="6" t="s">
        <v>22</v>
      </c>
      <c r="C10" s="4"/>
      <c r="D10" s="4"/>
      <c r="E10" s="4"/>
      <c r="F10" s="4"/>
      <c r="G10" s="4"/>
      <c r="H10" s="4"/>
      <c r="I10" s="4">
        <v>1000</v>
      </c>
      <c r="J10" s="4"/>
      <c r="K10" s="4"/>
      <c r="L10" s="4">
        <v>1000</v>
      </c>
      <c r="M10" s="4"/>
      <c r="N10" s="4"/>
      <c r="O10" s="7">
        <f t="shared" si="0"/>
        <v>2000</v>
      </c>
    </row>
    <row r="11" spans="1:18" ht="25.5" x14ac:dyDescent="0.2">
      <c r="A11" s="3" t="s">
        <v>23</v>
      </c>
      <c r="B11" s="6" t="s">
        <v>24</v>
      </c>
      <c r="C11" s="4">
        <f>216+2950-1035</f>
        <v>2131</v>
      </c>
      <c r="D11" s="4">
        <v>2100</v>
      </c>
      <c r="E11" s="4">
        <v>3100</v>
      </c>
      <c r="F11" s="4">
        <v>3105</v>
      </c>
      <c r="G11" s="4">
        <v>3110</v>
      </c>
      <c r="H11" s="8">
        <f>253+3121</f>
        <v>3374</v>
      </c>
      <c r="I11" s="4">
        <f>2950+216-20</f>
        <v>3146</v>
      </c>
      <c r="J11" s="4">
        <f>2950+216-20</f>
        <v>3146</v>
      </c>
      <c r="K11" s="4">
        <f>2950+216-20</f>
        <v>3146</v>
      </c>
      <c r="L11" s="4">
        <f>2950+216-20+250</f>
        <v>3396</v>
      </c>
      <c r="M11" s="4">
        <v>3165</v>
      </c>
      <c r="N11" s="4">
        <f>3165+65+3779+1834+305</f>
        <v>9148</v>
      </c>
      <c r="O11" s="7">
        <f t="shared" si="0"/>
        <v>42067</v>
      </c>
    </row>
    <row r="12" spans="1:18" x14ac:dyDescent="0.2">
      <c r="A12" s="3" t="s">
        <v>25</v>
      </c>
      <c r="B12" s="6" t="s">
        <v>26</v>
      </c>
      <c r="C12" s="4">
        <v>16139</v>
      </c>
      <c r="D12" s="4">
        <f>1085</f>
        <v>1085</v>
      </c>
      <c r="E12" s="4"/>
      <c r="F12" s="4"/>
      <c r="G12" s="4"/>
      <c r="H12" s="4">
        <v>230</v>
      </c>
      <c r="I12" s="4">
        <f>2312-1824</f>
        <v>488</v>
      </c>
      <c r="J12" s="4">
        <f>5596-1804</f>
        <v>3792</v>
      </c>
      <c r="K12" s="4"/>
      <c r="L12" s="4">
        <v>1578</v>
      </c>
      <c r="M12" s="4">
        <f>1713-1569</f>
        <v>144</v>
      </c>
      <c r="N12" s="4">
        <f>-8441+1677</f>
        <v>-6764</v>
      </c>
      <c r="O12" s="7">
        <f t="shared" si="0"/>
        <v>16692</v>
      </c>
    </row>
    <row r="13" spans="1:18" x14ac:dyDescent="0.2">
      <c r="A13" s="3"/>
      <c r="B13" s="9" t="s">
        <v>27</v>
      </c>
      <c r="C13" s="7">
        <f>SUM(C8:C12)</f>
        <v>22511</v>
      </c>
      <c r="D13" s="7">
        <f t="shared" ref="D13:M13" si="1">SUM(D8:D12)</f>
        <v>3268</v>
      </c>
      <c r="E13" s="7">
        <f t="shared" si="1"/>
        <v>16662</v>
      </c>
      <c r="F13" s="7">
        <f t="shared" si="1"/>
        <v>3288</v>
      </c>
      <c r="G13" s="7">
        <f t="shared" si="1"/>
        <v>3168</v>
      </c>
      <c r="H13" s="7">
        <f t="shared" si="1"/>
        <v>3699</v>
      </c>
      <c r="I13" s="7">
        <f t="shared" si="1"/>
        <v>4984</v>
      </c>
      <c r="J13" s="7">
        <f t="shared" si="1"/>
        <v>7366</v>
      </c>
      <c r="K13" s="7">
        <f>SUM(K8:K12)</f>
        <v>12303</v>
      </c>
      <c r="L13" s="7">
        <f t="shared" si="1"/>
        <v>7064</v>
      </c>
      <c r="M13" s="7">
        <f t="shared" si="1"/>
        <v>3366</v>
      </c>
      <c r="N13" s="7">
        <f>SUM(N8:N12)</f>
        <v>5223</v>
      </c>
      <c r="O13" s="7">
        <f t="shared" si="0"/>
        <v>92902</v>
      </c>
    </row>
    <row r="14" spans="1:18" x14ac:dyDescent="0.2">
      <c r="A14" s="10"/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3"/>
      <c r="Q14" s="13"/>
    </row>
    <row r="15" spans="1:18" x14ac:dyDescent="0.2">
      <c r="A15" s="10"/>
      <c r="B15" s="11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</row>
    <row r="16" spans="1:18" x14ac:dyDescent="0.2">
      <c r="A16" s="3"/>
      <c r="B16" s="9" t="s">
        <v>28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</row>
    <row r="17" spans="1:17" x14ac:dyDescent="0.2">
      <c r="A17" s="3" t="s">
        <v>29</v>
      </c>
      <c r="B17" s="14" t="s">
        <v>30</v>
      </c>
      <c r="C17" s="4">
        <v>913</v>
      </c>
      <c r="D17" s="4">
        <v>913</v>
      </c>
      <c r="E17" s="4">
        <v>913</v>
      </c>
      <c r="F17" s="4">
        <v>913</v>
      </c>
      <c r="G17" s="4">
        <v>913</v>
      </c>
      <c r="H17" s="4">
        <v>913</v>
      </c>
      <c r="I17" s="4">
        <v>913</v>
      </c>
      <c r="J17" s="4">
        <v>913</v>
      </c>
      <c r="K17" s="4">
        <f>913+50</f>
        <v>963</v>
      </c>
      <c r="L17" s="4">
        <f>913+50</f>
        <v>963</v>
      </c>
      <c r="M17" s="4">
        <f>912+50</f>
        <v>962</v>
      </c>
      <c r="N17" s="4">
        <f>910+64+142</f>
        <v>1116</v>
      </c>
      <c r="O17" s="7">
        <f t="shared" ref="O17:O23" si="2">SUM(C17:N17)</f>
        <v>11308</v>
      </c>
      <c r="P17" s="15"/>
    </row>
    <row r="18" spans="1:17" ht="28.5" customHeight="1" x14ac:dyDescent="0.2">
      <c r="A18" s="3" t="s">
        <v>31</v>
      </c>
      <c r="B18" s="16" t="s">
        <v>32</v>
      </c>
      <c r="C18" s="4">
        <v>211</v>
      </c>
      <c r="D18" s="4">
        <v>211</v>
      </c>
      <c r="E18" s="4">
        <v>211</v>
      </c>
      <c r="F18" s="4">
        <v>211</v>
      </c>
      <c r="G18" s="4">
        <v>211</v>
      </c>
      <c r="H18" s="4">
        <v>211</v>
      </c>
      <c r="I18" s="4">
        <v>211</v>
      </c>
      <c r="J18" s="4">
        <v>211</v>
      </c>
      <c r="K18" s="4">
        <v>211</v>
      </c>
      <c r="L18" s="4">
        <v>211</v>
      </c>
      <c r="M18" s="4">
        <v>211</v>
      </c>
      <c r="N18" s="4">
        <v>210</v>
      </c>
      <c r="O18" s="7">
        <f t="shared" si="2"/>
        <v>2531</v>
      </c>
      <c r="P18" s="15"/>
    </row>
    <row r="19" spans="1:17" x14ac:dyDescent="0.2">
      <c r="A19" s="3" t="s">
        <v>33</v>
      </c>
      <c r="B19" s="14" t="s">
        <v>34</v>
      </c>
      <c r="C19" s="4">
        <v>1334</v>
      </c>
      <c r="D19" s="4">
        <v>1334</v>
      </c>
      <c r="E19" s="4">
        <v>1334</v>
      </c>
      <c r="F19" s="4">
        <v>1334</v>
      </c>
      <c r="G19" s="4">
        <v>1336</v>
      </c>
      <c r="H19" s="4">
        <v>1334</v>
      </c>
      <c r="I19" s="4">
        <v>1334</v>
      </c>
      <c r="J19" s="4">
        <v>1334</v>
      </c>
      <c r="K19" s="4">
        <f>483+1334+95</f>
        <v>1912</v>
      </c>
      <c r="L19" s="4">
        <v>1334</v>
      </c>
      <c r="M19" s="4">
        <v>1334</v>
      </c>
      <c r="N19" s="4">
        <f>1334+598</f>
        <v>1932</v>
      </c>
      <c r="O19" s="7">
        <f t="shared" si="2"/>
        <v>17186</v>
      </c>
      <c r="P19" s="15"/>
    </row>
    <row r="20" spans="1:17" x14ac:dyDescent="0.2">
      <c r="A20" s="3" t="s">
        <v>35</v>
      </c>
      <c r="B20" s="6" t="s">
        <v>36</v>
      </c>
      <c r="C20" s="4">
        <f>699+3002</f>
        <v>3701</v>
      </c>
      <c r="D20" s="4">
        <f>-699+3000</f>
        <v>2301</v>
      </c>
      <c r="E20" s="4">
        <v>3102</v>
      </c>
      <c r="F20" s="4">
        <v>3102</v>
      </c>
      <c r="G20" s="4">
        <v>3102</v>
      </c>
      <c r="H20" s="4">
        <v>3102</v>
      </c>
      <c r="I20" s="4">
        <f>3002+32</f>
        <v>3034</v>
      </c>
      <c r="J20" s="4">
        <v>3002</v>
      </c>
      <c r="K20" s="4">
        <f>584+3002</f>
        <v>3586</v>
      </c>
      <c r="L20" s="4">
        <f>3002+20</f>
        <v>3022</v>
      </c>
      <c r="M20" s="4">
        <f>3002+446</f>
        <v>3448</v>
      </c>
      <c r="N20" s="4">
        <f>3002+2412</f>
        <v>5414</v>
      </c>
      <c r="O20" s="7">
        <f t="shared" si="2"/>
        <v>39916</v>
      </c>
      <c r="P20" s="15"/>
    </row>
    <row r="21" spans="1:17" x14ac:dyDescent="0.2">
      <c r="A21" s="3" t="s">
        <v>37</v>
      </c>
      <c r="B21" s="6" t="s">
        <v>38</v>
      </c>
      <c r="C21" s="4">
        <v>10</v>
      </c>
      <c r="D21" s="4">
        <v>10</v>
      </c>
      <c r="E21" s="4">
        <v>330</v>
      </c>
      <c r="F21" s="4">
        <f>161+46</f>
        <v>207</v>
      </c>
      <c r="G21" s="4">
        <v>45</v>
      </c>
      <c r="H21" s="4">
        <v>46</v>
      </c>
      <c r="I21" s="4">
        <v>45</v>
      </c>
      <c r="J21" s="4">
        <v>46</v>
      </c>
      <c r="K21" s="4">
        <f>5+161</f>
        <v>166</v>
      </c>
      <c r="L21" s="4">
        <v>46</v>
      </c>
      <c r="M21" s="4">
        <f>10+39</f>
        <v>49</v>
      </c>
      <c r="N21" s="4">
        <v>1062</v>
      </c>
      <c r="O21" s="7">
        <f t="shared" si="2"/>
        <v>2062</v>
      </c>
      <c r="P21" s="15"/>
    </row>
    <row r="22" spans="1:17" x14ac:dyDescent="0.2">
      <c r="A22" s="3" t="s">
        <v>39</v>
      </c>
      <c r="B22" s="6" t="s">
        <v>40</v>
      </c>
      <c r="C22" s="4"/>
      <c r="D22" s="4">
        <f>99+145+178</f>
        <v>422</v>
      </c>
      <c r="E22" s="4"/>
      <c r="F22" s="4">
        <f>16002-2413</f>
        <v>13589</v>
      </c>
      <c r="G22" s="4">
        <v>190</v>
      </c>
      <c r="H22" s="4">
        <f>318+762</f>
        <v>1080</v>
      </c>
      <c r="I22" s="4">
        <f>1905</f>
        <v>1905</v>
      </c>
      <c r="J22" s="4">
        <f>762+889</f>
        <v>1651</v>
      </c>
      <c r="K22" s="4"/>
      <c r="L22" s="4"/>
      <c r="M22" s="4"/>
      <c r="N22" s="4"/>
      <c r="O22" s="7">
        <f t="shared" si="2"/>
        <v>18837</v>
      </c>
      <c r="P22" s="15"/>
    </row>
    <row r="23" spans="1:17" x14ac:dyDescent="0.2">
      <c r="A23" s="3" t="s">
        <v>41</v>
      </c>
      <c r="B23" s="6" t="s">
        <v>42</v>
      </c>
      <c r="C23" s="4"/>
      <c r="D23" s="4"/>
      <c r="E23" s="4"/>
      <c r="F23" s="4"/>
      <c r="G23" s="4"/>
      <c r="H23" s="4"/>
      <c r="I23" s="4"/>
      <c r="J23" s="4"/>
      <c r="K23" s="4">
        <v>891</v>
      </c>
      <c r="L23" s="4">
        <v>3000</v>
      </c>
      <c r="M23" s="4"/>
      <c r="N23" s="4">
        <v>-3891</v>
      </c>
      <c r="O23" s="7">
        <f t="shared" si="2"/>
        <v>0</v>
      </c>
      <c r="P23" s="15"/>
    </row>
    <row r="24" spans="1:17" x14ac:dyDescent="0.2">
      <c r="A24" s="3" t="s">
        <v>43</v>
      </c>
      <c r="B24" s="6" t="s">
        <v>44</v>
      </c>
      <c r="C24" s="4">
        <v>1062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7">
        <f>SUM(C24:N24)</f>
        <v>1062</v>
      </c>
      <c r="P24" s="15"/>
    </row>
    <row r="25" spans="1:17" x14ac:dyDescent="0.2">
      <c r="A25" s="3"/>
      <c r="B25" s="9" t="s">
        <v>45</v>
      </c>
      <c r="C25" s="7">
        <f>SUM(C17:C24)</f>
        <v>7231</v>
      </c>
      <c r="D25" s="7">
        <f t="shared" ref="D25:N25" si="3">SUM(D17:D24)</f>
        <v>5191</v>
      </c>
      <c r="E25" s="7">
        <f t="shared" si="3"/>
        <v>5890</v>
      </c>
      <c r="F25" s="7">
        <f t="shared" si="3"/>
        <v>19356</v>
      </c>
      <c r="G25" s="7">
        <f t="shared" si="3"/>
        <v>5797</v>
      </c>
      <c r="H25" s="7">
        <f t="shared" si="3"/>
        <v>6686</v>
      </c>
      <c r="I25" s="7">
        <f t="shared" si="3"/>
        <v>7442</v>
      </c>
      <c r="J25" s="7">
        <f t="shared" si="3"/>
        <v>7157</v>
      </c>
      <c r="K25" s="7">
        <f t="shared" si="3"/>
        <v>7729</v>
      </c>
      <c r="L25" s="7">
        <f>SUM(L17:L24)</f>
        <v>8576</v>
      </c>
      <c r="M25" s="7">
        <f t="shared" si="3"/>
        <v>6004</v>
      </c>
      <c r="N25" s="7">
        <f t="shared" si="3"/>
        <v>5843</v>
      </c>
      <c r="O25" s="7">
        <f>SUM(O17:O24)</f>
        <v>92902</v>
      </c>
    </row>
    <row r="27" spans="1:17" x14ac:dyDescent="0.2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Q27" s="13"/>
    </row>
    <row r="28" spans="1:17" x14ac:dyDescent="0.2">
      <c r="E28" s="13"/>
      <c r="J28" s="13"/>
      <c r="P28" s="13"/>
    </row>
    <row r="30" spans="1:17" x14ac:dyDescent="0.2"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</sheetData>
  <mergeCells count="5">
    <mergeCell ref="A2:O2"/>
    <mergeCell ref="A3:O3"/>
    <mergeCell ref="A4:O4"/>
    <mergeCell ref="N5:O5"/>
    <mergeCell ref="M1:O1"/>
  </mergeCells>
  <pageMargins left="0.45" right="0.45" top="0.51" bottom="0.5" header="0.5" footer="0.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mód5</vt:lpstr>
      <vt:lpstr>mód5!Nyomtatási_terület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Molnár Gyöngyi</cp:lastModifiedBy>
  <cp:lastPrinted>2018-04-11T06:21:58Z</cp:lastPrinted>
  <dcterms:created xsi:type="dcterms:W3CDTF">2017-06-21T09:12:41Z</dcterms:created>
  <dcterms:modified xsi:type="dcterms:W3CDTF">2018-04-11T06:22:00Z</dcterms:modified>
</cp:coreProperties>
</file>