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165" windowWidth="15135" windowHeight="7500" tabRatio="813" firstSheet="2" activeTab="11"/>
  </bookViews>
  <sheets>
    <sheet name="1 mell_Önk +int" sheetId="20" r:id="rId1"/>
    <sheet name="2 mell_Önk" sheetId="22" r:id="rId2"/>
    <sheet name="3 mell_ÁMK" sheetId="23" r:id="rId3"/>
    <sheet name="4.melléklet" sheetId="4" r:id="rId4"/>
    <sheet name="5. melléklet" sheetId="5" r:id="rId5"/>
    <sheet name="6. melléklet" sheetId="7" r:id="rId6"/>
    <sheet name="7.melléklet" sheetId="6" r:id="rId7"/>
    <sheet name="8.melléklet" sheetId="11" r:id="rId8"/>
    <sheet name="9 .melléklet " sheetId="16" r:id="rId9"/>
    <sheet name="10.melléklet" sheetId="17" r:id="rId10"/>
    <sheet name="11. melléklet" sheetId="21" r:id="rId11"/>
    <sheet name="12.melléklet" sheetId="24" r:id="rId12"/>
  </sheets>
  <externalReferences>
    <externalReference r:id="rId13"/>
    <externalReference r:id="rId14"/>
  </externalReferences>
  <definedNames>
    <definedName name="_xlnm.Print_Titles" localSheetId="5">'6. melléklet'!$2:$3</definedName>
    <definedName name="_xlnm.Print_Area" localSheetId="0">'1 mell_Önk +int'!$A$1:$G$73</definedName>
    <definedName name="_xlnm.Print_Area" localSheetId="1">'2 mell_Önk'!$A$1:$G$68</definedName>
    <definedName name="_xlnm.Print_Area" localSheetId="2">'3 mell_ÁMK'!$A$1:$G$68</definedName>
    <definedName name="_xlnm.Print_Area" localSheetId="4">'5. melléklet'!$A$1:$F$19</definedName>
    <definedName name="_xlnm.Print_Area" localSheetId="5">'6. melléklet'!$A$1:$G$168</definedName>
    <definedName name="_xlnm.Print_Area" localSheetId="7">'8.melléklet'!$A$1:$N$25</definedName>
    <definedName name="_xlnm.Print_Area" localSheetId="8">'9 .melléklet '!$A$1:$F$69</definedName>
    <definedName name="Print_Area_0" localSheetId="2">'3 mell_ÁMK'!$A$1:$G$68</definedName>
    <definedName name="Print_Area_0_0" localSheetId="2">'3 mell_ÁMK'!$A$1:$G$68</definedName>
  </definedNames>
  <calcPr calcId="145621"/>
</workbook>
</file>

<file path=xl/calcChain.xml><?xml version="1.0" encoding="utf-8"?>
<calcChain xmlns="http://schemas.openxmlformats.org/spreadsheetml/2006/main">
  <c r="L8" i="24" l="1"/>
  <c r="L7" i="24"/>
  <c r="I8" i="24"/>
  <c r="I7" i="24"/>
  <c r="J8" i="24" l="1"/>
  <c r="J7" i="24"/>
  <c r="D7" i="21"/>
  <c r="D6" i="21"/>
  <c r="E9" i="22" l="1"/>
  <c r="D9" i="22"/>
  <c r="C66" i="22" l="1"/>
  <c r="D66" i="22" s="1"/>
  <c r="E66" i="22" l="1"/>
  <c r="F66" i="22" s="1"/>
  <c r="C10" i="17"/>
  <c r="D9" i="17"/>
  <c r="E10" i="11" l="1"/>
  <c r="F10" i="11" s="1"/>
  <c r="N7" i="11"/>
  <c r="K5" i="11"/>
  <c r="G134" i="7"/>
  <c r="E115" i="7"/>
  <c r="F102" i="7"/>
  <c r="G102" i="7"/>
  <c r="G161" i="7"/>
  <c r="D161" i="7"/>
  <c r="F161" i="7"/>
  <c r="E161" i="7"/>
  <c r="G63" i="7"/>
  <c r="F63" i="7"/>
  <c r="G69" i="7"/>
  <c r="E63" i="7"/>
  <c r="G146" i="7"/>
  <c r="G165" i="7"/>
  <c r="G156" i="7"/>
  <c r="G120" i="7"/>
  <c r="F75" i="7"/>
  <c r="G75" i="7"/>
  <c r="D69" i="7"/>
  <c r="E69" i="7"/>
  <c r="C3" i="4"/>
  <c r="B6" i="4"/>
  <c r="B16" i="4"/>
  <c r="B15" i="4"/>
  <c r="C12" i="4" s="1"/>
  <c r="G10" i="11" l="1"/>
  <c r="H10" i="11" s="1"/>
  <c r="I10" i="11" s="1"/>
  <c r="J10" i="11" s="1"/>
  <c r="K10" i="11" s="1"/>
  <c r="L10" i="11" s="1"/>
  <c r="M10" i="11" s="1"/>
  <c r="N10" i="11" s="1"/>
  <c r="G32" i="23" l="1"/>
  <c r="G31" i="23"/>
  <c r="G30" i="23"/>
  <c r="G29" i="23"/>
  <c r="F32" i="23"/>
  <c r="F31" i="23"/>
  <c r="F30" i="23"/>
  <c r="F29" i="23"/>
  <c r="G66" i="20"/>
  <c r="F65" i="20"/>
  <c r="G65" i="20"/>
  <c r="F55" i="20"/>
  <c r="G55" i="20"/>
  <c r="F54" i="20"/>
  <c r="G54" i="20"/>
  <c r="F53" i="20"/>
  <c r="G53" i="20"/>
  <c r="F52" i="20"/>
  <c r="G52" i="20"/>
  <c r="F51" i="20"/>
  <c r="F50" i="20"/>
  <c r="G50" i="20"/>
  <c r="F49" i="20"/>
  <c r="G49" i="20"/>
  <c r="F48" i="20"/>
  <c r="G47" i="20"/>
  <c r="F34" i="20"/>
  <c r="G34" i="20"/>
  <c r="F39" i="20"/>
  <c r="G39" i="20"/>
  <c r="C41" i="20"/>
  <c r="F41" i="20"/>
  <c r="G41" i="20"/>
  <c r="F43" i="20"/>
  <c r="G43" i="20"/>
  <c r="C45" i="20"/>
  <c r="F33" i="20"/>
  <c r="G33" i="20"/>
  <c r="F26" i="20"/>
  <c r="G26" i="20"/>
  <c r="F21" i="20"/>
  <c r="G21" i="20"/>
  <c r="C22" i="20"/>
  <c r="F22" i="20"/>
  <c r="G22" i="20"/>
  <c r="G20" i="20"/>
  <c r="G15" i="20"/>
  <c r="G16" i="20"/>
  <c r="G14" i="20"/>
  <c r="G10" i="20"/>
  <c r="F11" i="20"/>
  <c r="G11" i="20"/>
  <c r="F8" i="20"/>
  <c r="G8" i="20"/>
  <c r="G7" i="20"/>
  <c r="G6" i="20"/>
  <c r="F4" i="20"/>
  <c r="G4" i="20"/>
  <c r="F5" i="20"/>
  <c r="G5" i="20"/>
  <c r="F3" i="20"/>
  <c r="G3" i="20"/>
  <c r="G67" i="23"/>
  <c r="C66" i="23"/>
  <c r="D66" i="23" s="1"/>
  <c r="E66" i="23" s="1"/>
  <c r="F66" i="23" s="1"/>
  <c r="F67" i="23" s="1"/>
  <c r="C65" i="23"/>
  <c r="D65" i="23" s="1"/>
  <c r="D65" i="20" s="1"/>
  <c r="D64" i="23"/>
  <c r="C62" i="23"/>
  <c r="D61" i="23"/>
  <c r="D60" i="23"/>
  <c r="D59" i="23"/>
  <c r="E59" i="23" s="1"/>
  <c r="D56" i="23"/>
  <c r="E56" i="23" s="1"/>
  <c r="C55" i="23"/>
  <c r="D55" i="23" s="1"/>
  <c r="E55" i="23" s="1"/>
  <c r="C54" i="23"/>
  <c r="D54" i="23" s="1"/>
  <c r="E54" i="23" s="1"/>
  <c r="C53" i="23"/>
  <c r="D53" i="23" s="1"/>
  <c r="E53" i="23" s="1"/>
  <c r="C52" i="23"/>
  <c r="D52" i="23" s="1"/>
  <c r="E52" i="23" s="1"/>
  <c r="C51" i="23"/>
  <c r="D51" i="23" s="1"/>
  <c r="E51" i="23" s="1"/>
  <c r="D50" i="23"/>
  <c r="E50" i="23" s="1"/>
  <c r="C49" i="23"/>
  <c r="D49" i="23" s="1"/>
  <c r="E49" i="23" s="1"/>
  <c r="D48" i="23"/>
  <c r="F47" i="23"/>
  <c r="F47" i="20" s="1"/>
  <c r="C47" i="23"/>
  <c r="C57" i="23" s="1"/>
  <c r="D46" i="23"/>
  <c r="D45" i="23"/>
  <c r="C44" i="23"/>
  <c r="D44" i="23" s="1"/>
  <c r="D43" i="23"/>
  <c r="E43" i="23" s="1"/>
  <c r="D42" i="23"/>
  <c r="E42" i="23" s="1"/>
  <c r="G42" i="23" s="1"/>
  <c r="D41" i="23"/>
  <c r="E41" i="23" s="1"/>
  <c r="D40" i="23"/>
  <c r="C39" i="23"/>
  <c r="D38" i="23"/>
  <c r="D37" i="23"/>
  <c r="D36" i="23"/>
  <c r="C35" i="23"/>
  <c r="D34" i="23"/>
  <c r="E34" i="23" s="1"/>
  <c r="D32" i="23"/>
  <c r="E32" i="23" s="1"/>
  <c r="D31" i="23"/>
  <c r="E31" i="23" s="1"/>
  <c r="D30" i="23"/>
  <c r="E30" i="23" s="1"/>
  <c r="D29" i="23"/>
  <c r="E29" i="23" s="1"/>
  <c r="D28" i="23"/>
  <c r="E28" i="23" s="1"/>
  <c r="D27" i="23"/>
  <c r="C26" i="23"/>
  <c r="D26" i="23" s="1"/>
  <c r="E26" i="23" s="1"/>
  <c r="E25" i="23"/>
  <c r="G25" i="23" s="1"/>
  <c r="C23" i="23"/>
  <c r="D22" i="23"/>
  <c r="E22" i="23" s="1"/>
  <c r="D21" i="23"/>
  <c r="E21" i="23" s="1"/>
  <c r="D20" i="23"/>
  <c r="D23" i="23" s="1"/>
  <c r="E19" i="23"/>
  <c r="F19" i="23" s="1"/>
  <c r="D16" i="23"/>
  <c r="E16" i="23" s="1"/>
  <c r="F16" i="23" s="1"/>
  <c r="D15" i="23"/>
  <c r="C14" i="23"/>
  <c r="E13" i="23"/>
  <c r="G13" i="23" s="1"/>
  <c r="G12" i="23"/>
  <c r="D11" i="23"/>
  <c r="E11" i="23" s="1"/>
  <c r="D10" i="23"/>
  <c r="D9" i="23"/>
  <c r="E9" i="23" s="1"/>
  <c r="D8" i="23"/>
  <c r="E8" i="23" s="1"/>
  <c r="C7" i="23"/>
  <c r="D7" i="23" s="1"/>
  <c r="D6" i="23"/>
  <c r="C5" i="23"/>
  <c r="D5" i="23" s="1"/>
  <c r="E5" i="23" s="1"/>
  <c r="C4" i="23"/>
  <c r="D4" i="23" s="1"/>
  <c r="E4" i="23" s="1"/>
  <c r="C3" i="23"/>
  <c r="D3" i="23" s="1"/>
  <c r="C65" i="20" l="1"/>
  <c r="C51" i="20"/>
  <c r="C53" i="20"/>
  <c r="D67" i="23"/>
  <c r="C12" i="23"/>
  <c r="F10" i="23"/>
  <c r="F7" i="23" s="1"/>
  <c r="E7" i="23" s="1"/>
  <c r="C67" i="23"/>
  <c r="E27" i="23"/>
  <c r="G27" i="23" s="1"/>
  <c r="F42" i="23"/>
  <c r="G51" i="23"/>
  <c r="E64" i="23"/>
  <c r="G64" i="23" s="1"/>
  <c r="F64" i="23" s="1"/>
  <c r="E15" i="23"/>
  <c r="F15" i="23" s="1"/>
  <c r="G59" i="23"/>
  <c r="F59" i="23" s="1"/>
  <c r="G56" i="23"/>
  <c r="C33" i="23"/>
  <c r="D35" i="23"/>
  <c r="D12" i="23"/>
  <c r="E3" i="23"/>
  <c r="E23" i="23"/>
  <c r="G23" i="23" s="1"/>
  <c r="G24" i="23" s="1"/>
  <c r="E6" i="23"/>
  <c r="F6" i="23" s="1"/>
  <c r="C17" i="23"/>
  <c r="C18" i="23" s="1"/>
  <c r="C24" i="23" s="1"/>
  <c r="D14" i="23"/>
  <c r="E20" i="23"/>
  <c r="F20" i="23" s="1"/>
  <c r="G28" i="23"/>
  <c r="F28" i="23" s="1"/>
  <c r="D39" i="23"/>
  <c r="E40" i="23"/>
  <c r="E39" i="23" s="1"/>
  <c r="E44" i="23"/>
  <c r="G44" i="23" s="1"/>
  <c r="C63" i="23"/>
  <c r="E65" i="23"/>
  <c r="F13" i="23"/>
  <c r="F25" i="23"/>
  <c r="E36" i="23"/>
  <c r="G36" i="23" s="1"/>
  <c r="E37" i="23"/>
  <c r="G37" i="23" s="1"/>
  <c r="E38" i="23"/>
  <c r="G38" i="23" s="1"/>
  <c r="E45" i="23"/>
  <c r="G45" i="23" s="1"/>
  <c r="E46" i="23"/>
  <c r="G46" i="23" s="1"/>
  <c r="D47" i="23"/>
  <c r="E48" i="23"/>
  <c r="E60" i="23"/>
  <c r="G60" i="23" s="1"/>
  <c r="E61" i="23"/>
  <c r="G61" i="23" s="1"/>
  <c r="D62" i="23"/>
  <c r="C68" i="23" l="1"/>
  <c r="G48" i="23"/>
  <c r="G48" i="20" s="1"/>
  <c r="G57" i="23"/>
  <c r="E67" i="23"/>
  <c r="E65" i="20"/>
  <c r="F12" i="23"/>
  <c r="E10" i="23"/>
  <c r="G40" i="23"/>
  <c r="F40" i="23" s="1"/>
  <c r="F38" i="23"/>
  <c r="F27" i="23"/>
  <c r="E35" i="23"/>
  <c r="E33" i="23" s="1"/>
  <c r="G35" i="23"/>
  <c r="D33" i="23"/>
  <c r="D57" i="23" s="1"/>
  <c r="D63" i="23" s="1"/>
  <c r="D68" i="23" s="1"/>
  <c r="E12" i="23"/>
  <c r="F61" i="23"/>
  <c r="F44" i="23"/>
  <c r="D17" i="23"/>
  <c r="D18" i="23" s="1"/>
  <c r="D24" i="23" s="1"/>
  <c r="E14" i="23"/>
  <c r="F46" i="23"/>
  <c r="F45" i="23"/>
  <c r="F36" i="23"/>
  <c r="E62" i="23"/>
  <c r="E47" i="23"/>
  <c r="F23" i="23"/>
  <c r="F37" i="23"/>
  <c r="F60" i="23"/>
  <c r="F57" i="23"/>
  <c r="E17" i="23" l="1"/>
  <c r="E18" i="23" s="1"/>
  <c r="E24" i="23" s="1"/>
  <c r="E57" i="23"/>
  <c r="E63" i="23" s="1"/>
  <c r="E68" i="23" s="1"/>
  <c r="G62" i="23"/>
  <c r="G63" i="23" s="1"/>
  <c r="G68" i="23" s="1"/>
  <c r="F14" i="23"/>
  <c r="F35" i="23"/>
  <c r="F17" i="23" l="1"/>
  <c r="F18" i="23" s="1"/>
  <c r="F24" i="23" s="1"/>
  <c r="F62" i="23"/>
  <c r="F63" i="23" s="1"/>
  <c r="F68" i="23" s="1"/>
  <c r="G67" i="22" l="1"/>
  <c r="D64" i="22"/>
  <c r="C60" i="20"/>
  <c r="E58" i="22"/>
  <c r="G58" i="22" s="1"/>
  <c r="D51" i="20"/>
  <c r="C50" i="20"/>
  <c r="C49" i="20"/>
  <c r="E47" i="20"/>
  <c r="E45" i="20"/>
  <c r="D45" i="20"/>
  <c r="C43" i="20"/>
  <c r="C40" i="20"/>
  <c r="C37" i="20"/>
  <c r="C27" i="20"/>
  <c r="E25" i="22"/>
  <c r="G25" i="22" s="1"/>
  <c r="F25" i="22" s="1"/>
  <c r="G23" i="22"/>
  <c r="D22" i="20"/>
  <c r="E19" i="22"/>
  <c r="F19" i="22" s="1"/>
  <c r="G17" i="22"/>
  <c r="C14" i="20"/>
  <c r="E13" i="22"/>
  <c r="G13" i="22" s="1"/>
  <c r="G12" i="22"/>
  <c r="G9" i="20"/>
  <c r="F9" i="20"/>
  <c r="E9" i="20"/>
  <c r="D9" i="20"/>
  <c r="C9" i="20"/>
  <c r="C8" i="20"/>
  <c r="E22" i="20" l="1"/>
  <c r="E53" i="20"/>
  <c r="D53" i="20"/>
  <c r="E41" i="20"/>
  <c r="D41" i="20"/>
  <c r="C39" i="20"/>
  <c r="F13" i="22"/>
  <c r="E49" i="20"/>
  <c r="C42" i="20"/>
  <c r="D56" i="20"/>
  <c r="C56" i="20"/>
  <c r="C46" i="20"/>
  <c r="C15" i="20"/>
  <c r="C20" i="20"/>
  <c r="D37" i="20"/>
  <c r="D40" i="20"/>
  <c r="D46" i="20"/>
  <c r="C48" i="20"/>
  <c r="C54" i="20"/>
  <c r="D59" i="20"/>
  <c r="C59" i="20"/>
  <c r="D66" i="20"/>
  <c r="C66" i="20"/>
  <c r="D36" i="20"/>
  <c r="C36" i="20"/>
  <c r="C52" i="20"/>
  <c r="D61" i="20"/>
  <c r="C61" i="20"/>
  <c r="D28" i="20"/>
  <c r="C28" i="20"/>
  <c r="D8" i="20"/>
  <c r="C16" i="20"/>
  <c r="C21" i="20"/>
  <c r="D34" i="20"/>
  <c r="C34" i="20"/>
  <c r="D38" i="20"/>
  <c r="C38" i="20"/>
  <c r="D47" i="20"/>
  <c r="C47" i="20"/>
  <c r="C55" i="20"/>
  <c r="D6" i="20"/>
  <c r="C6" i="20"/>
  <c r="D3" i="20"/>
  <c r="C3" i="20"/>
  <c r="C11" i="20"/>
  <c r="C62" i="22"/>
  <c r="D62" i="22" s="1"/>
  <c r="D10" i="20"/>
  <c r="C10" i="20"/>
  <c r="C4" i="20"/>
  <c r="E8" i="20"/>
  <c r="C5" i="20"/>
  <c r="C17" i="22"/>
  <c r="C23" i="22"/>
  <c r="C12" i="22"/>
  <c r="G18" i="22"/>
  <c r="G24" i="22" s="1"/>
  <c r="D27" i="20"/>
  <c r="C26" i="20"/>
  <c r="D14" i="20"/>
  <c r="C67" i="22"/>
  <c r="F58" i="22"/>
  <c r="D60" i="20"/>
  <c r="E64" i="22"/>
  <c r="G64" i="22" s="1"/>
  <c r="F45" i="20" l="1"/>
  <c r="G45" i="20"/>
  <c r="G51" i="20"/>
  <c r="E51" i="20"/>
  <c r="D23" i="22"/>
  <c r="E34" i="20"/>
  <c r="D49" i="20"/>
  <c r="C18" i="22"/>
  <c r="C24" i="22" s="1"/>
  <c r="E46" i="20"/>
  <c r="E66" i="20"/>
  <c r="E38" i="20"/>
  <c r="G28" i="20"/>
  <c r="D39" i="20"/>
  <c r="F7" i="20"/>
  <c r="E37" i="20"/>
  <c r="E56" i="20"/>
  <c r="E3" i="20"/>
  <c r="C35" i="20"/>
  <c r="E52" i="20"/>
  <c r="D52" i="20"/>
  <c r="E54" i="20"/>
  <c r="D54" i="20"/>
  <c r="D16" i="20"/>
  <c r="E50" i="20"/>
  <c r="D50" i="20"/>
  <c r="E43" i="20"/>
  <c r="D43" i="20"/>
  <c r="D20" i="20"/>
  <c r="C44" i="20"/>
  <c r="D67" i="22"/>
  <c r="E55" i="20"/>
  <c r="D55" i="20"/>
  <c r="E21" i="20"/>
  <c r="D21" i="20"/>
  <c r="E48" i="20"/>
  <c r="D48" i="20"/>
  <c r="D15" i="20"/>
  <c r="D42" i="20"/>
  <c r="C7" i="20"/>
  <c r="E5" i="20"/>
  <c r="D5" i="20"/>
  <c r="E4" i="20"/>
  <c r="D4" i="20"/>
  <c r="E11" i="20"/>
  <c r="D11" i="20"/>
  <c r="G27" i="20"/>
  <c r="D26" i="20"/>
  <c r="E60" i="20"/>
  <c r="D17" i="22"/>
  <c r="E62" i="22"/>
  <c r="G62" i="22" s="1"/>
  <c r="F64" i="22"/>
  <c r="E6" i="20" l="1"/>
  <c r="F66" i="20"/>
  <c r="D33" i="20"/>
  <c r="F10" i="20"/>
  <c r="B23" i="11"/>
  <c r="E61" i="20"/>
  <c r="E67" i="22"/>
  <c r="E28" i="20"/>
  <c r="E10" i="20"/>
  <c r="G38" i="20"/>
  <c r="G56" i="20"/>
  <c r="E7" i="20"/>
  <c r="F28" i="20"/>
  <c r="G60" i="20"/>
  <c r="E36" i="20"/>
  <c r="G36" i="20"/>
  <c r="E20" i="20"/>
  <c r="E23" i="22"/>
  <c r="E59" i="20"/>
  <c r="E26" i="20"/>
  <c r="E27" i="20"/>
  <c r="E17" i="22"/>
  <c r="E14" i="20"/>
  <c r="F67" i="22"/>
  <c r="E39" i="20"/>
  <c r="E40" i="20"/>
  <c r="E42" i="20"/>
  <c r="F61" i="20"/>
  <c r="G61" i="20"/>
  <c r="G40" i="20"/>
  <c r="F46" i="20"/>
  <c r="G46" i="20"/>
  <c r="C57" i="22"/>
  <c r="C63" i="22" s="1"/>
  <c r="C68" i="22" s="1"/>
  <c r="C69" i="22" s="1"/>
  <c r="C33" i="20"/>
  <c r="E15" i="20"/>
  <c r="F15" i="20"/>
  <c r="F37" i="20"/>
  <c r="G37" i="20"/>
  <c r="E44" i="20"/>
  <c r="D44" i="20"/>
  <c r="E16" i="20"/>
  <c r="F16" i="20"/>
  <c r="D35" i="20"/>
  <c r="D12" i="22"/>
  <c r="D18" i="22" s="1"/>
  <c r="D24" i="22" s="1"/>
  <c r="D7" i="20"/>
  <c r="F12" i="22"/>
  <c r="F6" i="20"/>
  <c r="F62" i="22"/>
  <c r="F27" i="20"/>
  <c r="F38" i="20" l="1"/>
  <c r="D57" i="22"/>
  <c r="D63" i="22" s="1"/>
  <c r="D68" i="22" s="1"/>
  <c r="F57" i="22"/>
  <c r="F63" i="22" s="1"/>
  <c r="F68" i="22" s="1"/>
  <c r="G57" i="22"/>
  <c r="G63" i="22" s="1"/>
  <c r="G68" i="22" s="1"/>
  <c r="F60" i="20"/>
  <c r="G44" i="20"/>
  <c r="E12" i="22"/>
  <c r="E18" i="22" s="1"/>
  <c r="E24" i="22" s="1"/>
  <c r="G59" i="20"/>
  <c r="F59" i="20"/>
  <c r="F42" i="20"/>
  <c r="G42" i="20"/>
  <c r="F23" i="22"/>
  <c r="F20" i="20"/>
  <c r="E35" i="20"/>
  <c r="F17" i="22"/>
  <c r="F18" i="22" s="1"/>
  <c r="F14" i="20"/>
  <c r="F36" i="20"/>
  <c r="F40" i="20"/>
  <c r="F56" i="20" l="1"/>
  <c r="F24" i="22"/>
  <c r="F44" i="20"/>
  <c r="E33" i="20"/>
  <c r="E57" i="22"/>
  <c r="E63" i="22" s="1"/>
  <c r="E68" i="22" s="1"/>
  <c r="F35" i="20"/>
  <c r="G35" i="20"/>
  <c r="D18" i="17" l="1"/>
  <c r="D15" i="17"/>
  <c r="D19" i="17" s="1"/>
  <c r="D17" i="17"/>
  <c r="D7" i="17"/>
  <c r="C19" i="17"/>
  <c r="D13" i="17"/>
  <c r="D10" i="17"/>
  <c r="C14" i="17"/>
  <c r="D14" i="17" l="1"/>
  <c r="D7" i="6" l="1"/>
  <c r="F125" i="7" l="1"/>
  <c r="E125" i="7"/>
  <c r="D125" i="7"/>
  <c r="F83" i="7"/>
  <c r="B23" i="4"/>
  <c r="B22" i="4"/>
  <c r="B21" i="4"/>
  <c r="B20" i="4"/>
  <c r="B19" i="4"/>
  <c r="B18" i="4"/>
  <c r="C17" i="4" l="1"/>
  <c r="C11" i="4" s="1"/>
  <c r="B9" i="4"/>
  <c r="B8" i="4"/>
  <c r="B7" i="4"/>
  <c r="G23" i="20"/>
  <c r="D64" i="20"/>
  <c r="B7" i="11"/>
  <c r="B4" i="11"/>
  <c r="N4" i="11" s="1"/>
  <c r="F58" i="20"/>
  <c r="E58" i="20"/>
  <c r="G58" i="20" s="1"/>
  <c r="B8" i="11"/>
  <c r="D32" i="20"/>
  <c r="E32" i="20" s="1"/>
  <c r="F32" i="20" s="1"/>
  <c r="G32" i="20" s="1"/>
  <c r="D31" i="20"/>
  <c r="E31" i="20" s="1"/>
  <c r="F31" i="20" s="1"/>
  <c r="G31" i="20" s="1"/>
  <c r="D30" i="20"/>
  <c r="E30" i="20" s="1"/>
  <c r="F30" i="20" s="1"/>
  <c r="G30" i="20" s="1"/>
  <c r="E29" i="20"/>
  <c r="F29" i="20" s="1"/>
  <c r="G29" i="20" s="1"/>
  <c r="D29" i="20"/>
  <c r="E25" i="20"/>
  <c r="E19" i="20"/>
  <c r="F19" i="20" s="1"/>
  <c r="E13" i="20"/>
  <c r="G13" i="20" s="1"/>
  <c r="F13" i="20" s="1"/>
  <c r="G17" i="20" l="1"/>
  <c r="G67" i="20"/>
  <c r="G12" i="20"/>
  <c r="C25" i="4"/>
  <c r="G25" i="20"/>
  <c r="F25" i="20" s="1"/>
  <c r="G57" i="20"/>
  <c r="E64" i="20"/>
  <c r="G64" i="20" s="1"/>
  <c r="G18" i="20" l="1"/>
  <c r="G24" i="20" s="1"/>
  <c r="F64" i="20"/>
  <c r="F57" i="20"/>
  <c r="B5" i="11"/>
  <c r="C23" i="20" l="1"/>
  <c r="D23" i="20" l="1"/>
  <c r="E23" i="20"/>
  <c r="F23" i="20" l="1"/>
  <c r="B3" i="11" l="1"/>
  <c r="B22" i="11"/>
  <c r="B9" i="11"/>
  <c r="C62" i="20"/>
  <c r="B18" i="11" l="1"/>
  <c r="B21" i="11"/>
  <c r="D62" i="20"/>
  <c r="E62" i="20" l="1"/>
  <c r="F12" i="20" l="1"/>
  <c r="G62" i="20"/>
  <c r="G63" i="20" l="1"/>
  <c r="G68" i="20" s="1"/>
  <c r="F62" i="20"/>
  <c r="F63" i="20" s="1"/>
  <c r="E57" i="20" l="1"/>
  <c r="E63" i="20" s="1"/>
  <c r="C17" i="20"/>
  <c r="C71" i="20" s="1"/>
  <c r="B19" i="11"/>
  <c r="B15" i="11"/>
  <c r="F165" i="7"/>
  <c r="B17" i="11" l="1"/>
  <c r="D67" i="20"/>
  <c r="B10" i="11" s="1"/>
  <c r="D73" i="20"/>
  <c r="C12" i="20"/>
  <c r="C18" i="20" s="1"/>
  <c r="C24" i="20" s="1"/>
  <c r="E67" i="20"/>
  <c r="E68" i="20" s="1"/>
  <c r="D57" i="20"/>
  <c r="C57" i="20"/>
  <c r="C67" i="20"/>
  <c r="C73" i="20"/>
  <c r="D17" i="20" l="1"/>
  <c r="D71" i="20" s="1"/>
  <c r="B20" i="11"/>
  <c r="B6" i="11"/>
  <c r="D12" i="20"/>
  <c r="D70" i="20" s="1"/>
  <c r="B16" i="11"/>
  <c r="D63" i="20"/>
  <c r="C63" i="20"/>
  <c r="C69" i="20" s="1"/>
  <c r="C70" i="20"/>
  <c r="E12" i="20"/>
  <c r="E17" i="20"/>
  <c r="F46" i="7"/>
  <c r="D46" i="7"/>
  <c r="D18" i="20" l="1"/>
  <c r="D24" i="20" s="1"/>
  <c r="F67" i="20"/>
  <c r="F68" i="20" s="1"/>
  <c r="C68" i="20"/>
  <c r="D68" i="20"/>
  <c r="F17" i="20"/>
  <c r="F18" i="20" s="1"/>
  <c r="F24" i="20" s="1"/>
  <c r="E18" i="20"/>
  <c r="E24" i="20" s="1"/>
  <c r="E136" i="7"/>
  <c r="F136" i="7"/>
  <c r="G136" i="7"/>
  <c r="D136" i="7"/>
  <c r="D115" i="7"/>
  <c r="D63" i="7"/>
  <c r="E56" i="7"/>
  <c r="F56" i="7"/>
  <c r="G56" i="7"/>
  <c r="D56" i="7"/>
  <c r="D69" i="20" l="1"/>
  <c r="C8" i="11" l="1"/>
  <c r="K21" i="11" l="1"/>
  <c r="F21" i="11"/>
  <c r="K20" i="11" l="1"/>
  <c r="H20" i="11"/>
  <c r="E20" i="11"/>
  <c r="C70" i="16" l="1"/>
  <c r="D70" i="16"/>
  <c r="B11" i="11"/>
  <c r="F69" i="7"/>
  <c r="D19" i="7"/>
  <c r="D21" i="7" s="1"/>
  <c r="F156" i="7"/>
  <c r="B24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E22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N6" i="11"/>
  <c r="M6" i="11"/>
  <c r="L6" i="11"/>
  <c r="K6" i="11"/>
  <c r="J6" i="11"/>
  <c r="I6" i="11"/>
  <c r="H6" i="11"/>
  <c r="G6" i="11"/>
  <c r="F6" i="11"/>
  <c r="E6" i="11"/>
  <c r="D6" i="11"/>
  <c r="C6" i="11"/>
  <c r="N3" i="11"/>
  <c r="N11" i="11" s="1"/>
  <c r="M3" i="11"/>
  <c r="M11" i="11" s="1"/>
  <c r="L3" i="11"/>
  <c r="K3" i="11"/>
  <c r="J3" i="11"/>
  <c r="I3" i="11"/>
  <c r="I11" i="11" s="1"/>
  <c r="H3" i="11"/>
  <c r="G3" i="11"/>
  <c r="F3" i="11"/>
  <c r="F11" i="11" s="1"/>
  <c r="E3" i="11"/>
  <c r="D3" i="11"/>
  <c r="C3" i="11"/>
  <c r="F19" i="5"/>
  <c r="E120" i="7"/>
  <c r="F120" i="7"/>
  <c r="D120" i="7"/>
  <c r="E46" i="7"/>
  <c r="G150" i="7"/>
  <c r="F150" i="7"/>
  <c r="F146" i="7"/>
  <c r="E146" i="7"/>
  <c r="D146" i="7"/>
  <c r="G115" i="7"/>
  <c r="F115" i="7"/>
  <c r="G107" i="7"/>
  <c r="F107" i="7"/>
  <c r="E107" i="7"/>
  <c r="D107" i="7"/>
  <c r="E102" i="7"/>
  <c r="D102" i="7"/>
  <c r="G91" i="7"/>
  <c r="F91" i="7"/>
  <c r="G83" i="7"/>
  <c r="G46" i="7"/>
  <c r="G19" i="7"/>
  <c r="G21" i="7" s="1"/>
  <c r="E19" i="7"/>
  <c r="E21" i="7" s="1"/>
  <c r="E19" i="5"/>
  <c r="D19" i="5"/>
  <c r="D166" i="7" l="1"/>
  <c r="G166" i="7"/>
  <c r="G168" i="7" s="1"/>
  <c r="F166" i="7"/>
  <c r="E166" i="7"/>
  <c r="E168" i="7" s="1"/>
  <c r="F19" i="7"/>
  <c r="F21" i="7" s="1"/>
  <c r="F168" i="7" s="1"/>
  <c r="G11" i="11"/>
  <c r="H24" i="11"/>
  <c r="L24" i="11"/>
  <c r="G24" i="11"/>
  <c r="J11" i="11"/>
  <c r="E11" i="11"/>
  <c r="C24" i="11"/>
  <c r="C25" i="11" s="1"/>
  <c r="J24" i="11"/>
  <c r="K24" i="11"/>
  <c r="F24" i="11"/>
  <c r="I24" i="11"/>
  <c r="M24" i="11"/>
  <c r="N24" i="11"/>
  <c r="D24" i="11"/>
  <c r="E24" i="11"/>
  <c r="K11" i="11"/>
  <c r="C11" i="11"/>
  <c r="D11" i="11"/>
  <c r="H11" i="11"/>
  <c r="L11" i="11"/>
  <c r="F70" i="16"/>
  <c r="E70" i="16"/>
  <c r="C12" i="11" l="1"/>
  <c r="D12" i="11" s="1"/>
  <c r="E12" i="11" s="1"/>
  <c r="F12" i="11" s="1"/>
  <c r="G12" i="11" s="1"/>
  <c r="H12" i="11" s="1"/>
  <c r="I12" i="11" s="1"/>
  <c r="J12" i="11" s="1"/>
  <c r="K12" i="11" s="1"/>
  <c r="L12" i="11" s="1"/>
  <c r="M12" i="11" s="1"/>
  <c r="N12" i="11" s="1"/>
  <c r="D168" i="7"/>
  <c r="D25" i="11"/>
  <c r="E25" i="11" s="1"/>
  <c r="F25" i="11" s="1"/>
  <c r="G25" i="11" s="1"/>
  <c r="H25" i="11" s="1"/>
  <c r="I25" i="11" s="1"/>
  <c r="J25" i="11" s="1"/>
  <c r="K25" i="11" s="1"/>
  <c r="L25" i="11" s="1"/>
  <c r="M25" i="11" s="1"/>
  <c r="N25" i="11" s="1"/>
</calcChain>
</file>

<file path=xl/sharedStrings.xml><?xml version="1.0" encoding="utf-8"?>
<sst xmlns="http://schemas.openxmlformats.org/spreadsheetml/2006/main" count="710" uniqueCount="364">
  <si>
    <t>Kötelező feladatok</t>
  </si>
  <si>
    <t>Államigazgatási feladatok</t>
  </si>
  <si>
    <t>I</t>
  </si>
  <si>
    <t>Költségvetési működési kiadások</t>
  </si>
  <si>
    <t>K1</t>
  </si>
  <si>
    <t>Személyi juttatások</t>
  </si>
  <si>
    <t>K2</t>
  </si>
  <si>
    <t xml:space="preserve">Munkaadókat terhelő járulékok és szociális hozzájárulási adó       </t>
  </si>
  <si>
    <t>K3</t>
  </si>
  <si>
    <t>Dologi kiadások</t>
  </si>
  <si>
    <t>K4</t>
  </si>
  <si>
    <t>Ellátottak pénzbeli juttatásai</t>
  </si>
  <si>
    <t>K5</t>
  </si>
  <si>
    <t>Egyéb működési célú kiadások</t>
  </si>
  <si>
    <t xml:space="preserve">       Egyéb m. c. támogatások államháztartáson belülre</t>
  </si>
  <si>
    <t xml:space="preserve">       Egyéb m. c. támogatások államháztartáson kívülre</t>
  </si>
  <si>
    <t>Költségvetési működési kiadások összesen</t>
  </si>
  <si>
    <t>Költségvetési felhalmozási kiadások</t>
  </si>
  <si>
    <t>K6</t>
  </si>
  <si>
    <t>Beruházások</t>
  </si>
  <si>
    <t>K7</t>
  </si>
  <si>
    <t>Felújítások</t>
  </si>
  <si>
    <t>K8</t>
  </si>
  <si>
    <t>Egyéb felhalmozású célú kiadások</t>
  </si>
  <si>
    <t>Költségvetési felhalmozási kiadások összesen</t>
  </si>
  <si>
    <t>KÖLTSÉGVETÉSI KIADÁSOK ÖSSZESEN</t>
  </si>
  <si>
    <t>K9</t>
  </si>
  <si>
    <t>Finanszírozási kiadások</t>
  </si>
  <si>
    <t>Központi, irányító szervi támogatások folyósítása</t>
  </si>
  <si>
    <t>Hosszú lejáratú hitelek, kölcsönök törlesztése</t>
  </si>
  <si>
    <t>FINANSZÍROZÁSI KIADÁSOK ÖSSZESEN</t>
  </si>
  <si>
    <t>KIADÁSOK ÖSSZESEN (I+II)</t>
  </si>
  <si>
    <t>Költségvetési működési bevételek</t>
  </si>
  <si>
    <t>B1</t>
  </si>
  <si>
    <t>Működési célú támogatások államháztartáson belülről</t>
  </si>
  <si>
    <t xml:space="preserve"> Önkormányzatok működési támogatásai</t>
  </si>
  <si>
    <t xml:space="preserve"> Egyéb működési célú támogatások bevételei  államháztartáson belülről</t>
  </si>
  <si>
    <t xml:space="preserve">   OEP</t>
  </si>
  <si>
    <t xml:space="preserve">   Munkaügyi központ</t>
  </si>
  <si>
    <t xml:space="preserve">  önkormányzattól, táruslástól</t>
  </si>
  <si>
    <t>B3</t>
  </si>
  <si>
    <t>Közhatalmi bevételek</t>
  </si>
  <si>
    <t>B311 Magánszemélyek jövedelemadói</t>
  </si>
  <si>
    <t>B34 Vagyoni tipusú adók</t>
  </si>
  <si>
    <t xml:space="preserve">         építményadó</t>
  </si>
  <si>
    <t xml:space="preserve">         magánszemélyek kommunális adója</t>
  </si>
  <si>
    <t xml:space="preserve">         telekadó</t>
  </si>
  <si>
    <t>B35 Termékek és szolgáltatások adói</t>
  </si>
  <si>
    <t xml:space="preserve">         állandó jelleggel végzett iparűzési adó</t>
  </si>
  <si>
    <t xml:space="preserve">         tartózkodás után fizetett idegenforgalmi adót</t>
  </si>
  <si>
    <t xml:space="preserve">         gépjárműadó</t>
  </si>
  <si>
    <t>B36   Egyéb közhatalmi bevételek</t>
  </si>
  <si>
    <t xml:space="preserve">          igazgatási szolgáltatási díj</t>
  </si>
  <si>
    <t>B4</t>
  </si>
  <si>
    <t>Működési bevételek</t>
  </si>
  <si>
    <t xml:space="preserve">          Tulajdonosi bevétel</t>
  </si>
  <si>
    <t xml:space="preserve">          Ellátási díjak</t>
  </si>
  <si>
    <t>B6</t>
  </si>
  <si>
    <t>Működési célú átvett pénzeszközök</t>
  </si>
  <si>
    <t>Működési költségvetési bevételek összesen</t>
  </si>
  <si>
    <t>Költségvetési felhalmozási bevételek</t>
  </si>
  <si>
    <t>B2</t>
  </si>
  <si>
    <t>Felhalmozási célú támogatások államháztartáson belülről</t>
  </si>
  <si>
    <t>B5</t>
  </si>
  <si>
    <t>Felhalmozási bevételek</t>
  </si>
  <si>
    <t>B7</t>
  </si>
  <si>
    <t>Felhalmozási célú átvett pénzeszközök</t>
  </si>
  <si>
    <t>Felhalmozási költségvetési bevételek összesen</t>
  </si>
  <si>
    <t>III</t>
  </si>
  <si>
    <t>KÖLTSÉGVETÉSI BEVÉTELEK ÖSSZESEN</t>
  </si>
  <si>
    <t>B8</t>
  </si>
  <si>
    <t>Finanszírozási bevételek</t>
  </si>
  <si>
    <t xml:space="preserve">       maradványának igénybevétele</t>
  </si>
  <si>
    <t>IV</t>
  </si>
  <si>
    <t>FINANSZÍROZÁSI BEVÉTELEK ÖSSZESEN</t>
  </si>
  <si>
    <t>BEVÉTELEK ÖSSZESEN</t>
  </si>
  <si>
    <t>Működési hiány- /többlet +</t>
  </si>
  <si>
    <t>Felhalmozási hiány- /többlet +</t>
  </si>
  <si>
    <t>Hiányok belső finanszírozása</t>
  </si>
  <si>
    <t>Megnevezés</t>
  </si>
  <si>
    <t>részletezés</t>
  </si>
  <si>
    <t>előirányzat ezer Ft-ban</t>
  </si>
  <si>
    <t>összesen</t>
  </si>
  <si>
    <t>Felújítás</t>
  </si>
  <si>
    <t>Intézmény neve (címrend, szakfeladat szerint)</t>
  </si>
  <si>
    <t>Engedé-lyezett létszám</t>
  </si>
  <si>
    <t>teljes munka-időben fogl.</t>
  </si>
  <si>
    <t>részmunka-időben foglalkoz-tatott</t>
  </si>
  <si>
    <t>Vértesboglár Község Önkormányzata</t>
  </si>
  <si>
    <t>Közfoglalkoztatott</t>
  </si>
  <si>
    <t>Általános Művelődési Központ Vértesboglár</t>
  </si>
  <si>
    <t>ÖSSZESEN:</t>
  </si>
  <si>
    <t xml:space="preserve"> </t>
  </si>
  <si>
    <t>Óvodai nevelés, ellátás</t>
  </si>
  <si>
    <t>Nemzetiségi óvodai nevelés, ellátás</t>
  </si>
  <si>
    <t>Óvodai intézményi étkeztetés</t>
  </si>
  <si>
    <t>Iskolai intézményi étkeztetés</t>
  </si>
  <si>
    <t>ÁMK Közművelődési intézmény</t>
  </si>
  <si>
    <t>összeg  ezer forintban</t>
  </si>
  <si>
    <t>Bevétel</t>
  </si>
  <si>
    <t>Kiadás</t>
  </si>
  <si>
    <t>mód. Eir.</t>
  </si>
  <si>
    <t>eredeti eir</t>
  </si>
  <si>
    <t>Általános Művelődési Központ</t>
  </si>
  <si>
    <t>Müködési költségvetés</t>
  </si>
  <si>
    <t>irányító szervtől kapott támogatás</t>
  </si>
  <si>
    <t>személyi juttatások</t>
  </si>
  <si>
    <t>munkaadót terhelő járulékok</t>
  </si>
  <si>
    <t>Felhalmozási költségvetés</t>
  </si>
  <si>
    <t>felújítás</t>
  </si>
  <si>
    <t>Általános Művelődési Központ összesen</t>
  </si>
  <si>
    <t xml:space="preserve"> Önkormányzat  szakfeladatai</t>
  </si>
  <si>
    <t>Működési költségvetés</t>
  </si>
  <si>
    <t>személyi juttatás</t>
  </si>
  <si>
    <t>dologi és egyéb folyó kiadások</t>
  </si>
  <si>
    <t>Önkormányzati jogalkotás  összesen</t>
  </si>
  <si>
    <t>Felhalmozási és tőkejellegű bevétel</t>
  </si>
  <si>
    <t>Önkorm. feladatra nem terv. elsz.össz.:</t>
  </si>
  <si>
    <t xml:space="preserve">                      Önkorm.elszámolásai kvi.szerveikkel összesen  </t>
  </si>
  <si>
    <t>beruházás</t>
  </si>
  <si>
    <t>Közvilágítási feladatok</t>
  </si>
  <si>
    <t>dologi kiadások</t>
  </si>
  <si>
    <t>felhalmozási célú pe. átadás</t>
  </si>
  <si>
    <t>Közvilágítási feladatok összesen</t>
  </si>
  <si>
    <t>támogatásértékű működési bevétel</t>
  </si>
  <si>
    <t>Működési c. pénzeszköz átadás</t>
  </si>
  <si>
    <t>Háziorvosi ügyeleti ellátás</t>
  </si>
  <si>
    <t>működési támogatás államht-on belülről</t>
  </si>
  <si>
    <t>Háziorvosi ügyeleti ellátás összesen</t>
  </si>
  <si>
    <t>munkaadókat terhelő járulék</t>
  </si>
  <si>
    <t>önkormányzatok sajátos műk.bevétele</t>
  </si>
  <si>
    <t>felhalmozási költségvetés</t>
  </si>
  <si>
    <t>Vértesboglár Község Önkormányzata és intézménye  összesen</t>
  </si>
  <si>
    <t>6/A Önállóan működő intézmény</t>
  </si>
  <si>
    <t>6/B</t>
  </si>
  <si>
    <t>6/A Önállóan működő intézmény összesen</t>
  </si>
  <si>
    <t>6/B Önkormányzat és szakfeladatai összesen</t>
  </si>
  <si>
    <t>működési bevétel</t>
  </si>
  <si>
    <t>Egyéb m. c. támogatások államháztartáson belülre</t>
  </si>
  <si>
    <t>Egyéb m. c. támogatások államháztartáson kívülre</t>
  </si>
  <si>
    <t>Önkormányzatok és önkormányzati hivatalok jogalkotó és általános igazgatási tevékenysége</t>
  </si>
  <si>
    <t>Egyéb működési bevétel</t>
  </si>
  <si>
    <t>Előző évi felhalmozási költségvetési maradvány igénybevétele</t>
  </si>
  <si>
    <t>Magánszemélyek kommunális adója</t>
  </si>
  <si>
    <t>Telekadó</t>
  </si>
  <si>
    <t>Építményadó</t>
  </si>
  <si>
    <t>Gépjárműadó</t>
  </si>
  <si>
    <t>pótlék, bírság</t>
  </si>
  <si>
    <t>Háziorvosi alapellátás</t>
  </si>
  <si>
    <t>Háziorvosi alapellátás összesen</t>
  </si>
  <si>
    <t>Tulajdonosi bevétel</t>
  </si>
  <si>
    <t>Az önkormányzati vagyonnal való gazdálkodással kapcsolatos feladatok</t>
  </si>
  <si>
    <t>Nem veszélyes (települési) hulladék vegyes (ömlesztett) begyűjtése, szállítása, átrakás</t>
  </si>
  <si>
    <t>Szennyvíz gyűjtése, tisztítása, elhelyezése</t>
  </si>
  <si>
    <t>Város-, községgazdálkodási egyéb szolgáltatások</t>
  </si>
  <si>
    <t>Város-, községgazdálkodási egyéb szolgáltatások össesen</t>
  </si>
  <si>
    <t>Az önkormányzati vagyonnal való gazdálkodással kapcsolatos feladatok összesen</t>
  </si>
  <si>
    <t>Szennyvíz gyűjtése, tisztítása, elhelyezése összesen</t>
  </si>
  <si>
    <t>Nem veszélyes (települési) hulladék vegyes (ömlesztett) begyűjtése, szállítása, átrakás összesen</t>
  </si>
  <si>
    <t>Sportlétesítmények, edzőtáborok működtetése és fejlesztése</t>
  </si>
  <si>
    <t>Sportlétesítmények, edzőtáborok működtetése és fejlesztése összesen</t>
  </si>
  <si>
    <t>szolgáltatások bevétele</t>
  </si>
  <si>
    <t>Közutak, hidak, alagutak üzemeltetése, fenntartása</t>
  </si>
  <si>
    <t>Közutak, hidak, alagutak üzemeltetése, fenntartása összesen</t>
  </si>
  <si>
    <t xml:space="preserve">        Tartalékok</t>
  </si>
  <si>
    <t xml:space="preserve">          Szolgáltatások ellenérték</t>
  </si>
  <si>
    <t xml:space="preserve">          Kiszámlázott általános forgalmi adó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</si>
  <si>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</si>
  <si>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</si>
  <si>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</si>
  <si>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</si>
  <si>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</si>
  <si>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</si>
  <si>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</si>
  <si>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</si>
  <si>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</si>
  <si>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</si>
  <si>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</si>
  <si>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</si>
  <si>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</si>
  <si>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Bevételek összesen</t>
  </si>
  <si>
    <t>Göngyölített</t>
  </si>
  <si>
    <t>KIADÁSOK</t>
  </si>
  <si>
    <t>Munkaadót terhelő járulékok</t>
  </si>
  <si>
    <t>Egyéb felhalmozási célú kiadások</t>
  </si>
  <si>
    <t>Kiadások összesen</t>
  </si>
  <si>
    <t>Beruházás</t>
  </si>
  <si>
    <t>egyéb működési célú kiadások</t>
  </si>
  <si>
    <t>Felhalmozási célú visszatérítendő tám. ÁHT-kívülre</t>
  </si>
  <si>
    <t>működési költségvetés</t>
  </si>
  <si>
    <t xml:space="preserve">eredeti eir. </t>
  </si>
  <si>
    <t>Önkormányzatok elszámolásai kvi. Szerveikkel</t>
  </si>
  <si>
    <t xml:space="preserve">       Elvonások és befizetések</t>
  </si>
  <si>
    <t>Államháztartáson belüli megelőlegezés visszafizetése</t>
  </si>
  <si>
    <t xml:space="preserve"> egyéb </t>
  </si>
  <si>
    <t xml:space="preserve">          bírság, pótlékok</t>
  </si>
  <si>
    <t xml:space="preserve">          Közvetített szolgáltatások ellenértéke</t>
  </si>
  <si>
    <t xml:space="preserve">         Általános adó vissztérítése</t>
  </si>
  <si>
    <t xml:space="preserve">         Kamatbevételek</t>
  </si>
  <si>
    <t xml:space="preserve">         Egyéb működési bevételek</t>
  </si>
  <si>
    <t xml:space="preserve">       Intézményfinanszírozás</t>
  </si>
  <si>
    <t>Költségvetési hiány</t>
  </si>
  <si>
    <t>előző évi költségvetési maradvány</t>
  </si>
  <si>
    <t>2017. évi előirányzat</t>
  </si>
  <si>
    <t>2018. évi előirányzat</t>
  </si>
  <si>
    <t>2019. évi előirányzat</t>
  </si>
  <si>
    <t>Útpadka gyalulás</t>
  </si>
  <si>
    <t>Önkormányzat</t>
  </si>
  <si>
    <t>ÁMK</t>
  </si>
  <si>
    <t>Egyéb működési célú támogatások ÁHT-belülre</t>
  </si>
  <si>
    <t>Egyéb működési célú támogatások ÁHT-kívülre</t>
  </si>
  <si>
    <t>Egyéb felhalmozási célú kiadás</t>
  </si>
  <si>
    <t>tartalék</t>
  </si>
  <si>
    <t xml:space="preserve">bevétel eredeti eir. </t>
  </si>
  <si>
    <t>Kiadás eredeti eir</t>
  </si>
  <si>
    <t>Adó, Vám és jövedéki igazgatás</t>
  </si>
  <si>
    <t>Működési bevétel</t>
  </si>
  <si>
    <t>Hosszabb időtartamú közfoglalkoztatása</t>
  </si>
  <si>
    <t>Hosszabb időtartamú közfoglalkoztatása összesen</t>
  </si>
  <si>
    <t>Egyéb szociális pénzbeli és természetbeni ellátásk, támogatások</t>
  </si>
  <si>
    <t>Egyéb szociális pénzbeli és természetbeni ellátásk, támogatások öszesen</t>
  </si>
  <si>
    <t>Települési támogatás összesen</t>
  </si>
  <si>
    <t>Feladat alapu állami támogatás</t>
  </si>
  <si>
    <t>kültéri színpad</t>
  </si>
  <si>
    <t>Önkormányzatok elszámolási a központi költsgévetéssel</t>
  </si>
  <si>
    <t>KÖTELETZŐ FELADATOK</t>
  </si>
  <si>
    <t>Önkormányzatok és önkormányzati hivatalok jogalkotó és általános igazgatási tevékenysége ÖSSZESEN</t>
  </si>
  <si>
    <t>ÖNKÉNT VÁLLALT FELADAT</t>
  </si>
  <si>
    <t>Működési célú átvett pénzeszköz</t>
  </si>
  <si>
    <t>felhalmozási célú támogatés áht.-n belülről</t>
  </si>
  <si>
    <t>Felhalmozási célú átvett pénzeszköz</t>
  </si>
  <si>
    <t>Állandó jelleggel végzett iparűzési adó</t>
  </si>
  <si>
    <t>termőföld, talajterhelés</t>
  </si>
  <si>
    <t>Települési támogatás</t>
  </si>
  <si>
    <t xml:space="preserve">         talajterhelési díj</t>
  </si>
  <si>
    <t xml:space="preserve">          Szolgáltatások ellenértéke</t>
  </si>
  <si>
    <t>Munkaadókat terhelő járulékok és szociális hozzájárulási adó</t>
  </si>
  <si>
    <t>Tartalékok</t>
  </si>
  <si>
    <t>Elvonások és befizetések</t>
  </si>
  <si>
    <t>Önkormányzatok működési támogatásai</t>
  </si>
  <si>
    <t>Egyéb működési célú támogatások bevételei  államháztartáson belülről</t>
  </si>
  <si>
    <t>OEP</t>
  </si>
  <si>
    <t>Munkaügyi központ</t>
  </si>
  <si>
    <t>önkormányzattól, táruslástól</t>
  </si>
  <si>
    <t>egyéb</t>
  </si>
  <si>
    <t>építményadó</t>
  </si>
  <si>
    <t>magánszemélyek kommunális adója</t>
  </si>
  <si>
    <t>telekadó</t>
  </si>
  <si>
    <t>állandó jelleggel végzett iparűzési adó</t>
  </si>
  <si>
    <t>tartózkodás után fizetett idegenforgalmi adót</t>
  </si>
  <si>
    <t>gépjárműadó</t>
  </si>
  <si>
    <t>igazgatási szolgáltatási díj</t>
  </si>
  <si>
    <t>bírság, pótlékok</t>
  </si>
  <si>
    <t>Szolgáltatások ellenérték</t>
  </si>
  <si>
    <t>Közvetített szolgáltatások ellenértéke</t>
  </si>
  <si>
    <t>Ellátási díjak</t>
  </si>
  <si>
    <t>Kiszámlázott általános forgalmi adó</t>
  </si>
  <si>
    <t>Általános adó vissztérítése</t>
  </si>
  <si>
    <t>Kamatbevételek</t>
  </si>
  <si>
    <t>Egyéb működési bevételek</t>
  </si>
  <si>
    <t>Intézményfinanszírozás</t>
  </si>
  <si>
    <t>maradványának igénybevétele</t>
  </si>
  <si>
    <t>Önként vállalt feladatok</t>
  </si>
  <si>
    <t>Útfelújítás</t>
  </si>
  <si>
    <t>Járda felújítás</t>
  </si>
  <si>
    <t>Utak murvázása</t>
  </si>
  <si>
    <t>szennyvízfelújítás</t>
  </si>
  <si>
    <t>takarítógép: 100.000</t>
  </si>
  <si>
    <t>gyermek wc elválasztó fal/pavilon</t>
  </si>
  <si>
    <t>drót kerítés</t>
  </si>
  <si>
    <t>teafőző (ital melegentartó)</t>
  </si>
  <si>
    <t>6 db számítógép</t>
  </si>
  <si>
    <t>Víz gyűjtése, tisztítása, elhelyezése</t>
  </si>
  <si>
    <t>Víz gyűjtése, tisztítása, elhelyezése összesen</t>
  </si>
  <si>
    <t xml:space="preserve"> Temetési segély</t>
  </si>
  <si>
    <t xml:space="preserve"> Lakásfenntartási támogatás</t>
  </si>
  <si>
    <t xml:space="preserve"> Természetbeni (tűzifa önerő)</t>
  </si>
  <si>
    <t xml:space="preserve"> Egyéb jogcímen (ingyenes gyermekétkeztetés, Bursa)</t>
  </si>
  <si>
    <t>K48</t>
  </si>
  <si>
    <t>Rovatkód</t>
  </si>
  <si>
    <t>2020. évi előirányzat</t>
  </si>
  <si>
    <t>B34 Vagyoni típusú adók</t>
  </si>
  <si>
    <t>a költségvetési év azon fejlesztési céljai, amelyek megvalósításához a Stabilitási tv. 3. § (1) bekezdése szerinti adósságot keletkeztető ügylet megkötése válik vagy válhat szükségessé (E Ft)</t>
  </si>
  <si>
    <t>ELŐIRÁNYZATOK</t>
  </si>
  <si>
    <t>Rovat megnevezése</t>
  </si>
  <si>
    <t>Rovat-szám</t>
  </si>
  <si>
    <t xml:space="preserve">kiadási módosított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</si>
  <si>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</si>
  <si>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</si>
  <si>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</si>
  <si>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</si>
  <si>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</si>
  <si>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</si>
  <si>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</si>
  <si>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</si>
  <si>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</si>
  <si>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</si>
  <si>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</si>
  <si>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</si>
  <si>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</si>
  <si>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</si>
  <si>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</si>
  <si>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</si>
  <si>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</si>
  <si>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</si>
  <si>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</si>
  <si>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</si>
  <si>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</si>
  <si>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</si>
  <si>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</si>
  <si>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</si>
  <si>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</si>
  <si>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</si>
  <si>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</si>
  <si>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</si>
  <si>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</si>
  <si>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</si>
  <si>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</si>
  <si>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</si>
  <si>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Vértesboglár Község Önkormányzata és intézménye 2017. évi költségvetése</t>
  </si>
  <si>
    <t>irányítószervi támogatás</t>
  </si>
  <si>
    <t xml:space="preserve">         tealajterhelési díj</t>
  </si>
  <si>
    <t>Önként válalat feladatok</t>
  </si>
  <si>
    <t>tealajterhelési díj</t>
  </si>
  <si>
    <t>Közfoglalkoztatottak tárgyi eszköz beszerzése</t>
  </si>
  <si>
    <t>Egyéb tárgyi eszköz beszerzés</t>
  </si>
  <si>
    <t>Finanszírozási bevétel költsgévetési maradvány</t>
  </si>
  <si>
    <t>Államháztartási megelőlegezés visszafizetés</t>
  </si>
  <si>
    <t>Felhalmozási célú tám ÁH belülről</t>
  </si>
  <si>
    <t>Felhalmozási célú visszatérítendő támogatás</t>
  </si>
  <si>
    <t>Immateriális javak (településképi arculati, szolgalmi jog, stb.)</t>
  </si>
  <si>
    <t>Ingatalnok beruházása (napelem (orvosi rendelő, óvoda), szennyvíz, ívóvíz kiép, engedélyek, tervek)</t>
  </si>
  <si>
    <t>Ingatlan felújítások</t>
  </si>
  <si>
    <t>Elvonások befizetések</t>
  </si>
  <si>
    <t>Gyermekvédelmi pénzbeli és természetbeni ellátások</t>
  </si>
  <si>
    <t>családi támogatás</t>
  </si>
  <si>
    <t>Egyéb működési célú támogatások bevételei ÁHT belülről</t>
  </si>
  <si>
    <t>Gyermekvédelmi pénzbeli és természetbeni ellátások összesen</t>
  </si>
  <si>
    <t>Vértesboglár Község Önkormányzatának több éves kihatással járó döntése</t>
  </si>
  <si>
    <t>SSz.</t>
  </si>
  <si>
    <t>2017. év</t>
  </si>
  <si>
    <t>2018. év</t>
  </si>
  <si>
    <t>2019.év</t>
  </si>
  <si>
    <t>2020. év</t>
  </si>
  <si>
    <t>1.</t>
  </si>
  <si>
    <t>TOP-1.4.1.-15-FE1-2016-00043</t>
  </si>
  <si>
    <t>2.</t>
  </si>
  <si>
    <t>TOP-4.1.1.-15-FE1-2016-00030</t>
  </si>
  <si>
    <t>TOP-1.4.1.-15-FE1-2016-00043- Óvoda</t>
  </si>
  <si>
    <t>TOP-4.1.1.-15-FE1-2016-00030-orvosi rendelő</t>
  </si>
  <si>
    <t>Unios pályázati forrásból megvalósuló feladatok</t>
  </si>
  <si>
    <t>Teljes program forrásának tervezett összetétele BEVÉTEL</t>
  </si>
  <si>
    <t>Program 2017. évi ütemezése KIADÁS</t>
  </si>
  <si>
    <t>Program 2018. évi ütemezése KIADÁS</t>
  </si>
  <si>
    <t>Összes kiadás</t>
  </si>
  <si>
    <t>Sorszám</t>
  </si>
  <si>
    <t>Pályázat címe, célja</t>
  </si>
  <si>
    <t>Pályázat neve, operatív program</t>
  </si>
  <si>
    <t>Pályázat teljes költség</t>
  </si>
  <si>
    <t>Pályázati forrás</t>
  </si>
  <si>
    <t>Saját forrás</t>
  </si>
  <si>
    <t>Tervezett összes kiadás</t>
  </si>
  <si>
    <t>TOP-1.4.1.-15-FE1-2016-00043-Óvoda</t>
  </si>
  <si>
    <t>TOP-4.1.1.-15-FE1-2016-00030-Orvosi rendelő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</si>
</sst>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(* #,##0.00_);_(* \(#,##0.00\);_(* &quot;-&quot;??_);_(@_)"/>
    <numFmt numFmtId="165" formatCode="mmmm"/>
    <numFmt numFmtId="166" formatCode="_(* #,##0_);_(* \(#,##0\);_(* &quot;-&quot;??_);_(@_)"/>
    <numFmt numFmtId="167" formatCode="#,##0.00&quot; &quot;[$Ft-40E];[Red]&quot;-&quot;#,##0.00&quot; &quot;[$Ft-40E]"/>
    <numFmt numFmtId="168" formatCode="_-* #,##0\ _F_t_-;\-* #,##0\ _F_t_-;_-* &quot;-&quot;??\ _F_t_-;_-@_-"/>
    <numFmt numFmtId="169" formatCode="_-* #,##0\ &quot;Ft&quot;_-;\-* #,##0\ &quot;Ft&quot;_-;_-* &quot;-&quot;??\ &quot;Ft&quot;_-;_-@_-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i/>
      <sz val="6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0" borderId="0"/>
    <xf numFmtId="9" fontId="30" fillId="0" borderId="0" applyBorder="0" applyProtection="0"/>
    <xf numFmtId="0" fontId="1" fillId="0" borderId="0"/>
    <xf numFmtId="0" fontId="31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 textRotation="90"/>
    </xf>
    <xf numFmtId="0" fontId="32" fillId="0" borderId="0" applyNumberFormat="0" applyBorder="0" applyProtection="0"/>
    <xf numFmtId="167" fontId="32" fillId="0" borderId="0" applyBorder="0" applyProtection="0"/>
  </cellStyleXfs>
  <cellXfs count="309">
    <xf numFmtId="0" fontId="0" fillId="0" borderId="0" xfId="0"/>
    <xf numFmtId="0" fontId="18" fillId="0" borderId="4" xfId="5" applyFont="1" applyFill="1" applyBorder="1" applyAlignment="1">
      <alignment wrapText="1"/>
    </xf>
    <xf numFmtId="0" fontId="18" fillId="0" borderId="4" xfId="5" applyFont="1" applyFill="1" applyBorder="1"/>
    <xf numFmtId="0" fontId="25" fillId="3" borderId="4" xfId="0" applyFont="1" applyFill="1" applyBorder="1"/>
    <xf numFmtId="3" fontId="25" fillId="3" borderId="4" xfId="0" applyNumberFormat="1" applyFont="1" applyFill="1" applyBorder="1" applyAlignment="1">
      <alignment horizontal="center" wrapText="1"/>
    </xf>
    <xf numFmtId="0" fontId="25" fillId="0" borderId="0" xfId="0" applyFont="1"/>
    <xf numFmtId="0" fontId="25" fillId="0" borderId="4" xfId="0" applyFont="1" applyBorder="1"/>
    <xf numFmtId="3" fontId="25" fillId="0" borderId="4" xfId="0" applyNumberFormat="1" applyFont="1" applyBorder="1"/>
    <xf numFmtId="3" fontId="27" fillId="0" borderId="4" xfId="0" applyNumberFormat="1" applyFont="1" applyBorder="1"/>
    <xf numFmtId="0" fontId="25" fillId="6" borderId="4" xfId="0" applyFont="1" applyFill="1" applyBorder="1"/>
    <xf numFmtId="3" fontId="27" fillId="6" borderId="4" xfId="0" applyNumberFormat="1" applyFont="1" applyFill="1" applyBorder="1"/>
    <xf numFmtId="3" fontId="25" fillId="0" borderId="0" xfId="0" applyNumberFormat="1" applyFont="1"/>
    <xf numFmtId="0" fontId="8" fillId="0" borderId="0" xfId="7" applyFont="1"/>
    <xf numFmtId="0" fontId="10" fillId="0" borderId="5" xfId="7" applyFont="1" applyBorder="1"/>
    <xf numFmtId="0" fontId="10" fillId="0" borderId="6" xfId="7" applyFont="1" applyBorder="1"/>
    <xf numFmtId="0" fontId="10" fillId="0" borderId="7" xfId="7" applyFont="1" applyBorder="1"/>
    <xf numFmtId="0" fontId="10" fillId="0" borderId="8" xfId="7" applyFont="1" applyBorder="1"/>
    <xf numFmtId="0" fontId="10" fillId="0" borderId="9" xfId="7" applyFont="1" applyBorder="1" applyAlignment="1">
      <alignment horizontal="left"/>
    </xf>
    <xf numFmtId="0" fontId="10" fillId="0" borderId="0" xfId="7" applyFont="1" applyBorder="1" applyAlignment="1">
      <alignment horizontal="left"/>
    </xf>
    <xf numFmtId="0" fontId="10" fillId="0" borderId="7" xfId="7" applyFont="1" applyBorder="1" applyAlignment="1">
      <alignment horizontal="left"/>
    </xf>
    <xf numFmtId="0" fontId="10" fillId="0" borderId="9" xfId="7" applyFont="1" applyBorder="1" applyAlignment="1">
      <alignment horizontal="center"/>
    </xf>
    <xf numFmtId="0" fontId="10" fillId="0" borderId="0" xfId="7" applyFont="1" applyBorder="1" applyAlignment="1">
      <alignment horizontal="center"/>
    </xf>
    <xf numFmtId="0" fontId="10" fillId="0" borderId="7" xfId="7" applyFont="1" applyBorder="1" applyAlignment="1">
      <alignment horizontal="center"/>
    </xf>
    <xf numFmtId="0" fontId="10" fillId="0" borderId="10" xfId="7" applyFont="1" applyBorder="1"/>
    <xf numFmtId="0" fontId="10" fillId="0" borderId="11" xfId="7" applyFont="1" applyBorder="1"/>
    <xf numFmtId="0" fontId="10" fillId="2" borderId="12" xfId="7" applyFont="1" applyFill="1" applyBorder="1"/>
    <xf numFmtId="0" fontId="0" fillId="6" borderId="4" xfId="0" applyFill="1" applyBorder="1"/>
    <xf numFmtId="0" fontId="27" fillId="0" borderId="4" xfId="6" applyFont="1" applyFill="1" applyBorder="1" applyProtection="1">
      <protection locked="0"/>
    </xf>
    <xf numFmtId="3" fontId="27" fillId="0" borderId="4" xfId="6" applyNumberFormat="1" applyFont="1" applyFill="1" applyBorder="1" applyProtection="1">
      <protection locked="0"/>
    </xf>
    <xf numFmtId="3" fontId="14" fillId="6" borderId="4" xfId="6" applyNumberFormat="1" applyFont="1" applyFill="1" applyBorder="1" applyProtection="1">
      <protection locked="0"/>
    </xf>
    <xf numFmtId="3" fontId="0" fillId="0" borderId="0" xfId="0" applyNumberFormat="1"/>
    <xf numFmtId="0" fontId="8" fillId="0" borderId="0" xfId="9" applyFont="1" applyFill="1" applyBorder="1"/>
    <xf numFmtId="0" fontId="8" fillId="0" borderId="13" xfId="9" applyFont="1" applyFill="1" applyBorder="1"/>
    <xf numFmtId="0" fontId="8" fillId="0" borderId="9" xfId="9" applyFont="1" applyFill="1" applyBorder="1"/>
    <xf numFmtId="0" fontId="8" fillId="0" borderId="14" xfId="9" applyFont="1" applyFill="1" applyBorder="1"/>
    <xf numFmtId="0" fontId="8" fillId="0" borderId="15" xfId="9" applyFont="1" applyFill="1" applyBorder="1" applyAlignment="1">
      <alignment horizontal="center" wrapText="1"/>
    </xf>
    <xf numFmtId="0" fontId="2" fillId="0" borderId="0" xfId="9" applyFont="1" applyFill="1" applyBorder="1"/>
    <xf numFmtId="0" fontId="2" fillId="0" borderId="8" xfId="9" applyFont="1" applyFill="1" applyBorder="1"/>
    <xf numFmtId="0" fontId="2" fillId="0" borderId="16" xfId="9" applyFont="1" applyFill="1" applyBorder="1"/>
    <xf numFmtId="0" fontId="2" fillId="0" borderId="17" xfId="9" applyFont="1" applyFill="1" applyBorder="1"/>
    <xf numFmtId="3" fontId="8" fillId="0" borderId="17" xfId="9" applyNumberFormat="1" applyFont="1" applyFill="1" applyBorder="1"/>
    <xf numFmtId="0" fontId="8" fillId="0" borderId="0" xfId="9" applyFont="1" applyFill="1"/>
    <xf numFmtId="0" fontId="2" fillId="0" borderId="8" xfId="9" applyFont="1" applyFill="1" applyBorder="1" applyAlignment="1">
      <alignment horizontal="center"/>
    </xf>
    <xf numFmtId="0" fontId="2" fillId="0" borderId="16" xfId="9" applyFont="1" applyFill="1" applyBorder="1" applyAlignment="1">
      <alignment horizontal="center"/>
    </xf>
    <xf numFmtId="0" fontId="8" fillId="0" borderId="8" xfId="9" applyFont="1" applyFill="1" applyBorder="1"/>
    <xf numFmtId="0" fontId="8" fillId="0" borderId="16" xfId="9" applyFont="1" applyFill="1" applyBorder="1"/>
    <xf numFmtId="0" fontId="8" fillId="0" borderId="17" xfId="9" applyFont="1" applyFill="1" applyBorder="1"/>
    <xf numFmtId="3" fontId="8" fillId="0" borderId="17" xfId="9" applyNumberFormat="1" applyFont="1" applyFill="1" applyBorder="1" applyAlignment="1"/>
    <xf numFmtId="0" fontId="2" fillId="0" borderId="9" xfId="9" applyFont="1" applyFill="1" applyBorder="1"/>
    <xf numFmtId="0" fontId="2" fillId="0" borderId="0" xfId="9" applyFont="1" applyFill="1"/>
    <xf numFmtId="0" fontId="8" fillId="0" borderId="19" xfId="9" applyFont="1" applyFill="1" applyBorder="1"/>
    <xf numFmtId="0" fontId="2" fillId="0" borderId="20" xfId="9" applyFont="1" applyFill="1" applyBorder="1" applyAlignment="1"/>
    <xf numFmtId="0" fontId="2" fillId="0" borderId="0" xfId="9" applyFont="1" applyFill="1" applyBorder="1" applyAlignment="1"/>
    <xf numFmtId="0" fontId="2" fillId="0" borderId="21" xfId="9" applyFont="1" applyFill="1" applyBorder="1" applyAlignment="1">
      <alignment horizontal="center"/>
    </xf>
    <xf numFmtId="3" fontId="8" fillId="0" borderId="0" xfId="9" applyNumberFormat="1" applyFont="1" applyFill="1" applyBorder="1"/>
    <xf numFmtId="0" fontId="8" fillId="0" borderId="11" xfId="9" applyFont="1" applyFill="1" applyBorder="1"/>
    <xf numFmtId="0" fontId="2" fillId="0" borderId="11" xfId="9" applyFont="1" applyFill="1" applyBorder="1"/>
    <xf numFmtId="0" fontId="2" fillId="0" borderId="23" xfId="9" applyFont="1" applyFill="1" applyBorder="1" applyAlignment="1">
      <alignment horizontal="right"/>
    </xf>
    <xf numFmtId="3" fontId="2" fillId="0" borderId="23" xfId="9" applyNumberFormat="1" applyFont="1" applyFill="1" applyBorder="1"/>
    <xf numFmtId="0" fontId="8" fillId="0" borderId="24" xfId="9" applyFont="1" applyFill="1" applyBorder="1"/>
    <xf numFmtId="0" fontId="8" fillId="0" borderId="18" xfId="9" applyFont="1" applyFill="1" applyBorder="1"/>
    <xf numFmtId="0" fontId="2" fillId="0" borderId="22" xfId="9" applyFont="1" applyFill="1" applyBorder="1"/>
    <xf numFmtId="0" fontId="2" fillId="0" borderId="24" xfId="9" applyFont="1" applyFill="1" applyBorder="1"/>
    <xf numFmtId="0" fontId="2" fillId="0" borderId="21" xfId="9" applyFont="1" applyFill="1" applyBorder="1"/>
    <xf numFmtId="0" fontId="15" fillId="0" borderId="8" xfId="9" applyFont="1" applyFill="1" applyBorder="1"/>
    <xf numFmtId="0" fontId="15" fillId="0" borderId="0" xfId="9" applyFont="1" applyFill="1" applyBorder="1"/>
    <xf numFmtId="0" fontId="15" fillId="0" borderId="0" xfId="9" applyFont="1" applyFill="1"/>
    <xf numFmtId="0" fontId="8" fillId="0" borderId="25" xfId="9" applyFont="1" applyFill="1" applyBorder="1"/>
    <xf numFmtId="0" fontId="15" fillId="0" borderId="26" xfId="9" applyFont="1" applyFill="1" applyBorder="1"/>
    <xf numFmtId="3" fontId="8" fillId="0" borderId="27" xfId="9" applyNumberFormat="1" applyFont="1" applyFill="1" applyBorder="1"/>
    <xf numFmtId="0" fontId="15" fillId="0" borderId="19" xfId="9" applyFont="1" applyFill="1" applyBorder="1"/>
    <xf numFmtId="3" fontId="2" fillId="0" borderId="28" xfId="9" applyNumberFormat="1" applyFont="1" applyFill="1" applyBorder="1"/>
    <xf numFmtId="0" fontId="8" fillId="0" borderId="29" xfId="9" applyFont="1" applyFill="1" applyBorder="1"/>
    <xf numFmtId="0" fontId="2" fillId="0" borderId="30" xfId="9" applyFont="1" applyFill="1" applyBorder="1"/>
    <xf numFmtId="0" fontId="2" fillId="0" borderId="19" xfId="9" applyFont="1" applyFill="1" applyBorder="1"/>
    <xf numFmtId="0" fontId="2" fillId="0" borderId="11" xfId="9" applyFont="1" applyFill="1" applyBorder="1" applyAlignment="1">
      <alignment horizontal="center"/>
    </xf>
    <xf numFmtId="0" fontId="2" fillId="0" borderId="6" xfId="9" applyFont="1" applyFill="1" applyBorder="1"/>
    <xf numFmtId="3" fontId="8" fillId="0" borderId="32" xfId="9" applyNumberFormat="1" applyFont="1" applyFill="1" applyBorder="1"/>
    <xf numFmtId="3" fontId="8" fillId="0" borderId="33" xfId="9" applyNumberFormat="1" applyFont="1" applyFill="1" applyBorder="1"/>
    <xf numFmtId="0" fontId="2" fillId="0" borderId="34" xfId="9" applyFont="1" applyFill="1" applyBorder="1"/>
    <xf numFmtId="0" fontId="2" fillId="0" borderId="35" xfId="9" applyFont="1" applyFill="1" applyBorder="1"/>
    <xf numFmtId="0" fontId="8" fillId="0" borderId="32" xfId="9" applyFont="1" applyFill="1" applyBorder="1"/>
    <xf numFmtId="0" fontId="8" fillId="0" borderId="6" xfId="9" applyFont="1" applyFill="1" applyBorder="1"/>
    <xf numFmtId="0" fontId="8" fillId="0" borderId="2" xfId="9" applyFont="1" applyFill="1" applyBorder="1" applyAlignment="1">
      <alignment horizontal="centerContinuous"/>
    </xf>
    <xf numFmtId="0" fontId="8" fillId="0" borderId="36" xfId="9" applyFont="1" applyFill="1" applyBorder="1" applyAlignment="1">
      <alignment horizontal="centerContinuous"/>
    </xf>
    <xf numFmtId="0" fontId="8" fillId="0" borderId="37" xfId="9" applyFont="1" applyFill="1" applyBorder="1" applyAlignment="1">
      <alignment horizontal="center"/>
    </xf>
    <xf numFmtId="0" fontId="18" fillId="0" borderId="0" xfId="0" applyFont="1" applyFill="1" applyBorder="1"/>
    <xf numFmtId="0" fontId="8" fillId="0" borderId="31" xfId="9" applyFont="1" applyFill="1" applyBorder="1"/>
    <xf numFmtId="0" fontId="2" fillId="0" borderId="0" xfId="9" applyFont="1" applyFill="1" applyBorder="1" applyAlignment="1">
      <alignment horizontal="right"/>
    </xf>
    <xf numFmtId="3" fontId="2" fillId="0" borderId="0" xfId="9" applyNumberFormat="1" applyFont="1" applyFill="1" applyBorder="1"/>
    <xf numFmtId="0" fontId="2" fillId="0" borderId="38" xfId="9" applyFont="1" applyFill="1" applyBorder="1" applyAlignment="1"/>
    <xf numFmtId="0" fontId="2" fillId="0" borderId="39" xfId="9" applyFont="1" applyFill="1" applyBorder="1" applyAlignment="1"/>
    <xf numFmtId="0" fontId="2" fillId="0" borderId="40" xfId="9" applyFont="1" applyFill="1" applyBorder="1" applyAlignment="1"/>
    <xf numFmtId="0" fontId="16" fillId="3" borderId="4" xfId="8" applyNumberFormat="1" applyFont="1" applyFill="1" applyBorder="1" applyAlignment="1" applyProtection="1">
      <alignment horizontal="center" vertical="center"/>
      <protection locked="0"/>
    </xf>
    <xf numFmtId="165" fontId="14" fillId="3" borderId="4" xfId="8" applyNumberFormat="1" applyFont="1" applyFill="1" applyBorder="1" applyAlignment="1" applyProtection="1">
      <alignment horizontal="right"/>
      <protection locked="0"/>
    </xf>
    <xf numFmtId="0" fontId="16" fillId="3" borderId="4" xfId="8" applyFont="1" applyFill="1" applyBorder="1" applyAlignment="1">
      <alignment horizontal="right"/>
    </xf>
    <xf numFmtId="0" fontId="16" fillId="3" borderId="0" xfId="8" applyFont="1" applyFill="1" applyAlignment="1">
      <alignment horizontal="right"/>
    </xf>
    <xf numFmtId="0" fontId="14" fillId="0" borderId="4" xfId="8" applyNumberFormat="1" applyFont="1" applyFill="1" applyBorder="1" applyAlignment="1" applyProtection="1">
      <protection locked="0"/>
    </xf>
    <xf numFmtId="166" fontId="14" fillId="0" borderId="4" xfId="3" applyNumberFormat="1" applyFont="1" applyFill="1" applyBorder="1"/>
    <xf numFmtId="166" fontId="14" fillId="0" borderId="4" xfId="3" applyNumberFormat="1" applyFont="1" applyBorder="1"/>
    <xf numFmtId="0" fontId="14" fillId="0" borderId="0" xfId="8" applyFont="1"/>
    <xf numFmtId="0" fontId="25" fillId="0" borderId="4" xfId="0" applyFont="1" applyFill="1" applyBorder="1" applyAlignment="1"/>
    <xf numFmtId="166" fontId="25" fillId="0" borderId="4" xfId="3" applyNumberFormat="1" applyFont="1" applyBorder="1"/>
    <xf numFmtId="0" fontId="16" fillId="0" borderId="0" xfId="8" applyFont="1"/>
    <xf numFmtId="0" fontId="25" fillId="0" borderId="4" xfId="0" applyFont="1" applyBorder="1" applyAlignment="1"/>
    <xf numFmtId="0" fontId="27" fillId="0" borderId="4" xfId="0" applyFont="1" applyBorder="1"/>
    <xf numFmtId="0" fontId="14" fillId="4" borderId="4" xfId="8" applyNumberFormat="1" applyFont="1" applyFill="1" applyBorder="1" applyAlignment="1" applyProtection="1">
      <protection locked="0"/>
    </xf>
    <xf numFmtId="166" fontId="14" fillId="4" borderId="4" xfId="3" applyNumberFormat="1" applyFont="1" applyFill="1" applyBorder="1"/>
    <xf numFmtId="166" fontId="27" fillId="4" borderId="4" xfId="3" applyNumberFormat="1" applyFont="1" applyFill="1" applyBorder="1"/>
    <xf numFmtId="0" fontId="16" fillId="0" borderId="4" xfId="8" applyNumberFormat="1" applyFont="1" applyFill="1" applyBorder="1" applyAlignment="1" applyProtection="1">
      <protection locked="0"/>
    </xf>
    <xf numFmtId="166" fontId="16" fillId="0" borderId="4" xfId="3" applyNumberFormat="1" applyFont="1" applyBorder="1"/>
    <xf numFmtId="0" fontId="25" fillId="0" borderId="4" xfId="0" applyFont="1" applyBorder="1" applyAlignment="1">
      <alignment wrapText="1"/>
    </xf>
    <xf numFmtId="166" fontId="14" fillId="0" borderId="0" xfId="3" applyNumberFormat="1" applyFont="1" applyFill="1"/>
    <xf numFmtId="166" fontId="25" fillId="0" borderId="0" xfId="3" applyNumberFormat="1" applyFont="1"/>
    <xf numFmtId="166" fontId="16" fillId="0" borderId="0" xfId="3" applyNumberFormat="1" applyFont="1"/>
    <xf numFmtId="0" fontId="16" fillId="0" borderId="0" xfId="8" applyNumberFormat="1" applyFont="1" applyFill="1" applyBorder="1" applyAlignment="1" applyProtection="1">
      <protection locked="0"/>
    </xf>
    <xf numFmtId="0" fontId="14" fillId="0" borderId="0" xfId="8" applyFont="1" applyFill="1"/>
    <xf numFmtId="0" fontId="0" fillId="0" borderId="0" xfId="0"/>
    <xf numFmtId="0" fontId="18" fillId="0" borderId="1" xfId="13" applyFont="1" applyBorder="1"/>
    <xf numFmtId="0" fontId="18" fillId="0" borderId="2" xfId="13" applyFont="1" applyBorder="1"/>
    <xf numFmtId="3" fontId="18" fillId="0" borderId="2" xfId="13" applyNumberFormat="1" applyFont="1" applyFill="1" applyBorder="1"/>
    <xf numFmtId="3" fontId="18" fillId="0" borderId="2" xfId="13" applyNumberFormat="1" applyFont="1" applyFill="1" applyBorder="1" applyAlignment="1">
      <alignment horizontal="center" wrapText="1"/>
    </xf>
    <xf numFmtId="0" fontId="19" fillId="0" borderId="3" xfId="13" applyFont="1" applyBorder="1"/>
    <xf numFmtId="0" fontId="19" fillId="0" borderId="4" xfId="13" applyFont="1" applyBorder="1"/>
    <xf numFmtId="3" fontId="18" fillId="0" borderId="4" xfId="13" applyNumberFormat="1" applyFont="1" applyFill="1" applyBorder="1"/>
    <xf numFmtId="0" fontId="18" fillId="0" borderId="3" xfId="13" applyFont="1" applyBorder="1"/>
    <xf numFmtId="0" fontId="18" fillId="0" borderId="4" xfId="13" applyFont="1" applyBorder="1"/>
    <xf numFmtId="0" fontId="20" fillId="0" borderId="4" xfId="13" applyFont="1" applyBorder="1"/>
    <xf numFmtId="3" fontId="20" fillId="0" borderId="4" xfId="13" applyNumberFormat="1" applyFont="1" applyFill="1" applyBorder="1"/>
    <xf numFmtId="3" fontId="20" fillId="0" borderId="4" xfId="13" applyNumberFormat="1" applyFont="1" applyBorder="1"/>
    <xf numFmtId="0" fontId="19" fillId="0" borderId="3" xfId="13" applyFont="1" applyFill="1" applyBorder="1"/>
    <xf numFmtId="0" fontId="19" fillId="3" borderId="4" xfId="13" applyFont="1" applyFill="1" applyBorder="1" applyAlignment="1">
      <alignment horizontal="right"/>
    </xf>
    <xf numFmtId="3" fontId="19" fillId="3" borderId="4" xfId="13" applyNumberFormat="1" applyFont="1" applyFill="1" applyBorder="1"/>
    <xf numFmtId="3" fontId="19" fillId="0" borderId="4" xfId="13" applyNumberFormat="1" applyFont="1" applyFill="1" applyBorder="1"/>
    <xf numFmtId="0" fontId="18" fillId="0" borderId="3" xfId="13" applyFont="1" applyFill="1" applyBorder="1"/>
    <xf numFmtId="0" fontId="19" fillId="4" borderId="4" xfId="13" applyFont="1" applyFill="1" applyBorder="1"/>
    <xf numFmtId="3" fontId="19" fillId="4" borderId="4" xfId="13" applyNumberFormat="1" applyFont="1" applyFill="1" applyBorder="1"/>
    <xf numFmtId="3" fontId="2" fillId="0" borderId="4" xfId="13" applyNumberFormat="1" applyFont="1" applyFill="1" applyBorder="1"/>
    <xf numFmtId="0" fontId="18" fillId="5" borderId="3" xfId="13" applyFont="1" applyFill="1" applyBorder="1"/>
    <xf numFmtId="0" fontId="19" fillId="5" borderId="4" xfId="13" applyFont="1" applyFill="1" applyBorder="1"/>
    <xf numFmtId="3" fontId="19" fillId="5" borderId="4" xfId="13" applyNumberFormat="1" applyFont="1" applyFill="1" applyBorder="1"/>
    <xf numFmtId="0" fontId="18" fillId="0" borderId="4" xfId="13" applyFont="1" applyFill="1" applyBorder="1" applyAlignment="1">
      <alignment wrapText="1"/>
    </xf>
    <xf numFmtId="0" fontId="21" fillId="0" borderId="4" xfId="13" applyFont="1" applyBorder="1"/>
    <xf numFmtId="0" fontId="22" fillId="0" borderId="4" xfId="13" applyFont="1" applyBorder="1"/>
    <xf numFmtId="3" fontId="23" fillId="0" borderId="4" xfId="13" applyNumberFormat="1" applyFont="1" applyFill="1" applyBorder="1"/>
    <xf numFmtId="0" fontId="18" fillId="0" borderId="4" xfId="13" applyFont="1" applyFill="1" applyBorder="1"/>
    <xf numFmtId="3" fontId="19" fillId="6" borderId="4" xfId="13" applyNumberFormat="1" applyFont="1" applyFill="1" applyBorder="1"/>
    <xf numFmtId="0" fontId="18" fillId="0" borderId="4" xfId="13" applyFont="1" applyBorder="1" applyAlignment="1">
      <alignment wrapText="1"/>
    </xf>
    <xf numFmtId="3" fontId="24" fillId="0" borderId="4" xfId="13" applyNumberFormat="1" applyFont="1" applyFill="1" applyBorder="1"/>
    <xf numFmtId="9" fontId="18" fillId="7" borderId="3" xfId="14" applyFont="1" applyFill="1" applyBorder="1"/>
    <xf numFmtId="9" fontId="19" fillId="7" borderId="4" xfId="14" applyFont="1" applyFill="1" applyBorder="1"/>
    <xf numFmtId="3" fontId="19" fillId="7" borderId="4" xfId="14" applyNumberFormat="1" applyFont="1" applyFill="1" applyBorder="1"/>
    <xf numFmtId="3" fontId="18" fillId="0" borderId="4" xfId="13" applyNumberFormat="1" applyFont="1" applyFill="1" applyBorder="1" applyAlignment="1">
      <alignment horizontal="center" wrapText="1"/>
    </xf>
    <xf numFmtId="0" fontId="19" fillId="0" borderId="4" xfId="13" applyFont="1" applyFill="1" applyBorder="1"/>
    <xf numFmtId="0" fontId="18" fillId="5" borderId="4" xfId="13" applyFont="1" applyFill="1" applyBorder="1"/>
    <xf numFmtId="9" fontId="18" fillId="7" borderId="4" xfId="14" applyFont="1" applyFill="1" applyBorder="1"/>
    <xf numFmtId="0" fontId="18" fillId="0" borderId="4" xfId="5" applyFont="1" applyFill="1" applyBorder="1" applyProtection="1">
      <protection locked="0"/>
    </xf>
    <xf numFmtId="0" fontId="28" fillId="0" borderId="4" xfId="0" applyFont="1" applyBorder="1"/>
    <xf numFmtId="0" fontId="2" fillId="0" borderId="0" xfId="9" applyFont="1" applyFill="1" applyBorder="1" applyAlignment="1">
      <alignment horizontal="center"/>
    </xf>
    <xf numFmtId="0" fontId="8" fillId="0" borderId="43" xfId="9" applyFont="1" applyFill="1" applyBorder="1"/>
    <xf numFmtId="0" fontId="2" fillId="0" borderId="42" xfId="9" applyFont="1" applyFill="1" applyBorder="1"/>
    <xf numFmtId="0" fontId="2" fillId="0" borderId="50" xfId="9" applyFont="1" applyFill="1" applyBorder="1"/>
    <xf numFmtId="0" fontId="2" fillId="0" borderId="19" xfId="9" applyFont="1" applyFill="1" applyBorder="1" applyAlignment="1">
      <alignment horizontal="center"/>
    </xf>
    <xf numFmtId="0" fontId="8" fillId="0" borderId="51" xfId="9" applyFont="1" applyFill="1" applyBorder="1"/>
    <xf numFmtId="0" fontId="2" fillId="0" borderId="41" xfId="9" applyFont="1" applyFill="1" applyBorder="1"/>
    <xf numFmtId="0" fontId="2" fillId="0" borderId="52" xfId="9" applyFont="1" applyFill="1" applyBorder="1" applyAlignment="1">
      <alignment wrapText="1"/>
    </xf>
    <xf numFmtId="0" fontId="2" fillId="0" borderId="54" xfId="9" applyFont="1" applyFill="1" applyBorder="1"/>
    <xf numFmtId="0" fontId="8" fillId="0" borderId="54" xfId="9" applyFont="1" applyFill="1" applyBorder="1"/>
    <xf numFmtId="0" fontId="2" fillId="0" borderId="55" xfId="9" applyFont="1" applyFill="1" applyBorder="1" applyAlignment="1">
      <alignment horizontal="right"/>
    </xf>
    <xf numFmtId="0" fontId="2" fillId="0" borderId="52" xfId="9" applyFont="1" applyFill="1" applyBorder="1"/>
    <xf numFmtId="0" fontId="2" fillId="0" borderId="56" xfId="9" applyFont="1" applyFill="1" applyBorder="1"/>
    <xf numFmtId="0" fontId="2" fillId="0" borderId="55" xfId="9" applyFont="1" applyFill="1" applyBorder="1" applyAlignment="1">
      <alignment horizontal="right" wrapText="1"/>
    </xf>
    <xf numFmtId="0" fontId="2" fillId="0" borderId="54" xfId="9" applyFont="1" applyFill="1" applyBorder="1" applyAlignment="1">
      <alignment horizontal="right"/>
    </xf>
    <xf numFmtId="0" fontId="2" fillId="0" borderId="54" xfId="9" applyFont="1" applyFill="1" applyBorder="1" applyAlignment="1">
      <alignment horizontal="left"/>
    </xf>
    <xf numFmtId="0" fontId="8" fillId="0" borderId="54" xfId="9" applyFont="1" applyFill="1" applyBorder="1" applyAlignment="1">
      <alignment horizontal="left"/>
    </xf>
    <xf numFmtId="0" fontId="2" fillId="0" borderId="56" xfId="9" applyFont="1" applyFill="1" applyBorder="1" applyAlignment="1">
      <alignment wrapText="1"/>
    </xf>
    <xf numFmtId="0" fontId="2" fillId="0" borderId="54" xfId="9" applyFont="1" applyFill="1" applyBorder="1" applyAlignment="1">
      <alignment wrapText="1"/>
    </xf>
    <xf numFmtId="0" fontId="2" fillId="0" borderId="54" xfId="9" applyFont="1" applyFill="1" applyBorder="1" applyAlignment="1">
      <alignment horizontal="right" wrapText="1"/>
    </xf>
    <xf numFmtId="0" fontId="2" fillId="0" borderId="56" xfId="9" applyFont="1" applyFill="1" applyBorder="1" applyAlignment="1">
      <alignment horizontal="right"/>
    </xf>
    <xf numFmtId="0" fontId="2" fillId="0" borderId="55" xfId="9" applyFont="1" applyFill="1" applyBorder="1"/>
    <xf numFmtId="0" fontId="2" fillId="0" borderId="55" xfId="9" applyFont="1" applyFill="1" applyBorder="1" applyAlignment="1">
      <alignment horizontal="left" wrapText="1"/>
    </xf>
    <xf numFmtId="0" fontId="8" fillId="0" borderId="57" xfId="9" applyFont="1" applyFill="1" applyBorder="1" applyAlignment="1">
      <alignment horizontal="centerContinuous"/>
    </xf>
    <xf numFmtId="0" fontId="8" fillId="0" borderId="53" xfId="9" applyFont="1" applyFill="1" applyBorder="1" applyAlignment="1">
      <alignment horizontal="center" wrapText="1"/>
    </xf>
    <xf numFmtId="3" fontId="8" fillId="0" borderId="52" xfId="9" applyNumberFormat="1" applyFont="1" applyFill="1" applyBorder="1"/>
    <xf numFmtId="3" fontId="8" fillId="0" borderId="54" xfId="9" applyNumberFormat="1" applyFont="1" applyFill="1" applyBorder="1"/>
    <xf numFmtId="3" fontId="2" fillId="0" borderId="55" xfId="9" applyNumberFormat="1" applyFont="1" applyFill="1" applyBorder="1"/>
    <xf numFmtId="3" fontId="2" fillId="0" borderId="54" xfId="9" applyNumberFormat="1" applyFont="1" applyFill="1" applyBorder="1"/>
    <xf numFmtId="3" fontId="2" fillId="0" borderId="52" xfId="9" applyNumberFormat="1" applyFont="1" applyFill="1" applyBorder="1"/>
    <xf numFmtId="3" fontId="8" fillId="0" borderId="56" xfId="9" applyNumberFormat="1" applyFont="1" applyFill="1" applyBorder="1"/>
    <xf numFmtId="3" fontId="2" fillId="0" borderId="56" xfId="9" applyNumberFormat="1" applyFont="1" applyFill="1" applyBorder="1"/>
    <xf numFmtId="3" fontId="2" fillId="0" borderId="53" xfId="9" applyNumberFormat="1" applyFont="1" applyFill="1" applyBorder="1"/>
    <xf numFmtId="0" fontId="8" fillId="0" borderId="56" xfId="9" applyFont="1" applyFill="1" applyBorder="1"/>
    <xf numFmtId="0" fontId="26" fillId="3" borderId="4" xfId="0" applyFont="1" applyFill="1" applyBorder="1"/>
    <xf numFmtId="3" fontId="25" fillId="3" borderId="4" xfId="0" applyNumberFormat="1" applyFont="1" applyFill="1" applyBorder="1"/>
    <xf numFmtId="3" fontId="27" fillId="3" borderId="4" xfId="0" applyNumberFormat="1" applyFont="1" applyFill="1" applyBorder="1"/>
    <xf numFmtId="0" fontId="8" fillId="0" borderId="8" xfId="9" applyFont="1" applyFill="1" applyBorder="1" applyAlignment="1">
      <alignment horizontal="center"/>
    </xf>
    <xf numFmtId="0" fontId="8" fillId="0" borderId="0" xfId="9" applyFont="1" applyFill="1" applyBorder="1" applyAlignment="1">
      <alignment horizontal="center"/>
    </xf>
    <xf numFmtId="0" fontId="8" fillId="0" borderId="54" xfId="9" applyFont="1" applyFill="1" applyBorder="1" applyAlignment="1">
      <alignment horizontal="center"/>
    </xf>
    <xf numFmtId="0" fontId="8" fillId="0" borderId="54" xfId="9" applyFont="1" applyFill="1" applyBorder="1" applyAlignment="1">
      <alignment horizontal="center" wrapText="1"/>
    </xf>
    <xf numFmtId="0" fontId="29" fillId="0" borderId="56" xfId="9" applyFont="1" applyFill="1" applyBorder="1"/>
    <xf numFmtId="0" fontId="29" fillId="0" borderId="54" xfId="9" applyFont="1" applyFill="1" applyBorder="1" applyAlignment="1">
      <alignment horizontal="left"/>
    </xf>
    <xf numFmtId="0" fontId="30" fillId="0" borderId="0" xfId="15" applyBorder="1"/>
    <xf numFmtId="0" fontId="30" fillId="0" borderId="0" xfId="15"/>
    <xf numFmtId="3" fontId="30" fillId="0" borderId="0" xfId="15" applyNumberFormat="1"/>
    <xf numFmtId="0" fontId="1" fillId="0" borderId="0" xfId="17" applyBorder="1"/>
    <xf numFmtId="0" fontId="1" fillId="0" borderId="0" xfId="17"/>
    <xf numFmtId="3" fontId="1" fillId="0" borderId="0" xfId="17" applyNumberFormat="1"/>
    <xf numFmtId="3" fontId="1" fillId="0" borderId="0" xfId="17" applyNumberFormat="1" applyBorder="1"/>
    <xf numFmtId="3" fontId="24" fillId="0" borderId="0" xfId="13" applyNumberFormat="1" applyFont="1" applyFill="1" applyBorder="1"/>
    <xf numFmtId="3" fontId="18" fillId="0" borderId="4" xfId="13" applyNumberFormat="1" applyFont="1" applyBorder="1"/>
    <xf numFmtId="3" fontId="33" fillId="0" borderId="4" xfId="0" applyNumberFormat="1" applyFont="1" applyBorder="1" applyAlignment="1" applyProtection="1">
      <alignment wrapText="1"/>
      <protection locked="0"/>
    </xf>
    <xf numFmtId="0" fontId="33" fillId="0" borderId="4" xfId="0" applyFont="1" applyBorder="1" applyAlignment="1" applyProtection="1">
      <protection locked="0"/>
    </xf>
    <xf numFmtId="0" fontId="25" fillId="0" borderId="4" xfId="6" applyFont="1" applyFill="1" applyBorder="1" applyProtection="1">
      <protection locked="0"/>
    </xf>
    <xf numFmtId="0" fontId="25" fillId="0" borderId="4" xfId="6" applyFont="1" applyFill="1" applyBorder="1" applyAlignment="1" applyProtection="1">
      <alignment wrapText="1"/>
      <protection locked="0"/>
    </xf>
    <xf numFmtId="0" fontId="35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36" fillId="0" borderId="0" xfId="0" applyFont="1" applyAlignment="1">
      <alignment horizontal="left"/>
    </xf>
    <xf numFmtId="0" fontId="0" fillId="0" borderId="0" xfId="0" applyAlignment="1">
      <alignment horizontal="left"/>
    </xf>
    <xf numFmtId="0" fontId="37" fillId="0" borderId="4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wrapText="1"/>
    </xf>
    <xf numFmtId="0" fontId="39" fillId="0" borderId="4" xfId="0" applyFont="1" applyBorder="1" applyAlignment="1">
      <alignment horizontal="left"/>
    </xf>
    <xf numFmtId="0" fontId="39" fillId="0" borderId="4" xfId="0" applyFont="1" applyBorder="1"/>
    <xf numFmtId="0" fontId="40" fillId="0" borderId="4" xfId="0" applyFont="1" applyBorder="1" applyAlignment="1">
      <alignment wrapText="1"/>
    </xf>
    <xf numFmtId="0" fontId="40" fillId="0" borderId="4" xfId="0" applyFont="1" applyBorder="1"/>
    <xf numFmtId="0" fontId="41" fillId="0" borderId="4" xfId="0" applyFont="1" applyFill="1" applyBorder="1" applyAlignment="1">
      <alignment horizontal="left" vertical="center" wrapText="1"/>
    </xf>
    <xf numFmtId="0" fontId="38" fillId="0" borderId="4" xfId="0" applyFont="1" applyFill="1" applyBorder="1" applyAlignment="1">
      <alignment horizontal="left" vertical="center"/>
    </xf>
    <xf numFmtId="3" fontId="39" fillId="0" borderId="4" xfId="0" applyNumberFormat="1" applyFont="1" applyBorder="1"/>
    <xf numFmtId="0" fontId="38" fillId="0" borderId="4" xfId="0" applyFont="1" applyFill="1" applyBorder="1" applyAlignment="1">
      <alignment horizontal="left" vertical="center" wrapText="1"/>
    </xf>
    <xf numFmtId="0" fontId="42" fillId="4" borderId="4" xfId="0" applyFont="1" applyFill="1" applyBorder="1" applyAlignment="1">
      <alignment horizontal="left" vertical="center" wrapText="1"/>
    </xf>
    <xf numFmtId="0" fontId="37" fillId="4" borderId="4" xfId="0" applyFont="1" applyFill="1" applyBorder="1" applyAlignment="1">
      <alignment horizontal="left" vertical="center"/>
    </xf>
    <xf numFmtId="3" fontId="36" fillId="4" borderId="4" xfId="0" applyNumberFormat="1" applyFont="1" applyFill="1" applyBorder="1"/>
    <xf numFmtId="0" fontId="39" fillId="4" borderId="4" xfId="0" applyFont="1" applyFill="1" applyBorder="1"/>
    <xf numFmtId="0" fontId="8" fillId="0" borderId="53" xfId="9" applyFont="1" applyFill="1" applyBorder="1" applyAlignment="1">
      <alignment horizontal="center"/>
    </xf>
    <xf numFmtId="0" fontId="8" fillId="0" borderId="15" xfId="9" applyFont="1" applyFill="1" applyBorder="1" applyAlignment="1">
      <alignment horizontal="center"/>
    </xf>
    <xf numFmtId="3" fontId="25" fillId="0" borderId="4" xfId="0" applyNumberFormat="1" applyFont="1" applyFill="1" applyBorder="1"/>
    <xf numFmtId="0" fontId="26" fillId="0" borderId="4" xfId="0" applyFont="1" applyFill="1" applyBorder="1"/>
    <xf numFmtId="0" fontId="28" fillId="0" borderId="4" xfId="0" applyFont="1" applyFill="1" applyBorder="1"/>
    <xf numFmtId="166" fontId="16" fillId="0" borderId="4" xfId="3" applyNumberFormat="1" applyFont="1" applyFill="1" applyBorder="1"/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Alignment="1">
      <alignment horizontal="justify"/>
    </xf>
    <xf numFmtId="0" fontId="17" fillId="0" borderId="0" xfId="0" applyFont="1"/>
    <xf numFmtId="0" fontId="44" fillId="0" borderId="0" xfId="0" applyFont="1"/>
    <xf numFmtId="0" fontId="43" fillId="6" borderId="4" xfId="0" applyFont="1" applyFill="1" applyBorder="1" applyAlignment="1">
      <alignment wrapText="1"/>
    </xf>
    <xf numFmtId="0" fontId="43" fillId="6" borderId="4" xfId="0" applyFont="1" applyFill="1" applyBorder="1" applyAlignment="1">
      <alignment horizontal="center" wrapText="1"/>
    </xf>
    <xf numFmtId="0" fontId="0" fillId="0" borderId="4" xfId="0" applyBorder="1"/>
    <xf numFmtId="0" fontId="44" fillId="0" borderId="4" xfId="0" applyFont="1" applyBorder="1" applyAlignment="1">
      <alignment horizontal="center" vertical="center" wrapText="1"/>
    </xf>
    <xf numFmtId="168" fontId="17" fillId="0" borderId="4" xfId="4" applyNumberFormat="1" applyFont="1" applyBorder="1" applyAlignment="1">
      <alignment horizontal="right" wrapText="1"/>
    </xf>
    <xf numFmtId="168" fontId="17" fillId="0" borderId="4" xfId="4" applyNumberFormat="1" applyFont="1" applyBorder="1" applyAlignment="1">
      <alignment horizontal="right" vertical="center" wrapText="1"/>
    </xf>
    <xf numFmtId="169" fontId="44" fillId="0" borderId="4" xfId="11" applyNumberFormat="1" applyFont="1" applyBorder="1" applyAlignment="1">
      <alignment horizontal="right" vertical="center" wrapText="1"/>
    </xf>
    <xf numFmtId="0" fontId="45" fillId="0" borderId="14" xfId="0" applyFont="1" applyBorder="1" applyAlignment="1">
      <alignment horizontal="center"/>
    </xf>
    <xf numFmtId="0" fontId="44" fillId="0" borderId="0" xfId="0" applyFont="1" applyBorder="1"/>
    <xf numFmtId="0" fontId="43" fillId="0" borderId="4" xfId="0" applyFont="1" applyBorder="1" applyAlignment="1">
      <alignment wrapText="1"/>
    </xf>
    <xf numFmtId="0" fontId="43" fillId="0" borderId="4" xfId="0" applyFont="1" applyBorder="1" applyAlignment="1">
      <alignment horizontal="center" vertical="center" wrapText="1"/>
    </xf>
    <xf numFmtId="169" fontId="44" fillId="0" borderId="4" xfId="11" applyNumberFormat="1" applyFont="1" applyBorder="1" applyAlignment="1">
      <alignment horizontal="center" vertical="center" wrapText="1"/>
    </xf>
    <xf numFmtId="0" fontId="10" fillId="0" borderId="9" xfId="7" applyFont="1" applyBorder="1" applyAlignment="1">
      <alignment horizontal="left"/>
    </xf>
    <xf numFmtId="0" fontId="10" fillId="0" borderId="0" xfId="7" applyFont="1" applyBorder="1" applyAlignment="1">
      <alignment horizontal="left"/>
    </xf>
    <xf numFmtId="0" fontId="10" fillId="0" borderId="7" xfId="7" applyFont="1" applyBorder="1" applyAlignment="1">
      <alignment horizontal="left"/>
    </xf>
    <xf numFmtId="0" fontId="8" fillId="0" borderId="0" xfId="7" applyFont="1" applyAlignment="1">
      <alignment horizontal="left"/>
    </xf>
    <xf numFmtId="0" fontId="13" fillId="0" borderId="0" xfId="7" applyFont="1" applyAlignment="1">
      <alignment horizontal="left" vertical="center" wrapText="1"/>
    </xf>
    <xf numFmtId="0" fontId="10" fillId="0" borderId="9" xfId="7" applyFont="1" applyBorder="1" applyAlignment="1">
      <alignment horizontal="center"/>
    </xf>
    <xf numFmtId="0" fontId="10" fillId="0" borderId="0" xfId="7" applyFont="1" applyBorder="1" applyAlignment="1">
      <alignment horizontal="center"/>
    </xf>
    <xf numFmtId="0" fontId="10" fillId="0" borderId="7" xfId="7" applyFont="1" applyBorder="1" applyAlignment="1">
      <alignment horizontal="center"/>
    </xf>
    <xf numFmtId="0" fontId="10" fillId="0" borderId="43" xfId="7" applyFont="1" applyBorder="1" applyAlignment="1">
      <alignment horizontal="center"/>
    </xf>
    <xf numFmtId="0" fontId="10" fillId="0" borderId="24" xfId="7" applyFont="1" applyBorder="1" applyAlignment="1">
      <alignment horizontal="center"/>
    </xf>
    <xf numFmtId="0" fontId="10" fillId="0" borderId="10" xfId="7" applyFont="1" applyBorder="1" applyAlignment="1">
      <alignment horizontal="center"/>
    </xf>
    <xf numFmtId="0" fontId="12" fillId="2" borderId="44" xfId="7" applyFont="1" applyFill="1" applyBorder="1" applyAlignment="1">
      <alignment horizontal="left"/>
    </xf>
    <xf numFmtId="0" fontId="12" fillId="2" borderId="45" xfId="7" applyFont="1" applyFill="1" applyBorder="1" applyAlignment="1">
      <alignment horizontal="left"/>
    </xf>
    <xf numFmtId="0" fontId="12" fillId="2" borderId="46" xfId="7" applyFont="1" applyFill="1" applyBorder="1" applyAlignment="1">
      <alignment horizontal="left"/>
    </xf>
    <xf numFmtId="0" fontId="11" fillId="0" borderId="9" xfId="7" applyFont="1" applyBorder="1" applyAlignment="1">
      <alignment horizontal="left"/>
    </xf>
    <xf numFmtId="0" fontId="11" fillId="0" borderId="0" xfId="7" applyFont="1" applyBorder="1" applyAlignment="1">
      <alignment horizontal="left"/>
    </xf>
    <xf numFmtId="0" fontId="11" fillId="0" borderId="7" xfId="7" applyFont="1" applyBorder="1" applyAlignment="1">
      <alignment horizontal="left"/>
    </xf>
    <xf numFmtId="0" fontId="2" fillId="0" borderId="41" xfId="7" applyFont="1" applyBorder="1" applyAlignment="1">
      <alignment horizontal="center" vertical="center" wrapText="1"/>
    </xf>
    <xf numFmtId="0" fontId="2" fillId="0" borderId="42" xfId="7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0" fontId="2" fillId="0" borderId="43" xfId="7" applyFont="1" applyBorder="1" applyAlignment="1">
      <alignment horizontal="center" vertical="center" wrapText="1"/>
    </xf>
    <xf numFmtId="0" fontId="2" fillId="0" borderId="24" xfId="7" applyFont="1" applyBorder="1" applyAlignment="1">
      <alignment horizontal="center" vertical="center" wrapText="1"/>
    </xf>
    <xf numFmtId="0" fontId="2" fillId="0" borderId="10" xfId="7" applyFont="1" applyBorder="1" applyAlignment="1">
      <alignment horizontal="center" vertical="center" wrapText="1"/>
    </xf>
    <xf numFmtId="0" fontId="6" fillId="0" borderId="6" xfId="7" applyFont="1" applyBorder="1" applyAlignment="1">
      <alignment horizontal="center" vertical="center" wrapText="1"/>
    </xf>
    <xf numFmtId="0" fontId="6" fillId="0" borderId="11" xfId="7" applyFont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7" fillId="0" borderId="11" xfId="7" applyFont="1" applyBorder="1" applyAlignment="1">
      <alignment horizontal="center" vertical="center" wrapText="1"/>
    </xf>
    <xf numFmtId="0" fontId="9" fillId="0" borderId="41" xfId="7" applyFont="1" applyBorder="1" applyAlignment="1">
      <alignment horizontal="left"/>
    </xf>
    <xf numFmtId="0" fontId="9" fillId="0" borderId="42" xfId="7" applyFont="1" applyBorder="1" applyAlignment="1">
      <alignment horizontal="left"/>
    </xf>
    <xf numFmtId="0" fontId="9" fillId="0" borderId="5" xfId="7" applyFont="1" applyBorder="1" applyAlignment="1">
      <alignment horizontal="left"/>
    </xf>
    <xf numFmtId="0" fontId="8" fillId="0" borderId="6" xfId="9" applyFont="1" applyFill="1" applyBorder="1" applyAlignment="1">
      <alignment horizontal="center"/>
    </xf>
    <xf numFmtId="0" fontId="8" fillId="0" borderId="25" xfId="9" applyFont="1" applyFill="1" applyBorder="1" applyAlignment="1">
      <alignment horizontal="center"/>
    </xf>
    <xf numFmtId="0" fontId="8" fillId="0" borderId="48" xfId="9" applyFont="1" applyFill="1" applyBorder="1" applyAlignment="1">
      <alignment horizontal="center"/>
    </xf>
    <xf numFmtId="0" fontId="8" fillId="0" borderId="49" xfId="9" applyFont="1" applyFill="1" applyBorder="1" applyAlignment="1">
      <alignment horizontal="center"/>
    </xf>
    <xf numFmtId="0" fontId="8" fillId="0" borderId="52" xfId="9" applyFont="1" applyFill="1" applyBorder="1" applyAlignment="1">
      <alignment horizontal="center"/>
    </xf>
    <xf numFmtId="0" fontId="8" fillId="0" borderId="53" xfId="9" applyFont="1" applyFill="1" applyBorder="1" applyAlignment="1">
      <alignment horizontal="center"/>
    </xf>
    <xf numFmtId="0" fontId="2" fillId="0" borderId="0" xfId="9" applyFont="1" applyFill="1" applyBorder="1" applyAlignment="1">
      <alignment horizontal="left" wrapText="1"/>
    </xf>
    <xf numFmtId="0" fontId="8" fillId="0" borderId="35" xfId="9" applyFont="1" applyFill="1" applyBorder="1" applyAlignment="1">
      <alignment horizontal="center"/>
    </xf>
    <xf numFmtId="0" fontId="8" fillId="0" borderId="47" xfId="9" applyFont="1" applyFill="1" applyBorder="1" applyAlignment="1">
      <alignment horizontal="center"/>
    </xf>
    <xf numFmtId="0" fontId="8" fillId="0" borderId="32" xfId="9" applyFont="1" applyFill="1" applyBorder="1" applyAlignment="1">
      <alignment horizontal="center"/>
    </xf>
    <xf numFmtId="0" fontId="8" fillId="0" borderId="15" xfId="9" applyFont="1" applyFill="1" applyBorder="1" applyAlignment="1">
      <alignment horizontal="center"/>
    </xf>
    <xf numFmtId="0" fontId="2" fillId="0" borderId="39" xfId="9" applyFont="1" applyFill="1" applyBorder="1" applyAlignment="1">
      <alignment horizontal="left"/>
    </xf>
    <xf numFmtId="0" fontId="27" fillId="0" borderId="4" xfId="6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3" fillId="0" borderId="0" xfId="0" applyFont="1" applyAlignment="1">
      <alignment horizontal="center"/>
    </xf>
    <xf numFmtId="0" fontId="0" fillId="0" borderId="0" xfId="0" applyAlignment="1"/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5" fillId="0" borderId="0" xfId="0" applyFont="1" applyBorder="1" applyAlignment="1">
      <alignment horizontal="center"/>
    </xf>
    <xf numFmtId="0" fontId="43" fillId="0" borderId="4" xfId="0" applyFont="1" applyBorder="1" applyAlignment="1">
      <alignment horizontal="center" wrapText="1"/>
    </xf>
  </cellXfs>
  <cellStyles count="22">
    <cellStyle name="Ezres 2" xfId="1"/>
    <cellStyle name="Ezres 3" xfId="2"/>
    <cellStyle name="Ezres 3 2" xfId="3"/>
    <cellStyle name="Ezres 4" xfId="4"/>
    <cellStyle name="Heading" xfId="18"/>
    <cellStyle name="Heading1" xfId="19"/>
    <cellStyle name="Magyarázó szöveg 2" xfId="16"/>
    <cellStyle name="Normál" xfId="0" builtinId="0"/>
    <cellStyle name="Normál 2" xfId="5"/>
    <cellStyle name="Normál 2 2" xfId="6"/>
    <cellStyle name="Normál 2 2 2" xfId="17"/>
    <cellStyle name="Normál 2 3" xfId="13"/>
    <cellStyle name="Normál 3" xfId="7"/>
    <cellStyle name="Normál 4" xfId="8"/>
    <cellStyle name="Normál 5" xfId="15"/>
    <cellStyle name="Normál_2008évi7mellzárásszámadási rendelet" xfId="9"/>
    <cellStyle name="Normal_KARSZJ3" xfId="10"/>
    <cellStyle name="Pénznem 2" xfId="11"/>
    <cellStyle name="Result" xfId="20"/>
    <cellStyle name="Result2" xfId="21"/>
    <cellStyle name="Százalék 2" xfId="12"/>
    <cellStyle name="Százalék 2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V&#201;RTESBOGL&#193;R/2017.%20&#233;v%20V&#233;rtesbogl&#225;r/K&#246;lts&#233;gvets&#233;%20m&#243;d%20I/El&#337;terjeszt&#233;s/3_El&#337;terjeszt&#233;s_3%20mell_&#214;NK_M&#211;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V&#201;RTESBOGL&#193;R/2017.%20&#233;v%20V&#233;rtesbogl&#225;r/K&#246;lts&#233;gvets&#233;%20m&#243;d%20I/El&#337;terjeszt&#233;s/3_El&#337;terjeszt&#233;s_%204%20mell_&#193;MK_M&#211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 mell_Önk"/>
      <sheetName val="2"/>
      <sheetName val="Munka1"/>
    </sheetNames>
    <sheetDataSet>
      <sheetData sheetId="0"/>
      <sheetData sheetId="1"/>
      <sheetData sheetId="2">
        <row r="369">
          <cell r="K369">
            <v>23586044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mell_ÁMK"/>
      <sheetName val="ÁMK"/>
    </sheetNames>
    <sheetDataSet>
      <sheetData sheetId="0"/>
      <sheetData sheetId="1">
        <row r="20">
          <cell r="H20">
            <v>16474084</v>
          </cell>
        </row>
        <row r="22">
          <cell r="H22">
            <v>3551825</v>
          </cell>
        </row>
        <row r="41">
          <cell r="H41">
            <v>479595</v>
          </cell>
        </row>
        <row r="43">
          <cell r="F43">
            <v>0</v>
          </cell>
        </row>
        <row r="44">
          <cell r="K44">
            <v>2</v>
          </cell>
        </row>
        <row r="45">
          <cell r="K45">
            <v>2</v>
          </cell>
        </row>
        <row r="50">
          <cell r="H50">
            <v>0</v>
          </cell>
        </row>
        <row r="52">
          <cell r="H52">
            <v>0</v>
          </cell>
        </row>
        <row r="81">
          <cell r="H81">
            <v>2982864</v>
          </cell>
        </row>
        <row r="87">
          <cell r="H87">
            <v>635000</v>
          </cell>
        </row>
        <row r="88">
          <cell r="K88">
            <v>9</v>
          </cell>
        </row>
        <row r="89">
          <cell r="K89">
            <v>3</v>
          </cell>
        </row>
        <row r="90">
          <cell r="K90">
            <v>12</v>
          </cell>
        </row>
        <row r="106">
          <cell r="H106">
            <v>2276925</v>
          </cell>
        </row>
        <row r="109">
          <cell r="H109">
            <v>891000.00000000012</v>
          </cell>
        </row>
        <row r="118">
          <cell r="H118">
            <v>119597</v>
          </cell>
        </row>
        <row r="122">
          <cell r="H122">
            <v>0</v>
          </cell>
        </row>
        <row r="130">
          <cell r="H130">
            <v>1117191</v>
          </cell>
        </row>
        <row r="131">
          <cell r="K131">
            <v>1435000</v>
          </cell>
        </row>
        <row r="133">
          <cell r="K133">
            <v>375391</v>
          </cell>
        </row>
        <row r="134">
          <cell r="K134">
            <v>1810391</v>
          </cell>
        </row>
        <row r="143">
          <cell r="H143">
            <v>4849128</v>
          </cell>
        </row>
        <row r="145">
          <cell r="H145">
            <v>1016310</v>
          </cell>
        </row>
        <row r="168">
          <cell r="H168">
            <v>3618456</v>
          </cell>
        </row>
        <row r="171">
          <cell r="H171">
            <v>0</v>
          </cell>
        </row>
        <row r="172">
          <cell r="K172">
            <v>1311000</v>
          </cell>
        </row>
        <row r="174">
          <cell r="K174">
            <v>121783</v>
          </cell>
        </row>
        <row r="175">
          <cell r="K175">
            <v>914307</v>
          </cell>
        </row>
        <row r="176">
          <cell r="K176">
            <v>18000</v>
          </cell>
        </row>
        <row r="177">
          <cell r="K177">
            <v>2365090</v>
          </cell>
        </row>
        <row r="184">
          <cell r="H184">
            <v>1718000</v>
          </cell>
        </row>
        <row r="187">
          <cell r="H187">
            <v>384000</v>
          </cell>
        </row>
        <row r="199">
          <cell r="H199">
            <v>3597000</v>
          </cell>
        </row>
        <row r="201">
          <cell r="F201">
            <v>0</v>
          </cell>
        </row>
        <row r="204">
          <cell r="H204">
            <v>0</v>
          </cell>
        </row>
        <row r="205">
          <cell r="K205">
            <v>2653000</v>
          </cell>
        </row>
        <row r="208">
          <cell r="K208">
            <v>716000</v>
          </cell>
        </row>
        <row r="210">
          <cell r="K210">
            <v>3369000</v>
          </cell>
        </row>
        <row r="219">
          <cell r="H219">
            <v>652101</v>
          </cell>
        </row>
        <row r="220">
          <cell r="K220">
            <v>485000</v>
          </cell>
        </row>
        <row r="222">
          <cell r="K222">
            <v>257000</v>
          </cell>
        </row>
        <row r="224">
          <cell r="K224">
            <v>176301</v>
          </cell>
        </row>
        <row r="225">
          <cell r="K225">
            <v>918301</v>
          </cell>
        </row>
        <row r="238">
          <cell r="H238">
            <v>2465672</v>
          </cell>
        </row>
        <row r="240">
          <cell r="H240">
            <v>531000</v>
          </cell>
        </row>
        <row r="274">
          <cell r="H274">
            <v>3287352</v>
          </cell>
        </row>
        <row r="282">
          <cell r="H282">
            <v>1673107</v>
          </cell>
        </row>
        <row r="283">
          <cell r="I283">
            <v>200000</v>
          </cell>
        </row>
        <row r="286">
          <cell r="K286">
            <v>35294</v>
          </cell>
        </row>
        <row r="287">
          <cell r="K287">
            <v>235294</v>
          </cell>
        </row>
        <row r="291">
          <cell r="H291">
            <v>240000</v>
          </cell>
        </row>
        <row r="293">
          <cell r="H293">
            <v>60873</v>
          </cell>
        </row>
        <row r="301">
          <cell r="H301">
            <v>33268</v>
          </cell>
        </row>
        <row r="304">
          <cell r="H304">
            <v>9893</v>
          </cell>
        </row>
        <row r="312">
          <cell r="H312">
            <v>249569</v>
          </cell>
        </row>
        <row r="313">
          <cell r="K313">
            <v>17252</v>
          </cell>
        </row>
        <row r="315">
          <cell r="K315">
            <v>0</v>
          </cell>
        </row>
        <row r="317">
          <cell r="K317">
            <v>4658</v>
          </cell>
        </row>
        <row r="318">
          <cell r="K318">
            <v>21910</v>
          </cell>
        </row>
        <row r="321">
          <cell r="K321">
            <v>44193810</v>
          </cell>
        </row>
        <row r="322">
          <cell r="K3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5"/>
  <sheetViews>
    <sheetView zoomScaleNormal="100" workbookViewId="0">
      <selection activeCell="D12" sqref="D12"/>
    </sheetView>
  </sheetViews>
  <sheetFormatPr defaultColWidth="9.140625" defaultRowHeight="12.75" x14ac:dyDescent="0.2"/>
  <cols>
    <col min="1" max="1" width="3.28515625" style="205" bestFit="1" customWidth="1"/>
    <col min="2" max="2" width="38.5703125" style="205" customWidth="1"/>
    <col min="3" max="3" width="11.28515625" style="205" hidden="1" customWidth="1"/>
    <col min="4" max="4" width="11.7109375" style="205" customWidth="1"/>
    <col min="5" max="5" width="10.140625" style="205" customWidth="1"/>
    <col min="6" max="6" width="11" style="205" customWidth="1"/>
    <col min="7" max="7" width="10.28515625" style="205" customWidth="1"/>
    <col min="8" max="8" width="10.7109375" style="204" bestFit="1" customWidth="1"/>
    <col min="9" max="9" width="9.28515625" style="205" bestFit="1" customWidth="1"/>
    <col min="10" max="16384" width="9.140625" style="205"/>
  </cols>
  <sheetData>
    <row r="1" spans="1:7" s="204" customFormat="1" ht="39.6" customHeight="1" x14ac:dyDescent="0.2">
      <c r="A1" s="118"/>
      <c r="B1" s="119"/>
      <c r="C1" s="120"/>
      <c r="D1" s="121" t="s">
        <v>203</v>
      </c>
      <c r="E1" s="121" t="s">
        <v>0</v>
      </c>
      <c r="F1" s="121" t="s">
        <v>262</v>
      </c>
      <c r="G1" s="121" t="s">
        <v>1</v>
      </c>
    </row>
    <row r="2" spans="1:7" s="204" customFormat="1" ht="12.75" customHeight="1" x14ac:dyDescent="0.2">
      <c r="A2" s="122" t="s">
        <v>2</v>
      </c>
      <c r="B2" s="123" t="s">
        <v>3</v>
      </c>
      <c r="C2" s="124"/>
      <c r="D2" s="124"/>
      <c r="E2" s="124"/>
      <c r="F2" s="124"/>
      <c r="G2" s="124"/>
    </row>
    <row r="3" spans="1:7" s="204" customFormat="1" ht="12.75" customHeight="1" x14ac:dyDescent="0.2">
      <c r="A3" s="125" t="s">
        <v>4</v>
      </c>
      <c r="B3" s="126" t="s">
        <v>5</v>
      </c>
      <c r="C3" s="124">
        <f>+'2 mell_Önk'!C3+'3 mell_ÁMK'!C3</f>
        <v>35311809</v>
      </c>
      <c r="D3" s="124">
        <f>+'2 mell_Önk'!D3+'3 mell_ÁMK'!D3</f>
        <v>35311.809000000001</v>
      </c>
      <c r="E3" s="124">
        <f>+'2 mell_Önk'!E3+'3 mell_ÁMK'!E3</f>
        <v>35311.809000000001</v>
      </c>
      <c r="F3" s="124">
        <f>+'2 mell_Önk'!F3+'3 mell_ÁMK'!F3</f>
        <v>0</v>
      </c>
      <c r="G3" s="124">
        <f>+'2 mell_Önk'!G3+'3 mell_ÁMK'!G3</f>
        <v>0</v>
      </c>
    </row>
    <row r="4" spans="1:7" s="204" customFormat="1" ht="12.75" customHeight="1" x14ac:dyDescent="0.2">
      <c r="A4" s="125" t="s">
        <v>6</v>
      </c>
      <c r="B4" s="126" t="s">
        <v>7</v>
      </c>
      <c r="C4" s="124">
        <f>+'2 mell_Önk'!C4+'3 mell_ÁMK'!C4</f>
        <v>7638307</v>
      </c>
      <c r="D4" s="124">
        <f>+'2 mell_Önk'!D4+'3 mell_ÁMK'!D4</f>
        <v>7638.3069999999998</v>
      </c>
      <c r="E4" s="124">
        <f>+'2 mell_Önk'!E4+'3 mell_ÁMK'!E4</f>
        <v>7638.3069999999998</v>
      </c>
      <c r="F4" s="124">
        <f>+'2 mell_Önk'!F4+'3 mell_ÁMK'!F4</f>
        <v>0</v>
      </c>
      <c r="G4" s="124">
        <f>+'2 mell_Önk'!G4+'3 mell_ÁMK'!G4</f>
        <v>0</v>
      </c>
    </row>
    <row r="5" spans="1:7" s="204" customFormat="1" ht="12.75" customHeight="1" x14ac:dyDescent="0.2">
      <c r="A5" s="125" t="s">
        <v>8</v>
      </c>
      <c r="B5" s="126" t="s">
        <v>9</v>
      </c>
      <c r="C5" s="124">
        <f>+'2 mell_Önk'!C5+'3 mell_ÁMK'!C5</f>
        <v>30664761</v>
      </c>
      <c r="D5" s="124">
        <f>+'2 mell_Önk'!D5+'3 mell_ÁMK'!D5</f>
        <v>30664.760999999999</v>
      </c>
      <c r="E5" s="124">
        <f>+'2 mell_Önk'!E5+'3 mell_ÁMK'!E5</f>
        <v>30664.760999999999</v>
      </c>
      <c r="F5" s="124">
        <f>+'2 mell_Önk'!F5+'3 mell_ÁMK'!F5</f>
        <v>0</v>
      </c>
      <c r="G5" s="124">
        <f>+'2 mell_Önk'!G5+'3 mell_ÁMK'!G5</f>
        <v>0</v>
      </c>
    </row>
    <row r="6" spans="1:7" s="204" customFormat="1" ht="12.75" customHeight="1" x14ac:dyDescent="0.2">
      <c r="A6" s="125" t="s">
        <v>10</v>
      </c>
      <c r="B6" s="126" t="s">
        <v>11</v>
      </c>
      <c r="C6" s="124">
        <f>+'2 mell_Önk'!C6+'3 mell_ÁMK'!C6</f>
        <v>4000000</v>
      </c>
      <c r="D6" s="124">
        <f>+'2 mell_Önk'!D6+'3 mell_ÁMK'!D6</f>
        <v>4000</v>
      </c>
      <c r="E6" s="124">
        <f>+'2 mell_Önk'!E6+'3 mell_ÁMK'!E6</f>
        <v>4000</v>
      </c>
      <c r="F6" s="124">
        <f>+'2 mell_Önk'!F6+'3 mell_ÁMK'!F6</f>
        <v>0</v>
      </c>
      <c r="G6" s="124">
        <f>+'2 mell_Önk'!G6+'3 mell_ÁMK'!G6</f>
        <v>0</v>
      </c>
    </row>
    <row r="7" spans="1:7" s="204" customFormat="1" ht="12.75" customHeight="1" x14ac:dyDescent="0.2">
      <c r="A7" s="125" t="s">
        <v>12</v>
      </c>
      <c r="B7" s="126" t="s">
        <v>13</v>
      </c>
      <c r="C7" s="124">
        <f>+'2 mell_Önk'!C7+'3 mell_ÁMK'!C7</f>
        <v>17387772</v>
      </c>
      <c r="D7" s="124">
        <f>+'2 mell_Önk'!D7+'3 mell_ÁMK'!D7</f>
        <v>17387.772000000001</v>
      </c>
      <c r="E7" s="124">
        <f>+'2 mell_Önk'!E7+'3 mell_ÁMK'!E7</f>
        <v>16387.772000000001</v>
      </c>
      <c r="F7" s="124">
        <f>+'2 mell_Önk'!F7+'3 mell_ÁMK'!F7</f>
        <v>1000</v>
      </c>
      <c r="G7" s="124">
        <f>+'2 mell_Önk'!G7+'3 mell_ÁMK'!G7</f>
        <v>0</v>
      </c>
    </row>
    <row r="8" spans="1:7" s="204" customFormat="1" ht="12.75" customHeight="1" x14ac:dyDescent="0.2">
      <c r="A8" s="125"/>
      <c r="B8" s="127" t="s">
        <v>164</v>
      </c>
      <c r="C8" s="129">
        <f>+'2 mell_Önk'!C8+'3 mell_ÁMK'!C8</f>
        <v>14141207</v>
      </c>
      <c r="D8" s="129">
        <f>+'2 mell_Önk'!D8+'3 mell_ÁMK'!D8</f>
        <v>14141.207</v>
      </c>
      <c r="E8" s="129">
        <f>+'2 mell_Önk'!E8+'3 mell_ÁMK'!E8</f>
        <v>14141.207</v>
      </c>
      <c r="F8" s="129">
        <f>+'2 mell_Önk'!F8+'3 mell_ÁMK'!F8</f>
        <v>0</v>
      </c>
      <c r="G8" s="129">
        <f>+'2 mell_Önk'!G8+'3 mell_ÁMK'!G8</f>
        <v>0</v>
      </c>
    </row>
    <row r="9" spans="1:7" s="204" customFormat="1" ht="12.75" customHeight="1" x14ac:dyDescent="0.2">
      <c r="A9" s="125"/>
      <c r="B9" s="127" t="s">
        <v>14</v>
      </c>
      <c r="C9" s="129">
        <f>+'2 mell_Önk'!C9+'3 mell_ÁMK'!C9</f>
        <v>2154000</v>
      </c>
      <c r="D9" s="129">
        <f>+'2 mell_Önk'!D9+'3 mell_ÁMK'!D9</f>
        <v>2154</v>
      </c>
      <c r="E9" s="129">
        <f>+'2 mell_Önk'!E9+'3 mell_ÁMK'!E9</f>
        <v>2154</v>
      </c>
      <c r="F9" s="129">
        <f>+'2 mell_Önk'!F9+'3 mell_ÁMK'!F9</f>
        <v>0</v>
      </c>
      <c r="G9" s="129">
        <f>+'2 mell_Önk'!G9+'3 mell_ÁMK'!G9</f>
        <v>0</v>
      </c>
    </row>
    <row r="10" spans="1:7" s="204" customFormat="1" ht="12.75" customHeight="1" x14ac:dyDescent="0.2">
      <c r="A10" s="125"/>
      <c r="B10" s="127" t="s">
        <v>15</v>
      </c>
      <c r="C10" s="129">
        <f>+'2 mell_Önk'!C10+'3 mell_ÁMK'!C10</f>
        <v>1000000</v>
      </c>
      <c r="D10" s="129">
        <f>+'2 mell_Önk'!D10+'3 mell_ÁMK'!D10</f>
        <v>1000</v>
      </c>
      <c r="E10" s="129">
        <f>+'2 mell_Önk'!E10+'3 mell_ÁMK'!E10</f>
        <v>0</v>
      </c>
      <c r="F10" s="129">
        <f>+'2 mell_Önk'!F10+'3 mell_ÁMK'!F10</f>
        <v>1000</v>
      </c>
      <c r="G10" s="129">
        <f>+'2 mell_Önk'!G10+'3 mell_ÁMK'!G10</f>
        <v>0</v>
      </c>
    </row>
    <row r="11" spans="1:7" s="204" customFormat="1" ht="12.75" customHeight="1" x14ac:dyDescent="0.2">
      <c r="A11" s="125"/>
      <c r="B11" s="127" t="s">
        <v>192</v>
      </c>
      <c r="C11" s="129">
        <f>+'2 mell_Önk'!C11+'3 mell_ÁMK'!C11</f>
        <v>92565</v>
      </c>
      <c r="D11" s="129">
        <f>+'2 mell_Önk'!D11+'3 mell_ÁMK'!D11</f>
        <v>92.564999999999998</v>
      </c>
      <c r="E11" s="129">
        <f>+'2 mell_Önk'!E11+'3 mell_ÁMK'!E11</f>
        <v>92.564999999999998</v>
      </c>
      <c r="F11" s="129">
        <f>+'2 mell_Önk'!F11+'3 mell_ÁMK'!F11</f>
        <v>0</v>
      </c>
      <c r="G11" s="129">
        <f>+'2 mell_Önk'!G11+'3 mell_ÁMK'!G11</f>
        <v>0</v>
      </c>
    </row>
    <row r="12" spans="1:7" s="204" customFormat="1" ht="12.75" customHeight="1" x14ac:dyDescent="0.2">
      <c r="A12" s="130"/>
      <c r="B12" s="131" t="s">
        <v>16</v>
      </c>
      <c r="C12" s="132">
        <f>+C3+C4+C5+C6+C7</f>
        <v>95002649</v>
      </c>
      <c r="D12" s="132">
        <f>+D3+D4+D5+D6+D7</f>
        <v>95002.649000000005</v>
      </c>
      <c r="E12" s="132">
        <f>+E3+E4+E5+E6+E7</f>
        <v>94002.649000000005</v>
      </c>
      <c r="F12" s="132">
        <f>+F3+F4+F5+F6+F7</f>
        <v>1000</v>
      </c>
      <c r="G12" s="132">
        <f>+G3+G4+G5+G6+G7</f>
        <v>0</v>
      </c>
    </row>
    <row r="13" spans="1:7" s="204" customFormat="1" ht="12.75" customHeight="1" x14ac:dyDescent="0.2">
      <c r="A13" s="125"/>
      <c r="B13" s="123" t="s">
        <v>17</v>
      </c>
      <c r="C13" s="133"/>
      <c r="D13" s="133"/>
      <c r="E13" s="133">
        <f>+D13</f>
        <v>0</v>
      </c>
      <c r="F13" s="133">
        <f>+D13-E13-G13</f>
        <v>0</v>
      </c>
      <c r="G13" s="133">
        <f>+D13-E13</f>
        <v>0</v>
      </c>
    </row>
    <row r="14" spans="1:7" s="204" customFormat="1" ht="12.75" customHeight="1" x14ac:dyDescent="0.2">
      <c r="A14" s="125" t="s">
        <v>18</v>
      </c>
      <c r="B14" s="126" t="s">
        <v>19</v>
      </c>
      <c r="C14" s="124">
        <f>+'2 mell_Önk'!C14+'3 mell_ÁMK'!C14</f>
        <v>13194660</v>
      </c>
      <c r="D14" s="124">
        <f>+'2 mell_Önk'!D14+'3 mell_ÁMK'!D14</f>
        <v>13194.66</v>
      </c>
      <c r="E14" s="124">
        <f>+'2 mell_Önk'!E14+'3 mell_ÁMK'!E14</f>
        <v>13194.66</v>
      </c>
      <c r="F14" s="124">
        <f>+'2 mell_Önk'!F14+'3 mell_ÁMK'!F14</f>
        <v>0</v>
      </c>
      <c r="G14" s="124">
        <f>+'2 mell_Önk'!G14+'3 mell_ÁMK'!G14</f>
        <v>0</v>
      </c>
    </row>
    <row r="15" spans="1:7" s="204" customFormat="1" ht="12.75" customHeight="1" x14ac:dyDescent="0.2">
      <c r="A15" s="125" t="s">
        <v>20</v>
      </c>
      <c r="B15" s="126" t="s">
        <v>21</v>
      </c>
      <c r="C15" s="124">
        <f>+'2 mell_Önk'!C15+'3 mell_ÁMK'!C15</f>
        <v>49672117</v>
      </c>
      <c r="D15" s="124">
        <f>+'2 mell_Önk'!D15+'3 mell_ÁMK'!D15</f>
        <v>49672.116999999998</v>
      </c>
      <c r="E15" s="124">
        <f>+'2 mell_Önk'!E15+'3 mell_ÁMK'!E15</f>
        <v>49672.116999999998</v>
      </c>
      <c r="F15" s="124">
        <f>+'2 mell_Önk'!F15+'3 mell_ÁMK'!F15</f>
        <v>0</v>
      </c>
      <c r="G15" s="124">
        <f>+'2 mell_Önk'!G15+'3 mell_ÁMK'!G15</f>
        <v>0</v>
      </c>
    </row>
    <row r="16" spans="1:7" ht="12.75" customHeight="1" x14ac:dyDescent="0.2">
      <c r="A16" s="125" t="s">
        <v>22</v>
      </c>
      <c r="B16" s="126" t="s">
        <v>23</v>
      </c>
      <c r="C16" s="124">
        <f>+'2 mell_Önk'!C16+'3 mell_ÁMK'!C16</f>
        <v>0</v>
      </c>
      <c r="D16" s="124">
        <f>+'2 mell_Önk'!D16+'3 mell_ÁMK'!D16</f>
        <v>0</v>
      </c>
      <c r="E16" s="124">
        <f>+'2 mell_Önk'!E16+'3 mell_ÁMK'!E16</f>
        <v>0</v>
      </c>
      <c r="F16" s="124">
        <f>+'2 mell_Önk'!F16+'3 mell_ÁMK'!F16</f>
        <v>0</v>
      </c>
      <c r="G16" s="124">
        <f>+'2 mell_Önk'!G16+'3 mell_ÁMK'!G16</f>
        <v>0</v>
      </c>
    </row>
    <row r="17" spans="1:9" ht="12.75" customHeight="1" x14ac:dyDescent="0.2">
      <c r="A17" s="130"/>
      <c r="B17" s="131" t="s">
        <v>24</v>
      </c>
      <c r="C17" s="132">
        <f>+C14+C15+C16</f>
        <v>62866777</v>
      </c>
      <c r="D17" s="132">
        <f t="shared" ref="D17:G17" si="0">+D14+D15+D16</f>
        <v>62866.777000000002</v>
      </c>
      <c r="E17" s="132">
        <f t="shared" si="0"/>
        <v>62866.777000000002</v>
      </c>
      <c r="F17" s="132">
        <f t="shared" si="0"/>
        <v>0</v>
      </c>
      <c r="G17" s="132">
        <f t="shared" si="0"/>
        <v>0</v>
      </c>
      <c r="H17" s="207"/>
    </row>
    <row r="18" spans="1:9" ht="12.75" customHeight="1" x14ac:dyDescent="0.2">
      <c r="A18" s="134"/>
      <c r="B18" s="135" t="s">
        <v>25</v>
      </c>
      <c r="C18" s="136">
        <f>+C17+C12</f>
        <v>157869426</v>
      </c>
      <c r="D18" s="136">
        <f t="shared" ref="D18:G18" si="1">+D17+D12</f>
        <v>157869.42600000001</v>
      </c>
      <c r="E18" s="136">
        <f t="shared" si="1"/>
        <v>156869.42600000001</v>
      </c>
      <c r="F18" s="136">
        <f t="shared" si="1"/>
        <v>1000</v>
      </c>
      <c r="G18" s="136">
        <f t="shared" si="1"/>
        <v>0</v>
      </c>
    </row>
    <row r="19" spans="1:9" ht="12.75" customHeight="1" x14ac:dyDescent="0.2">
      <c r="A19" s="122" t="s">
        <v>26</v>
      </c>
      <c r="B19" s="123" t="s">
        <v>27</v>
      </c>
      <c r="C19" s="137"/>
      <c r="D19" s="137"/>
      <c r="E19" s="137">
        <f>+D19</f>
        <v>0</v>
      </c>
      <c r="F19" s="137">
        <f>+D19-E19-G19</f>
        <v>0</v>
      </c>
      <c r="G19" s="137">
        <v>0</v>
      </c>
    </row>
    <row r="20" spans="1:9" ht="12.75" customHeight="1" x14ac:dyDescent="0.2">
      <c r="A20" s="122"/>
      <c r="B20" s="126" t="s">
        <v>28</v>
      </c>
      <c r="C20" s="137">
        <f>+'2 mell_Önk'!C20+'3 mell_ÁMK'!C20</f>
        <v>44193810</v>
      </c>
      <c r="D20" s="137">
        <f>+'2 mell_Önk'!D20+'3 mell_ÁMK'!D20</f>
        <v>44193.81</v>
      </c>
      <c r="E20" s="137">
        <f>+'2 mell_Önk'!E20+'3 mell_ÁMK'!E20</f>
        <v>44193.81</v>
      </c>
      <c r="F20" s="137">
        <f>+'2 mell_Önk'!F20+'3 mell_ÁMK'!F20</f>
        <v>0</v>
      </c>
      <c r="G20" s="137">
        <f>+'2 mell_Önk'!G20+'3 mell_ÁMK'!G20</f>
        <v>0</v>
      </c>
    </row>
    <row r="21" spans="1:9" ht="12.75" customHeight="1" x14ac:dyDescent="0.2">
      <c r="A21" s="122"/>
      <c r="B21" s="126" t="s">
        <v>193</v>
      </c>
      <c r="C21" s="137">
        <f>+'2 mell_Önk'!C21+'3 mell_ÁMK'!C21</f>
        <v>1689437</v>
      </c>
      <c r="D21" s="137">
        <f>+'2 mell_Önk'!D21+'3 mell_ÁMK'!D21</f>
        <v>1689.4369999999999</v>
      </c>
      <c r="E21" s="137">
        <f>+'2 mell_Önk'!E21+'3 mell_ÁMK'!E21</f>
        <v>1689.4369999999999</v>
      </c>
      <c r="F21" s="137">
        <f>+'2 mell_Önk'!F21+'3 mell_ÁMK'!F21</f>
        <v>0</v>
      </c>
      <c r="G21" s="137">
        <f>+'2 mell_Önk'!G21+'3 mell_ÁMK'!G21</f>
        <v>0</v>
      </c>
    </row>
    <row r="22" spans="1:9" ht="12.75" customHeight="1" x14ac:dyDescent="0.2">
      <c r="A22" s="122"/>
      <c r="B22" s="126" t="s">
        <v>29</v>
      </c>
      <c r="C22" s="137">
        <f>+'2 mell_Önk'!C22+'3 mell_ÁMK'!C22</f>
        <v>0</v>
      </c>
      <c r="D22" s="137">
        <f>+'2 mell_Önk'!D22+'3 mell_ÁMK'!D22</f>
        <v>0</v>
      </c>
      <c r="E22" s="137">
        <f>+'2 mell_Önk'!E22+'3 mell_ÁMK'!E22</f>
        <v>0</v>
      </c>
      <c r="F22" s="137">
        <f>+'2 mell_Önk'!F22+'3 mell_ÁMK'!F22</f>
        <v>0</v>
      </c>
      <c r="G22" s="137">
        <f>+'2 mell_Önk'!G22+'3 mell_ÁMK'!G22</f>
        <v>0</v>
      </c>
    </row>
    <row r="23" spans="1:9" ht="13.15" customHeight="1" x14ac:dyDescent="0.2">
      <c r="A23" s="134"/>
      <c r="B23" s="135" t="s">
        <v>30</v>
      </c>
      <c r="C23" s="136">
        <f>SUM(C20:C22)</f>
        <v>45883247</v>
      </c>
      <c r="D23" s="136">
        <f t="shared" ref="D23:G23" si="2">SUM(D20:D22)</f>
        <v>45883.246999999996</v>
      </c>
      <c r="E23" s="136">
        <f t="shared" si="2"/>
        <v>45883.246999999996</v>
      </c>
      <c r="F23" s="136">
        <f t="shared" si="2"/>
        <v>0</v>
      </c>
      <c r="G23" s="136">
        <f t="shared" si="2"/>
        <v>0</v>
      </c>
    </row>
    <row r="24" spans="1:9" ht="13.15" customHeight="1" x14ac:dyDescent="0.2">
      <c r="A24" s="138"/>
      <c r="B24" s="139" t="s">
        <v>31</v>
      </c>
      <c r="C24" s="140">
        <f>+C23+C18</f>
        <v>203752673</v>
      </c>
      <c r="D24" s="140">
        <f t="shared" ref="D24:G24" si="3">+D23+D18</f>
        <v>203752.67300000001</v>
      </c>
      <c r="E24" s="140">
        <f t="shared" si="3"/>
        <v>202752.67300000001</v>
      </c>
      <c r="F24" s="140">
        <f t="shared" si="3"/>
        <v>1000</v>
      </c>
      <c r="G24" s="140">
        <f t="shared" si="3"/>
        <v>0</v>
      </c>
      <c r="I24" s="206"/>
    </row>
    <row r="25" spans="1:9" ht="13.15" customHeight="1" x14ac:dyDescent="0.2">
      <c r="A25" s="134"/>
      <c r="B25" s="123" t="s">
        <v>32</v>
      </c>
      <c r="C25" s="133"/>
      <c r="D25" s="133"/>
      <c r="E25" s="133">
        <f t="shared" ref="E25:G32" si="4">+D25</f>
        <v>0</v>
      </c>
      <c r="F25" s="133">
        <f>+D25-E25-G25</f>
        <v>0</v>
      </c>
      <c r="G25" s="133">
        <f>+D25-E25</f>
        <v>0</v>
      </c>
      <c r="H25" s="207"/>
    </row>
    <row r="26" spans="1:9" ht="13.15" customHeight="1" x14ac:dyDescent="0.2">
      <c r="A26" s="134" t="s">
        <v>33</v>
      </c>
      <c r="B26" s="141" t="s">
        <v>34</v>
      </c>
      <c r="C26" s="133">
        <f>+'2 mell_Önk'!C26+'3 mell_ÁMK'!C26</f>
        <v>57632908</v>
      </c>
      <c r="D26" s="133">
        <f>+'2 mell_Önk'!D26+'3 mell_ÁMK'!D26</f>
        <v>57632.908000000003</v>
      </c>
      <c r="E26" s="133">
        <f>+'2 mell_Önk'!E26+'3 mell_ÁMK'!E26</f>
        <v>57632.908000000003</v>
      </c>
      <c r="F26" s="133">
        <f>+'2 mell_Önk'!F26+'3 mell_ÁMK'!F26</f>
        <v>0</v>
      </c>
      <c r="G26" s="133">
        <f>+'2 mell_Önk'!G26+'3 mell_ÁMK'!G26</f>
        <v>0</v>
      </c>
    </row>
    <row r="27" spans="1:9" ht="13.15" customHeight="1" x14ac:dyDescent="0.2">
      <c r="A27" s="134"/>
      <c r="B27" s="142" t="s">
        <v>35</v>
      </c>
      <c r="C27" s="128">
        <f>+'2 mell_Önk'!C27+'3 mell_ÁMK'!C27</f>
        <v>53856902</v>
      </c>
      <c r="D27" s="128">
        <f>+'2 mell_Önk'!D27+'3 mell_ÁMK'!D27</f>
        <v>53856.902000000002</v>
      </c>
      <c r="E27" s="128">
        <f>+'2 mell_Önk'!E27+'3 mell_ÁMK'!E27</f>
        <v>53856.902000000002</v>
      </c>
      <c r="F27" s="128">
        <f>+'2 mell_Önk'!F27+'3 mell_ÁMK'!F27</f>
        <v>0</v>
      </c>
      <c r="G27" s="128">
        <f>+'2 mell_Önk'!G27+'3 mell_ÁMK'!G27</f>
        <v>0</v>
      </c>
    </row>
    <row r="28" spans="1:9" ht="13.15" customHeight="1" x14ac:dyDescent="0.2">
      <c r="A28" s="134"/>
      <c r="B28" s="142" t="s">
        <v>36</v>
      </c>
      <c r="C28" s="128">
        <f>+'2 mell_Önk'!C28+'3 mell_ÁMK'!C28</f>
        <v>3776006</v>
      </c>
      <c r="D28" s="128">
        <f>+'2 mell_Önk'!D28+'3 mell_ÁMK'!D28</f>
        <v>3776.0059999999999</v>
      </c>
      <c r="E28" s="128">
        <f>+'2 mell_Önk'!E28+'3 mell_ÁMK'!E28</f>
        <v>3776.0059999999999</v>
      </c>
      <c r="F28" s="128">
        <f>+'2 mell_Önk'!F28+'3 mell_ÁMK'!F28</f>
        <v>0</v>
      </c>
      <c r="G28" s="128">
        <f>+'2 mell_Önk'!G28+'3 mell_ÁMK'!G28</f>
        <v>0</v>
      </c>
    </row>
    <row r="29" spans="1:9" ht="13.15" customHeight="1" x14ac:dyDescent="0.2">
      <c r="A29" s="134"/>
      <c r="B29" s="143" t="s">
        <v>37</v>
      </c>
      <c r="C29" s="144">
        <v>0</v>
      </c>
      <c r="D29" s="144">
        <f t="shared" ref="D29:D32" si="5">+C29/1000</f>
        <v>0</v>
      </c>
      <c r="E29" s="144">
        <f t="shared" si="4"/>
        <v>0</v>
      </c>
      <c r="F29" s="144">
        <f t="shared" si="4"/>
        <v>0</v>
      </c>
      <c r="G29" s="144">
        <f t="shared" si="4"/>
        <v>0</v>
      </c>
    </row>
    <row r="30" spans="1:9" ht="13.15" customHeight="1" x14ac:dyDescent="0.2">
      <c r="A30" s="134"/>
      <c r="B30" s="143" t="s">
        <v>38</v>
      </c>
      <c r="C30" s="144"/>
      <c r="D30" s="144">
        <f t="shared" si="5"/>
        <v>0</v>
      </c>
      <c r="E30" s="144">
        <f t="shared" si="4"/>
        <v>0</v>
      </c>
      <c r="F30" s="144">
        <f t="shared" si="4"/>
        <v>0</v>
      </c>
      <c r="G30" s="144">
        <f t="shared" si="4"/>
        <v>0</v>
      </c>
    </row>
    <row r="31" spans="1:9" ht="13.15" customHeight="1" x14ac:dyDescent="0.2">
      <c r="A31" s="134"/>
      <c r="B31" s="143" t="s">
        <v>39</v>
      </c>
      <c r="C31" s="144">
        <v>0</v>
      </c>
      <c r="D31" s="144">
        <f t="shared" si="5"/>
        <v>0</v>
      </c>
      <c r="E31" s="144">
        <f t="shared" si="4"/>
        <v>0</v>
      </c>
      <c r="F31" s="144">
        <f t="shared" si="4"/>
        <v>0</v>
      </c>
      <c r="G31" s="144">
        <f t="shared" si="4"/>
        <v>0</v>
      </c>
    </row>
    <row r="32" spans="1:9" s="204" customFormat="1" ht="13.15" customHeight="1" x14ac:dyDescent="0.2">
      <c r="A32" s="134"/>
      <c r="B32" s="143" t="s">
        <v>194</v>
      </c>
      <c r="C32" s="144">
        <v>0</v>
      </c>
      <c r="D32" s="144">
        <f t="shared" si="5"/>
        <v>0</v>
      </c>
      <c r="E32" s="144">
        <f t="shared" si="4"/>
        <v>0</v>
      </c>
      <c r="F32" s="144">
        <f t="shared" si="4"/>
        <v>0</v>
      </c>
      <c r="G32" s="144">
        <f t="shared" si="4"/>
        <v>0</v>
      </c>
    </row>
    <row r="33" spans="1:8" s="204" customFormat="1" ht="13.15" customHeight="1" x14ac:dyDescent="0.2">
      <c r="A33" s="134" t="s">
        <v>40</v>
      </c>
      <c r="B33" s="145" t="s">
        <v>41</v>
      </c>
      <c r="C33" s="133">
        <f>+'2 mell_Önk'!C33+'3 mell_ÁMK'!C33</f>
        <v>19108418</v>
      </c>
      <c r="D33" s="133">
        <f>+'2 mell_Önk'!D33+'3 mell_ÁMK'!D33</f>
        <v>19108.418000000001</v>
      </c>
      <c r="E33" s="133">
        <f>+'2 mell_Önk'!E33+'3 mell_ÁMK'!E33</f>
        <v>19108.418000000001</v>
      </c>
      <c r="F33" s="133">
        <f>+'2 mell_Önk'!F33+'3 mell_ÁMK'!F33</f>
        <v>0</v>
      </c>
      <c r="G33" s="133">
        <f>+'2 mell_Önk'!G33+'3 mell_ÁMK'!G33</f>
        <v>0</v>
      </c>
    </row>
    <row r="34" spans="1:8" s="204" customFormat="1" ht="13.15" customHeight="1" x14ac:dyDescent="0.2">
      <c r="A34" s="134"/>
      <c r="B34" s="145" t="s">
        <v>42</v>
      </c>
      <c r="C34" s="133">
        <f>+'2 mell_Önk'!C34+'3 mell_ÁMK'!C34</f>
        <v>28418</v>
      </c>
      <c r="D34" s="133">
        <f>+'2 mell_Önk'!D34+'3 mell_ÁMK'!D34</f>
        <v>28.417999999999999</v>
      </c>
      <c r="E34" s="133">
        <f>+'2 mell_Önk'!E34+'3 mell_ÁMK'!E34</f>
        <v>28.417999999999999</v>
      </c>
      <c r="F34" s="133">
        <f>+'2 mell_Önk'!F34+'3 mell_ÁMK'!F34</f>
        <v>0</v>
      </c>
      <c r="G34" s="133">
        <f>+'2 mell_Önk'!G34+'3 mell_ÁMK'!G34</f>
        <v>0</v>
      </c>
    </row>
    <row r="35" spans="1:8" s="204" customFormat="1" ht="13.15" customHeight="1" x14ac:dyDescent="0.2">
      <c r="A35" s="134"/>
      <c r="B35" s="126" t="s">
        <v>281</v>
      </c>
      <c r="C35" s="133">
        <f>+'2 mell_Önk'!C35+'3 mell_ÁMK'!C35</f>
        <v>5818283</v>
      </c>
      <c r="D35" s="133">
        <f>+'2 mell_Önk'!D35+'3 mell_ÁMK'!D35</f>
        <v>5818.2830000000004</v>
      </c>
      <c r="E35" s="133">
        <f>+'2 mell_Önk'!E35+'3 mell_ÁMK'!E35</f>
        <v>5818.2830000000004</v>
      </c>
      <c r="F35" s="133">
        <f>+'2 mell_Önk'!F35+'3 mell_ÁMK'!F35</f>
        <v>0</v>
      </c>
      <c r="G35" s="133">
        <f>+'2 mell_Önk'!G35+'3 mell_ÁMK'!G35</f>
        <v>0</v>
      </c>
    </row>
    <row r="36" spans="1:8" s="204" customFormat="1" ht="13.15" customHeight="1" x14ac:dyDescent="0.2">
      <c r="A36" s="134"/>
      <c r="B36" s="142" t="s">
        <v>44</v>
      </c>
      <c r="C36" s="128">
        <f>+'2 mell_Önk'!C36+'3 mell_ÁMK'!C36</f>
        <v>450000</v>
      </c>
      <c r="D36" s="128">
        <f>+'2 mell_Önk'!D36+'3 mell_ÁMK'!D36</f>
        <v>450</v>
      </c>
      <c r="E36" s="128">
        <f>+'2 mell_Önk'!E36+'3 mell_ÁMK'!E36</f>
        <v>450</v>
      </c>
      <c r="F36" s="128">
        <f>+'2 mell_Önk'!F36+'3 mell_ÁMK'!F36</f>
        <v>0</v>
      </c>
      <c r="G36" s="128">
        <f>+'2 mell_Önk'!G36+'3 mell_ÁMK'!G36</f>
        <v>0</v>
      </c>
    </row>
    <row r="37" spans="1:8" s="204" customFormat="1" ht="13.15" customHeight="1" x14ac:dyDescent="0.2">
      <c r="A37" s="134"/>
      <c r="B37" s="142" t="s">
        <v>45</v>
      </c>
      <c r="C37" s="128">
        <f>+'2 mell_Önk'!C37+'3 mell_ÁMK'!C37</f>
        <v>5268283</v>
      </c>
      <c r="D37" s="128">
        <f>+'2 mell_Önk'!D37+'3 mell_ÁMK'!D37</f>
        <v>5268.2830000000004</v>
      </c>
      <c r="E37" s="128">
        <f>+'2 mell_Önk'!E37+'3 mell_ÁMK'!E37</f>
        <v>5268.2830000000004</v>
      </c>
      <c r="F37" s="128">
        <f>+'2 mell_Önk'!F37+'3 mell_ÁMK'!F37</f>
        <v>0</v>
      </c>
      <c r="G37" s="128">
        <f>+'2 mell_Önk'!G37+'3 mell_ÁMK'!G37</f>
        <v>0</v>
      </c>
    </row>
    <row r="38" spans="1:8" s="204" customFormat="1" ht="13.15" customHeight="1" x14ac:dyDescent="0.2">
      <c r="A38" s="134"/>
      <c r="B38" s="142" t="s">
        <v>46</v>
      </c>
      <c r="C38" s="128">
        <f>+'2 mell_Önk'!C38+'3 mell_ÁMK'!C38</f>
        <v>100000</v>
      </c>
      <c r="D38" s="128">
        <f>+'2 mell_Önk'!D38+'3 mell_ÁMK'!D38</f>
        <v>100</v>
      </c>
      <c r="E38" s="128">
        <f>+'2 mell_Önk'!E38+'3 mell_ÁMK'!E38</f>
        <v>100</v>
      </c>
      <c r="F38" s="128">
        <f>+'2 mell_Önk'!F38+'3 mell_ÁMK'!F38</f>
        <v>0</v>
      </c>
      <c r="G38" s="128">
        <f>+'2 mell_Önk'!G38+'3 mell_ÁMK'!G38</f>
        <v>0</v>
      </c>
    </row>
    <row r="39" spans="1:8" s="204" customFormat="1" ht="13.15" customHeight="1" x14ac:dyDescent="0.2">
      <c r="A39" s="134"/>
      <c r="B39" s="126" t="s">
        <v>47</v>
      </c>
      <c r="C39" s="133">
        <f>+'2 mell_Önk'!C39+'3 mell_ÁMK'!C39</f>
        <v>13191487</v>
      </c>
      <c r="D39" s="133">
        <f>+'2 mell_Önk'!D39+'3 mell_ÁMK'!D39</f>
        <v>13191.487000000001</v>
      </c>
      <c r="E39" s="133">
        <f>+'2 mell_Önk'!E39+'3 mell_ÁMK'!E39</f>
        <v>13191.487000000001</v>
      </c>
      <c r="F39" s="133">
        <f>+'2 mell_Önk'!F39+'3 mell_ÁMK'!F39</f>
        <v>0</v>
      </c>
      <c r="G39" s="133">
        <f>+'2 mell_Önk'!G39+'3 mell_ÁMK'!G39</f>
        <v>0</v>
      </c>
    </row>
    <row r="40" spans="1:8" s="204" customFormat="1" ht="13.15" customHeight="1" x14ac:dyDescent="0.2">
      <c r="A40" s="134"/>
      <c r="B40" s="142" t="s">
        <v>48</v>
      </c>
      <c r="C40" s="128">
        <f>+'2 mell_Önk'!C40+'3 mell_ÁMK'!C40</f>
        <v>11000000</v>
      </c>
      <c r="D40" s="128">
        <f>+'2 mell_Önk'!D40+'3 mell_ÁMK'!D40</f>
        <v>11000</v>
      </c>
      <c r="E40" s="128">
        <f>+'2 mell_Önk'!E40+'3 mell_ÁMK'!E40</f>
        <v>11000</v>
      </c>
      <c r="F40" s="128">
        <f>+'2 mell_Önk'!F40+'3 mell_ÁMK'!F40</f>
        <v>0</v>
      </c>
      <c r="G40" s="128">
        <f>+'2 mell_Önk'!G40+'3 mell_ÁMK'!G40</f>
        <v>0</v>
      </c>
    </row>
    <row r="41" spans="1:8" s="204" customFormat="1" ht="13.15" customHeight="1" x14ac:dyDescent="0.2">
      <c r="A41" s="134"/>
      <c r="B41" s="142" t="s">
        <v>49</v>
      </c>
      <c r="C41" s="128">
        <f>+'2 mell_Önk'!C41+'3 mell_ÁMK'!C41</f>
        <v>0</v>
      </c>
      <c r="D41" s="128">
        <f>+'2 mell_Önk'!D41+'3 mell_ÁMK'!D41</f>
        <v>0</v>
      </c>
      <c r="E41" s="128">
        <f>+'2 mell_Önk'!E41+'3 mell_ÁMK'!E41</f>
        <v>0</v>
      </c>
      <c r="F41" s="128">
        <f>+'2 mell_Önk'!F41+'3 mell_ÁMK'!F41</f>
        <v>0</v>
      </c>
      <c r="G41" s="128">
        <f>+'2 mell_Önk'!G41+'3 mell_ÁMK'!G41</f>
        <v>0</v>
      </c>
    </row>
    <row r="42" spans="1:8" s="204" customFormat="1" ht="13.15" customHeight="1" x14ac:dyDescent="0.2">
      <c r="A42" s="134"/>
      <c r="B42" s="142" t="s">
        <v>50</v>
      </c>
      <c r="C42" s="128">
        <f>+'2 mell_Önk'!C42+'3 mell_ÁMK'!C42</f>
        <v>2091487</v>
      </c>
      <c r="D42" s="128">
        <f>+'2 mell_Önk'!D42+'3 mell_ÁMK'!D42</f>
        <v>2091.4870000000001</v>
      </c>
      <c r="E42" s="128">
        <f>+'2 mell_Önk'!E42+'3 mell_ÁMK'!E42</f>
        <v>2091.4870000000001</v>
      </c>
      <c r="F42" s="128">
        <f>+'2 mell_Önk'!F42+'3 mell_ÁMK'!F42</f>
        <v>0</v>
      </c>
      <c r="G42" s="128">
        <f>+'2 mell_Önk'!G42+'3 mell_ÁMK'!G42</f>
        <v>0</v>
      </c>
    </row>
    <row r="43" spans="1:8" s="204" customFormat="1" ht="13.15" customHeight="1" x14ac:dyDescent="0.2">
      <c r="A43" s="134"/>
      <c r="B43" s="142" t="s">
        <v>234</v>
      </c>
      <c r="C43" s="128">
        <f>+'2 mell_Önk'!C43+'3 mell_ÁMK'!C43</f>
        <v>100000</v>
      </c>
      <c r="D43" s="128">
        <f>+'2 mell_Önk'!D43+'3 mell_ÁMK'!D43</f>
        <v>100</v>
      </c>
      <c r="E43" s="128">
        <f>+'2 mell_Önk'!E43+'3 mell_ÁMK'!E43</f>
        <v>100</v>
      </c>
      <c r="F43" s="128">
        <f>+'2 mell_Önk'!F43+'3 mell_ÁMK'!F43</f>
        <v>0</v>
      </c>
      <c r="G43" s="128">
        <f>+'2 mell_Önk'!G43+'3 mell_ÁMK'!G43</f>
        <v>0</v>
      </c>
    </row>
    <row r="44" spans="1:8" s="204" customFormat="1" ht="13.15" customHeight="1" x14ac:dyDescent="0.2">
      <c r="A44" s="134"/>
      <c r="B44" s="126" t="s">
        <v>51</v>
      </c>
      <c r="C44" s="133">
        <f>+'2 mell_Önk'!C44+'3 mell_ÁMK'!C44</f>
        <v>70230</v>
      </c>
      <c r="D44" s="133">
        <f>+'2 mell_Önk'!D44+'3 mell_ÁMK'!D44</f>
        <v>70.23</v>
      </c>
      <c r="E44" s="133">
        <f>+'2 mell_Önk'!E44+'3 mell_ÁMK'!E44</f>
        <v>70.23</v>
      </c>
      <c r="F44" s="133">
        <f>+'2 mell_Önk'!F44+'3 mell_ÁMK'!F44</f>
        <v>0</v>
      </c>
      <c r="G44" s="133">
        <f>+'2 mell_Önk'!G44+'3 mell_ÁMK'!G44</f>
        <v>0</v>
      </c>
    </row>
    <row r="45" spans="1:8" s="204" customFormat="1" ht="13.15" customHeight="1" x14ac:dyDescent="0.2">
      <c r="A45" s="134"/>
      <c r="B45" s="142" t="s">
        <v>52</v>
      </c>
      <c r="C45" s="128">
        <f>+'2 mell_Önk'!C45+'3 mell_ÁMK'!C45</f>
        <v>0</v>
      </c>
      <c r="D45" s="128">
        <f>+'2 mell_Önk'!D45+'3 mell_ÁMK'!D45</f>
        <v>0</v>
      </c>
      <c r="E45" s="128">
        <f>+'2 mell_Önk'!E45+'3 mell_ÁMK'!E45</f>
        <v>0</v>
      </c>
      <c r="F45" s="128">
        <f>+'2 mell_Önk'!F45+'3 mell_ÁMK'!F45</f>
        <v>0</v>
      </c>
      <c r="G45" s="128">
        <f>+'2 mell_Önk'!G45+'3 mell_ÁMK'!G45</f>
        <v>0</v>
      </c>
    </row>
    <row r="46" spans="1:8" s="204" customFormat="1" ht="13.15" customHeight="1" x14ac:dyDescent="0.2">
      <c r="A46" s="134"/>
      <c r="B46" s="142" t="s">
        <v>195</v>
      </c>
      <c r="C46" s="128">
        <f>+'2 mell_Önk'!C46+'3 mell_ÁMK'!C46</f>
        <v>70230</v>
      </c>
      <c r="D46" s="128">
        <f>+'2 mell_Önk'!D46+'3 mell_ÁMK'!D46</f>
        <v>70.23</v>
      </c>
      <c r="E46" s="128">
        <f>+'2 mell_Önk'!E46+'3 mell_ÁMK'!E46</f>
        <v>70.23</v>
      </c>
      <c r="F46" s="128">
        <f>+'2 mell_Önk'!F46+'3 mell_ÁMK'!F46</f>
        <v>0</v>
      </c>
      <c r="G46" s="128">
        <f>+'2 mell_Önk'!G46+'3 mell_ÁMK'!G46</f>
        <v>0</v>
      </c>
    </row>
    <row r="47" spans="1:8" ht="13.15" customHeight="1" x14ac:dyDescent="0.2">
      <c r="A47" s="125" t="s">
        <v>53</v>
      </c>
      <c r="B47" s="126" t="s">
        <v>54</v>
      </c>
      <c r="C47" s="133">
        <f>+'2 mell_Önk'!C47+'3 mell_ÁMK'!C47</f>
        <v>11700628</v>
      </c>
      <c r="D47" s="133">
        <f>+'2 mell_Önk'!D47+'3 mell_ÁMK'!D47</f>
        <v>11700.628000000002</v>
      </c>
      <c r="E47" s="133">
        <f>+'2 mell_Önk'!E47+'3 mell_ÁMK'!E47</f>
        <v>2989348</v>
      </c>
      <c r="F47" s="133">
        <f>+'2 mell_Önk'!F47+'3 mell_ÁMK'!F47</f>
        <v>1000</v>
      </c>
      <c r="G47" s="133">
        <f>+'2 mell_Önk'!G47+'3 mell_ÁMK'!G47</f>
        <v>0</v>
      </c>
    </row>
    <row r="48" spans="1:8" ht="13.15" customHeight="1" x14ac:dyDescent="0.2">
      <c r="A48" s="125"/>
      <c r="B48" s="142" t="s">
        <v>55</v>
      </c>
      <c r="C48" s="128">
        <f>+'2 mell_Önk'!C48+'3 mell_ÁMK'!C48</f>
        <v>1250000</v>
      </c>
      <c r="D48" s="128">
        <f>+'2 mell_Önk'!D48+'3 mell_ÁMK'!D48</f>
        <v>1250</v>
      </c>
      <c r="E48" s="128">
        <f>+'2 mell_Önk'!E48+'3 mell_ÁMK'!E48</f>
        <v>250</v>
      </c>
      <c r="F48" s="128">
        <f>+'2 mell_Önk'!F48+'3 mell_ÁMK'!F48</f>
        <v>1000</v>
      </c>
      <c r="G48" s="128">
        <f>+'2 mell_Önk'!G48+'3 mell_ÁMK'!G48</f>
        <v>0</v>
      </c>
      <c r="H48" s="207"/>
    </row>
    <row r="49" spans="1:8" ht="13.15" customHeight="1" x14ac:dyDescent="0.2">
      <c r="A49" s="125"/>
      <c r="B49" s="142" t="s">
        <v>165</v>
      </c>
      <c r="C49" s="128">
        <f>+'2 mell_Önk'!C49+'3 mell_ÁMK'!C49</f>
        <v>808908</v>
      </c>
      <c r="D49" s="128">
        <f>+'2 mell_Önk'!D49+'3 mell_ÁMK'!D49</f>
        <v>808.90800000000002</v>
      </c>
      <c r="E49" s="128">
        <f>+'2 mell_Önk'!E49+'3 mell_ÁMK'!E49</f>
        <v>808.90800000000002</v>
      </c>
      <c r="F49" s="128">
        <f>+'2 mell_Önk'!F49+'3 mell_ÁMK'!F49</f>
        <v>0</v>
      </c>
      <c r="G49" s="128">
        <f>+'2 mell_Önk'!G49+'3 mell_ÁMK'!G49</f>
        <v>0</v>
      </c>
      <c r="H49" s="207"/>
    </row>
    <row r="50" spans="1:8" ht="13.15" customHeight="1" x14ac:dyDescent="0.2">
      <c r="A50" s="125"/>
      <c r="B50" s="142" t="s">
        <v>196</v>
      </c>
      <c r="C50" s="128">
        <f>+'2 mell_Önk'!C50+'3 mell_ÁMK'!C50</f>
        <v>581214</v>
      </c>
      <c r="D50" s="128">
        <f>+'2 mell_Önk'!D50+'3 mell_ÁMK'!D50</f>
        <v>581.21400000000006</v>
      </c>
      <c r="E50" s="128">
        <f>+'2 mell_Önk'!E50+'3 mell_ÁMK'!E50</f>
        <v>581.21400000000006</v>
      </c>
      <c r="F50" s="128">
        <f>+'2 mell_Önk'!F50+'3 mell_ÁMK'!F50</f>
        <v>0</v>
      </c>
      <c r="G50" s="128">
        <f>+'2 mell_Önk'!G50+'3 mell_ÁMK'!G50</f>
        <v>0</v>
      </c>
      <c r="H50" s="207"/>
    </row>
    <row r="51" spans="1:8" ht="13.15" customHeight="1" x14ac:dyDescent="0.2">
      <c r="A51" s="125"/>
      <c r="B51" s="142" t="s">
        <v>56</v>
      </c>
      <c r="C51" s="128">
        <f>+'2 mell_Önk'!C51+'3 mell_ÁMK'!C51</f>
        <v>6158252</v>
      </c>
      <c r="D51" s="128">
        <f>+'2 mell_Önk'!D51+'3 mell_ÁMK'!D51</f>
        <v>6158.2520000000004</v>
      </c>
      <c r="E51" s="128">
        <f>+'2 mell_Önk'!E51+'3 mell_ÁMK'!E51</f>
        <v>6158.2520000000004</v>
      </c>
      <c r="F51" s="128">
        <f>+'2 mell_Önk'!F51+'3 mell_ÁMK'!F51</f>
        <v>0</v>
      </c>
      <c r="G51" s="128">
        <f>+'2 mell_Önk'!G51+'3 mell_ÁMK'!G51</f>
        <v>0</v>
      </c>
    </row>
    <row r="52" spans="1:8" ht="13.15" customHeight="1" x14ac:dyDescent="0.2">
      <c r="A52" s="125"/>
      <c r="B52" s="142" t="s">
        <v>166</v>
      </c>
      <c r="C52" s="128">
        <f>+'2 mell_Önk'!C52+'3 mell_ÁMK'!C52</f>
        <v>1837432</v>
      </c>
      <c r="D52" s="128">
        <f>+'2 mell_Önk'!D52+'3 mell_ÁMK'!D52</f>
        <v>1837.432</v>
      </c>
      <c r="E52" s="128">
        <f>+'2 mell_Önk'!E52+'3 mell_ÁMK'!E52</f>
        <v>1837.432</v>
      </c>
      <c r="F52" s="128">
        <f>+'2 mell_Önk'!F52+'3 mell_ÁMK'!F52</f>
        <v>0</v>
      </c>
      <c r="G52" s="128">
        <f>+'2 mell_Önk'!G52+'3 mell_ÁMK'!G52</f>
        <v>0</v>
      </c>
    </row>
    <row r="53" spans="1:8" ht="13.15" customHeight="1" x14ac:dyDescent="0.2">
      <c r="A53" s="125"/>
      <c r="B53" s="142" t="s">
        <v>197</v>
      </c>
      <c r="C53" s="128">
        <f>+'2 mell_Önk'!C53+'3 mell_ÁMK'!C53</f>
        <v>914307</v>
      </c>
      <c r="D53" s="128">
        <f>+'2 mell_Önk'!D53+'3 mell_ÁMK'!D53</f>
        <v>914.30700000000002</v>
      </c>
      <c r="E53" s="128">
        <f>+'2 mell_Önk'!E53+'3 mell_ÁMK'!E53</f>
        <v>914.30700000000002</v>
      </c>
      <c r="F53" s="128">
        <f>+'2 mell_Önk'!F53+'3 mell_ÁMK'!F53</f>
        <v>0</v>
      </c>
      <c r="G53" s="128">
        <f>+'2 mell_Önk'!G53+'3 mell_ÁMK'!G53</f>
        <v>0</v>
      </c>
    </row>
    <row r="54" spans="1:8" ht="13.15" customHeight="1" x14ac:dyDescent="0.2">
      <c r="A54" s="125"/>
      <c r="B54" s="142" t="s">
        <v>198</v>
      </c>
      <c r="C54" s="128">
        <f>+'2 mell_Önk'!C54+'3 mell_ÁMK'!C54</f>
        <v>58084</v>
      </c>
      <c r="D54" s="128">
        <f>+'2 mell_Önk'!D54+'3 mell_ÁMK'!D54</f>
        <v>58.084000000000003</v>
      </c>
      <c r="E54" s="128">
        <f>+'2 mell_Önk'!E54+'3 mell_ÁMK'!E54</f>
        <v>58.084000000000003</v>
      </c>
      <c r="F54" s="128">
        <f>+'2 mell_Önk'!F54+'3 mell_ÁMK'!F54</f>
        <v>0</v>
      </c>
      <c r="G54" s="128">
        <f>+'2 mell_Önk'!G54+'3 mell_ÁMK'!G54</f>
        <v>0</v>
      </c>
    </row>
    <row r="55" spans="1:8" ht="13.15" customHeight="1" x14ac:dyDescent="0.2">
      <c r="A55" s="125"/>
      <c r="B55" s="142" t="s">
        <v>199</v>
      </c>
      <c r="C55" s="128">
        <f>+'2 mell_Önk'!C55+'3 mell_ÁMK'!C55</f>
        <v>92431</v>
      </c>
      <c r="D55" s="128">
        <f>+'2 mell_Önk'!D55+'3 mell_ÁMK'!D55</f>
        <v>92.430999999999997</v>
      </c>
      <c r="E55" s="128">
        <f>+'2 mell_Önk'!E55+'3 mell_ÁMK'!E55</f>
        <v>92.430999999999997</v>
      </c>
      <c r="F55" s="128">
        <f>+'2 mell_Önk'!F55+'3 mell_ÁMK'!F55</f>
        <v>0</v>
      </c>
      <c r="G55" s="128">
        <f>+'2 mell_Önk'!G55+'3 mell_ÁMK'!G55</f>
        <v>0</v>
      </c>
    </row>
    <row r="56" spans="1:8" ht="13.15" customHeight="1" x14ac:dyDescent="0.2">
      <c r="A56" s="125" t="s">
        <v>57</v>
      </c>
      <c r="B56" s="126" t="s">
        <v>58</v>
      </c>
      <c r="C56" s="133">
        <f>+'2 mell_Önk'!C56+'3 mell_ÁMK'!C56</f>
        <v>246140</v>
      </c>
      <c r="D56" s="133">
        <f>+'2 mell_Önk'!D56+'3 mell_ÁMK'!D56</f>
        <v>246.14</v>
      </c>
      <c r="E56" s="133">
        <f>+'2 mell_Önk'!E56+'3 mell_ÁMK'!E56</f>
        <v>246.14</v>
      </c>
      <c r="F56" s="133">
        <f>+'2 mell_Önk'!F56+'3 mell_ÁMK'!F56</f>
        <v>0</v>
      </c>
      <c r="G56" s="133">
        <f>+'2 mell_Önk'!G56+'3 mell_ÁMK'!G56</f>
        <v>0</v>
      </c>
    </row>
    <row r="57" spans="1:8" ht="13.15" customHeight="1" x14ac:dyDescent="0.2">
      <c r="A57" s="134"/>
      <c r="B57" s="131" t="s">
        <v>59</v>
      </c>
      <c r="C57" s="132">
        <f>+C47+C33+C26+C56</f>
        <v>88688094</v>
      </c>
      <c r="D57" s="132">
        <f>+D47+D33+D26+D56</f>
        <v>88688.093999999997</v>
      </c>
      <c r="E57" s="132">
        <f t="shared" ref="E57:G57" si="6">+E47+E33+E26+E56</f>
        <v>3066335.466</v>
      </c>
      <c r="F57" s="132">
        <f t="shared" si="6"/>
        <v>1000</v>
      </c>
      <c r="G57" s="132">
        <f t="shared" si="6"/>
        <v>0</v>
      </c>
      <c r="H57" s="207"/>
    </row>
    <row r="58" spans="1:8" ht="13.15" customHeight="1" x14ac:dyDescent="0.2">
      <c r="A58" s="125"/>
      <c r="B58" s="123" t="s">
        <v>60</v>
      </c>
      <c r="C58" s="124"/>
      <c r="D58" s="124"/>
      <c r="E58" s="124">
        <f>+D58</f>
        <v>0</v>
      </c>
      <c r="F58" s="124">
        <f>+D58-E58-G58</f>
        <v>0</v>
      </c>
      <c r="G58" s="124">
        <f>+D58-E58</f>
        <v>0</v>
      </c>
    </row>
    <row r="59" spans="1:8" ht="13.15" customHeight="1" x14ac:dyDescent="0.2">
      <c r="A59" s="125" t="s">
        <v>61</v>
      </c>
      <c r="B59" s="141" t="s">
        <v>62</v>
      </c>
      <c r="C59" s="124">
        <f>+'2 mell_Önk'!C59+'3 mell_ÁMK'!C59</f>
        <v>46444026</v>
      </c>
      <c r="D59" s="124">
        <f>+'2 mell_Önk'!D59+'3 mell_ÁMK'!D59</f>
        <v>46444.025999999998</v>
      </c>
      <c r="E59" s="124">
        <f>+'2 mell_Önk'!E59+'3 mell_ÁMK'!E59</f>
        <v>46444.025999999998</v>
      </c>
      <c r="F59" s="124">
        <f>+'2 mell_Önk'!F59+'3 mell_ÁMK'!F59</f>
        <v>0</v>
      </c>
      <c r="G59" s="124">
        <f>+'2 mell_Önk'!G59+'3 mell_ÁMK'!G59</f>
        <v>0</v>
      </c>
    </row>
    <row r="60" spans="1:8" ht="13.15" customHeight="1" x14ac:dyDescent="0.2">
      <c r="A60" s="125" t="s">
        <v>63</v>
      </c>
      <c r="B60" s="145" t="s">
        <v>64</v>
      </c>
      <c r="C60" s="124">
        <f>+'2 mell_Önk'!C60+'3 mell_ÁMK'!C60</f>
        <v>787399</v>
      </c>
      <c r="D60" s="124">
        <f>+'2 mell_Önk'!D60+'3 mell_ÁMK'!D60</f>
        <v>787.399</v>
      </c>
      <c r="E60" s="124">
        <f>+'2 mell_Önk'!E60+'3 mell_ÁMK'!E60</f>
        <v>787.399</v>
      </c>
      <c r="F60" s="124">
        <f>+'2 mell_Önk'!F60+'3 mell_ÁMK'!F60</f>
        <v>0</v>
      </c>
      <c r="G60" s="124">
        <f>+'2 mell_Önk'!G60+'3 mell_ÁMK'!G60</f>
        <v>0</v>
      </c>
    </row>
    <row r="61" spans="1:8" ht="13.15" customHeight="1" x14ac:dyDescent="0.2">
      <c r="A61" s="125" t="s">
        <v>65</v>
      </c>
      <c r="B61" s="145" t="s">
        <v>66</v>
      </c>
      <c r="C61" s="124">
        <f>+'2 mell_Önk'!C61+'3 mell_ÁMK'!C61</f>
        <v>53300</v>
      </c>
      <c r="D61" s="124">
        <f>+'2 mell_Önk'!D61+'3 mell_ÁMK'!D61</f>
        <v>53.3</v>
      </c>
      <c r="E61" s="124">
        <f>+'2 mell_Önk'!E61+'3 mell_ÁMK'!E61</f>
        <v>53.3</v>
      </c>
      <c r="F61" s="124">
        <f>+'2 mell_Önk'!F61+'3 mell_ÁMK'!F61</f>
        <v>0</v>
      </c>
      <c r="G61" s="124">
        <f>+'2 mell_Önk'!G61+'3 mell_ÁMK'!G61</f>
        <v>0</v>
      </c>
    </row>
    <row r="62" spans="1:8" ht="13.15" customHeight="1" x14ac:dyDescent="0.2">
      <c r="A62" s="125"/>
      <c r="B62" s="131" t="s">
        <v>67</v>
      </c>
      <c r="C62" s="132">
        <f>+C61+C60+C59</f>
        <v>47284725</v>
      </c>
      <c r="D62" s="132">
        <f>+C62/1000</f>
        <v>47284.724999999999</v>
      </c>
      <c r="E62" s="132">
        <f>+D62</f>
        <v>47284.724999999999</v>
      </c>
      <c r="F62" s="132">
        <f>+D62-E62-G62</f>
        <v>0</v>
      </c>
      <c r="G62" s="132">
        <f>+D62-E62</f>
        <v>0</v>
      </c>
    </row>
    <row r="63" spans="1:8" ht="13.15" customHeight="1" x14ac:dyDescent="0.2">
      <c r="A63" s="125" t="s">
        <v>68</v>
      </c>
      <c r="B63" s="135" t="s">
        <v>69</v>
      </c>
      <c r="C63" s="146">
        <f>+C62+C57</f>
        <v>135972819</v>
      </c>
      <c r="D63" s="146">
        <f>+D62+D57</f>
        <v>135972.81899999999</v>
      </c>
      <c r="E63" s="146">
        <f>+E62+E57</f>
        <v>3113620.1910000001</v>
      </c>
      <c r="F63" s="146">
        <f>+F62+F57</f>
        <v>1000</v>
      </c>
      <c r="G63" s="146">
        <f>+G62+G57</f>
        <v>0</v>
      </c>
    </row>
    <row r="64" spans="1:8" ht="13.15" customHeight="1" x14ac:dyDescent="0.2">
      <c r="A64" s="125" t="s">
        <v>70</v>
      </c>
      <c r="B64" s="123" t="s">
        <v>71</v>
      </c>
      <c r="C64" s="133"/>
      <c r="D64" s="133">
        <f>+C64/1000</f>
        <v>0</v>
      </c>
      <c r="E64" s="133">
        <f>+D64</f>
        <v>0</v>
      </c>
      <c r="F64" s="133">
        <f>+D64-E64-G64</f>
        <v>0</v>
      </c>
      <c r="G64" s="133">
        <f>+D64-E64</f>
        <v>0</v>
      </c>
    </row>
    <row r="65" spans="1:9" ht="13.15" customHeight="1" x14ac:dyDescent="0.2">
      <c r="A65" s="125"/>
      <c r="B65" s="147" t="s">
        <v>200</v>
      </c>
      <c r="C65" s="137">
        <f>+'2 mell_Önk'!C65+'3 mell_ÁMK'!C65</f>
        <v>44193810</v>
      </c>
      <c r="D65" s="137">
        <f>+'2 mell_Önk'!D65+'3 mell_ÁMK'!D65</f>
        <v>44193.81</v>
      </c>
      <c r="E65" s="137">
        <f>+'2 mell_Önk'!E65+'3 mell_ÁMK'!E65</f>
        <v>44193.81</v>
      </c>
      <c r="F65" s="137">
        <f>+'2 mell_Önk'!F65+'3 mell_ÁMK'!F65</f>
        <v>0</v>
      </c>
      <c r="G65" s="137">
        <f>+'2 mell_Önk'!G65+'3 mell_ÁMK'!G65</f>
        <v>0</v>
      </c>
      <c r="H65" s="208"/>
    </row>
    <row r="66" spans="1:9" ht="13.15" customHeight="1" x14ac:dyDescent="0.2">
      <c r="A66" s="125"/>
      <c r="B66" s="147" t="s">
        <v>72</v>
      </c>
      <c r="C66" s="137">
        <f>+'2 mell_Önk'!C66+'3 mell_ÁMK'!C66</f>
        <v>23586044</v>
      </c>
      <c r="D66" s="137">
        <f>+'2 mell_Önk'!D66+'3 mell_ÁMK'!D66</f>
        <v>23586.044000000002</v>
      </c>
      <c r="E66" s="137">
        <f>+'2 mell_Önk'!E66+'3 mell_ÁMK'!E66</f>
        <v>23586.044000000002</v>
      </c>
      <c r="F66" s="137">
        <f>+'2 mell_Önk'!F66+'3 mell_ÁMK'!F66</f>
        <v>0</v>
      </c>
      <c r="G66" s="137">
        <f>+'2 mell_Önk'!G66+'3 mell_ÁMK'!G66</f>
        <v>0</v>
      </c>
      <c r="H66" s="208"/>
    </row>
    <row r="67" spans="1:9" ht="13.15" customHeight="1" x14ac:dyDescent="0.2">
      <c r="A67" s="134" t="s">
        <v>73</v>
      </c>
      <c r="B67" s="135" t="s">
        <v>74</v>
      </c>
      <c r="C67" s="136">
        <f>+C65+C66</f>
        <v>67779854</v>
      </c>
      <c r="D67" s="136">
        <f t="shared" ref="D67:G67" si="7">+D65+D66</f>
        <v>67779.853999999992</v>
      </c>
      <c r="E67" s="136">
        <f t="shared" si="7"/>
        <v>67779.853999999992</v>
      </c>
      <c r="F67" s="136">
        <f t="shared" si="7"/>
        <v>0</v>
      </c>
      <c r="G67" s="136">
        <f t="shared" si="7"/>
        <v>0</v>
      </c>
    </row>
    <row r="68" spans="1:9" ht="13.15" customHeight="1" x14ac:dyDescent="0.2">
      <c r="A68" s="149"/>
      <c r="B68" s="150" t="s">
        <v>75</v>
      </c>
      <c r="C68" s="151">
        <f>+C67+C63</f>
        <v>203752673</v>
      </c>
      <c r="D68" s="151">
        <f t="shared" ref="D68:G68" si="8">+D67+D63</f>
        <v>203752.67299999998</v>
      </c>
      <c r="E68" s="151">
        <f t="shared" si="8"/>
        <v>3181400.0449999999</v>
      </c>
      <c r="F68" s="151">
        <f t="shared" si="8"/>
        <v>1000</v>
      </c>
      <c r="G68" s="151">
        <f t="shared" si="8"/>
        <v>0</v>
      </c>
      <c r="H68" s="207"/>
      <c r="I68" s="206"/>
    </row>
    <row r="69" spans="1:9" ht="13.15" customHeight="1" x14ac:dyDescent="0.2">
      <c r="A69" s="125"/>
      <c r="B69" s="126" t="s">
        <v>201</v>
      </c>
      <c r="C69" s="209">
        <f>+C63-C18</f>
        <v>-21896607</v>
      </c>
      <c r="D69" s="209">
        <f>+D63-D18</f>
        <v>-21896.607000000018</v>
      </c>
      <c r="E69" s="209"/>
      <c r="F69" s="209"/>
      <c r="G69" s="209"/>
    </row>
    <row r="70" spans="1:9" ht="13.15" customHeight="1" x14ac:dyDescent="0.2">
      <c r="A70" s="125"/>
      <c r="B70" s="126" t="s">
        <v>76</v>
      </c>
      <c r="C70" s="209">
        <f>+C57-C12</f>
        <v>-6314555</v>
      </c>
      <c r="D70" s="209">
        <f>+D57-D12</f>
        <v>-6314.5550000000076</v>
      </c>
      <c r="E70" s="209"/>
      <c r="F70" s="209"/>
      <c r="G70" s="209"/>
    </row>
    <row r="71" spans="1:9" ht="13.15" customHeight="1" x14ac:dyDescent="0.2">
      <c r="A71" s="125"/>
      <c r="B71" s="126" t="s">
        <v>77</v>
      </c>
      <c r="C71" s="209">
        <f>+C62-C17</f>
        <v>-15582052</v>
      </c>
      <c r="D71" s="209">
        <f>+D62-D17</f>
        <v>-15582.052000000003</v>
      </c>
      <c r="E71" s="209"/>
      <c r="F71" s="209"/>
      <c r="G71" s="209"/>
    </row>
    <row r="72" spans="1:9" ht="13.15" customHeight="1" x14ac:dyDescent="0.2">
      <c r="A72" s="125"/>
      <c r="B72" s="126" t="s">
        <v>78</v>
      </c>
      <c r="C72" s="209"/>
      <c r="D72" s="209"/>
      <c r="E72" s="209"/>
      <c r="F72" s="209"/>
      <c r="G72" s="209"/>
    </row>
    <row r="73" spans="1:9" ht="13.15" customHeight="1" x14ac:dyDescent="0.2">
      <c r="A73" s="125"/>
      <c r="B73" s="126" t="s">
        <v>202</v>
      </c>
      <c r="C73" s="209">
        <f>+C66</f>
        <v>23586044</v>
      </c>
      <c r="D73" s="209">
        <f>+D66</f>
        <v>23586.044000000002</v>
      </c>
      <c r="E73" s="209"/>
      <c r="F73" s="209"/>
      <c r="G73" s="209"/>
    </row>
    <row r="74" spans="1:9" x14ac:dyDescent="0.2">
      <c r="C74" s="206"/>
      <c r="D74" s="206"/>
    </row>
    <row r="75" spans="1:9" x14ac:dyDescent="0.2">
      <c r="C75" s="206"/>
    </row>
  </sheetData>
  <pageMargins left="1.1417322834645669" right="0.15748031496062992" top="0.6692913385826772" bottom="0.27559055118110237" header="0.19685039370078741" footer="0.15748031496062992"/>
  <pageSetup paperSize="9" scale="79" orientation="portrait" r:id="rId1"/>
  <headerFooter>
    <oddHeader xml:space="preserve">&amp;C
Vértesboglár Község Önkormányzata 2017. évi költségvetési 
kiadásai és bevételei kiemelt előirányzatok, működési és felhalmozási költségvetés  szerinti bontásban &amp;R1. melléklet
</oddHeader>
  </headerFooter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9"/>
  <sheetViews>
    <sheetView zoomScaleNormal="100" workbookViewId="0">
      <selection activeCell="C11" sqref="C11"/>
    </sheetView>
  </sheetViews>
  <sheetFormatPr defaultRowHeight="15" x14ac:dyDescent="0.25"/>
  <cols>
    <col min="1" max="1" width="30" customWidth="1"/>
    <col min="2" max="2" width="14.85546875" customWidth="1"/>
    <col min="3" max="5" width="13.85546875" customWidth="1"/>
    <col min="6" max="6" width="17.140625" customWidth="1"/>
    <col min="7" max="10" width="13.85546875" customWidth="1"/>
  </cols>
  <sheetData>
    <row r="1" spans="1:10" x14ac:dyDescent="0.25">
      <c r="A1" s="299" t="s">
        <v>319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0" x14ac:dyDescent="0.25">
      <c r="A2" s="301" t="s">
        <v>282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0" ht="18" x14ac:dyDescent="0.25">
      <c r="A3" s="214"/>
      <c r="B3" s="215"/>
      <c r="C3" s="215"/>
      <c r="D3" s="215"/>
      <c r="E3" s="215"/>
      <c r="F3" s="215"/>
      <c r="G3" s="215"/>
      <c r="H3" s="215"/>
      <c r="I3" s="215"/>
      <c r="J3" s="215"/>
    </row>
    <row r="4" spans="1:10" x14ac:dyDescent="0.25">
      <c r="A4" s="216" t="s">
        <v>283</v>
      </c>
      <c r="B4" s="217"/>
      <c r="C4" s="217"/>
      <c r="D4" s="117"/>
      <c r="E4" s="117"/>
      <c r="F4" s="117"/>
      <c r="G4" s="117"/>
      <c r="H4" s="117"/>
      <c r="I4" s="117"/>
      <c r="J4" s="117"/>
    </row>
    <row r="5" spans="1:10" ht="150" x14ac:dyDescent="0.3">
      <c r="A5" s="218" t="s">
        <v>284</v>
      </c>
      <c r="B5" s="219" t="s">
        <v>285</v>
      </c>
      <c r="C5" s="220" t="s">
        <v>286</v>
      </c>
      <c r="D5" s="220" t="s">
        <v>287</v>
      </c>
      <c r="E5" s="220" t="s">
        <v>288</v>
      </c>
      <c r="F5" s="220" t="s">
        <v>289</v>
      </c>
      <c r="G5" s="220" t="s">
        <v>290</v>
      </c>
      <c r="H5" s="220" t="s">
        <v>291</v>
      </c>
      <c r="I5" s="220" t="s">
        <v>292</v>
      </c>
      <c r="J5" s="220" t="s">
        <v>293</v>
      </c>
    </row>
    <row r="6" spans="1:10" ht="25.5" x14ac:dyDescent="0.25">
      <c r="A6" s="221"/>
      <c r="B6" s="222"/>
      <c r="C6" s="222"/>
      <c r="D6" s="222"/>
      <c r="E6" s="222"/>
      <c r="F6" s="223" t="s">
        <v>294</v>
      </c>
      <c r="G6" s="224"/>
      <c r="H6" s="222"/>
      <c r="I6" s="222"/>
      <c r="J6" s="222"/>
    </row>
    <row r="7" spans="1:10" ht="30" x14ac:dyDescent="0.25">
      <c r="A7" s="225" t="s">
        <v>295</v>
      </c>
      <c r="B7" s="226" t="s">
        <v>296</v>
      </c>
      <c r="C7" s="227">
        <v>2000</v>
      </c>
      <c r="D7" s="227">
        <f>+C7</f>
        <v>2000</v>
      </c>
      <c r="E7" s="222"/>
      <c r="F7" s="222"/>
      <c r="G7" s="222"/>
      <c r="H7" s="222"/>
      <c r="I7" s="222"/>
      <c r="J7" s="222"/>
    </row>
    <row r="8" spans="1:10" ht="30" x14ac:dyDescent="0.25">
      <c r="A8" s="225" t="s">
        <v>297</v>
      </c>
      <c r="B8" s="226" t="s">
        <v>298</v>
      </c>
      <c r="C8" s="227">
        <v>6421</v>
      </c>
      <c r="D8" s="227">
        <v>6421</v>
      </c>
      <c r="E8" s="222"/>
      <c r="F8" s="222"/>
      <c r="G8" s="222"/>
      <c r="H8" s="222"/>
      <c r="I8" s="222"/>
      <c r="J8" s="222"/>
    </row>
    <row r="9" spans="1:10" ht="30" x14ac:dyDescent="0.25">
      <c r="A9" s="228" t="s">
        <v>299</v>
      </c>
      <c r="B9" s="226" t="s">
        <v>300</v>
      </c>
      <c r="C9" s="227">
        <v>600</v>
      </c>
      <c r="D9" s="227">
        <f>+C9</f>
        <v>600</v>
      </c>
      <c r="E9" s="222"/>
      <c r="F9" s="222"/>
      <c r="G9" s="222"/>
      <c r="H9" s="222"/>
      <c r="I9" s="222"/>
      <c r="J9" s="222"/>
    </row>
    <row r="10" spans="1:10" ht="30" x14ac:dyDescent="0.25">
      <c r="A10" s="225" t="s">
        <v>301</v>
      </c>
      <c r="B10" s="226" t="s">
        <v>302</v>
      </c>
      <c r="C10" s="227">
        <f>694+1225+493</f>
        <v>2412</v>
      </c>
      <c r="D10" s="227">
        <f>+C10</f>
        <v>2412</v>
      </c>
      <c r="E10" s="222"/>
      <c r="F10" s="222"/>
      <c r="G10" s="222"/>
      <c r="H10" s="222"/>
      <c r="I10" s="222"/>
      <c r="J10" s="222"/>
    </row>
    <row r="11" spans="1:10" x14ac:dyDescent="0.25">
      <c r="A11" s="225" t="s">
        <v>303</v>
      </c>
      <c r="B11" s="226" t="s">
        <v>304</v>
      </c>
      <c r="C11" s="227"/>
      <c r="D11" s="227"/>
      <c r="E11" s="222"/>
      <c r="F11" s="222"/>
      <c r="G11" s="222"/>
      <c r="H11" s="222"/>
      <c r="I11" s="222"/>
      <c r="J11" s="222"/>
    </row>
    <row r="12" spans="1:10" ht="45" x14ac:dyDescent="0.25">
      <c r="A12" s="228" t="s">
        <v>305</v>
      </c>
      <c r="B12" s="226" t="s">
        <v>306</v>
      </c>
      <c r="C12" s="227"/>
      <c r="D12" s="227"/>
      <c r="E12" s="222"/>
      <c r="F12" s="222"/>
      <c r="G12" s="222"/>
      <c r="H12" s="222"/>
      <c r="I12" s="222"/>
      <c r="J12" s="222"/>
    </row>
    <row r="13" spans="1:10" ht="45" x14ac:dyDescent="0.25">
      <c r="A13" s="228" t="s">
        <v>307</v>
      </c>
      <c r="B13" s="226" t="s">
        <v>308</v>
      </c>
      <c r="C13" s="227">
        <v>1762</v>
      </c>
      <c r="D13" s="227">
        <f>+C13</f>
        <v>1762</v>
      </c>
      <c r="E13" s="222"/>
      <c r="F13" s="222"/>
      <c r="G13" s="222"/>
      <c r="H13" s="222"/>
      <c r="I13" s="222"/>
      <c r="J13" s="222"/>
    </row>
    <row r="14" spans="1:10" ht="15.75" x14ac:dyDescent="0.25">
      <c r="A14" s="229" t="s">
        <v>309</v>
      </c>
      <c r="B14" s="230" t="s">
        <v>18</v>
      </c>
      <c r="C14" s="231">
        <f>SUM(C6:C13)</f>
        <v>13195</v>
      </c>
      <c r="D14" s="231">
        <f>SUM(D6:D13)</f>
        <v>13195</v>
      </c>
      <c r="E14" s="232"/>
      <c r="F14" s="232"/>
      <c r="G14" s="232"/>
      <c r="H14" s="232"/>
      <c r="I14" s="232"/>
      <c r="J14" s="232"/>
    </row>
    <row r="15" spans="1:10" x14ac:dyDescent="0.25">
      <c r="A15" s="225" t="s">
        <v>310</v>
      </c>
      <c r="B15" s="226" t="s">
        <v>311</v>
      </c>
      <c r="C15" s="227">
        <v>37946</v>
      </c>
      <c r="D15" s="227">
        <f>+C15</f>
        <v>37946</v>
      </c>
      <c r="E15" s="222"/>
      <c r="F15" s="222"/>
      <c r="G15" s="222"/>
      <c r="H15" s="222"/>
      <c r="I15" s="222"/>
      <c r="J15" s="222"/>
    </row>
    <row r="16" spans="1:10" ht="30" x14ac:dyDescent="0.25">
      <c r="A16" s="225" t="s">
        <v>312</v>
      </c>
      <c r="B16" s="226" t="s">
        <v>313</v>
      </c>
      <c r="C16" s="227"/>
      <c r="D16" s="227"/>
      <c r="E16" s="222"/>
      <c r="F16" s="222"/>
      <c r="G16" s="222"/>
      <c r="H16" s="222"/>
      <c r="I16" s="222"/>
      <c r="J16" s="222"/>
    </row>
    <row r="17" spans="1:10" ht="30" x14ac:dyDescent="0.25">
      <c r="A17" s="225" t="s">
        <v>314</v>
      </c>
      <c r="B17" s="226" t="s">
        <v>315</v>
      </c>
      <c r="C17" s="227">
        <v>1100</v>
      </c>
      <c r="D17" s="227">
        <f>+C17</f>
        <v>1100</v>
      </c>
      <c r="E17" s="222"/>
      <c r="F17" s="222"/>
      <c r="G17" s="222"/>
      <c r="H17" s="222"/>
      <c r="I17" s="222"/>
      <c r="J17" s="222"/>
    </row>
    <row r="18" spans="1:10" ht="45" x14ac:dyDescent="0.25">
      <c r="A18" s="225" t="s">
        <v>316</v>
      </c>
      <c r="B18" s="226" t="s">
        <v>317</v>
      </c>
      <c r="C18" s="227">
        <v>10626</v>
      </c>
      <c r="D18" s="227">
        <f>+C18</f>
        <v>10626</v>
      </c>
      <c r="E18" s="222"/>
      <c r="F18" s="222"/>
      <c r="G18" s="222"/>
      <c r="H18" s="222"/>
      <c r="I18" s="222"/>
      <c r="J18" s="222"/>
    </row>
    <row r="19" spans="1:10" ht="15.75" x14ac:dyDescent="0.25">
      <c r="A19" s="229" t="s">
        <v>318</v>
      </c>
      <c r="B19" s="230" t="s">
        <v>20</v>
      </c>
      <c r="C19" s="231">
        <f>SUM(C15:C18)</f>
        <v>49672</v>
      </c>
      <c r="D19" s="231">
        <f>SUM(D15:D18)</f>
        <v>49672</v>
      </c>
      <c r="E19" s="232"/>
      <c r="F19" s="232"/>
      <c r="G19" s="232"/>
      <c r="H19" s="232"/>
      <c r="I19" s="232"/>
      <c r="J19" s="232"/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&amp;R10.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11" sqref="A11"/>
    </sheetView>
  </sheetViews>
  <sheetFormatPr defaultRowHeight="15" x14ac:dyDescent="0.25"/>
  <cols>
    <col min="2" max="2" width="31.42578125" customWidth="1"/>
    <col min="3" max="7" width="15.5703125" customWidth="1"/>
  </cols>
  <sheetData>
    <row r="1" spans="1:7" x14ac:dyDescent="0.25">
      <c r="A1" s="299" t="s">
        <v>319</v>
      </c>
      <c r="B1" s="302"/>
      <c r="C1" s="302"/>
      <c r="D1" s="302"/>
      <c r="E1" s="302"/>
      <c r="F1" s="302"/>
      <c r="G1" s="302"/>
    </row>
    <row r="2" spans="1:7" ht="18" x14ac:dyDescent="0.25">
      <c r="A2" s="239"/>
      <c r="B2" s="240"/>
      <c r="C2" s="240"/>
      <c r="D2" s="240"/>
      <c r="E2" s="240"/>
      <c r="F2" s="240"/>
      <c r="G2" s="240"/>
    </row>
    <row r="3" spans="1:7" x14ac:dyDescent="0.25">
      <c r="A3" s="303" t="s">
        <v>338</v>
      </c>
      <c r="B3" s="304"/>
      <c r="C3" s="304"/>
      <c r="D3" s="304"/>
      <c r="E3" s="304"/>
      <c r="F3" s="304"/>
      <c r="G3" s="304"/>
    </row>
    <row r="4" spans="1:7" x14ac:dyDescent="0.25">
      <c r="A4" s="117"/>
      <c r="B4" s="241"/>
      <c r="C4" s="242"/>
      <c r="D4" s="242"/>
      <c r="E4" s="243"/>
      <c r="F4" s="243"/>
      <c r="G4" s="243"/>
    </row>
    <row r="5" spans="1:7" x14ac:dyDescent="0.25">
      <c r="A5" s="244" t="s">
        <v>339</v>
      </c>
      <c r="B5" s="244" t="s">
        <v>79</v>
      </c>
      <c r="C5" s="245" t="s">
        <v>340</v>
      </c>
      <c r="D5" s="245" t="s">
        <v>341</v>
      </c>
      <c r="E5" s="245" t="s">
        <v>342</v>
      </c>
      <c r="F5" s="245" t="s">
        <v>343</v>
      </c>
      <c r="G5" s="245" t="s">
        <v>82</v>
      </c>
    </row>
    <row r="6" spans="1:7" ht="27" customHeight="1" x14ac:dyDescent="0.25">
      <c r="A6" s="246" t="s">
        <v>344</v>
      </c>
      <c r="B6" s="247" t="s">
        <v>348</v>
      </c>
      <c r="C6" s="248">
        <v>23879597</v>
      </c>
      <c r="D6" s="248">
        <f>+G6-C6</f>
        <v>5973096</v>
      </c>
      <c r="E6" s="249">
        <v>0</v>
      </c>
      <c r="F6" s="249">
        <v>0</v>
      </c>
      <c r="G6" s="250">
        <v>29852693</v>
      </c>
    </row>
    <row r="7" spans="1:7" ht="27.75" customHeight="1" x14ac:dyDescent="0.25">
      <c r="A7" s="246" t="s">
        <v>346</v>
      </c>
      <c r="B7" s="247" t="s">
        <v>349</v>
      </c>
      <c r="C7" s="248">
        <v>15809727</v>
      </c>
      <c r="D7" s="248">
        <f>+G7-C7</f>
        <v>1961910</v>
      </c>
      <c r="E7" s="249">
        <v>0</v>
      </c>
      <c r="F7" s="249">
        <v>0</v>
      </c>
      <c r="G7" s="250">
        <v>17771637</v>
      </c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&amp;R11.melléklet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L9" sqref="L9"/>
    </sheetView>
  </sheetViews>
  <sheetFormatPr defaultRowHeight="15" x14ac:dyDescent="0.25"/>
  <cols>
    <col min="1" max="1" width="6.140625" customWidth="1"/>
    <col min="4" max="5" width="12.85546875" bestFit="1" customWidth="1"/>
    <col min="6" max="6" width="10.85546875" bestFit="1" customWidth="1"/>
    <col min="7" max="7" width="12.85546875" bestFit="1" customWidth="1"/>
    <col min="8" max="8" width="10.85546875" bestFit="1" customWidth="1"/>
    <col min="9" max="9" width="12.85546875" bestFit="1" customWidth="1"/>
    <col min="10" max="10" width="11.85546875" bestFit="1" customWidth="1"/>
    <col min="11" max="11" width="10.85546875" bestFit="1" customWidth="1"/>
    <col min="12" max="12" width="11.85546875" bestFit="1" customWidth="1"/>
    <col min="13" max="13" width="12.85546875" bestFit="1" customWidth="1"/>
    <col min="14" max="14" width="9.5703125" customWidth="1"/>
  </cols>
  <sheetData>
    <row r="1" spans="1:13" ht="18" x14ac:dyDescent="0.25">
      <c r="A1" s="305" t="s">
        <v>319</v>
      </c>
      <c r="B1" s="306"/>
      <c r="C1" s="306"/>
      <c r="D1" s="306"/>
      <c r="E1" s="306"/>
      <c r="F1" s="306"/>
      <c r="G1" s="306"/>
      <c r="H1" s="304"/>
      <c r="I1" s="304"/>
      <c r="J1" s="304"/>
      <c r="K1" s="304"/>
      <c r="L1" s="304"/>
      <c r="M1" s="304"/>
    </row>
    <row r="2" spans="1:13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15.75" x14ac:dyDescent="0.25">
      <c r="A3" s="307" t="s">
        <v>350</v>
      </c>
      <c r="B3" s="307"/>
      <c r="C3" s="307"/>
      <c r="D3" s="307"/>
      <c r="E3" s="307"/>
      <c r="F3" s="307"/>
      <c r="G3" s="307"/>
      <c r="H3" s="307"/>
      <c r="I3" s="307"/>
      <c r="J3" s="304"/>
      <c r="K3" s="304"/>
      <c r="L3" s="304"/>
      <c r="M3" s="304"/>
    </row>
    <row r="4" spans="1:13" ht="15.75" x14ac:dyDescent="0.25">
      <c r="A4" s="251"/>
      <c r="B4" s="251"/>
      <c r="C4" s="251"/>
      <c r="D4" s="251"/>
      <c r="E4" s="251"/>
      <c r="F4" s="251"/>
      <c r="G4" s="251"/>
      <c r="H4" s="251"/>
      <c r="I4" s="251"/>
      <c r="J4" s="252"/>
      <c r="K4" s="252"/>
      <c r="L4" s="252"/>
      <c r="M4" s="252"/>
    </row>
    <row r="5" spans="1:13" ht="30" x14ac:dyDescent="0.25">
      <c r="A5" s="253"/>
      <c r="B5" s="253"/>
      <c r="C5" s="253"/>
      <c r="D5" s="308" t="s">
        <v>351</v>
      </c>
      <c r="E5" s="308"/>
      <c r="F5" s="308"/>
      <c r="G5" s="308" t="s">
        <v>352</v>
      </c>
      <c r="H5" s="308"/>
      <c r="I5" s="308"/>
      <c r="J5" s="308" t="s">
        <v>353</v>
      </c>
      <c r="K5" s="308"/>
      <c r="L5" s="308"/>
      <c r="M5" s="254" t="s">
        <v>354</v>
      </c>
    </row>
    <row r="6" spans="1:13" ht="60" x14ac:dyDescent="0.25">
      <c r="A6" s="254" t="s">
        <v>355</v>
      </c>
      <c r="B6" s="254" t="s">
        <v>356</v>
      </c>
      <c r="C6" s="254" t="s">
        <v>357</v>
      </c>
      <c r="D6" s="254" t="s">
        <v>358</v>
      </c>
      <c r="E6" s="254" t="s">
        <v>359</v>
      </c>
      <c r="F6" s="254" t="s">
        <v>360</v>
      </c>
      <c r="G6" s="254" t="s">
        <v>359</v>
      </c>
      <c r="H6" s="254" t="s">
        <v>360</v>
      </c>
      <c r="I6" s="254" t="s">
        <v>361</v>
      </c>
      <c r="J6" s="254" t="s">
        <v>359</v>
      </c>
      <c r="K6" s="254" t="s">
        <v>360</v>
      </c>
      <c r="L6" s="254" t="s">
        <v>361</v>
      </c>
      <c r="M6" s="254" t="s">
        <v>361</v>
      </c>
    </row>
    <row r="7" spans="1:13" ht="75" x14ac:dyDescent="0.25">
      <c r="A7" s="247" t="s">
        <v>344</v>
      </c>
      <c r="B7" s="247" t="s">
        <v>362</v>
      </c>
      <c r="C7" s="247" t="s">
        <v>345</v>
      </c>
      <c r="D7" s="255">
        <v>29852693</v>
      </c>
      <c r="E7" s="255">
        <v>29852693</v>
      </c>
      <c r="F7" s="255">
        <v>0</v>
      </c>
      <c r="G7" s="255">
        <v>23879597</v>
      </c>
      <c r="H7" s="255">
        <v>0</v>
      </c>
      <c r="I7" s="255">
        <f>+H7+G7</f>
        <v>23879597</v>
      </c>
      <c r="J7" s="255">
        <f>+M7-G7</f>
        <v>5973096</v>
      </c>
      <c r="K7" s="255">
        <v>0</v>
      </c>
      <c r="L7" s="255">
        <f>+K7+J7</f>
        <v>5973096</v>
      </c>
      <c r="M7" s="255">
        <v>29852693</v>
      </c>
    </row>
    <row r="8" spans="1:13" ht="90" x14ac:dyDescent="0.25">
      <c r="A8" s="247">
        <v>2</v>
      </c>
      <c r="B8" s="247" t="s">
        <v>363</v>
      </c>
      <c r="C8" s="247" t="s">
        <v>347</v>
      </c>
      <c r="D8" s="255">
        <v>17771637</v>
      </c>
      <c r="E8" s="255">
        <v>17771637</v>
      </c>
      <c r="F8" s="255">
        <v>0</v>
      </c>
      <c r="G8" s="255">
        <v>15809727</v>
      </c>
      <c r="H8" s="255">
        <v>0</v>
      </c>
      <c r="I8" s="255">
        <f>+H8+G8</f>
        <v>15809727</v>
      </c>
      <c r="J8" s="255">
        <f>+M8-G8</f>
        <v>1961910</v>
      </c>
      <c r="K8" s="255">
        <v>0</v>
      </c>
      <c r="L8" s="255">
        <f>+K8+J8</f>
        <v>1961910</v>
      </c>
      <c r="M8" s="255">
        <v>17771637</v>
      </c>
    </row>
  </sheetData>
  <mergeCells count="5">
    <mergeCell ref="A1:M1"/>
    <mergeCell ref="A3:M3"/>
    <mergeCell ref="D5:F5"/>
    <mergeCell ref="G5:I5"/>
    <mergeCell ref="J5:L5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  <headerFooter>
    <oddHeader>&amp;R12.melléklet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0"/>
  <sheetViews>
    <sheetView zoomScaleNormal="100" workbookViewId="0">
      <selection activeCell="B5" sqref="B5"/>
    </sheetView>
  </sheetViews>
  <sheetFormatPr defaultRowHeight="12.75" x14ac:dyDescent="0.2"/>
  <cols>
    <col min="1" max="1" width="3.28515625" style="205" bestFit="1" customWidth="1"/>
    <col min="2" max="2" width="38.5703125" style="205" customWidth="1"/>
    <col min="3" max="3" width="11.28515625" style="205" hidden="1" customWidth="1"/>
    <col min="4" max="4" width="11.7109375" style="205" customWidth="1"/>
    <col min="5" max="5" width="10.140625" style="205" customWidth="1"/>
    <col min="6" max="6" width="11" style="205" customWidth="1"/>
    <col min="7" max="7" width="10.28515625" style="205" customWidth="1"/>
    <col min="8" max="8" width="10.7109375" style="204" bestFit="1" customWidth="1"/>
    <col min="9" max="9" width="9.28515625" style="205" bestFit="1" customWidth="1"/>
    <col min="10" max="16384" width="9.140625" style="205"/>
  </cols>
  <sheetData>
    <row r="1" spans="1:7" s="204" customFormat="1" ht="39.75" customHeight="1" x14ac:dyDescent="0.2">
      <c r="A1" s="118"/>
      <c r="B1" s="119"/>
      <c r="C1" s="120"/>
      <c r="D1" s="121" t="s">
        <v>203</v>
      </c>
      <c r="E1" s="121" t="s">
        <v>0</v>
      </c>
      <c r="F1" s="121" t="s">
        <v>262</v>
      </c>
      <c r="G1" s="121" t="s">
        <v>1</v>
      </c>
    </row>
    <row r="2" spans="1:7" s="204" customFormat="1" x14ac:dyDescent="0.2">
      <c r="A2" s="122" t="s">
        <v>2</v>
      </c>
      <c r="B2" s="123" t="s">
        <v>3</v>
      </c>
      <c r="C2" s="124"/>
      <c r="D2" s="124"/>
      <c r="E2" s="124"/>
      <c r="F2" s="124"/>
      <c r="G2" s="124"/>
    </row>
    <row r="3" spans="1:7" s="204" customFormat="1" x14ac:dyDescent="0.2">
      <c r="A3" s="125" t="s">
        <v>4</v>
      </c>
      <c r="B3" s="126" t="s">
        <v>5</v>
      </c>
      <c r="C3" s="124">
        <v>7288000</v>
      </c>
      <c r="D3" s="124">
        <v>7288</v>
      </c>
      <c r="E3" s="124">
        <v>7288</v>
      </c>
      <c r="F3" s="124">
        <v>0</v>
      </c>
      <c r="G3" s="124">
        <v>0</v>
      </c>
    </row>
    <row r="4" spans="1:7" s="204" customFormat="1" x14ac:dyDescent="0.2">
      <c r="A4" s="125" t="s">
        <v>6</v>
      </c>
      <c r="B4" s="126" t="s">
        <v>7</v>
      </c>
      <c r="C4" s="124">
        <v>1203299</v>
      </c>
      <c r="D4" s="124">
        <v>1203.299</v>
      </c>
      <c r="E4" s="124">
        <v>1203.299</v>
      </c>
      <c r="F4" s="124">
        <v>0</v>
      </c>
      <c r="G4" s="124">
        <v>0</v>
      </c>
    </row>
    <row r="5" spans="1:7" s="204" customFormat="1" x14ac:dyDescent="0.2">
      <c r="A5" s="125" t="s">
        <v>8</v>
      </c>
      <c r="B5" s="126" t="s">
        <v>9</v>
      </c>
      <c r="C5" s="124">
        <v>14527768</v>
      </c>
      <c r="D5" s="124">
        <v>14527.768</v>
      </c>
      <c r="E5" s="124">
        <v>14527.768</v>
      </c>
      <c r="F5" s="124">
        <v>0</v>
      </c>
      <c r="G5" s="124">
        <v>0</v>
      </c>
    </row>
    <row r="6" spans="1:7" s="204" customFormat="1" x14ac:dyDescent="0.2">
      <c r="A6" s="125" t="s">
        <v>10</v>
      </c>
      <c r="B6" s="126" t="s">
        <v>11</v>
      </c>
      <c r="C6" s="124">
        <v>4000000</v>
      </c>
      <c r="D6" s="124">
        <v>4000</v>
      </c>
      <c r="E6" s="124">
        <v>4000</v>
      </c>
      <c r="F6" s="124">
        <v>0</v>
      </c>
      <c r="G6" s="124">
        <v>0</v>
      </c>
    </row>
    <row r="7" spans="1:7" s="204" customFormat="1" x14ac:dyDescent="0.2">
      <c r="A7" s="125" t="s">
        <v>12</v>
      </c>
      <c r="B7" s="126" t="s">
        <v>13</v>
      </c>
      <c r="C7" s="124">
        <v>17387772</v>
      </c>
      <c r="D7" s="124">
        <v>17387.772000000001</v>
      </c>
      <c r="E7" s="128">
        <v>16387.772000000001</v>
      </c>
      <c r="F7" s="124">
        <v>1000</v>
      </c>
      <c r="G7" s="124">
        <v>0</v>
      </c>
    </row>
    <row r="8" spans="1:7" s="204" customFormat="1" x14ac:dyDescent="0.2">
      <c r="A8" s="125"/>
      <c r="B8" s="127" t="s">
        <v>164</v>
      </c>
      <c r="C8" s="129">
        <v>14141207</v>
      </c>
      <c r="D8" s="124">
        <v>14141.207</v>
      </c>
      <c r="E8" s="128">
        <v>14141.207</v>
      </c>
      <c r="F8" s="127">
        <v>0</v>
      </c>
      <c r="G8" s="127">
        <v>0</v>
      </c>
    </row>
    <row r="9" spans="1:7" s="204" customFormat="1" x14ac:dyDescent="0.2">
      <c r="A9" s="125"/>
      <c r="B9" s="127" t="s">
        <v>14</v>
      </c>
      <c r="C9" s="128">
        <v>2154000</v>
      </c>
      <c r="D9" s="128">
        <f>+C9/1000</f>
        <v>2154</v>
      </c>
      <c r="E9" s="128">
        <f>+D9</f>
        <v>2154</v>
      </c>
      <c r="F9" s="128">
        <v>0</v>
      </c>
      <c r="G9" s="128">
        <v>0</v>
      </c>
    </row>
    <row r="10" spans="1:7" s="204" customFormat="1" x14ac:dyDescent="0.2">
      <c r="A10" s="125"/>
      <c r="B10" s="127" t="s">
        <v>15</v>
      </c>
      <c r="C10" s="128">
        <v>1000000</v>
      </c>
      <c r="D10" s="124">
        <v>1000</v>
      </c>
      <c r="E10" s="128">
        <v>0</v>
      </c>
      <c r="F10" s="128">
        <v>1000</v>
      </c>
      <c r="G10" s="128">
        <v>0</v>
      </c>
    </row>
    <row r="11" spans="1:7" s="204" customFormat="1" x14ac:dyDescent="0.2">
      <c r="A11" s="125"/>
      <c r="B11" s="127" t="s">
        <v>192</v>
      </c>
      <c r="C11" s="128">
        <v>92565</v>
      </c>
      <c r="D11" s="124">
        <v>92.564999999999998</v>
      </c>
      <c r="E11" s="128">
        <v>92.564999999999998</v>
      </c>
      <c r="F11" s="128">
        <v>0</v>
      </c>
      <c r="G11" s="128"/>
    </row>
    <row r="12" spans="1:7" s="204" customFormat="1" x14ac:dyDescent="0.2">
      <c r="A12" s="130"/>
      <c r="B12" s="131" t="s">
        <v>16</v>
      </c>
      <c r="C12" s="132">
        <f>+C3+C4+C5+C6+C7</f>
        <v>44406839</v>
      </c>
      <c r="D12" s="132">
        <f>+D3+D4+D5+D6+D7</f>
        <v>44406.839</v>
      </c>
      <c r="E12" s="132">
        <f>+E3+E4+E5+E6+E7</f>
        <v>43406.839</v>
      </c>
      <c r="F12" s="132">
        <f>+F3+F4+F5+F6+F7</f>
        <v>1000</v>
      </c>
      <c r="G12" s="132">
        <f>+G3+G4+G5+G6+G7</f>
        <v>0</v>
      </c>
    </row>
    <row r="13" spans="1:7" s="204" customFormat="1" x14ac:dyDescent="0.2">
      <c r="A13" s="125"/>
      <c r="B13" s="123" t="s">
        <v>17</v>
      </c>
      <c r="C13" s="133"/>
      <c r="D13" s="133"/>
      <c r="E13" s="133">
        <f>+D13</f>
        <v>0</v>
      </c>
      <c r="F13" s="133">
        <f>+D13-E13-G13</f>
        <v>0</v>
      </c>
      <c r="G13" s="133">
        <f>+D13-E13</f>
        <v>0</v>
      </c>
    </row>
    <row r="14" spans="1:7" s="204" customFormat="1" x14ac:dyDescent="0.2">
      <c r="A14" s="125" t="s">
        <v>18</v>
      </c>
      <c r="B14" s="126" t="s">
        <v>19</v>
      </c>
      <c r="C14" s="124">
        <v>10876660</v>
      </c>
      <c r="D14" s="124">
        <v>10876.66</v>
      </c>
      <c r="E14" s="124">
        <v>10876.66</v>
      </c>
      <c r="F14" s="124">
        <v>0</v>
      </c>
      <c r="G14" s="124">
        <v>0</v>
      </c>
    </row>
    <row r="15" spans="1:7" s="204" customFormat="1" x14ac:dyDescent="0.2">
      <c r="A15" s="125" t="s">
        <v>20</v>
      </c>
      <c r="B15" s="126" t="s">
        <v>21</v>
      </c>
      <c r="C15" s="124">
        <v>49672117</v>
      </c>
      <c r="D15" s="124">
        <v>49672.116999999998</v>
      </c>
      <c r="E15" s="124">
        <v>49672.116999999998</v>
      </c>
      <c r="F15" s="124">
        <v>0</v>
      </c>
      <c r="G15" s="124">
        <v>0</v>
      </c>
    </row>
    <row r="16" spans="1:7" x14ac:dyDescent="0.2">
      <c r="A16" s="125" t="s">
        <v>22</v>
      </c>
      <c r="B16" s="126" t="s">
        <v>23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</row>
    <row r="17" spans="1:9" x14ac:dyDescent="0.2">
      <c r="A17" s="130"/>
      <c r="B17" s="131" t="s">
        <v>24</v>
      </c>
      <c r="C17" s="132">
        <f>SUM(C14:C16)</f>
        <v>60548777</v>
      </c>
      <c r="D17" s="132">
        <f t="shared" ref="D17:G17" si="0">SUM(D14:D16)</f>
        <v>60548.777000000002</v>
      </c>
      <c r="E17" s="132">
        <f t="shared" si="0"/>
        <v>60548.777000000002</v>
      </c>
      <c r="F17" s="132">
        <f t="shared" si="0"/>
        <v>0</v>
      </c>
      <c r="G17" s="132">
        <f t="shared" si="0"/>
        <v>0</v>
      </c>
    </row>
    <row r="18" spans="1:9" x14ac:dyDescent="0.2">
      <c r="A18" s="134"/>
      <c r="B18" s="135" t="s">
        <v>25</v>
      </c>
      <c r="C18" s="136">
        <f>+C17+C12</f>
        <v>104955616</v>
      </c>
      <c r="D18" s="136">
        <f t="shared" ref="D18:G18" si="1">+D17+D12</f>
        <v>104955.61600000001</v>
      </c>
      <c r="E18" s="136">
        <f t="shared" si="1"/>
        <v>103955.61600000001</v>
      </c>
      <c r="F18" s="136">
        <f t="shared" si="1"/>
        <v>1000</v>
      </c>
      <c r="G18" s="136">
        <f t="shared" si="1"/>
        <v>0</v>
      </c>
    </row>
    <row r="19" spans="1:9" x14ac:dyDescent="0.2">
      <c r="A19" s="122" t="s">
        <v>26</v>
      </c>
      <c r="B19" s="123" t="s">
        <v>27</v>
      </c>
      <c r="C19" s="137"/>
      <c r="D19" s="137"/>
      <c r="E19" s="137">
        <f>+D19</f>
        <v>0</v>
      </c>
      <c r="F19" s="137">
        <f>+D19-E19-G19</f>
        <v>0</v>
      </c>
      <c r="G19" s="137">
        <v>0</v>
      </c>
    </row>
    <row r="20" spans="1:9" x14ac:dyDescent="0.2">
      <c r="A20" s="122"/>
      <c r="B20" s="126" t="s">
        <v>28</v>
      </c>
      <c r="C20" s="137">
        <v>44193810</v>
      </c>
      <c r="D20" s="137">
        <v>44193.81</v>
      </c>
      <c r="E20" s="137">
        <v>44193.81</v>
      </c>
      <c r="F20" s="137">
        <v>0</v>
      </c>
      <c r="G20" s="137">
        <v>0</v>
      </c>
    </row>
    <row r="21" spans="1:9" x14ac:dyDescent="0.2">
      <c r="A21" s="122"/>
      <c r="B21" s="126" t="s">
        <v>193</v>
      </c>
      <c r="C21" s="137">
        <v>1689437</v>
      </c>
      <c r="D21" s="137">
        <v>1689.4369999999999</v>
      </c>
      <c r="E21" s="137">
        <v>1689.4369999999999</v>
      </c>
      <c r="F21" s="137"/>
      <c r="G21" s="137"/>
    </row>
    <row r="22" spans="1:9" x14ac:dyDescent="0.2">
      <c r="A22" s="122"/>
      <c r="B22" s="126" t="s">
        <v>29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</row>
    <row r="23" spans="1:9" x14ac:dyDescent="0.2">
      <c r="A23" s="134"/>
      <c r="B23" s="135" t="s">
        <v>30</v>
      </c>
      <c r="C23" s="136">
        <f>SUM(C20:C22)</f>
        <v>45883247</v>
      </c>
      <c r="D23" s="136">
        <f t="shared" ref="D23:G23" si="2">SUM(D20:D22)</f>
        <v>45883.246999999996</v>
      </c>
      <c r="E23" s="136">
        <f t="shared" si="2"/>
        <v>45883.246999999996</v>
      </c>
      <c r="F23" s="136">
        <f t="shared" si="2"/>
        <v>0</v>
      </c>
      <c r="G23" s="136">
        <f t="shared" si="2"/>
        <v>0</v>
      </c>
    </row>
    <row r="24" spans="1:9" x14ac:dyDescent="0.2">
      <c r="A24" s="138"/>
      <c r="B24" s="139" t="s">
        <v>31</v>
      </c>
      <c r="C24" s="140">
        <f>+C23+C18</f>
        <v>150838863</v>
      </c>
      <c r="D24" s="140">
        <f t="shared" ref="D24:G24" si="3">+D23+D18</f>
        <v>150838.86300000001</v>
      </c>
      <c r="E24" s="140">
        <f t="shared" si="3"/>
        <v>149838.86300000001</v>
      </c>
      <c r="F24" s="140">
        <f t="shared" si="3"/>
        <v>1000</v>
      </c>
      <c r="G24" s="140">
        <f t="shared" si="3"/>
        <v>0</v>
      </c>
      <c r="I24" s="206"/>
    </row>
    <row r="25" spans="1:9" x14ac:dyDescent="0.2">
      <c r="A25" s="134"/>
      <c r="B25" s="123" t="s">
        <v>32</v>
      </c>
      <c r="C25" s="133"/>
      <c r="D25" s="133"/>
      <c r="E25" s="133">
        <f t="shared" ref="E25" si="4">+D25</f>
        <v>0</v>
      </c>
      <c r="F25" s="133">
        <f>+D25-E25-G25</f>
        <v>0</v>
      </c>
      <c r="G25" s="133">
        <f>+D25-E25</f>
        <v>0</v>
      </c>
      <c r="H25" s="207"/>
    </row>
    <row r="26" spans="1:9" ht="25.5" x14ac:dyDescent="0.2">
      <c r="A26" s="134" t="s">
        <v>33</v>
      </c>
      <c r="B26" s="141" t="s">
        <v>34</v>
      </c>
      <c r="C26" s="133">
        <v>57632908</v>
      </c>
      <c r="D26" s="133">
        <v>57632.908000000003</v>
      </c>
      <c r="E26" s="133">
        <v>57632.908000000003</v>
      </c>
      <c r="F26" s="133">
        <v>0</v>
      </c>
      <c r="G26" s="133">
        <v>0</v>
      </c>
    </row>
    <row r="27" spans="1:9" x14ac:dyDescent="0.2">
      <c r="A27" s="134"/>
      <c r="B27" s="142" t="s">
        <v>35</v>
      </c>
      <c r="C27" s="128">
        <v>53856902</v>
      </c>
      <c r="D27" s="128">
        <v>53856.902000000002</v>
      </c>
      <c r="E27" s="128">
        <v>53856.902000000002</v>
      </c>
      <c r="F27" s="128">
        <v>0</v>
      </c>
      <c r="G27" s="128">
        <v>0</v>
      </c>
    </row>
    <row r="28" spans="1:9" x14ac:dyDescent="0.2">
      <c r="A28" s="134"/>
      <c r="B28" s="142" t="s">
        <v>36</v>
      </c>
      <c r="C28" s="128">
        <v>3776006</v>
      </c>
      <c r="D28" s="128">
        <v>3776.0059999999999</v>
      </c>
      <c r="E28" s="128">
        <v>3776.0059999999999</v>
      </c>
      <c r="F28" s="128">
        <v>0</v>
      </c>
      <c r="G28" s="128">
        <v>0</v>
      </c>
    </row>
    <row r="29" spans="1:9" x14ac:dyDescent="0.2">
      <c r="A29" s="134"/>
      <c r="B29" s="143" t="s">
        <v>37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</row>
    <row r="30" spans="1:9" x14ac:dyDescent="0.2">
      <c r="A30" s="134"/>
      <c r="B30" s="143" t="s">
        <v>38</v>
      </c>
      <c r="C30" s="144"/>
      <c r="D30" s="144">
        <v>0</v>
      </c>
      <c r="E30" s="144">
        <v>0</v>
      </c>
      <c r="F30" s="144">
        <v>0</v>
      </c>
      <c r="G30" s="144">
        <v>0</v>
      </c>
    </row>
    <row r="31" spans="1:9" x14ac:dyDescent="0.2">
      <c r="A31" s="134"/>
      <c r="B31" s="143" t="s">
        <v>39</v>
      </c>
      <c r="C31" s="144">
        <v>0</v>
      </c>
      <c r="D31" s="144">
        <v>0</v>
      </c>
      <c r="E31" s="144">
        <v>0</v>
      </c>
      <c r="F31" s="144">
        <v>0</v>
      </c>
      <c r="G31" s="144">
        <v>0</v>
      </c>
    </row>
    <row r="32" spans="1:9" s="204" customFormat="1" x14ac:dyDescent="0.2">
      <c r="A32" s="134"/>
      <c r="B32" s="143" t="s">
        <v>194</v>
      </c>
      <c r="C32" s="144">
        <v>0</v>
      </c>
      <c r="D32" s="144">
        <v>0</v>
      </c>
      <c r="E32" s="144">
        <v>0</v>
      </c>
      <c r="F32" s="144">
        <v>0</v>
      </c>
      <c r="G32" s="144">
        <v>0</v>
      </c>
    </row>
    <row r="33" spans="1:9" s="204" customFormat="1" x14ac:dyDescent="0.2">
      <c r="A33" s="134" t="s">
        <v>40</v>
      </c>
      <c r="B33" s="145" t="s">
        <v>41</v>
      </c>
      <c r="C33" s="133">
        <v>19108418</v>
      </c>
      <c r="D33" s="133">
        <v>19108.418000000001</v>
      </c>
      <c r="E33" s="133">
        <v>19108.418000000001</v>
      </c>
      <c r="F33" s="133">
        <v>0</v>
      </c>
      <c r="G33" s="133">
        <v>0</v>
      </c>
    </row>
    <row r="34" spans="1:9" s="204" customFormat="1" x14ac:dyDescent="0.2">
      <c r="A34" s="134"/>
      <c r="B34" s="145" t="s">
        <v>42</v>
      </c>
      <c r="C34" s="133">
        <v>28418</v>
      </c>
      <c r="D34" s="133">
        <v>28.417999999999999</v>
      </c>
      <c r="E34" s="133">
        <v>28.417999999999999</v>
      </c>
      <c r="F34" s="133">
        <v>0</v>
      </c>
      <c r="G34" s="133">
        <v>0</v>
      </c>
    </row>
    <row r="35" spans="1:9" s="204" customFormat="1" x14ac:dyDescent="0.2">
      <c r="A35" s="134"/>
      <c r="B35" s="126" t="s">
        <v>43</v>
      </c>
      <c r="C35" s="133">
        <v>5818283</v>
      </c>
      <c r="D35" s="133">
        <v>5818.2830000000004</v>
      </c>
      <c r="E35" s="133">
        <v>5818.2830000000004</v>
      </c>
      <c r="F35" s="133">
        <v>0</v>
      </c>
      <c r="G35" s="133">
        <v>0</v>
      </c>
    </row>
    <row r="36" spans="1:9" s="204" customFormat="1" x14ac:dyDescent="0.2">
      <c r="A36" s="134"/>
      <c r="B36" s="142" t="s">
        <v>44</v>
      </c>
      <c r="C36" s="128">
        <v>450000</v>
      </c>
      <c r="D36" s="128">
        <v>450</v>
      </c>
      <c r="E36" s="128">
        <v>450</v>
      </c>
      <c r="F36" s="128">
        <v>0</v>
      </c>
      <c r="G36" s="128">
        <v>0</v>
      </c>
    </row>
    <row r="37" spans="1:9" s="204" customFormat="1" x14ac:dyDescent="0.2">
      <c r="A37" s="134"/>
      <c r="B37" s="142" t="s">
        <v>45</v>
      </c>
      <c r="C37" s="128">
        <v>5268283</v>
      </c>
      <c r="D37" s="128">
        <v>5268.2830000000004</v>
      </c>
      <c r="E37" s="128">
        <v>5268.2830000000004</v>
      </c>
      <c r="F37" s="128">
        <v>0</v>
      </c>
      <c r="G37" s="128">
        <v>0</v>
      </c>
    </row>
    <row r="38" spans="1:9" s="204" customFormat="1" x14ac:dyDescent="0.2">
      <c r="A38" s="134"/>
      <c r="B38" s="142" t="s">
        <v>46</v>
      </c>
      <c r="C38" s="128">
        <v>100000</v>
      </c>
      <c r="D38" s="128">
        <v>100</v>
      </c>
      <c r="E38" s="128">
        <v>100</v>
      </c>
      <c r="F38" s="128">
        <v>0</v>
      </c>
      <c r="G38" s="128">
        <v>0</v>
      </c>
    </row>
    <row r="39" spans="1:9" s="204" customFormat="1" x14ac:dyDescent="0.2">
      <c r="A39" s="134"/>
      <c r="B39" s="126" t="s">
        <v>47</v>
      </c>
      <c r="C39" s="133">
        <v>13191487</v>
      </c>
      <c r="D39" s="133">
        <v>13191.487000000001</v>
      </c>
      <c r="E39" s="133">
        <v>13191.487000000001</v>
      </c>
      <c r="F39" s="133">
        <v>0</v>
      </c>
      <c r="G39" s="133">
        <v>0</v>
      </c>
    </row>
    <row r="40" spans="1:9" s="204" customFormat="1" x14ac:dyDescent="0.2">
      <c r="A40" s="134"/>
      <c r="B40" s="142" t="s">
        <v>48</v>
      </c>
      <c r="C40" s="128">
        <v>11000000</v>
      </c>
      <c r="D40" s="128">
        <v>11000</v>
      </c>
      <c r="E40" s="128">
        <v>11000</v>
      </c>
      <c r="F40" s="128">
        <v>0</v>
      </c>
      <c r="G40" s="128">
        <v>0</v>
      </c>
    </row>
    <row r="41" spans="1:9" s="204" customFormat="1" x14ac:dyDescent="0.2">
      <c r="A41" s="134"/>
      <c r="B41" s="142" t="s">
        <v>49</v>
      </c>
      <c r="C41" s="128">
        <v>0</v>
      </c>
      <c r="D41" s="128">
        <v>0</v>
      </c>
      <c r="E41" s="128">
        <v>0</v>
      </c>
      <c r="F41" s="128"/>
      <c r="G41" s="128"/>
    </row>
    <row r="42" spans="1:9" s="204" customFormat="1" x14ac:dyDescent="0.2">
      <c r="A42" s="134"/>
      <c r="B42" s="142" t="s">
        <v>50</v>
      </c>
      <c r="C42" s="128">
        <v>2091487</v>
      </c>
      <c r="D42" s="128">
        <v>2091.4870000000001</v>
      </c>
      <c r="E42" s="128">
        <v>2091.4870000000001</v>
      </c>
      <c r="F42" s="128">
        <v>0</v>
      </c>
      <c r="G42" s="128">
        <v>0</v>
      </c>
    </row>
    <row r="43" spans="1:9" s="204" customFormat="1" x14ac:dyDescent="0.2">
      <c r="A43" s="134"/>
      <c r="B43" s="142" t="s">
        <v>321</v>
      </c>
      <c r="C43" s="128">
        <v>100000</v>
      </c>
      <c r="D43" s="128">
        <v>100</v>
      </c>
      <c r="E43" s="128">
        <v>100</v>
      </c>
      <c r="F43" s="128"/>
      <c r="G43" s="128"/>
    </row>
    <row r="44" spans="1:9" s="204" customFormat="1" x14ac:dyDescent="0.2">
      <c r="A44" s="134"/>
      <c r="B44" s="126" t="s">
        <v>51</v>
      </c>
      <c r="C44" s="133">
        <v>70230</v>
      </c>
      <c r="D44" s="133">
        <v>70.23</v>
      </c>
      <c r="E44" s="133">
        <v>70.23</v>
      </c>
      <c r="F44" s="133">
        <v>0</v>
      </c>
      <c r="G44" s="133">
        <v>0</v>
      </c>
    </row>
    <row r="45" spans="1:9" s="204" customFormat="1" x14ac:dyDescent="0.2">
      <c r="A45" s="134"/>
      <c r="B45" s="142" t="s">
        <v>52</v>
      </c>
      <c r="C45" s="128">
        <v>0</v>
      </c>
      <c r="D45" s="128">
        <v>0</v>
      </c>
      <c r="E45" s="128">
        <v>0</v>
      </c>
      <c r="F45" s="128">
        <v>0</v>
      </c>
      <c r="G45" s="128">
        <v>0</v>
      </c>
    </row>
    <row r="46" spans="1:9" s="204" customFormat="1" x14ac:dyDescent="0.2">
      <c r="A46" s="134"/>
      <c r="B46" s="142" t="s">
        <v>195</v>
      </c>
      <c r="C46" s="128">
        <v>70230</v>
      </c>
      <c r="D46" s="128">
        <v>70.23</v>
      </c>
      <c r="E46" s="128">
        <v>70.23</v>
      </c>
      <c r="F46" s="128">
        <v>0</v>
      </c>
      <c r="G46" s="128">
        <v>0</v>
      </c>
    </row>
    <row r="47" spans="1:9" s="204" customFormat="1" x14ac:dyDescent="0.2">
      <c r="A47" s="125" t="s">
        <v>53</v>
      </c>
      <c r="B47" s="126" t="s">
        <v>54</v>
      </c>
      <c r="C47" s="133">
        <v>2980628</v>
      </c>
      <c r="D47" s="133">
        <v>2980.6280000000002</v>
      </c>
      <c r="E47" s="133">
        <v>2980628</v>
      </c>
      <c r="F47" s="133">
        <v>1000</v>
      </c>
      <c r="G47" s="133">
        <v>0</v>
      </c>
      <c r="I47" s="205"/>
    </row>
    <row r="48" spans="1:9" x14ac:dyDescent="0.2">
      <c r="A48" s="125"/>
      <c r="B48" s="142" t="s">
        <v>55</v>
      </c>
      <c r="C48" s="128">
        <v>1250000</v>
      </c>
      <c r="D48" s="128">
        <v>1250</v>
      </c>
      <c r="E48" s="128">
        <v>250</v>
      </c>
      <c r="F48" s="128">
        <v>1000</v>
      </c>
      <c r="G48" s="128">
        <v>0</v>
      </c>
      <c r="H48" s="207"/>
    </row>
    <row r="49" spans="1:8" x14ac:dyDescent="0.2">
      <c r="A49" s="125"/>
      <c r="B49" s="142" t="s">
        <v>165</v>
      </c>
      <c r="C49" s="128">
        <v>608908</v>
      </c>
      <c r="D49" s="128">
        <v>608.90800000000002</v>
      </c>
      <c r="E49" s="128">
        <v>608.90800000000002</v>
      </c>
      <c r="F49" s="128">
        <v>0</v>
      </c>
      <c r="G49" s="128">
        <v>0</v>
      </c>
      <c r="H49" s="207"/>
    </row>
    <row r="50" spans="1:8" x14ac:dyDescent="0.2">
      <c r="A50" s="125"/>
      <c r="B50" s="142" t="s">
        <v>196</v>
      </c>
      <c r="C50" s="128">
        <v>581214</v>
      </c>
      <c r="D50" s="128">
        <v>581.21400000000006</v>
      </c>
      <c r="E50" s="128">
        <v>581.21400000000006</v>
      </c>
      <c r="F50" s="128"/>
      <c r="G50" s="128"/>
      <c r="H50" s="207"/>
    </row>
    <row r="51" spans="1:8" x14ac:dyDescent="0.2">
      <c r="A51" s="125"/>
      <c r="B51" s="142" t="s">
        <v>56</v>
      </c>
      <c r="C51" s="128">
        <v>0</v>
      </c>
      <c r="D51" s="128">
        <v>0</v>
      </c>
      <c r="E51" s="128">
        <v>0</v>
      </c>
      <c r="F51" s="128"/>
      <c r="G51" s="128">
        <v>0</v>
      </c>
    </row>
    <row r="52" spans="1:8" x14ac:dyDescent="0.2">
      <c r="A52" s="125"/>
      <c r="B52" s="142" t="s">
        <v>166</v>
      </c>
      <c r="C52" s="128">
        <v>443299</v>
      </c>
      <c r="D52" s="128">
        <v>443.29899999999998</v>
      </c>
      <c r="E52" s="128">
        <v>443.29899999999998</v>
      </c>
      <c r="F52" s="128"/>
      <c r="G52" s="128"/>
    </row>
    <row r="53" spans="1:8" x14ac:dyDescent="0.2">
      <c r="A53" s="125"/>
      <c r="B53" s="142" t="s">
        <v>197</v>
      </c>
      <c r="C53" s="128">
        <v>0</v>
      </c>
      <c r="D53" s="128">
        <v>0</v>
      </c>
      <c r="E53" s="128">
        <v>0</v>
      </c>
      <c r="F53" s="128"/>
      <c r="G53" s="128"/>
    </row>
    <row r="54" spans="1:8" x14ac:dyDescent="0.2">
      <c r="A54" s="125"/>
      <c r="B54" s="142" t="s">
        <v>198</v>
      </c>
      <c r="C54" s="128">
        <v>58075</v>
      </c>
      <c r="D54" s="128">
        <v>58.075000000000003</v>
      </c>
      <c r="E54" s="128">
        <v>58.075000000000003</v>
      </c>
      <c r="F54" s="128"/>
      <c r="G54" s="128"/>
    </row>
    <row r="55" spans="1:8" x14ac:dyDescent="0.2">
      <c r="A55" s="125"/>
      <c r="B55" s="142" t="s">
        <v>199</v>
      </c>
      <c r="C55" s="128">
        <v>39132</v>
      </c>
      <c r="D55" s="128">
        <v>39.131999999999998</v>
      </c>
      <c r="E55" s="128">
        <v>39.131999999999998</v>
      </c>
      <c r="F55" s="128"/>
      <c r="G55" s="128"/>
    </row>
    <row r="56" spans="1:8" x14ac:dyDescent="0.2">
      <c r="A56" s="125" t="s">
        <v>57</v>
      </c>
      <c r="B56" s="126" t="s">
        <v>58</v>
      </c>
      <c r="C56" s="133">
        <v>246140</v>
      </c>
      <c r="D56" s="133">
        <v>246.14</v>
      </c>
      <c r="E56" s="133">
        <v>246.14</v>
      </c>
      <c r="F56" s="133">
        <v>0</v>
      </c>
      <c r="G56" s="133">
        <v>0</v>
      </c>
    </row>
    <row r="57" spans="1:8" x14ac:dyDescent="0.2">
      <c r="A57" s="134"/>
      <c r="B57" s="131" t="s">
        <v>59</v>
      </c>
      <c r="C57" s="132">
        <f>+C47+C33+C26+C56</f>
        <v>79968094</v>
      </c>
      <c r="D57" s="132">
        <f t="shared" ref="D57:G57" si="5">+D47+D33+D26+D56</f>
        <v>79968.093999999997</v>
      </c>
      <c r="E57" s="132">
        <f t="shared" si="5"/>
        <v>3057615.466</v>
      </c>
      <c r="F57" s="132">
        <f t="shared" si="5"/>
        <v>1000</v>
      </c>
      <c r="G57" s="132">
        <f t="shared" si="5"/>
        <v>0</v>
      </c>
      <c r="H57" s="207"/>
    </row>
    <row r="58" spans="1:8" x14ac:dyDescent="0.2">
      <c r="A58" s="125"/>
      <c r="B58" s="123" t="s">
        <v>60</v>
      </c>
      <c r="C58" s="124"/>
      <c r="D58" s="124"/>
      <c r="E58" s="124">
        <f>+D58</f>
        <v>0</v>
      </c>
      <c r="F58" s="124">
        <f>+D58-E58-G58</f>
        <v>0</v>
      </c>
      <c r="G58" s="124">
        <f>+D58-E58</f>
        <v>0</v>
      </c>
    </row>
    <row r="59" spans="1:8" ht="25.5" x14ac:dyDescent="0.2">
      <c r="A59" s="125" t="s">
        <v>61</v>
      </c>
      <c r="B59" s="141" t="s">
        <v>62</v>
      </c>
      <c r="C59" s="124">
        <v>46444026</v>
      </c>
      <c r="D59" s="124">
        <v>46444.025999999998</v>
      </c>
      <c r="E59" s="124">
        <v>46444.025999999998</v>
      </c>
      <c r="F59" s="124">
        <v>0</v>
      </c>
      <c r="G59" s="124">
        <v>0</v>
      </c>
    </row>
    <row r="60" spans="1:8" x14ac:dyDescent="0.2">
      <c r="A60" s="125" t="s">
        <v>63</v>
      </c>
      <c r="B60" s="145" t="s">
        <v>64</v>
      </c>
      <c r="C60" s="124">
        <v>787399</v>
      </c>
      <c r="D60" s="124">
        <v>787.399</v>
      </c>
      <c r="E60" s="124">
        <v>787.399</v>
      </c>
      <c r="F60" s="124">
        <v>0</v>
      </c>
      <c r="G60" s="124">
        <v>0</v>
      </c>
    </row>
    <row r="61" spans="1:8" x14ac:dyDescent="0.2">
      <c r="A61" s="125" t="s">
        <v>65</v>
      </c>
      <c r="B61" s="145" t="s">
        <v>66</v>
      </c>
      <c r="C61" s="124">
        <v>53300</v>
      </c>
      <c r="D61" s="124">
        <v>53.3</v>
      </c>
      <c r="E61" s="124">
        <v>53.3</v>
      </c>
      <c r="F61" s="124">
        <v>0</v>
      </c>
      <c r="G61" s="124">
        <v>0</v>
      </c>
    </row>
    <row r="62" spans="1:8" x14ac:dyDescent="0.2">
      <c r="A62" s="125"/>
      <c r="B62" s="131" t="s">
        <v>67</v>
      </c>
      <c r="C62" s="132">
        <f>+C61+C60+C59</f>
        <v>47284725</v>
      </c>
      <c r="D62" s="132">
        <f>+C62/1000</f>
        <v>47284.724999999999</v>
      </c>
      <c r="E62" s="132">
        <f>+D62</f>
        <v>47284.724999999999</v>
      </c>
      <c r="F62" s="132">
        <f>+D62-E62-G62</f>
        <v>0</v>
      </c>
      <c r="G62" s="132">
        <f>+D62-E62</f>
        <v>0</v>
      </c>
    </row>
    <row r="63" spans="1:8" x14ac:dyDescent="0.2">
      <c r="A63" s="125" t="s">
        <v>68</v>
      </c>
      <c r="B63" s="135" t="s">
        <v>69</v>
      </c>
      <c r="C63" s="146">
        <f>+C62+C57</f>
        <v>127252819</v>
      </c>
      <c r="D63" s="146">
        <f>+D62+D57</f>
        <v>127252.81899999999</v>
      </c>
      <c r="E63" s="146">
        <f>+E62+E57</f>
        <v>3104900.1910000001</v>
      </c>
      <c r="F63" s="146">
        <f>+F62+F57</f>
        <v>1000</v>
      </c>
      <c r="G63" s="146">
        <f>+G62+G57</f>
        <v>0</v>
      </c>
    </row>
    <row r="64" spans="1:8" x14ac:dyDescent="0.2">
      <c r="A64" s="125" t="s">
        <v>70</v>
      </c>
      <c r="B64" s="123" t="s">
        <v>71</v>
      </c>
      <c r="C64" s="133"/>
      <c r="D64" s="133">
        <f>+C64/1000</f>
        <v>0</v>
      </c>
      <c r="E64" s="133">
        <f>+D64</f>
        <v>0</v>
      </c>
      <c r="F64" s="133">
        <f>+D64-E64-G64</f>
        <v>0</v>
      </c>
      <c r="G64" s="133">
        <f>+D64-E64</f>
        <v>0</v>
      </c>
    </row>
    <row r="65" spans="1:9" x14ac:dyDescent="0.2">
      <c r="A65" s="125"/>
      <c r="B65" s="147" t="s">
        <v>200</v>
      </c>
      <c r="C65" s="148"/>
      <c r="D65" s="148"/>
      <c r="E65" s="148"/>
      <c r="F65" s="148"/>
      <c r="G65" s="148">
        <v>0</v>
      </c>
      <c r="H65" s="208"/>
    </row>
    <row r="66" spans="1:9" x14ac:dyDescent="0.2">
      <c r="A66" s="125"/>
      <c r="B66" s="147" t="s">
        <v>72</v>
      </c>
      <c r="C66" s="148">
        <f>+'[1]2'!K369</f>
        <v>23586044</v>
      </c>
      <c r="D66" s="148">
        <f>+C66/1000</f>
        <v>23586.044000000002</v>
      </c>
      <c r="E66" s="148">
        <f>+D66</f>
        <v>23586.044000000002</v>
      </c>
      <c r="F66" s="148">
        <f>+D66-E66</f>
        <v>0</v>
      </c>
      <c r="G66" s="148">
        <v>0</v>
      </c>
      <c r="H66" s="208"/>
    </row>
    <row r="67" spans="1:9" x14ac:dyDescent="0.2">
      <c r="A67" s="134" t="s">
        <v>73</v>
      </c>
      <c r="B67" s="135" t="s">
        <v>74</v>
      </c>
      <c r="C67" s="136">
        <f>+C65+C66</f>
        <v>23586044</v>
      </c>
      <c r="D67" s="136">
        <f>+D65+D66</f>
        <v>23586.044000000002</v>
      </c>
      <c r="E67" s="136">
        <f>+E65+E66</f>
        <v>23586.044000000002</v>
      </c>
      <c r="F67" s="136">
        <f>+F65+F66</f>
        <v>0</v>
      </c>
      <c r="G67" s="136">
        <f>+G65+G66</f>
        <v>0</v>
      </c>
    </row>
    <row r="68" spans="1:9" x14ac:dyDescent="0.2">
      <c r="A68" s="149"/>
      <c r="B68" s="150" t="s">
        <v>75</v>
      </c>
      <c r="C68" s="151">
        <f>+C67+C63</f>
        <v>150838863</v>
      </c>
      <c r="D68" s="151">
        <f>+D67+D63</f>
        <v>150838.86299999998</v>
      </c>
      <c r="E68" s="151">
        <f>+E67+E63</f>
        <v>3128486.2350000003</v>
      </c>
      <c r="F68" s="151">
        <f>+F67+F63</f>
        <v>1000</v>
      </c>
      <c r="G68" s="151">
        <f>+G67+G63</f>
        <v>0</v>
      </c>
      <c r="H68" s="207"/>
      <c r="I68" s="206"/>
    </row>
    <row r="69" spans="1:9" x14ac:dyDescent="0.2">
      <c r="C69" s="206">
        <f>+C24-C68</f>
        <v>0</v>
      </c>
      <c r="D69" s="206"/>
    </row>
    <row r="70" spans="1:9" x14ac:dyDescent="0.2">
      <c r="C70" s="206"/>
    </row>
  </sheetData>
  <pageMargins left="1.1417322834645669" right="0.15748031496062992" top="0.6692913385826772" bottom="0.27559055118110237" header="0.19685039370078741" footer="0.15748031496062992"/>
  <pageSetup paperSize="9" scale="79" orientation="portrait" r:id="rId1"/>
  <headerFooter>
    <oddHeader xml:space="preserve">&amp;C
Vértesboglár Község Önkormányzata 2017. évi költségvetési 
kiadásai és bevételei kiemelt előirányzatok, működési és felhalmozási költségvetés  szerinti bontásban &amp;R2. melléklet
</oddHead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8"/>
  <sheetViews>
    <sheetView view="pageBreakPreview" topLeftCell="A49" zoomScaleNormal="100" workbookViewId="0">
      <selection activeCell="B53" sqref="B53"/>
    </sheetView>
  </sheetViews>
  <sheetFormatPr defaultRowHeight="15" x14ac:dyDescent="0.25"/>
  <cols>
    <col min="1" max="1" width="4" style="202" customWidth="1"/>
    <col min="2" max="2" width="42.140625" style="202" customWidth="1"/>
    <col min="3" max="3" width="11.7109375" style="202" hidden="1" customWidth="1"/>
    <col min="4" max="4" width="11.7109375" style="202" customWidth="1"/>
    <col min="5" max="16384" width="9.140625" style="202"/>
  </cols>
  <sheetData>
    <row r="1" spans="1:7" s="201" customFormat="1" ht="39.75" customHeight="1" x14ac:dyDescent="0.25">
      <c r="A1" s="118"/>
      <c r="B1" s="119"/>
      <c r="C1" s="120"/>
      <c r="D1" s="121" t="s">
        <v>203</v>
      </c>
      <c r="E1" s="121" t="s">
        <v>0</v>
      </c>
      <c r="F1" s="121" t="s">
        <v>322</v>
      </c>
      <c r="G1" s="121" t="s">
        <v>1</v>
      </c>
    </row>
    <row r="2" spans="1:7" x14ac:dyDescent="0.25">
      <c r="A2" s="122" t="s">
        <v>2</v>
      </c>
      <c r="B2" s="123" t="s">
        <v>3</v>
      </c>
      <c r="C2" s="124"/>
      <c r="D2" s="124"/>
      <c r="E2" s="124"/>
      <c r="F2" s="124"/>
      <c r="G2" s="124"/>
    </row>
    <row r="3" spans="1:7" x14ac:dyDescent="0.25">
      <c r="A3" s="125" t="s">
        <v>4</v>
      </c>
      <c r="B3" s="126" t="s">
        <v>5</v>
      </c>
      <c r="C3" s="124">
        <f>+[2]ÁMK!H20+[2]ÁMK!H50+[2]ÁMK!H106+[2]ÁMK!H143+[2]ÁMK!H184+[2]ÁMK!H238+[2]ÁMK!H291</f>
        <v>28023809</v>
      </c>
      <c r="D3" s="124">
        <f>+C3/1000</f>
        <v>28023.809000000001</v>
      </c>
      <c r="E3" s="124">
        <f>+D3-F3</f>
        <v>28023.809000000001</v>
      </c>
      <c r="F3" s="124">
        <v>0</v>
      </c>
      <c r="G3" s="124">
        <v>0</v>
      </c>
    </row>
    <row r="4" spans="1:7" x14ac:dyDescent="0.25">
      <c r="A4" s="125" t="s">
        <v>6</v>
      </c>
      <c r="B4" s="126" t="s">
        <v>236</v>
      </c>
      <c r="C4" s="124">
        <f>+[2]ÁMK!H22+[2]ÁMK!H52+[2]ÁMK!H109+[2]ÁMK!H145+[2]ÁMK!H187+[2]ÁMK!H240+[2]ÁMK!H293</f>
        <v>6435008</v>
      </c>
      <c r="D4" s="124">
        <f>+C4/1000</f>
        <v>6435.0079999999998</v>
      </c>
      <c r="E4" s="124">
        <f>+D4-F4</f>
        <v>6435.0079999999998</v>
      </c>
      <c r="F4" s="124">
        <v>0</v>
      </c>
      <c r="G4" s="124">
        <v>0</v>
      </c>
    </row>
    <row r="5" spans="1:7" x14ac:dyDescent="0.25">
      <c r="A5" s="125" t="s">
        <v>8</v>
      </c>
      <c r="B5" s="126" t="s">
        <v>9</v>
      </c>
      <c r="C5" s="124">
        <f>+[2]ÁMK!H41+[2]ÁMK!H81+[2]ÁMK!H118+[2]ÁMK!H130+[2]ÁMK!H168+[2]ÁMK!H199+[2]ÁMK!H219+[2]ÁMK!H274+[2]ÁMK!H301+[2]ÁMK!H312</f>
        <v>16136993</v>
      </c>
      <c r="D5" s="124">
        <f>+C5/1000</f>
        <v>16136.993</v>
      </c>
      <c r="E5" s="124">
        <f>+D5-F5</f>
        <v>16136.993</v>
      </c>
      <c r="F5" s="124">
        <v>0</v>
      </c>
      <c r="G5" s="124">
        <v>0</v>
      </c>
    </row>
    <row r="6" spans="1:7" x14ac:dyDescent="0.25">
      <c r="A6" s="125" t="s">
        <v>10</v>
      </c>
      <c r="B6" s="126" t="s">
        <v>11</v>
      </c>
      <c r="C6" s="124">
        <v>0</v>
      </c>
      <c r="D6" s="124">
        <f t="shared" ref="D6:D11" si="0">+C6/1000</f>
        <v>0</v>
      </c>
      <c r="E6" s="124">
        <f>+D6</f>
        <v>0</v>
      </c>
      <c r="F6" s="124">
        <f>+D6-E6-G6</f>
        <v>0</v>
      </c>
      <c r="G6" s="124">
        <v>0</v>
      </c>
    </row>
    <row r="7" spans="1:7" x14ac:dyDescent="0.25">
      <c r="A7" s="125" t="s">
        <v>12</v>
      </c>
      <c r="B7" s="126" t="s">
        <v>13</v>
      </c>
      <c r="C7" s="124">
        <f>+[2]ÁMK!F43+[2]ÁMK!F201</f>
        <v>0</v>
      </c>
      <c r="D7" s="124">
        <f t="shared" si="0"/>
        <v>0</v>
      </c>
      <c r="E7" s="128">
        <f>+D7-F7</f>
        <v>0</v>
      </c>
      <c r="F7" s="124">
        <f>+F8+F9+F10+F11</f>
        <v>0</v>
      </c>
      <c r="G7" s="124">
        <v>0</v>
      </c>
    </row>
    <row r="8" spans="1:7" x14ac:dyDescent="0.25">
      <c r="A8" s="125"/>
      <c r="B8" s="127" t="s">
        <v>237</v>
      </c>
      <c r="C8" s="129">
        <v>0</v>
      </c>
      <c r="D8" s="124">
        <f t="shared" si="0"/>
        <v>0</v>
      </c>
      <c r="E8" s="128">
        <f>+D8-F8</f>
        <v>0</v>
      </c>
      <c r="F8" s="127">
        <v>0</v>
      </c>
      <c r="G8" s="127">
        <v>0</v>
      </c>
    </row>
    <row r="9" spans="1:7" x14ac:dyDescent="0.25">
      <c r="A9" s="125"/>
      <c r="B9" s="127" t="s">
        <v>138</v>
      </c>
      <c r="C9" s="128">
        <v>0</v>
      </c>
      <c r="D9" s="128">
        <f t="shared" si="0"/>
        <v>0</v>
      </c>
      <c r="E9" s="128">
        <f>+D9-F9</f>
        <v>0</v>
      </c>
      <c r="F9" s="128">
        <v>0</v>
      </c>
      <c r="G9" s="128">
        <v>0</v>
      </c>
    </row>
    <row r="10" spans="1:7" x14ac:dyDescent="0.25">
      <c r="A10" s="125"/>
      <c r="B10" s="127" t="s">
        <v>139</v>
      </c>
      <c r="C10" s="128">
        <v>0</v>
      </c>
      <c r="D10" s="124">
        <f t="shared" si="0"/>
        <v>0</v>
      </c>
      <c r="E10" s="128">
        <f>+D10-F10</f>
        <v>0</v>
      </c>
      <c r="F10" s="128">
        <f>+D10</f>
        <v>0</v>
      </c>
      <c r="G10" s="128">
        <v>0</v>
      </c>
    </row>
    <row r="11" spans="1:7" x14ac:dyDescent="0.25">
      <c r="A11" s="125"/>
      <c r="B11" s="127" t="s">
        <v>238</v>
      </c>
      <c r="C11" s="128">
        <v>0</v>
      </c>
      <c r="D11" s="124">
        <f t="shared" si="0"/>
        <v>0</v>
      </c>
      <c r="E11" s="128">
        <f>+D11-F11</f>
        <v>0</v>
      </c>
      <c r="F11" s="128">
        <v>0</v>
      </c>
      <c r="G11" s="128"/>
    </row>
    <row r="12" spans="1:7" x14ac:dyDescent="0.25">
      <c r="A12" s="130"/>
      <c r="B12" s="131" t="s">
        <v>16</v>
      </c>
      <c r="C12" s="132">
        <f>+C3+C4+C5+C6+C7</f>
        <v>50595810</v>
      </c>
      <c r="D12" s="132">
        <f>SUM(D3:D7)</f>
        <v>50595.810000000005</v>
      </c>
      <c r="E12" s="132">
        <f>SUM(E3:E7)</f>
        <v>50595.810000000005</v>
      </c>
      <c r="F12" s="132">
        <f>SUM(F3:F7)</f>
        <v>0</v>
      </c>
      <c r="G12" s="132">
        <f>SUM(G3:G10)</f>
        <v>0</v>
      </c>
    </row>
    <row r="13" spans="1:7" x14ac:dyDescent="0.25">
      <c r="A13" s="125"/>
      <c r="B13" s="123" t="s">
        <v>17</v>
      </c>
      <c r="C13" s="133"/>
      <c r="D13" s="133"/>
      <c r="E13" s="133">
        <f>+D13</f>
        <v>0</v>
      </c>
      <c r="F13" s="133">
        <f>+D13-E13-G13</f>
        <v>0</v>
      </c>
      <c r="G13" s="133">
        <f>+D13-E13</f>
        <v>0</v>
      </c>
    </row>
    <row r="14" spans="1:7" x14ac:dyDescent="0.25">
      <c r="A14" s="125" t="s">
        <v>18</v>
      </c>
      <c r="B14" s="126" t="s">
        <v>19</v>
      </c>
      <c r="C14" s="124">
        <f>+[2]ÁMK!H87+[2]ÁMK!H122+[2]ÁMK!H171+[2]ÁMK!H204+[2]ÁMK!H282+[2]ÁMK!H304</f>
        <v>2318000</v>
      </c>
      <c r="D14" s="124">
        <f>+C14/1000</f>
        <v>2318</v>
      </c>
      <c r="E14" s="124">
        <f>+D14</f>
        <v>2318</v>
      </c>
      <c r="F14" s="124">
        <f>+D14-E14-G14</f>
        <v>0</v>
      </c>
      <c r="G14" s="124">
        <v>0</v>
      </c>
    </row>
    <row r="15" spans="1:7" x14ac:dyDescent="0.25">
      <c r="A15" s="125" t="s">
        <v>20</v>
      </c>
      <c r="B15" s="126" t="s">
        <v>21</v>
      </c>
      <c r="C15" s="124">
        <v>0</v>
      </c>
      <c r="D15" s="124">
        <f>+C15/1000</f>
        <v>0</v>
      </c>
      <c r="E15" s="124">
        <f>+D15</f>
        <v>0</v>
      </c>
      <c r="F15" s="124">
        <f>+D15-E15-G15</f>
        <v>0</v>
      </c>
      <c r="G15" s="124">
        <v>0</v>
      </c>
    </row>
    <row r="16" spans="1:7" x14ac:dyDescent="0.25">
      <c r="A16" s="125" t="s">
        <v>22</v>
      </c>
      <c r="B16" s="126" t="s">
        <v>23</v>
      </c>
      <c r="C16" s="124">
        <v>0</v>
      </c>
      <c r="D16" s="124">
        <f>+C16/1000</f>
        <v>0</v>
      </c>
      <c r="E16" s="124">
        <f>+D16</f>
        <v>0</v>
      </c>
      <c r="F16" s="124">
        <f>+D16-E16-G16</f>
        <v>0</v>
      </c>
      <c r="G16" s="124">
        <v>0</v>
      </c>
    </row>
    <row r="17" spans="1:8" x14ac:dyDescent="0.25">
      <c r="A17" s="130"/>
      <c r="B17" s="131" t="s">
        <v>24</v>
      </c>
      <c r="C17" s="132">
        <f>SUM(C14:C16)</f>
        <v>2318000</v>
      </c>
      <c r="D17" s="132">
        <f>SUM(D14:D16)</f>
        <v>2318</v>
      </c>
      <c r="E17" s="132">
        <f>SUM(E14:E16)</f>
        <v>2318</v>
      </c>
      <c r="F17" s="132">
        <f>SUM(F14:F16)</f>
        <v>0</v>
      </c>
      <c r="G17" s="132">
        <v>0</v>
      </c>
    </row>
    <row r="18" spans="1:8" x14ac:dyDescent="0.25">
      <c r="A18" s="134"/>
      <c r="B18" s="135" t="s">
        <v>25</v>
      </c>
      <c r="C18" s="136">
        <f>+C17+C12</f>
        <v>52913810</v>
      </c>
      <c r="D18" s="136">
        <f>+D17+D12</f>
        <v>52913.810000000005</v>
      </c>
      <c r="E18" s="136">
        <f>+E17+E12</f>
        <v>52913.810000000005</v>
      </c>
      <c r="F18" s="136">
        <f>+F17+F12</f>
        <v>0</v>
      </c>
      <c r="G18" s="136">
        <v>0</v>
      </c>
    </row>
    <row r="19" spans="1:8" x14ac:dyDescent="0.25">
      <c r="A19" s="122" t="s">
        <v>26</v>
      </c>
      <c r="B19" s="123" t="s">
        <v>27</v>
      </c>
      <c r="C19" s="137"/>
      <c r="D19" s="137"/>
      <c r="E19" s="137">
        <f>+D19</f>
        <v>0</v>
      </c>
      <c r="F19" s="137">
        <f>+D19-E19-G19</f>
        <v>0</v>
      </c>
      <c r="G19" s="137">
        <v>0</v>
      </c>
    </row>
    <row r="20" spans="1:8" x14ac:dyDescent="0.25">
      <c r="A20" s="122"/>
      <c r="B20" s="126" t="s">
        <v>28</v>
      </c>
      <c r="C20" s="137">
        <v>0</v>
      </c>
      <c r="D20" s="137">
        <f>+C20/1000</f>
        <v>0</v>
      </c>
      <c r="E20" s="137">
        <f>+D20</f>
        <v>0</v>
      </c>
      <c r="F20" s="137">
        <f>+D20-E20-G20</f>
        <v>0</v>
      </c>
      <c r="G20" s="137">
        <v>0</v>
      </c>
    </row>
    <row r="21" spans="1:8" x14ac:dyDescent="0.25">
      <c r="A21" s="122"/>
      <c r="B21" s="126" t="s">
        <v>193</v>
      </c>
      <c r="C21" s="137">
        <v>0</v>
      </c>
      <c r="D21" s="137">
        <f>+C21/1000</f>
        <v>0</v>
      </c>
      <c r="E21" s="137">
        <f>+D21</f>
        <v>0</v>
      </c>
      <c r="F21" s="137">
        <v>0</v>
      </c>
      <c r="G21" s="137">
        <v>0</v>
      </c>
    </row>
    <row r="22" spans="1:8" x14ac:dyDescent="0.25">
      <c r="A22" s="122"/>
      <c r="B22" s="126" t="s">
        <v>29</v>
      </c>
      <c r="C22" s="137">
        <v>0</v>
      </c>
      <c r="D22" s="137">
        <f>+C22/1000</f>
        <v>0</v>
      </c>
      <c r="E22" s="137">
        <f>+D22</f>
        <v>0</v>
      </c>
      <c r="F22" s="137">
        <v>0</v>
      </c>
      <c r="G22" s="137">
        <v>0</v>
      </c>
    </row>
    <row r="23" spans="1:8" x14ac:dyDescent="0.25">
      <c r="A23" s="134"/>
      <c r="B23" s="135" t="s">
        <v>30</v>
      </c>
      <c r="C23" s="136">
        <f>SUM(C20:C22)</f>
        <v>0</v>
      </c>
      <c r="D23" s="136">
        <f>+D20+D22</f>
        <v>0</v>
      </c>
      <c r="E23" s="136">
        <f>+D23</f>
        <v>0</v>
      </c>
      <c r="F23" s="136">
        <f>+D23-E23-G23</f>
        <v>0</v>
      </c>
      <c r="G23" s="136">
        <f>+D23-E23</f>
        <v>0</v>
      </c>
    </row>
    <row r="24" spans="1:8" x14ac:dyDescent="0.25">
      <c r="A24" s="138"/>
      <c r="B24" s="139" t="s">
        <v>31</v>
      </c>
      <c r="C24" s="140">
        <f>+C23+C18</f>
        <v>52913810</v>
      </c>
      <c r="D24" s="140">
        <f>+D23+D18</f>
        <v>52913.810000000005</v>
      </c>
      <c r="E24" s="140">
        <f>+E23+E18</f>
        <v>52913.810000000005</v>
      </c>
      <c r="F24" s="140">
        <f>+F23+F18</f>
        <v>0</v>
      </c>
      <c r="G24" s="140">
        <f>+G23+G18</f>
        <v>0</v>
      </c>
      <c r="H24" s="203"/>
    </row>
    <row r="25" spans="1:8" x14ac:dyDescent="0.25">
      <c r="A25" s="134"/>
      <c r="B25" s="123" t="s">
        <v>32</v>
      </c>
      <c r="C25" s="133"/>
      <c r="D25" s="133"/>
      <c r="E25" s="133">
        <f t="shared" ref="E25:G32" si="1">+D25</f>
        <v>0</v>
      </c>
      <c r="F25" s="133">
        <f>+D25-E25-G25</f>
        <v>0</v>
      </c>
      <c r="G25" s="133">
        <f>+D25-E25</f>
        <v>0</v>
      </c>
    </row>
    <row r="26" spans="1:8" ht="26.25" x14ac:dyDescent="0.25">
      <c r="A26" s="134" t="s">
        <v>33</v>
      </c>
      <c r="B26" s="141" t="s">
        <v>34</v>
      </c>
      <c r="C26" s="133">
        <f>+C27+C28</f>
        <v>0</v>
      </c>
      <c r="D26" s="133">
        <f t="shared" ref="D26:D32" si="2">+C26/1000</f>
        <v>0</v>
      </c>
      <c r="E26" s="133">
        <f t="shared" si="1"/>
        <v>0</v>
      </c>
      <c r="F26" s="133">
        <v>0</v>
      </c>
      <c r="G26" s="133">
        <v>0</v>
      </c>
    </row>
    <row r="27" spans="1:8" x14ac:dyDescent="0.25">
      <c r="A27" s="134"/>
      <c r="B27" s="142" t="s">
        <v>239</v>
      </c>
      <c r="C27" s="128">
        <v>0</v>
      </c>
      <c r="D27" s="128">
        <f t="shared" si="2"/>
        <v>0</v>
      </c>
      <c r="E27" s="128">
        <f t="shared" si="1"/>
        <v>0</v>
      </c>
      <c r="F27" s="128">
        <f>+D27-E27-G27</f>
        <v>0</v>
      </c>
      <c r="G27" s="128">
        <f>+D27-E27</f>
        <v>0</v>
      </c>
    </row>
    <row r="28" spans="1:8" x14ac:dyDescent="0.25">
      <c r="A28" s="134"/>
      <c r="B28" s="142" t="s">
        <v>240</v>
      </c>
      <c r="C28" s="128">
        <v>0</v>
      </c>
      <c r="D28" s="128">
        <f t="shared" si="2"/>
        <v>0</v>
      </c>
      <c r="E28" s="128">
        <f t="shared" si="1"/>
        <v>0</v>
      </c>
      <c r="F28" s="128">
        <f>+D28-E28-G28</f>
        <v>0</v>
      </c>
      <c r="G28" s="128">
        <f>+D28-E28</f>
        <v>0</v>
      </c>
    </row>
    <row r="29" spans="1:8" x14ac:dyDescent="0.25">
      <c r="A29" s="134"/>
      <c r="B29" s="143" t="s">
        <v>241</v>
      </c>
      <c r="C29" s="144">
        <v>0</v>
      </c>
      <c r="D29" s="144">
        <f t="shared" si="2"/>
        <v>0</v>
      </c>
      <c r="E29" s="144">
        <f t="shared" si="1"/>
        <v>0</v>
      </c>
      <c r="F29" s="144">
        <f t="shared" si="1"/>
        <v>0</v>
      </c>
      <c r="G29" s="144">
        <f t="shared" si="1"/>
        <v>0</v>
      </c>
    </row>
    <row r="30" spans="1:8" x14ac:dyDescent="0.25">
      <c r="A30" s="134"/>
      <c r="B30" s="143" t="s">
        <v>242</v>
      </c>
      <c r="C30" s="144"/>
      <c r="D30" s="144">
        <f t="shared" si="2"/>
        <v>0</v>
      </c>
      <c r="E30" s="144">
        <f t="shared" si="1"/>
        <v>0</v>
      </c>
      <c r="F30" s="144">
        <f t="shared" si="1"/>
        <v>0</v>
      </c>
      <c r="G30" s="144">
        <f t="shared" si="1"/>
        <v>0</v>
      </c>
    </row>
    <row r="31" spans="1:8" x14ac:dyDescent="0.25">
      <c r="A31" s="134"/>
      <c r="B31" s="143" t="s">
        <v>243</v>
      </c>
      <c r="C31" s="144">
        <v>0</v>
      </c>
      <c r="D31" s="144">
        <f t="shared" si="2"/>
        <v>0</v>
      </c>
      <c r="E31" s="144">
        <f t="shared" si="1"/>
        <v>0</v>
      </c>
      <c r="F31" s="144">
        <f t="shared" si="1"/>
        <v>0</v>
      </c>
      <c r="G31" s="144">
        <f t="shared" si="1"/>
        <v>0</v>
      </c>
    </row>
    <row r="32" spans="1:8" s="201" customFormat="1" x14ac:dyDescent="0.25">
      <c r="A32" s="134"/>
      <c r="B32" s="143" t="s">
        <v>244</v>
      </c>
      <c r="C32" s="144">
        <v>0</v>
      </c>
      <c r="D32" s="144">
        <f t="shared" si="2"/>
        <v>0</v>
      </c>
      <c r="E32" s="144">
        <f t="shared" si="1"/>
        <v>0</v>
      </c>
      <c r="F32" s="144">
        <f t="shared" si="1"/>
        <v>0</v>
      </c>
      <c r="G32" s="144">
        <f t="shared" si="1"/>
        <v>0</v>
      </c>
    </row>
    <row r="33" spans="1:7" x14ac:dyDescent="0.25">
      <c r="A33" s="134" t="s">
        <v>40</v>
      </c>
      <c r="B33" s="145" t="s">
        <v>41</v>
      </c>
      <c r="C33" s="133">
        <f>+C34+C35+C39+C44</f>
        <v>0</v>
      </c>
      <c r="D33" s="133">
        <f>+D34+D35+D39+D44</f>
        <v>0</v>
      </c>
      <c r="E33" s="133">
        <f>+E34+E35+E39+E44</f>
        <v>0</v>
      </c>
      <c r="F33" s="133">
        <v>0</v>
      </c>
      <c r="G33" s="133">
        <v>0</v>
      </c>
    </row>
    <row r="34" spans="1:7" x14ac:dyDescent="0.25">
      <c r="A34" s="134"/>
      <c r="B34" s="145" t="s">
        <v>42</v>
      </c>
      <c r="C34" s="133">
        <v>0</v>
      </c>
      <c r="D34" s="133">
        <f>+C34/1000</f>
        <v>0</v>
      </c>
      <c r="E34" s="133">
        <f>+D34</f>
        <v>0</v>
      </c>
      <c r="F34" s="133">
        <v>0</v>
      </c>
      <c r="G34" s="133">
        <v>0</v>
      </c>
    </row>
    <row r="35" spans="1:7" x14ac:dyDescent="0.25">
      <c r="A35" s="134"/>
      <c r="B35" s="126" t="s">
        <v>43</v>
      </c>
      <c r="C35" s="133">
        <f>+C36+C37+C38</f>
        <v>0</v>
      </c>
      <c r="D35" s="133">
        <f>+C35/1000</f>
        <v>0</v>
      </c>
      <c r="E35" s="133">
        <f>+D35</f>
        <v>0</v>
      </c>
      <c r="F35" s="133">
        <f>+D35-E35-G35</f>
        <v>0</v>
      </c>
      <c r="G35" s="133">
        <f>+D35-E35</f>
        <v>0</v>
      </c>
    </row>
    <row r="36" spans="1:7" x14ac:dyDescent="0.25">
      <c r="A36" s="134"/>
      <c r="B36" s="142" t="s">
        <v>245</v>
      </c>
      <c r="C36" s="128">
        <v>0</v>
      </c>
      <c r="D36" s="128">
        <f>+C36/1000</f>
        <v>0</v>
      </c>
      <c r="E36" s="128">
        <f>+D36</f>
        <v>0</v>
      </c>
      <c r="F36" s="128">
        <f>+D36-E36-G36</f>
        <v>0</v>
      </c>
      <c r="G36" s="128">
        <f>+D36-E36</f>
        <v>0</v>
      </c>
    </row>
    <row r="37" spans="1:7" x14ac:dyDescent="0.25">
      <c r="A37" s="134"/>
      <c r="B37" s="142" t="s">
        <v>246</v>
      </c>
      <c r="C37" s="128">
        <v>0</v>
      </c>
      <c r="D37" s="128">
        <f>+C37/1000</f>
        <v>0</v>
      </c>
      <c r="E37" s="128">
        <f>+D37</f>
        <v>0</v>
      </c>
      <c r="F37" s="128">
        <f>+D37-E37-G37</f>
        <v>0</v>
      </c>
      <c r="G37" s="128">
        <f>+D37-E37</f>
        <v>0</v>
      </c>
    </row>
    <row r="38" spans="1:7" x14ac:dyDescent="0.25">
      <c r="A38" s="134"/>
      <c r="B38" s="142" t="s">
        <v>247</v>
      </c>
      <c r="C38" s="128">
        <v>0</v>
      </c>
      <c r="D38" s="128">
        <f>+C38/1000</f>
        <v>0</v>
      </c>
      <c r="E38" s="128">
        <f>+D38</f>
        <v>0</v>
      </c>
      <c r="F38" s="128">
        <f>+D38-E38-G38</f>
        <v>0</v>
      </c>
      <c r="G38" s="128">
        <f>+D38-E38</f>
        <v>0</v>
      </c>
    </row>
    <row r="39" spans="1:7" x14ac:dyDescent="0.25">
      <c r="A39" s="134"/>
      <c r="B39" s="126" t="s">
        <v>47</v>
      </c>
      <c r="C39" s="133">
        <f>+C40+C41+C42+C43</f>
        <v>0</v>
      </c>
      <c r="D39" s="133">
        <f>SUM(D40:D43)</f>
        <v>0</v>
      </c>
      <c r="E39" s="133">
        <f>SUM(E40:E43)</f>
        <v>0</v>
      </c>
      <c r="F39" s="133">
        <v>0</v>
      </c>
      <c r="G39" s="133">
        <v>0</v>
      </c>
    </row>
    <row r="40" spans="1:7" x14ac:dyDescent="0.25">
      <c r="A40" s="134"/>
      <c r="B40" s="142" t="s">
        <v>248</v>
      </c>
      <c r="C40" s="128">
        <v>0</v>
      </c>
      <c r="D40" s="128">
        <f t="shared" ref="D40:D46" si="3">+C40/1000</f>
        <v>0</v>
      </c>
      <c r="E40" s="128">
        <f t="shared" ref="E40:E46" si="4">+D40</f>
        <v>0</v>
      </c>
      <c r="F40" s="128">
        <f>+D40-E40-G40</f>
        <v>0</v>
      </c>
      <c r="G40" s="128">
        <f>+D40-E40</f>
        <v>0</v>
      </c>
    </row>
    <row r="41" spans="1:7" x14ac:dyDescent="0.25">
      <c r="A41" s="134"/>
      <c r="B41" s="142" t="s">
        <v>249</v>
      </c>
      <c r="C41" s="128"/>
      <c r="D41" s="128">
        <f t="shared" si="3"/>
        <v>0</v>
      </c>
      <c r="E41" s="128">
        <f t="shared" si="4"/>
        <v>0</v>
      </c>
      <c r="F41" s="128">
        <v>0</v>
      </c>
      <c r="G41" s="128"/>
    </row>
    <row r="42" spans="1:7" x14ac:dyDescent="0.25">
      <c r="A42" s="134"/>
      <c r="B42" s="142" t="s">
        <v>250</v>
      </c>
      <c r="C42" s="128">
        <v>0</v>
      </c>
      <c r="D42" s="128">
        <f t="shared" si="3"/>
        <v>0</v>
      </c>
      <c r="E42" s="128">
        <f t="shared" si="4"/>
        <v>0</v>
      </c>
      <c r="F42" s="128">
        <f>+D42-E42-G42</f>
        <v>0</v>
      </c>
      <c r="G42" s="128">
        <f>+D42-E42</f>
        <v>0</v>
      </c>
    </row>
    <row r="43" spans="1:7" x14ac:dyDescent="0.25">
      <c r="A43" s="134"/>
      <c r="B43" s="142" t="s">
        <v>323</v>
      </c>
      <c r="C43" s="128">
        <v>0</v>
      </c>
      <c r="D43" s="128">
        <f t="shared" si="3"/>
        <v>0</v>
      </c>
      <c r="E43" s="128">
        <f t="shared" si="4"/>
        <v>0</v>
      </c>
      <c r="F43" s="128">
        <v>0</v>
      </c>
      <c r="G43" s="128"/>
    </row>
    <row r="44" spans="1:7" x14ac:dyDescent="0.25">
      <c r="A44" s="134"/>
      <c r="B44" s="126" t="s">
        <v>51</v>
      </c>
      <c r="C44" s="133">
        <f>+C45+C46</f>
        <v>0</v>
      </c>
      <c r="D44" s="133">
        <f t="shared" si="3"/>
        <v>0</v>
      </c>
      <c r="E44" s="133">
        <f t="shared" si="4"/>
        <v>0</v>
      </c>
      <c r="F44" s="133">
        <f>+D44-E44-G44</f>
        <v>0</v>
      </c>
      <c r="G44" s="133">
        <f>+D44-E44</f>
        <v>0</v>
      </c>
    </row>
    <row r="45" spans="1:7" x14ac:dyDescent="0.25">
      <c r="A45" s="134"/>
      <c r="B45" s="142" t="s">
        <v>251</v>
      </c>
      <c r="C45" s="128">
        <v>0</v>
      </c>
      <c r="D45" s="128">
        <f t="shared" si="3"/>
        <v>0</v>
      </c>
      <c r="E45" s="128">
        <f t="shared" si="4"/>
        <v>0</v>
      </c>
      <c r="F45" s="128">
        <f>+D45-E45-G45</f>
        <v>0</v>
      </c>
      <c r="G45" s="128">
        <f>+D45-E45</f>
        <v>0</v>
      </c>
    </row>
    <row r="46" spans="1:7" x14ac:dyDescent="0.25">
      <c r="A46" s="134"/>
      <c r="B46" s="142" t="s">
        <v>252</v>
      </c>
      <c r="C46" s="128">
        <v>0</v>
      </c>
      <c r="D46" s="128">
        <f t="shared" si="3"/>
        <v>0</v>
      </c>
      <c r="E46" s="128">
        <f t="shared" si="4"/>
        <v>0</v>
      </c>
      <c r="F46" s="128">
        <f>+D46-E46-G46</f>
        <v>0</v>
      </c>
      <c r="G46" s="128">
        <f>+D46-E46</f>
        <v>0</v>
      </c>
    </row>
    <row r="47" spans="1:7" x14ac:dyDescent="0.25">
      <c r="A47" s="125" t="s">
        <v>53</v>
      </c>
      <c r="B47" s="126" t="s">
        <v>54</v>
      </c>
      <c r="C47" s="133">
        <f>+[2]ÁMK!K45+[2]ÁMK!K90+[2]ÁMK!K134+[2]ÁMK!K177+[2]ÁMK!K210+[2]ÁMK!K225+[2]ÁMK!K287+[2]ÁMK!K318</f>
        <v>8720000</v>
      </c>
      <c r="D47" s="133">
        <f>SUM(D48:D55)</f>
        <v>8720.0000000000018</v>
      </c>
      <c r="E47" s="133">
        <f>+D47</f>
        <v>8720.0000000000018</v>
      </c>
      <c r="F47" s="133">
        <f>SUM(F48:F51)</f>
        <v>0</v>
      </c>
      <c r="G47" s="133">
        <v>0</v>
      </c>
    </row>
    <row r="48" spans="1:7" x14ac:dyDescent="0.25">
      <c r="A48" s="125"/>
      <c r="B48" s="142" t="s">
        <v>150</v>
      </c>
      <c r="C48" s="128">
        <v>0</v>
      </c>
      <c r="D48" s="128">
        <f t="shared" ref="D48:D56" si="5">+C48/1000</f>
        <v>0</v>
      </c>
      <c r="E48" s="128">
        <f t="shared" ref="E48:E56" si="6">+D48</f>
        <v>0</v>
      </c>
      <c r="F48" s="128">
        <v>0</v>
      </c>
      <c r="G48" s="128">
        <f>+D48-E48</f>
        <v>0</v>
      </c>
    </row>
    <row r="49" spans="1:7" x14ac:dyDescent="0.25">
      <c r="A49" s="125"/>
      <c r="B49" s="142" t="s">
        <v>253</v>
      </c>
      <c r="C49" s="128">
        <f>+[2]ÁMK!I283</f>
        <v>200000</v>
      </c>
      <c r="D49" s="128">
        <f t="shared" si="5"/>
        <v>200</v>
      </c>
      <c r="E49" s="128">
        <f t="shared" si="6"/>
        <v>200</v>
      </c>
      <c r="F49" s="128">
        <v>0</v>
      </c>
      <c r="G49" s="128">
        <v>0</v>
      </c>
    </row>
    <row r="50" spans="1:7" x14ac:dyDescent="0.25">
      <c r="A50" s="125"/>
      <c r="B50" s="142" t="s">
        <v>254</v>
      </c>
      <c r="C50" s="128">
        <v>0</v>
      </c>
      <c r="D50" s="128">
        <f t="shared" si="5"/>
        <v>0</v>
      </c>
      <c r="E50" s="128">
        <f t="shared" si="6"/>
        <v>0</v>
      </c>
      <c r="F50" s="128">
        <v>0</v>
      </c>
      <c r="G50" s="128"/>
    </row>
    <row r="51" spans="1:7" x14ac:dyDescent="0.25">
      <c r="A51" s="125"/>
      <c r="B51" s="142" t="s">
        <v>255</v>
      </c>
      <c r="C51" s="128">
        <f>+[2]ÁMK!K131+[2]ÁMK!K172+[2]ÁMK!K205+[2]ÁMK!K220+[2]ÁMK!K222+[2]ÁMK!K313+[2]ÁMK!K315</f>
        <v>6158252</v>
      </c>
      <c r="D51" s="128">
        <f t="shared" si="5"/>
        <v>6158.2520000000004</v>
      </c>
      <c r="E51" s="128">
        <f t="shared" si="6"/>
        <v>6158.2520000000004</v>
      </c>
      <c r="F51" s="128">
        <v>0</v>
      </c>
      <c r="G51" s="128">
        <f>+D51-E51</f>
        <v>0</v>
      </c>
    </row>
    <row r="52" spans="1:7" x14ac:dyDescent="0.25">
      <c r="A52" s="125"/>
      <c r="B52" s="142" t="s">
        <v>256</v>
      </c>
      <c r="C52" s="128">
        <f>+[2]ÁMK!K133+[2]ÁMK!K174+[2]ÁMK!K208+[2]ÁMK!K224+[2]ÁMK!K317</f>
        <v>1394133</v>
      </c>
      <c r="D52" s="128">
        <f t="shared" si="5"/>
        <v>1394.133</v>
      </c>
      <c r="E52" s="128">
        <f t="shared" si="6"/>
        <v>1394.133</v>
      </c>
      <c r="F52" s="128">
        <v>0</v>
      </c>
      <c r="G52" s="128"/>
    </row>
    <row r="53" spans="1:7" x14ac:dyDescent="0.25">
      <c r="A53" s="125"/>
      <c r="B53" s="142" t="s">
        <v>257</v>
      </c>
      <c r="C53" s="128">
        <f>+[2]ÁMK!K175</f>
        <v>914307</v>
      </c>
      <c r="D53" s="128">
        <f t="shared" si="5"/>
        <v>914.30700000000002</v>
      </c>
      <c r="E53" s="128">
        <f t="shared" si="6"/>
        <v>914.30700000000002</v>
      </c>
      <c r="F53" s="128">
        <v>0</v>
      </c>
      <c r="G53" s="128"/>
    </row>
    <row r="54" spans="1:7" x14ac:dyDescent="0.25">
      <c r="A54" s="125"/>
      <c r="B54" s="142" t="s">
        <v>258</v>
      </c>
      <c r="C54" s="128">
        <f>+[2]ÁMK!K88</f>
        <v>9</v>
      </c>
      <c r="D54" s="128">
        <f t="shared" si="5"/>
        <v>8.9999999999999993E-3</v>
      </c>
      <c r="E54" s="128">
        <f t="shared" si="6"/>
        <v>8.9999999999999993E-3</v>
      </c>
      <c r="F54" s="128">
        <v>0</v>
      </c>
      <c r="G54" s="128"/>
    </row>
    <row r="55" spans="1:7" x14ac:dyDescent="0.25">
      <c r="A55" s="125"/>
      <c r="B55" s="142" t="s">
        <v>259</v>
      </c>
      <c r="C55" s="128">
        <f>+[2]ÁMK!K44+[2]ÁMK!K89+[2]ÁMK!K286+[2]ÁMK!K176</f>
        <v>53299</v>
      </c>
      <c r="D55" s="128">
        <f t="shared" si="5"/>
        <v>53.298999999999999</v>
      </c>
      <c r="E55" s="128">
        <f t="shared" si="6"/>
        <v>53.298999999999999</v>
      </c>
      <c r="F55" s="128">
        <v>0</v>
      </c>
      <c r="G55" s="128"/>
    </row>
    <row r="56" spans="1:7" x14ac:dyDescent="0.25">
      <c r="A56" s="125" t="s">
        <v>57</v>
      </c>
      <c r="B56" s="126" t="s">
        <v>58</v>
      </c>
      <c r="C56" s="133">
        <v>0</v>
      </c>
      <c r="D56" s="133">
        <f t="shared" si="5"/>
        <v>0</v>
      </c>
      <c r="E56" s="133">
        <f t="shared" si="6"/>
        <v>0</v>
      </c>
      <c r="F56" s="133">
        <v>0</v>
      </c>
      <c r="G56" s="133">
        <f>+D56-E56</f>
        <v>0</v>
      </c>
    </row>
    <row r="57" spans="1:7" x14ac:dyDescent="0.25">
      <c r="A57" s="134"/>
      <c r="B57" s="131" t="s">
        <v>59</v>
      </c>
      <c r="C57" s="132">
        <f>+C47</f>
        <v>8720000</v>
      </c>
      <c r="D57" s="132">
        <f>+D47+D33+D26+D56</f>
        <v>8720.0000000000018</v>
      </c>
      <c r="E57" s="132">
        <f>+E47+E56+E33+E26</f>
        <v>8720.0000000000018</v>
      </c>
      <c r="F57" s="132">
        <f>+F47+F56+F33+F26</f>
        <v>0</v>
      </c>
      <c r="G57" s="132">
        <f>+G47+G56+G33+G26</f>
        <v>0</v>
      </c>
    </row>
    <row r="58" spans="1:7" x14ac:dyDescent="0.25">
      <c r="A58" s="125"/>
      <c r="B58" s="123" t="s">
        <v>60</v>
      </c>
      <c r="C58" s="124"/>
      <c r="D58" s="124"/>
      <c r="E58" s="124"/>
      <c r="F58" s="124"/>
      <c r="G58" s="124"/>
    </row>
    <row r="59" spans="1:7" ht="26.25" x14ac:dyDescent="0.25">
      <c r="A59" s="125" t="s">
        <v>61</v>
      </c>
      <c r="B59" s="141" t="s">
        <v>62</v>
      </c>
      <c r="C59" s="124">
        <v>0</v>
      </c>
      <c r="D59" s="124">
        <f>+C59/1000</f>
        <v>0</v>
      </c>
      <c r="E59" s="124">
        <f>+D59</f>
        <v>0</v>
      </c>
      <c r="F59" s="124">
        <f>+D59-E59-G59</f>
        <v>0</v>
      </c>
      <c r="G59" s="124">
        <f>+D59-E59</f>
        <v>0</v>
      </c>
    </row>
    <row r="60" spans="1:7" x14ac:dyDescent="0.25">
      <c r="A60" s="125" t="s">
        <v>63</v>
      </c>
      <c r="B60" s="145" t="s">
        <v>64</v>
      </c>
      <c r="C60" s="124">
        <v>0</v>
      </c>
      <c r="D60" s="124">
        <f>+C60/1000</f>
        <v>0</v>
      </c>
      <c r="E60" s="124">
        <f>+D60</f>
        <v>0</v>
      </c>
      <c r="F60" s="124">
        <f>+D60-E60-G60</f>
        <v>0</v>
      </c>
      <c r="G60" s="124">
        <f>+D60-E60</f>
        <v>0</v>
      </c>
    </row>
    <row r="61" spans="1:7" x14ac:dyDescent="0.25">
      <c r="A61" s="125" t="s">
        <v>65</v>
      </c>
      <c r="B61" s="145" t="s">
        <v>66</v>
      </c>
      <c r="C61" s="124">
        <v>0</v>
      </c>
      <c r="D61" s="124">
        <f>+C61/1000</f>
        <v>0</v>
      </c>
      <c r="E61" s="124">
        <f>+D61</f>
        <v>0</v>
      </c>
      <c r="F61" s="124">
        <f>+D61-E61-G61</f>
        <v>0</v>
      </c>
      <c r="G61" s="124">
        <f>+D61-E61</f>
        <v>0</v>
      </c>
    </row>
    <row r="62" spans="1:7" x14ac:dyDescent="0.25">
      <c r="A62" s="125"/>
      <c r="B62" s="131" t="s">
        <v>67</v>
      </c>
      <c r="C62" s="132">
        <f>+C61+C60+C59</f>
        <v>0</v>
      </c>
      <c r="D62" s="132">
        <f>+C62/1000</f>
        <v>0</v>
      </c>
      <c r="E62" s="132">
        <f>+D62</f>
        <v>0</v>
      </c>
      <c r="F62" s="132">
        <f>+D62-E62-G62</f>
        <v>0</v>
      </c>
      <c r="G62" s="132">
        <f>+D62-E62</f>
        <v>0</v>
      </c>
    </row>
    <row r="63" spans="1:7" x14ac:dyDescent="0.25">
      <c r="A63" s="125" t="s">
        <v>68</v>
      </c>
      <c r="B63" s="135" t="s">
        <v>69</v>
      </c>
      <c r="C63" s="146">
        <f>+C62+C57</f>
        <v>8720000</v>
      </c>
      <c r="D63" s="146">
        <f>+D62+D57</f>
        <v>8720.0000000000018</v>
      </c>
      <c r="E63" s="146">
        <f>+E62+E57</f>
        <v>8720.0000000000018</v>
      </c>
      <c r="F63" s="146">
        <f>+F62+F57</f>
        <v>0</v>
      </c>
      <c r="G63" s="146">
        <f>+G62+G57</f>
        <v>0</v>
      </c>
    </row>
    <row r="64" spans="1:7" x14ac:dyDescent="0.25">
      <c r="A64" s="125" t="s">
        <v>70</v>
      </c>
      <c r="B64" s="123" t="s">
        <v>71</v>
      </c>
      <c r="C64" s="133"/>
      <c r="D64" s="133">
        <f>+C64/1000</f>
        <v>0</v>
      </c>
      <c r="E64" s="133">
        <f>+D64</f>
        <v>0</v>
      </c>
      <c r="F64" s="133">
        <f>+D64-E64-G64</f>
        <v>0</v>
      </c>
      <c r="G64" s="133">
        <f>+D64-E64</f>
        <v>0</v>
      </c>
    </row>
    <row r="65" spans="1:8" x14ac:dyDescent="0.25">
      <c r="A65" s="125"/>
      <c r="B65" s="147" t="s">
        <v>260</v>
      </c>
      <c r="C65" s="148">
        <f>+[2]ÁMK!K321</f>
        <v>44193810</v>
      </c>
      <c r="D65" s="148">
        <f>+C65/1000</f>
        <v>44193.81</v>
      </c>
      <c r="E65" s="148">
        <f>+D65</f>
        <v>44193.81</v>
      </c>
      <c r="F65" s="148"/>
      <c r="G65" s="148">
        <v>0</v>
      </c>
    </row>
    <row r="66" spans="1:8" x14ac:dyDescent="0.25">
      <c r="A66" s="125"/>
      <c r="B66" s="147" t="s">
        <v>261</v>
      </c>
      <c r="C66" s="148">
        <f>+[2]ÁMK!K322</f>
        <v>0</v>
      </c>
      <c r="D66" s="148">
        <f>+C66/1000</f>
        <v>0</v>
      </c>
      <c r="E66" s="148">
        <f>+D66</f>
        <v>0</v>
      </c>
      <c r="F66" s="148">
        <f>+D66-E66</f>
        <v>0</v>
      </c>
      <c r="G66" s="148">
        <v>0</v>
      </c>
    </row>
    <row r="67" spans="1:8" x14ac:dyDescent="0.25">
      <c r="A67" s="134" t="s">
        <v>73</v>
      </c>
      <c r="B67" s="135" t="s">
        <v>74</v>
      </c>
      <c r="C67" s="136">
        <f>+C65+C66</f>
        <v>44193810</v>
      </c>
      <c r="D67" s="136">
        <f>+D65+D66</f>
        <v>44193.81</v>
      </c>
      <c r="E67" s="136">
        <f>+E65+E66</f>
        <v>44193.81</v>
      </c>
      <c r="F67" s="136">
        <f>+F65+F66</f>
        <v>0</v>
      </c>
      <c r="G67" s="136">
        <f>+G65+G66</f>
        <v>0</v>
      </c>
    </row>
    <row r="68" spans="1:8" x14ac:dyDescent="0.25">
      <c r="A68" s="149"/>
      <c r="B68" s="150" t="s">
        <v>75</v>
      </c>
      <c r="C68" s="151">
        <f>+C67+C63</f>
        <v>52913810</v>
      </c>
      <c r="D68" s="151">
        <f>+D67+D63</f>
        <v>52913.81</v>
      </c>
      <c r="E68" s="151">
        <f>+E67+E63</f>
        <v>52913.81</v>
      </c>
      <c r="F68" s="151">
        <f>+F67+F63</f>
        <v>0</v>
      </c>
      <c r="G68" s="151">
        <f>+G67+G63</f>
        <v>0</v>
      </c>
      <c r="H68" s="203"/>
    </row>
  </sheetData>
  <pageMargins left="1.1417322834645669" right="0.15748031496062992" top="0.6692913385826772" bottom="0.27559055118110237" header="0.19685039370078741" footer="0.51181102362204722"/>
  <pageSetup paperSize="9" scale="73" firstPageNumber="0" orientation="portrait" r:id="rId1"/>
  <headerFooter>
    <oddHeader>&amp;CÁltalános Művelődési Központ 2017 évi költségvetési 
kiadásai és bevételei kiemelt előirányzatok, működési és felhalmozási költségvetés  szerinti bontásban &amp;R3.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5"/>
  <sheetViews>
    <sheetView zoomScaleNormal="100" workbookViewId="0">
      <selection activeCell="E22" sqref="E22"/>
    </sheetView>
  </sheetViews>
  <sheetFormatPr defaultColWidth="9.140625" defaultRowHeight="15" x14ac:dyDescent="0.25"/>
  <cols>
    <col min="1" max="1" width="45.7109375" style="5" customWidth="1"/>
    <col min="2" max="2" width="12.140625" style="5" customWidth="1"/>
    <col min="3" max="3" width="14.7109375" style="11" customWidth="1"/>
    <col min="4" max="16384" width="9.140625" style="5"/>
  </cols>
  <sheetData>
    <row r="1" spans="1:3" ht="30" x14ac:dyDescent="0.25">
      <c r="A1" s="3" t="s">
        <v>79</v>
      </c>
      <c r="B1" s="3" t="s">
        <v>80</v>
      </c>
      <c r="C1" s="4" t="s">
        <v>81</v>
      </c>
    </row>
    <row r="2" spans="1:3" ht="15.75" x14ac:dyDescent="0.25">
      <c r="A2" s="192" t="s">
        <v>23</v>
      </c>
      <c r="B2" s="3"/>
      <c r="C2" s="194">
        <v>0</v>
      </c>
    </row>
    <row r="3" spans="1:3" ht="15.75" x14ac:dyDescent="0.25">
      <c r="A3" s="192" t="s">
        <v>83</v>
      </c>
      <c r="B3" s="193"/>
      <c r="C3" s="194">
        <f>+B5+B6+B7+B8+B9+B10</f>
        <v>49672.259999999995</v>
      </c>
    </row>
    <row r="4" spans="1:3" x14ac:dyDescent="0.25">
      <c r="A4" s="157" t="s">
        <v>207</v>
      </c>
      <c r="B4" s="7"/>
      <c r="C4" s="8"/>
    </row>
    <row r="5" spans="1:3" x14ac:dyDescent="0.25">
      <c r="A5" s="2" t="s">
        <v>332</v>
      </c>
      <c r="B5" s="235">
        <v>37686</v>
      </c>
      <c r="C5" s="8"/>
    </row>
    <row r="6" spans="1:3" x14ac:dyDescent="0.25">
      <c r="A6" s="2" t="s">
        <v>264</v>
      </c>
      <c r="B6" s="235">
        <f>7000*1.27</f>
        <v>8890</v>
      </c>
      <c r="C6" s="7"/>
    </row>
    <row r="7" spans="1:3" x14ac:dyDescent="0.25">
      <c r="A7" s="2" t="s">
        <v>263</v>
      </c>
      <c r="B7" s="235">
        <f>787*1.27</f>
        <v>999.49</v>
      </c>
      <c r="C7" s="7"/>
    </row>
    <row r="8" spans="1:3" x14ac:dyDescent="0.25">
      <c r="A8" s="2" t="s">
        <v>265</v>
      </c>
      <c r="B8" s="235">
        <f>157*1.27</f>
        <v>199.39000000000001</v>
      </c>
      <c r="C8" s="7"/>
    </row>
    <row r="9" spans="1:3" x14ac:dyDescent="0.25">
      <c r="A9" s="2" t="s">
        <v>206</v>
      </c>
      <c r="B9" s="235">
        <f>394*1.27</f>
        <v>500.38</v>
      </c>
      <c r="C9" s="7"/>
    </row>
    <row r="10" spans="1:3" x14ac:dyDescent="0.25">
      <c r="A10" s="2" t="s">
        <v>266</v>
      </c>
      <c r="B10" s="235">
        <v>1397</v>
      </c>
      <c r="C10" s="7"/>
    </row>
    <row r="11" spans="1:3" ht="15.75" x14ac:dyDescent="0.25">
      <c r="A11" s="236" t="s">
        <v>186</v>
      </c>
      <c r="B11" s="235"/>
      <c r="C11" s="194">
        <f>+C12+C17</f>
        <v>13194.42</v>
      </c>
    </row>
    <row r="12" spans="1:3" x14ac:dyDescent="0.25">
      <c r="A12" s="237" t="s">
        <v>207</v>
      </c>
      <c r="B12" s="235"/>
      <c r="C12" s="8">
        <f>+B13+B14+B15+B16</f>
        <v>10876.67</v>
      </c>
    </row>
    <row r="13" spans="1:3" ht="26.25" x14ac:dyDescent="0.25">
      <c r="A13" s="1" t="s">
        <v>330</v>
      </c>
      <c r="B13" s="235">
        <v>2019</v>
      </c>
      <c r="C13" s="8"/>
    </row>
    <row r="14" spans="1:3" x14ac:dyDescent="0.25">
      <c r="A14" s="1" t="s">
        <v>324</v>
      </c>
      <c r="B14" s="235">
        <v>186</v>
      </c>
      <c r="C14" s="8"/>
    </row>
    <row r="15" spans="1:3" x14ac:dyDescent="0.25">
      <c r="A15" s="156" t="s">
        <v>331</v>
      </c>
      <c r="B15" s="235">
        <f>6421*1.27</f>
        <v>8154.67</v>
      </c>
      <c r="C15" s="8"/>
    </row>
    <row r="16" spans="1:3" x14ac:dyDescent="0.25">
      <c r="A16" s="156" t="s">
        <v>325</v>
      </c>
      <c r="B16" s="235">
        <f>8672-8155</f>
        <v>517</v>
      </c>
      <c r="C16" s="8"/>
    </row>
    <row r="17" spans="1:3" x14ac:dyDescent="0.25">
      <c r="A17" s="157" t="s">
        <v>208</v>
      </c>
      <c r="B17" s="7"/>
      <c r="C17" s="8">
        <f>+B18+B19+B20+B21+B22+B23</f>
        <v>2317.75</v>
      </c>
    </row>
    <row r="18" spans="1:3" ht="15.75" x14ac:dyDescent="0.25">
      <c r="A18" s="210" t="s">
        <v>268</v>
      </c>
      <c r="B18" s="7">
        <f>300*1.27</f>
        <v>381</v>
      </c>
      <c r="C18" s="8"/>
    </row>
    <row r="19" spans="1:3" ht="17.25" customHeight="1" x14ac:dyDescent="0.25">
      <c r="A19" s="210" t="s">
        <v>269</v>
      </c>
      <c r="B19" s="7">
        <f>200*1.27</f>
        <v>254</v>
      </c>
      <c r="C19" s="8"/>
    </row>
    <row r="20" spans="1:3" ht="15.75" x14ac:dyDescent="0.25">
      <c r="A20" s="210" t="s">
        <v>223</v>
      </c>
      <c r="B20" s="7">
        <f>600*1.27</f>
        <v>762</v>
      </c>
      <c r="C20" s="8"/>
    </row>
    <row r="21" spans="1:3" ht="15.75" x14ac:dyDescent="0.25">
      <c r="A21" s="210" t="s">
        <v>267</v>
      </c>
      <c r="B21" s="7">
        <f>100*1.27</f>
        <v>127</v>
      </c>
      <c r="C21" s="8"/>
    </row>
    <row r="22" spans="1:3" ht="15.75" x14ac:dyDescent="0.25">
      <c r="A22" s="210" t="s">
        <v>270</v>
      </c>
      <c r="B22" s="7">
        <f>25*1.27</f>
        <v>31.75</v>
      </c>
      <c r="C22" s="8"/>
    </row>
    <row r="23" spans="1:3" ht="15.75" x14ac:dyDescent="0.25">
      <c r="A23" s="211" t="s">
        <v>271</v>
      </c>
      <c r="B23" s="7">
        <f>600*1.27</f>
        <v>762</v>
      </c>
      <c r="C23" s="8"/>
    </row>
    <row r="24" spans="1:3" ht="15.75" x14ac:dyDescent="0.25">
      <c r="A24" s="192" t="s">
        <v>23</v>
      </c>
      <c r="B24" s="3"/>
      <c r="C24" s="194">
        <v>0</v>
      </c>
    </row>
    <row r="25" spans="1:3" ht="15.75" x14ac:dyDescent="0.25">
      <c r="A25" s="192" t="s">
        <v>24</v>
      </c>
      <c r="B25" s="9"/>
      <c r="C25" s="10">
        <f>+C24+C11+C3+C2</f>
        <v>62866.679999999993</v>
      </c>
    </row>
  </sheetData>
  <pageMargins left="1.7322834645669292" right="0.31496062992125984" top="1.4566929133858268" bottom="0.74803149606299213" header="0.47244094488188981" footer="0.31496062992125984"/>
  <pageSetup scale="103" orientation="portrait" r:id="rId1"/>
  <headerFooter>
    <oddHeader xml:space="preserve">&amp;C
Az Önkormányzat és intézménye 2016. évi felhalmozási kiadásainak részletezése célok szerint
&amp;R
4.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6"/>
  <sheetViews>
    <sheetView topLeftCell="A2" zoomScaleNormal="100" zoomScaleSheetLayoutView="100" workbookViewId="0">
      <selection activeCell="D8" sqref="D8"/>
    </sheetView>
  </sheetViews>
  <sheetFormatPr defaultColWidth="9.140625" defaultRowHeight="12.75" x14ac:dyDescent="0.2"/>
  <cols>
    <col min="1" max="2" width="9.140625" style="12"/>
    <col min="3" max="3" width="36.42578125" style="12" customWidth="1"/>
    <col min="4" max="4" width="9.42578125" style="12" customWidth="1"/>
    <col min="5" max="5" width="12.42578125" style="12" customWidth="1"/>
    <col min="6" max="6" width="14" style="12" customWidth="1"/>
    <col min="7" max="16384" width="9.140625" style="12"/>
  </cols>
  <sheetData>
    <row r="1" spans="1:6" x14ac:dyDescent="0.2">
      <c r="A1" s="273" t="s">
        <v>84</v>
      </c>
      <c r="B1" s="274"/>
      <c r="C1" s="275"/>
      <c r="D1" s="279" t="s">
        <v>85</v>
      </c>
      <c r="E1" s="281" t="s">
        <v>86</v>
      </c>
      <c r="F1" s="281" t="s">
        <v>87</v>
      </c>
    </row>
    <row r="2" spans="1:6" ht="30" customHeight="1" thickBot="1" x14ac:dyDescent="0.25">
      <c r="A2" s="276"/>
      <c r="B2" s="277"/>
      <c r="C2" s="278"/>
      <c r="D2" s="280"/>
      <c r="E2" s="282"/>
      <c r="F2" s="282"/>
    </row>
    <row r="3" spans="1:6" ht="15.75" x14ac:dyDescent="0.25">
      <c r="A3" s="283"/>
      <c r="B3" s="284"/>
      <c r="C3" s="285"/>
      <c r="D3" s="13"/>
      <c r="E3" s="14"/>
      <c r="F3" s="14"/>
    </row>
    <row r="4" spans="1:6" ht="15.75" x14ac:dyDescent="0.25">
      <c r="A4" s="270" t="s">
        <v>88</v>
      </c>
      <c r="B4" s="271"/>
      <c r="C4" s="272"/>
      <c r="D4" s="15"/>
      <c r="E4" s="16"/>
      <c r="F4" s="16"/>
    </row>
    <row r="5" spans="1:6" ht="15.75" x14ac:dyDescent="0.25">
      <c r="A5" s="256" t="s">
        <v>89</v>
      </c>
      <c r="B5" s="257"/>
      <c r="C5" s="258"/>
      <c r="D5" s="15">
        <v>4</v>
      </c>
      <c r="E5" s="16">
        <v>4</v>
      </c>
      <c r="F5" s="16">
        <v>0</v>
      </c>
    </row>
    <row r="6" spans="1:6" ht="15.75" x14ac:dyDescent="0.25">
      <c r="A6" s="270" t="s">
        <v>90</v>
      </c>
      <c r="B6" s="271"/>
      <c r="C6" s="272"/>
      <c r="D6" s="15"/>
      <c r="E6" s="16"/>
      <c r="F6" s="16"/>
    </row>
    <row r="7" spans="1:6" ht="15.75" x14ac:dyDescent="0.25">
      <c r="A7" s="256" t="s">
        <v>93</v>
      </c>
      <c r="B7" s="257"/>
      <c r="C7" s="258"/>
      <c r="D7" s="15">
        <v>6</v>
      </c>
      <c r="E7" s="16">
        <v>6</v>
      </c>
      <c r="F7" s="16">
        <v>0</v>
      </c>
    </row>
    <row r="8" spans="1:6" ht="15.75" x14ac:dyDescent="0.25">
      <c r="A8" s="17" t="s">
        <v>94</v>
      </c>
      <c r="B8" s="18"/>
      <c r="C8" s="19"/>
      <c r="D8" s="15">
        <v>0</v>
      </c>
      <c r="E8" s="16">
        <v>0</v>
      </c>
      <c r="F8" s="16">
        <v>0</v>
      </c>
    </row>
    <row r="9" spans="1:6" ht="15.75" x14ac:dyDescent="0.25">
      <c r="A9" s="256" t="s">
        <v>95</v>
      </c>
      <c r="B9" s="257"/>
      <c r="C9" s="258"/>
      <c r="D9" s="15">
        <v>2</v>
      </c>
      <c r="E9" s="16">
        <v>2</v>
      </c>
      <c r="F9" s="16">
        <v>0</v>
      </c>
    </row>
    <row r="10" spans="1:6" ht="15.75" x14ac:dyDescent="0.25">
      <c r="A10" s="256" t="s">
        <v>96</v>
      </c>
      <c r="B10" s="257"/>
      <c r="C10" s="258"/>
      <c r="D10" s="15">
        <v>1</v>
      </c>
      <c r="E10" s="16">
        <v>1</v>
      </c>
      <c r="F10" s="16">
        <v>0</v>
      </c>
    </row>
    <row r="11" spans="1:6" ht="15.75" x14ac:dyDescent="0.25">
      <c r="A11" s="256" t="s">
        <v>97</v>
      </c>
      <c r="B11" s="257"/>
      <c r="C11" s="258"/>
      <c r="D11" s="15">
        <v>1</v>
      </c>
      <c r="E11" s="16">
        <v>1</v>
      </c>
      <c r="F11" s="16">
        <v>0</v>
      </c>
    </row>
    <row r="12" spans="1:6" ht="15.75" x14ac:dyDescent="0.25">
      <c r="A12" s="261"/>
      <c r="B12" s="262"/>
      <c r="C12" s="263"/>
      <c r="D12" s="15"/>
      <c r="E12" s="16"/>
      <c r="F12" s="16"/>
    </row>
    <row r="13" spans="1:6" ht="15.75" x14ac:dyDescent="0.25">
      <c r="A13" s="261"/>
      <c r="B13" s="262"/>
      <c r="C13" s="263"/>
      <c r="D13" s="15"/>
      <c r="E13" s="16"/>
      <c r="F13" s="16"/>
    </row>
    <row r="14" spans="1:6" ht="15.75" x14ac:dyDescent="0.25">
      <c r="A14" s="261"/>
      <c r="B14" s="262"/>
      <c r="C14" s="263"/>
      <c r="D14" s="15"/>
      <c r="E14" s="16"/>
      <c r="F14" s="16"/>
    </row>
    <row r="15" spans="1:6" ht="15.75" x14ac:dyDescent="0.25">
      <c r="A15" s="20"/>
      <c r="B15" s="21"/>
      <c r="C15" s="22"/>
      <c r="D15" s="15"/>
      <c r="E15" s="16"/>
      <c r="F15" s="16"/>
    </row>
    <row r="16" spans="1:6" ht="15.75" x14ac:dyDescent="0.25">
      <c r="A16" s="20"/>
      <c r="B16" s="21"/>
      <c r="C16" s="22"/>
      <c r="D16" s="15"/>
      <c r="E16" s="16"/>
      <c r="F16" s="16"/>
    </row>
    <row r="17" spans="1:6" ht="15.75" x14ac:dyDescent="0.25">
      <c r="A17" s="20"/>
      <c r="B17" s="21"/>
      <c r="C17" s="22"/>
      <c r="D17" s="15"/>
      <c r="E17" s="16"/>
      <c r="F17" s="16"/>
    </row>
    <row r="18" spans="1:6" ht="16.5" thickBot="1" x14ac:dyDescent="0.3">
      <c r="A18" s="264"/>
      <c r="B18" s="265"/>
      <c r="C18" s="266"/>
      <c r="D18" s="23"/>
      <c r="E18" s="24"/>
      <c r="F18" s="24"/>
    </row>
    <row r="19" spans="1:6" ht="16.5" thickBot="1" x14ac:dyDescent="0.3">
      <c r="A19" s="267" t="s">
        <v>91</v>
      </c>
      <c r="B19" s="268"/>
      <c r="C19" s="269"/>
      <c r="D19" s="25">
        <f>SUM(D3:D18)</f>
        <v>14</v>
      </c>
      <c r="E19" s="25">
        <f>SUM(E3:E18)</f>
        <v>14</v>
      </c>
      <c r="F19" s="25">
        <f>SUM(F3:F18)</f>
        <v>0</v>
      </c>
    </row>
    <row r="22" spans="1:6" x14ac:dyDescent="0.2">
      <c r="A22" s="259" t="s">
        <v>92</v>
      </c>
      <c r="B22" s="259"/>
      <c r="C22" s="259"/>
      <c r="D22" s="259"/>
      <c r="E22" s="259"/>
      <c r="F22" s="259"/>
    </row>
    <row r="23" spans="1:6" ht="11.25" customHeight="1" x14ac:dyDescent="0.2">
      <c r="A23" s="259"/>
      <c r="B23" s="259"/>
      <c r="C23" s="259"/>
      <c r="D23" s="259"/>
      <c r="E23" s="259"/>
      <c r="F23" s="259"/>
    </row>
    <row r="24" spans="1:6" x14ac:dyDescent="0.2">
      <c r="A24" s="259"/>
      <c r="B24" s="259"/>
      <c r="C24" s="259"/>
      <c r="D24" s="259"/>
      <c r="E24" s="259"/>
      <c r="F24" s="259"/>
    </row>
    <row r="25" spans="1:6" x14ac:dyDescent="0.2">
      <c r="A25" s="260" t="s">
        <v>92</v>
      </c>
      <c r="B25" s="260"/>
      <c r="C25" s="260"/>
      <c r="D25" s="260"/>
      <c r="E25" s="260"/>
      <c r="F25" s="260"/>
    </row>
    <row r="26" spans="1:6" x14ac:dyDescent="0.2">
      <c r="A26" s="260"/>
      <c r="B26" s="260"/>
      <c r="C26" s="260"/>
      <c r="D26" s="260"/>
      <c r="E26" s="260"/>
      <c r="F26" s="260"/>
    </row>
  </sheetData>
  <mergeCells count="20">
    <mergeCell ref="A1:C2"/>
    <mergeCell ref="D1:D2"/>
    <mergeCell ref="E1:E2"/>
    <mergeCell ref="F1:F2"/>
    <mergeCell ref="A3:C3"/>
    <mergeCell ref="A4:C4"/>
    <mergeCell ref="A5:C5"/>
    <mergeCell ref="A6:C6"/>
    <mergeCell ref="A7:C7"/>
    <mergeCell ref="A9:C9"/>
    <mergeCell ref="A10:C10"/>
    <mergeCell ref="A22:F22"/>
    <mergeCell ref="A23:F24"/>
    <mergeCell ref="A25:F26"/>
    <mergeCell ref="A11:C11"/>
    <mergeCell ref="A12:C12"/>
    <mergeCell ref="A13:C13"/>
    <mergeCell ref="A14:C14"/>
    <mergeCell ref="A18:C18"/>
    <mergeCell ref="A19:C19"/>
  </mergeCells>
  <pageMargins left="0.78740157480314965" right="0.39370078740157483" top="1.1417322834645669" bottom="0.98425196850393704" header="0.59055118110236227" footer="0.51181102362204722"/>
  <pageSetup paperSize="9" scale="99" orientation="portrait" r:id="rId1"/>
  <headerFooter alignWithMargins="0">
    <oddHeader>&amp;C&amp;"Times New Roman,Normál"Az Önkormányzat és intézménye létszámkerete 2017. évben&amp;R5.melléklet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908"/>
  <sheetViews>
    <sheetView topLeftCell="A2" zoomScaleNormal="100" zoomScaleSheetLayoutView="100" workbookViewId="0">
      <selection activeCell="E36" sqref="E35:E36"/>
    </sheetView>
  </sheetViews>
  <sheetFormatPr defaultColWidth="9.140625" defaultRowHeight="12.75" x14ac:dyDescent="0.2"/>
  <cols>
    <col min="1" max="1" width="3.42578125" style="44" customWidth="1"/>
    <col min="2" max="2" width="3.42578125" style="45" customWidth="1"/>
    <col min="3" max="3" width="47.5703125" style="46" customWidth="1"/>
    <col min="4" max="4" width="8.5703125" style="46" customWidth="1"/>
    <col min="5" max="5" width="7.28515625" style="46" customWidth="1"/>
    <col min="6" max="6" width="8.7109375" style="46" customWidth="1"/>
    <col min="7" max="7" width="7.42578125" style="60" customWidth="1"/>
    <col min="8" max="10" width="9.140625" style="31"/>
    <col min="11" max="11" width="9.140625" style="31" customWidth="1"/>
    <col min="12" max="49" width="9.140625" style="31"/>
    <col min="50" max="16384" width="9.140625" style="41"/>
  </cols>
  <sheetData>
    <row r="1" spans="1:49" s="32" customFormat="1" ht="13.5" thickBot="1" x14ac:dyDescent="0.25">
      <c r="A1" s="292" t="s">
        <v>133</v>
      </c>
      <c r="B1" s="292"/>
      <c r="C1" s="292"/>
      <c r="D1" s="292"/>
      <c r="E1" s="292"/>
      <c r="F1" s="292"/>
      <c r="G1" s="292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</row>
    <row r="2" spans="1:49" s="34" customFormat="1" ht="13.5" thickTop="1" x14ac:dyDescent="0.2">
      <c r="A2" s="286"/>
      <c r="B2" s="293"/>
      <c r="C2" s="295" t="s">
        <v>79</v>
      </c>
      <c r="D2" s="83" t="s">
        <v>99</v>
      </c>
      <c r="E2" s="83"/>
      <c r="F2" s="83" t="s">
        <v>100</v>
      </c>
      <c r="G2" s="84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</row>
    <row r="3" spans="1:49" s="32" customFormat="1" ht="27" customHeight="1" thickBot="1" x14ac:dyDescent="0.25">
      <c r="A3" s="287"/>
      <c r="B3" s="294"/>
      <c r="C3" s="296"/>
      <c r="D3" s="35" t="s">
        <v>190</v>
      </c>
      <c r="E3" s="234" t="s">
        <v>101</v>
      </c>
      <c r="F3" s="35" t="s">
        <v>102</v>
      </c>
      <c r="G3" s="85" t="s">
        <v>101</v>
      </c>
      <c r="H3" s="31"/>
      <c r="I3" s="36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</row>
    <row r="4" spans="1:49" ht="14.25" thickTop="1" x14ac:dyDescent="0.25">
      <c r="A4" s="37"/>
      <c r="B4" s="38"/>
      <c r="C4" s="200" t="s">
        <v>225</v>
      </c>
      <c r="D4" s="40"/>
      <c r="E4" s="40"/>
      <c r="F4" s="40"/>
      <c r="G4" s="69"/>
    </row>
    <row r="5" spans="1:49" x14ac:dyDescent="0.2">
      <c r="A5" s="42">
        <v>1</v>
      </c>
      <c r="B5" s="43"/>
      <c r="C5" s="39" t="s">
        <v>103</v>
      </c>
      <c r="D5" s="40"/>
      <c r="E5" s="40"/>
      <c r="F5" s="40"/>
      <c r="G5" s="69"/>
    </row>
    <row r="6" spans="1:49" x14ac:dyDescent="0.2">
      <c r="C6" s="39" t="s">
        <v>104</v>
      </c>
      <c r="D6" s="40"/>
      <c r="E6" s="40"/>
      <c r="F6" s="40"/>
      <c r="G6" s="69"/>
    </row>
    <row r="7" spans="1:49" x14ac:dyDescent="0.2">
      <c r="C7" s="46" t="s">
        <v>137</v>
      </c>
      <c r="D7" s="40">
        <v>7998</v>
      </c>
      <c r="E7" s="47">
        <v>8720</v>
      </c>
      <c r="F7" s="40"/>
      <c r="G7" s="69"/>
    </row>
    <row r="8" spans="1:49" x14ac:dyDescent="0.2">
      <c r="C8" s="46" t="s">
        <v>138</v>
      </c>
      <c r="D8" s="40"/>
      <c r="E8" s="47"/>
      <c r="F8" s="40"/>
      <c r="G8" s="69"/>
    </row>
    <row r="9" spans="1:49" x14ac:dyDescent="0.2">
      <c r="C9" s="46" t="s">
        <v>139</v>
      </c>
      <c r="D9" s="40"/>
      <c r="E9" s="40"/>
      <c r="F9" s="40"/>
      <c r="G9" s="69"/>
    </row>
    <row r="10" spans="1:49" x14ac:dyDescent="0.2">
      <c r="C10" s="86" t="s">
        <v>105</v>
      </c>
      <c r="D10" s="40">
        <v>44120</v>
      </c>
      <c r="E10" s="40">
        <v>44194</v>
      </c>
      <c r="F10" s="40"/>
      <c r="G10" s="69"/>
    </row>
    <row r="11" spans="1:49" x14ac:dyDescent="0.2">
      <c r="C11" s="46" t="s">
        <v>106</v>
      </c>
      <c r="D11" s="40"/>
      <c r="E11" s="40"/>
      <c r="F11" s="40">
        <v>27966</v>
      </c>
      <c r="G11" s="69">
        <v>28024</v>
      </c>
    </row>
    <row r="12" spans="1:49" x14ac:dyDescent="0.2">
      <c r="C12" s="46" t="s">
        <v>107</v>
      </c>
      <c r="D12" s="40"/>
      <c r="E12" s="40"/>
      <c r="F12" s="40">
        <v>6412</v>
      </c>
      <c r="G12" s="69">
        <v>6435</v>
      </c>
    </row>
    <row r="13" spans="1:49" x14ac:dyDescent="0.2">
      <c r="C13" s="46" t="s">
        <v>121</v>
      </c>
      <c r="D13" s="40"/>
      <c r="E13" s="40"/>
      <c r="F13" s="40">
        <v>15422</v>
      </c>
      <c r="G13" s="69">
        <v>16137</v>
      </c>
    </row>
    <row r="14" spans="1:49" x14ac:dyDescent="0.2">
      <c r="C14" s="46" t="s">
        <v>187</v>
      </c>
      <c r="D14" s="40"/>
      <c r="E14" s="40"/>
      <c r="F14" s="40"/>
      <c r="G14" s="69"/>
    </row>
    <row r="15" spans="1:49" x14ac:dyDescent="0.2">
      <c r="C15" s="39" t="s">
        <v>108</v>
      </c>
      <c r="D15" s="40"/>
      <c r="E15" s="40"/>
      <c r="F15" s="40"/>
      <c r="G15" s="69"/>
    </row>
    <row r="16" spans="1:49" x14ac:dyDescent="0.2">
      <c r="C16" s="86" t="s">
        <v>105</v>
      </c>
      <c r="D16" s="40">
        <v>0</v>
      </c>
      <c r="E16" s="40"/>
      <c r="F16" s="40"/>
      <c r="G16" s="69"/>
    </row>
    <row r="17" spans="1:49" x14ac:dyDescent="0.2">
      <c r="C17" s="46" t="s">
        <v>119</v>
      </c>
      <c r="D17" s="40"/>
      <c r="E17" s="40"/>
      <c r="F17" s="40">
        <v>2318</v>
      </c>
      <c r="G17" s="69">
        <v>2318</v>
      </c>
    </row>
    <row r="18" spans="1:49" x14ac:dyDescent="0.2">
      <c r="D18" s="40"/>
      <c r="E18" s="40"/>
      <c r="F18" s="40"/>
      <c r="G18" s="69"/>
    </row>
    <row r="19" spans="1:49" s="49" customFormat="1" ht="13.5" thickBot="1" x14ac:dyDescent="0.25">
      <c r="A19" s="56"/>
      <c r="B19" s="61"/>
      <c r="C19" s="57" t="s">
        <v>110</v>
      </c>
      <c r="D19" s="58">
        <f>SUM(D7:D18)</f>
        <v>52118</v>
      </c>
      <c r="E19" s="58">
        <f>SUM(E7:E18)</f>
        <v>52914</v>
      </c>
      <c r="F19" s="58">
        <f>SUM(F7:F18)</f>
        <v>52118</v>
      </c>
      <c r="G19" s="71">
        <f>SUM(G7:G18)</f>
        <v>52914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</row>
    <row r="20" spans="1:49" s="50" customFormat="1" ht="13.5" thickTop="1" x14ac:dyDescent="0.2">
      <c r="A20" s="82"/>
      <c r="B20" s="87"/>
      <c r="C20" s="81"/>
      <c r="D20" s="77"/>
      <c r="E20" s="77"/>
      <c r="F20" s="77"/>
      <c r="G20" s="7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</row>
    <row r="21" spans="1:49" s="32" customFormat="1" ht="13.5" thickBot="1" x14ac:dyDescent="0.25">
      <c r="A21" s="56"/>
      <c r="B21" s="61"/>
      <c r="C21" s="57" t="s">
        <v>135</v>
      </c>
      <c r="D21" s="58">
        <f>SUM(D19)</f>
        <v>52118</v>
      </c>
      <c r="E21" s="58">
        <f>SUM(E19)</f>
        <v>52914</v>
      </c>
      <c r="F21" s="58">
        <f>SUM(F19)</f>
        <v>52118</v>
      </c>
      <c r="G21" s="71">
        <f>SUM(G19)</f>
        <v>52914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</row>
    <row r="22" spans="1:49" s="32" customFormat="1" ht="13.5" thickBot="1" x14ac:dyDescent="0.25">
      <c r="A22" s="36"/>
      <c r="B22" s="36"/>
      <c r="C22" s="88"/>
      <c r="D22" s="89"/>
      <c r="E22" s="89"/>
      <c r="F22" s="89"/>
      <c r="G22" s="89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</row>
    <row r="23" spans="1:49" s="51" customFormat="1" ht="14.25" thickTop="1" thickBot="1" x14ac:dyDescent="0.25">
      <c r="A23" s="90" t="s">
        <v>134</v>
      </c>
      <c r="B23" s="297" t="s">
        <v>111</v>
      </c>
      <c r="C23" s="297"/>
      <c r="D23" s="91"/>
      <c r="E23" s="91"/>
      <c r="F23" s="91"/>
      <c r="G23" s="9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</row>
    <row r="24" spans="1:49" s="34" customFormat="1" ht="13.5" thickTop="1" x14ac:dyDescent="0.2">
      <c r="A24" s="286"/>
      <c r="B24" s="288"/>
      <c r="C24" s="290" t="s">
        <v>79</v>
      </c>
      <c r="D24" s="181" t="s">
        <v>99</v>
      </c>
      <c r="E24" s="181"/>
      <c r="F24" s="181" t="s">
        <v>100</v>
      </c>
      <c r="G24" s="18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</row>
    <row r="25" spans="1:49" s="32" customFormat="1" ht="27" customHeight="1" thickBot="1" x14ac:dyDescent="0.25">
      <c r="A25" s="287"/>
      <c r="B25" s="289"/>
      <c r="C25" s="291"/>
      <c r="D25" s="182" t="s">
        <v>213</v>
      </c>
      <c r="E25" s="233" t="s">
        <v>101</v>
      </c>
      <c r="F25" s="182" t="s">
        <v>214</v>
      </c>
      <c r="G25" s="233" t="s">
        <v>101</v>
      </c>
      <c r="H25" s="31"/>
      <c r="I25" s="36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</row>
    <row r="26" spans="1:49" s="31" customFormat="1" ht="27" customHeight="1" thickTop="1" thickBot="1" x14ac:dyDescent="0.3">
      <c r="A26" s="195"/>
      <c r="B26" s="196"/>
      <c r="C26" s="200" t="s">
        <v>225</v>
      </c>
      <c r="D26" s="198"/>
      <c r="E26" s="197"/>
      <c r="F26" s="198"/>
      <c r="G26" s="197"/>
      <c r="I26" s="36"/>
    </row>
    <row r="27" spans="1:49" s="50" customFormat="1" ht="26.25" thickTop="1" x14ac:dyDescent="0.2">
      <c r="A27" s="53">
        <v>1</v>
      </c>
      <c r="B27" s="74"/>
      <c r="C27" s="165" t="s">
        <v>140</v>
      </c>
      <c r="D27" s="183"/>
      <c r="E27" s="183"/>
      <c r="F27" s="183"/>
      <c r="G27" s="183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</row>
    <row r="28" spans="1:49" x14ac:dyDescent="0.2">
      <c r="B28" s="158"/>
      <c r="C28" s="166" t="s">
        <v>112</v>
      </c>
      <c r="D28" s="184"/>
      <c r="E28" s="184"/>
      <c r="F28" s="184"/>
      <c r="G28" s="184"/>
    </row>
    <row r="29" spans="1:49" s="31" customFormat="1" x14ac:dyDescent="0.2">
      <c r="A29" s="44"/>
      <c r="C29" s="167" t="s">
        <v>137</v>
      </c>
      <c r="D29" s="184">
        <v>456</v>
      </c>
      <c r="E29" s="184">
        <v>685</v>
      </c>
      <c r="F29" s="184"/>
      <c r="G29" s="184"/>
    </row>
    <row r="30" spans="1:49" s="31" customFormat="1" x14ac:dyDescent="0.2">
      <c r="A30" s="44"/>
      <c r="C30" s="167" t="s">
        <v>141</v>
      </c>
      <c r="D30" s="184"/>
      <c r="E30" s="184"/>
      <c r="F30" s="184"/>
      <c r="G30" s="184"/>
    </row>
    <row r="31" spans="1:49" s="31" customFormat="1" x14ac:dyDescent="0.2">
      <c r="A31" s="44"/>
      <c r="C31" s="167" t="s">
        <v>34</v>
      </c>
      <c r="D31" s="184">
        <v>176</v>
      </c>
      <c r="E31" s="184">
        <v>431</v>
      </c>
      <c r="F31" s="184"/>
      <c r="G31" s="184"/>
    </row>
    <row r="32" spans="1:49" s="31" customFormat="1" x14ac:dyDescent="0.2">
      <c r="A32" s="44"/>
      <c r="C32" s="167" t="s">
        <v>228</v>
      </c>
      <c r="D32" s="184">
        <v>0</v>
      </c>
      <c r="E32" s="184">
        <v>246</v>
      </c>
      <c r="F32" s="184"/>
      <c r="G32" s="184"/>
    </row>
    <row r="33" spans="1:49" s="31" customFormat="1" x14ac:dyDescent="0.2">
      <c r="A33" s="44"/>
      <c r="C33" s="167" t="s">
        <v>113</v>
      </c>
      <c r="D33" s="184"/>
      <c r="E33" s="184"/>
      <c r="F33" s="184">
        <v>3073</v>
      </c>
      <c r="G33" s="184">
        <v>3114</v>
      </c>
    </row>
    <row r="34" spans="1:49" x14ac:dyDescent="0.2">
      <c r="B34" s="31"/>
      <c r="C34" s="167" t="s">
        <v>107</v>
      </c>
      <c r="D34" s="184"/>
      <c r="E34" s="184"/>
      <c r="F34" s="184">
        <v>602</v>
      </c>
      <c r="G34" s="184">
        <v>610</v>
      </c>
    </row>
    <row r="35" spans="1:49" x14ac:dyDescent="0.2">
      <c r="B35" s="31"/>
      <c r="C35" s="167" t="s">
        <v>121</v>
      </c>
      <c r="D35" s="184"/>
      <c r="E35" s="184"/>
      <c r="F35" s="184">
        <v>4414</v>
      </c>
      <c r="G35" s="184">
        <v>7141</v>
      </c>
    </row>
    <row r="36" spans="1:49" x14ac:dyDescent="0.2">
      <c r="B36" s="31"/>
      <c r="C36" s="167" t="s">
        <v>209</v>
      </c>
      <c r="D36" s="184"/>
      <c r="E36" s="184"/>
      <c r="F36" s="184">
        <v>1879</v>
      </c>
      <c r="G36" s="184">
        <v>1879</v>
      </c>
    </row>
    <row r="37" spans="1:49" x14ac:dyDescent="0.2">
      <c r="B37" s="31"/>
      <c r="C37" s="167" t="s">
        <v>210</v>
      </c>
      <c r="D37" s="184"/>
      <c r="E37" s="184"/>
      <c r="F37" s="184">
        <v>0</v>
      </c>
      <c r="G37" s="184"/>
    </row>
    <row r="38" spans="1:49" x14ac:dyDescent="0.2">
      <c r="B38" s="31"/>
      <c r="C38" s="167" t="s">
        <v>212</v>
      </c>
      <c r="D38" s="184"/>
      <c r="E38" s="184"/>
      <c r="F38" s="184">
        <v>8465</v>
      </c>
      <c r="G38" s="184">
        <v>14141</v>
      </c>
    </row>
    <row r="39" spans="1:49" x14ac:dyDescent="0.2">
      <c r="B39" s="31"/>
      <c r="C39" s="166" t="s">
        <v>108</v>
      </c>
      <c r="D39" s="184"/>
      <c r="E39" s="184"/>
      <c r="F39" s="184"/>
      <c r="G39" s="184"/>
    </row>
    <row r="40" spans="1:49" x14ac:dyDescent="0.2">
      <c r="B40" s="31"/>
      <c r="C40" s="167" t="s">
        <v>229</v>
      </c>
      <c r="D40" s="167"/>
      <c r="E40" s="184"/>
      <c r="F40" s="184"/>
      <c r="G40" s="184"/>
    </row>
    <row r="41" spans="1:49" x14ac:dyDescent="0.2">
      <c r="B41" s="31"/>
      <c r="C41" s="167" t="s">
        <v>230</v>
      </c>
      <c r="D41" s="184">
        <v>25</v>
      </c>
      <c r="E41" s="184">
        <v>0</v>
      </c>
      <c r="F41" s="184"/>
      <c r="G41" s="184"/>
    </row>
    <row r="42" spans="1:49" s="31" customFormat="1" ht="15" customHeight="1" x14ac:dyDescent="0.2">
      <c r="A42" s="44"/>
      <c r="C42" s="167" t="s">
        <v>142</v>
      </c>
      <c r="D42" s="184"/>
      <c r="E42" s="184"/>
      <c r="F42" s="184"/>
      <c r="G42" s="184"/>
    </row>
    <row r="43" spans="1:49" ht="15" customHeight="1" x14ac:dyDescent="0.2">
      <c r="B43" s="31"/>
      <c r="C43" s="167" t="s">
        <v>119</v>
      </c>
      <c r="D43" s="184"/>
      <c r="E43" s="184"/>
      <c r="F43" s="184"/>
      <c r="G43" s="184"/>
    </row>
    <row r="44" spans="1:49" ht="15" customHeight="1" x14ac:dyDescent="0.2">
      <c r="B44" s="31"/>
      <c r="C44" s="167" t="s">
        <v>188</v>
      </c>
      <c r="D44" s="184"/>
      <c r="E44" s="184"/>
      <c r="F44" s="184"/>
      <c r="G44" s="184"/>
    </row>
    <row r="45" spans="1:49" ht="15" customHeight="1" x14ac:dyDescent="0.2">
      <c r="B45" s="31"/>
      <c r="C45" s="167" t="s">
        <v>211</v>
      </c>
      <c r="D45" s="184"/>
      <c r="E45" s="184"/>
      <c r="F45" s="184"/>
      <c r="G45" s="184"/>
    </row>
    <row r="46" spans="1:49" s="55" customFormat="1" ht="13.5" thickBot="1" x14ac:dyDescent="0.25">
      <c r="B46" s="159"/>
      <c r="C46" s="168" t="s">
        <v>115</v>
      </c>
      <c r="D46" s="185">
        <f>SUM(D29:D45)</f>
        <v>657</v>
      </c>
      <c r="E46" s="185">
        <f>SUM(E29:E45)</f>
        <v>1362</v>
      </c>
      <c r="F46" s="185">
        <f>SUM(F29:F45)</f>
        <v>18433</v>
      </c>
      <c r="G46" s="185">
        <f>SUM(G29:G43)</f>
        <v>26885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</row>
    <row r="47" spans="1:49" s="31" customFormat="1" x14ac:dyDescent="0.2">
      <c r="A47" s="42">
        <v>2</v>
      </c>
      <c r="B47" s="36"/>
      <c r="C47" s="166" t="s">
        <v>215</v>
      </c>
      <c r="D47" s="184"/>
      <c r="E47" s="184"/>
      <c r="F47" s="184"/>
      <c r="G47" s="184"/>
    </row>
    <row r="48" spans="1:49" x14ac:dyDescent="0.2">
      <c r="B48" s="158"/>
      <c r="C48" s="167" t="s">
        <v>112</v>
      </c>
      <c r="D48" s="184"/>
      <c r="E48" s="184"/>
      <c r="F48" s="184"/>
      <c r="G48" s="184"/>
    </row>
    <row r="49" spans="1:49" x14ac:dyDescent="0.2">
      <c r="B49" s="31"/>
      <c r="C49" s="167" t="s">
        <v>231</v>
      </c>
      <c r="D49" s="184">
        <v>11000</v>
      </c>
      <c r="E49" s="184">
        <v>11000</v>
      </c>
      <c r="F49" s="184"/>
      <c r="G49" s="184"/>
    </row>
    <row r="50" spans="1:49" x14ac:dyDescent="0.2">
      <c r="B50" s="31"/>
      <c r="C50" s="167" t="s">
        <v>145</v>
      </c>
      <c r="D50" s="184">
        <v>450</v>
      </c>
      <c r="E50" s="184">
        <v>450</v>
      </c>
      <c r="F50" s="184"/>
      <c r="G50" s="184"/>
    </row>
    <row r="51" spans="1:49" x14ac:dyDescent="0.2">
      <c r="B51" s="31"/>
      <c r="C51" s="167" t="s">
        <v>143</v>
      </c>
      <c r="D51" s="184">
        <v>5400</v>
      </c>
      <c r="E51" s="184">
        <v>5268</v>
      </c>
      <c r="F51" s="184"/>
      <c r="G51" s="184"/>
    </row>
    <row r="52" spans="1:49" x14ac:dyDescent="0.2">
      <c r="B52" s="31"/>
      <c r="C52" s="167" t="s">
        <v>144</v>
      </c>
      <c r="D52" s="184">
        <v>100</v>
      </c>
      <c r="E52" s="184">
        <v>100</v>
      </c>
      <c r="F52" s="184"/>
      <c r="G52" s="184"/>
    </row>
    <row r="53" spans="1:49" x14ac:dyDescent="0.2">
      <c r="B53" s="31"/>
      <c r="C53" s="167" t="s">
        <v>146</v>
      </c>
      <c r="D53" s="184">
        <v>2000</v>
      </c>
      <c r="E53" s="184">
        <v>2092</v>
      </c>
      <c r="F53" s="184"/>
      <c r="G53" s="184"/>
    </row>
    <row r="54" spans="1:49" x14ac:dyDescent="0.2">
      <c r="B54" s="31"/>
      <c r="C54" s="167" t="s">
        <v>147</v>
      </c>
      <c r="D54" s="184">
        <v>30</v>
      </c>
      <c r="E54" s="184">
        <v>70</v>
      </c>
      <c r="F54" s="184"/>
      <c r="G54" s="184"/>
    </row>
    <row r="55" spans="1:49" x14ac:dyDescent="0.2">
      <c r="B55" s="31"/>
      <c r="C55" s="167" t="s">
        <v>232</v>
      </c>
      <c r="D55" s="184">
        <v>110</v>
      </c>
      <c r="E55" s="184">
        <v>128</v>
      </c>
      <c r="F55" s="184"/>
      <c r="G55" s="184"/>
    </row>
    <row r="56" spans="1:49" s="55" customFormat="1" ht="13.5" thickBot="1" x14ac:dyDescent="0.25">
      <c r="B56" s="159"/>
      <c r="C56" s="168" t="s">
        <v>215</v>
      </c>
      <c r="D56" s="185">
        <f>+D49+D50+D51+D52+D53+D54+D55</f>
        <v>19090</v>
      </c>
      <c r="E56" s="185">
        <f t="shared" ref="E56:G56" si="0">+E49+E50+E51+E52+E53+E54+E55</f>
        <v>19108</v>
      </c>
      <c r="F56" s="185">
        <f t="shared" si="0"/>
        <v>0</v>
      </c>
      <c r="G56" s="185">
        <f t="shared" si="0"/>
        <v>0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</row>
    <row r="57" spans="1:49" s="31" customFormat="1" x14ac:dyDescent="0.2">
      <c r="A57" s="42">
        <v>3</v>
      </c>
      <c r="C57" s="166" t="s">
        <v>224</v>
      </c>
      <c r="D57" s="186"/>
      <c r="E57" s="186"/>
      <c r="F57" s="186"/>
      <c r="G57" s="184"/>
    </row>
    <row r="58" spans="1:49" s="31" customFormat="1" x14ac:dyDescent="0.2">
      <c r="A58" s="42"/>
      <c r="C58" s="167" t="s">
        <v>112</v>
      </c>
      <c r="D58" s="186"/>
      <c r="E58" s="186"/>
      <c r="F58" s="186"/>
      <c r="G58" s="184"/>
    </row>
    <row r="59" spans="1:49" s="31" customFormat="1" x14ac:dyDescent="0.2">
      <c r="A59" s="42"/>
      <c r="C59" s="167" t="s">
        <v>333</v>
      </c>
      <c r="D59" s="186"/>
      <c r="E59" s="186"/>
      <c r="F59" s="184">
        <v>0</v>
      </c>
      <c r="G59" s="184">
        <v>93</v>
      </c>
    </row>
    <row r="60" spans="1:49" x14ac:dyDescent="0.2">
      <c r="B60" s="31"/>
      <c r="C60" s="167" t="s">
        <v>222</v>
      </c>
      <c r="D60" s="184">
        <v>48810</v>
      </c>
      <c r="E60" s="184">
        <v>53857</v>
      </c>
      <c r="F60" s="184"/>
      <c r="G60" s="184"/>
    </row>
    <row r="61" spans="1:49" x14ac:dyDescent="0.2">
      <c r="B61" s="31"/>
      <c r="C61" s="167" t="s">
        <v>108</v>
      </c>
      <c r="D61" s="184"/>
      <c r="E61" s="184"/>
      <c r="F61" s="184"/>
      <c r="G61" s="184"/>
    </row>
    <row r="62" spans="1:49" x14ac:dyDescent="0.2">
      <c r="B62" s="31"/>
      <c r="C62" s="167" t="s">
        <v>116</v>
      </c>
      <c r="D62" s="184"/>
      <c r="E62" s="184">
        <v>46444</v>
      </c>
      <c r="F62" s="184"/>
      <c r="G62" s="184"/>
    </row>
    <row r="63" spans="1:49" s="59" customFormat="1" ht="13.5" thickBot="1" x14ac:dyDescent="0.25">
      <c r="A63" s="56"/>
      <c r="C63" s="168" t="s">
        <v>117</v>
      </c>
      <c r="D63" s="185">
        <f>+D60</f>
        <v>48810</v>
      </c>
      <c r="E63" s="185">
        <f>+E60+E62</f>
        <v>100301</v>
      </c>
      <c r="F63" s="185">
        <f>+F59</f>
        <v>0</v>
      </c>
      <c r="G63" s="185">
        <f>+G59</f>
        <v>93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</row>
    <row r="64" spans="1:49" s="50" customFormat="1" ht="13.5" thickTop="1" x14ac:dyDescent="0.2">
      <c r="A64" s="63">
        <v>4</v>
      </c>
      <c r="B64" s="74"/>
      <c r="C64" s="169" t="s">
        <v>191</v>
      </c>
      <c r="D64" s="187"/>
      <c r="E64" s="187"/>
      <c r="F64" s="187"/>
      <c r="G64" s="187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</row>
    <row r="65" spans="1:49" s="66" customFormat="1" x14ac:dyDescent="0.2">
      <c r="A65" s="64"/>
      <c r="B65" s="31"/>
      <c r="C65" s="167" t="s">
        <v>112</v>
      </c>
      <c r="D65" s="186"/>
      <c r="E65" s="186"/>
      <c r="F65" s="186"/>
      <c r="G65" s="186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</row>
    <row r="66" spans="1:49" s="66" customFormat="1" x14ac:dyDescent="0.2">
      <c r="A66" s="44"/>
      <c r="B66" s="31"/>
      <c r="C66" s="167" t="s">
        <v>320</v>
      </c>
      <c r="D66" s="184"/>
      <c r="E66" s="184"/>
      <c r="F66" s="184">
        <v>44120</v>
      </c>
      <c r="G66" s="184">
        <v>44194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</row>
    <row r="67" spans="1:49" s="66" customFormat="1" x14ac:dyDescent="0.2">
      <c r="A67" s="44"/>
      <c r="B67" s="31"/>
      <c r="C67" s="167" t="s">
        <v>327</v>
      </c>
      <c r="D67" s="184"/>
      <c r="E67" s="184"/>
      <c r="F67" s="184">
        <v>0</v>
      </c>
      <c r="G67" s="184">
        <v>1690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</row>
    <row r="68" spans="1:49" s="66" customFormat="1" x14ac:dyDescent="0.2">
      <c r="A68" s="44"/>
      <c r="B68" s="31"/>
      <c r="C68" s="167" t="s">
        <v>326</v>
      </c>
      <c r="D68" s="184">
        <v>20000</v>
      </c>
      <c r="E68" s="184">
        <v>23586</v>
      </c>
      <c r="F68" s="186"/>
      <c r="G68" s="186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</row>
    <row r="69" spans="1:49" ht="13.5" thickBot="1" x14ac:dyDescent="0.25">
      <c r="B69" s="33"/>
      <c r="C69" s="166" t="s">
        <v>118</v>
      </c>
      <c r="D69" s="186">
        <f>+D68+D67</f>
        <v>20000</v>
      </c>
      <c r="E69" s="186">
        <f>+E68+E67</f>
        <v>23586</v>
      </c>
      <c r="F69" s="186">
        <f>SUM(F66)</f>
        <v>44120</v>
      </c>
      <c r="G69" s="186">
        <f>+G66+G67</f>
        <v>45884</v>
      </c>
    </row>
    <row r="70" spans="1:49" x14ac:dyDescent="0.2">
      <c r="A70" s="76">
        <v>5</v>
      </c>
      <c r="B70" s="160"/>
      <c r="C70" s="170" t="s">
        <v>159</v>
      </c>
      <c r="D70" s="188"/>
      <c r="E70" s="188"/>
      <c r="F70" s="188"/>
      <c r="G70" s="188"/>
    </row>
    <row r="71" spans="1:49" x14ac:dyDescent="0.2">
      <c r="B71" s="36"/>
      <c r="C71" s="167" t="s">
        <v>104</v>
      </c>
      <c r="D71" s="184"/>
      <c r="E71" s="184"/>
      <c r="F71" s="184"/>
      <c r="G71" s="184"/>
    </row>
    <row r="72" spans="1:49" x14ac:dyDescent="0.2">
      <c r="B72" s="31"/>
      <c r="C72" s="167" t="s">
        <v>113</v>
      </c>
      <c r="D72" s="184"/>
      <c r="E72" s="184"/>
      <c r="F72" s="184"/>
      <c r="G72" s="184"/>
    </row>
    <row r="73" spans="1:49" x14ac:dyDescent="0.2">
      <c r="B73" s="33"/>
      <c r="C73" s="167" t="s">
        <v>107</v>
      </c>
      <c r="D73" s="184"/>
      <c r="E73" s="184"/>
      <c r="F73" s="184"/>
      <c r="G73" s="184"/>
    </row>
    <row r="74" spans="1:49" x14ac:dyDescent="0.2">
      <c r="A74" s="68"/>
      <c r="B74" s="60"/>
      <c r="C74" s="167" t="s">
        <v>121</v>
      </c>
      <c r="D74" s="184"/>
      <c r="E74" s="184"/>
      <c r="F74" s="184">
        <v>203</v>
      </c>
      <c r="G74" s="184">
        <v>405</v>
      </c>
    </row>
    <row r="75" spans="1:49" s="36" customFormat="1" ht="26.25" thickBot="1" x14ac:dyDescent="0.25">
      <c r="A75" s="79"/>
      <c r="B75" s="161"/>
      <c r="C75" s="171" t="s">
        <v>160</v>
      </c>
      <c r="D75" s="179">
        <v>0</v>
      </c>
      <c r="E75" s="179">
        <v>0</v>
      </c>
      <c r="F75" s="185">
        <f>+F74</f>
        <v>203</v>
      </c>
      <c r="G75" s="185">
        <f>SUM(G74)</f>
        <v>405</v>
      </c>
    </row>
    <row r="76" spans="1:49" s="31" customFormat="1" x14ac:dyDescent="0.2">
      <c r="A76" s="37">
        <v>6</v>
      </c>
      <c r="B76" s="36"/>
      <c r="C76" s="166" t="s">
        <v>154</v>
      </c>
      <c r="D76" s="184"/>
      <c r="E76" s="184"/>
      <c r="F76" s="184"/>
      <c r="G76" s="184"/>
    </row>
    <row r="77" spans="1:49" x14ac:dyDescent="0.2">
      <c r="B77" s="36"/>
      <c r="C77" s="166" t="s">
        <v>104</v>
      </c>
      <c r="D77" s="184"/>
      <c r="E77" s="184"/>
      <c r="F77" s="184"/>
      <c r="G77" s="184"/>
    </row>
    <row r="78" spans="1:49" x14ac:dyDescent="0.2">
      <c r="B78" s="31"/>
      <c r="C78" s="167" t="s">
        <v>113</v>
      </c>
      <c r="D78" s="184"/>
      <c r="E78" s="184"/>
      <c r="F78" s="184"/>
      <c r="G78" s="184"/>
    </row>
    <row r="79" spans="1:49" x14ac:dyDescent="0.2">
      <c r="B79" s="31"/>
      <c r="C79" s="167" t="s">
        <v>107</v>
      </c>
      <c r="D79" s="184"/>
      <c r="E79" s="184"/>
      <c r="F79" s="184"/>
      <c r="G79" s="184"/>
    </row>
    <row r="80" spans="1:49" x14ac:dyDescent="0.2">
      <c r="A80" s="64"/>
      <c r="B80" s="31"/>
      <c r="C80" s="167" t="s">
        <v>121</v>
      </c>
      <c r="D80" s="184"/>
      <c r="E80" s="184"/>
      <c r="F80" s="184">
        <v>2527</v>
      </c>
      <c r="G80" s="184">
        <v>2150</v>
      </c>
    </row>
    <row r="81" spans="1:49" x14ac:dyDescent="0.2">
      <c r="A81" s="64"/>
      <c r="B81" s="31"/>
      <c r="C81" s="166" t="s">
        <v>108</v>
      </c>
      <c r="D81" s="184"/>
      <c r="E81" s="184"/>
      <c r="F81" s="184"/>
      <c r="G81" s="184"/>
    </row>
    <row r="82" spans="1:49" x14ac:dyDescent="0.2">
      <c r="A82" s="64"/>
      <c r="B82" s="31"/>
      <c r="C82" s="167" t="s">
        <v>119</v>
      </c>
      <c r="D82" s="184"/>
      <c r="E82" s="184"/>
      <c r="F82" s="184">
        <v>89</v>
      </c>
      <c r="G82" s="184">
        <v>1019</v>
      </c>
    </row>
    <row r="83" spans="1:49" s="59" customFormat="1" ht="13.5" thickBot="1" x14ac:dyDescent="0.25">
      <c r="A83" s="56"/>
      <c r="C83" s="172" t="s">
        <v>155</v>
      </c>
      <c r="D83" s="185">
        <v>0</v>
      </c>
      <c r="E83" s="185"/>
      <c r="F83" s="185">
        <f>SUM(F78:F82)</f>
        <v>2616</v>
      </c>
      <c r="G83" s="185">
        <f>SUM(G78:G82)</f>
        <v>3169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</row>
    <row r="84" spans="1:49" s="70" customFormat="1" ht="16.5" customHeight="1" thickTop="1" x14ac:dyDescent="0.2">
      <c r="A84" s="53">
        <v>7</v>
      </c>
      <c r="B84" s="162"/>
      <c r="C84" s="169" t="s">
        <v>120</v>
      </c>
      <c r="D84" s="183"/>
      <c r="E84" s="183"/>
      <c r="F84" s="183"/>
      <c r="G84" s="183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</row>
    <row r="85" spans="1:49" hidden="1" x14ac:dyDescent="0.2">
      <c r="B85" s="158"/>
      <c r="C85" s="167" t="s">
        <v>104</v>
      </c>
      <c r="D85" s="184"/>
      <c r="E85" s="184"/>
      <c r="F85" s="184"/>
      <c r="G85" s="184"/>
    </row>
    <row r="86" spans="1:49" hidden="1" x14ac:dyDescent="0.2">
      <c r="B86" s="31"/>
      <c r="C86" s="167" t="s">
        <v>121</v>
      </c>
      <c r="D86" s="184"/>
      <c r="E86" s="184"/>
      <c r="F86" s="184">
        <v>3988</v>
      </c>
      <c r="G86" s="184">
        <v>4147</v>
      </c>
    </row>
    <row r="87" spans="1:49" hidden="1" x14ac:dyDescent="0.2">
      <c r="B87" s="31"/>
      <c r="C87" s="167" t="s">
        <v>108</v>
      </c>
      <c r="D87" s="184"/>
      <c r="E87" s="184"/>
      <c r="F87" s="184"/>
      <c r="G87" s="184"/>
    </row>
    <row r="88" spans="1:49" hidden="1" x14ac:dyDescent="0.2">
      <c r="B88" s="31"/>
      <c r="C88" s="167" t="s">
        <v>122</v>
      </c>
      <c r="D88" s="184"/>
      <c r="E88" s="184"/>
      <c r="F88" s="184">
        <v>2800</v>
      </c>
      <c r="G88" s="184">
        <v>2800</v>
      </c>
    </row>
    <row r="89" spans="1:49" x14ac:dyDescent="0.2">
      <c r="B89" s="31"/>
      <c r="C89" s="167" t="s">
        <v>112</v>
      </c>
      <c r="D89" s="184"/>
      <c r="E89" s="184"/>
      <c r="F89" s="184"/>
      <c r="G89" s="184"/>
    </row>
    <row r="90" spans="1:49" x14ac:dyDescent="0.2">
      <c r="B90" s="31"/>
      <c r="C90" s="167" t="s">
        <v>121</v>
      </c>
      <c r="D90" s="184"/>
      <c r="E90" s="184"/>
      <c r="F90" s="184">
        <v>1270</v>
      </c>
      <c r="G90" s="184">
        <v>1175</v>
      </c>
    </row>
    <row r="91" spans="1:49" s="31" customFormat="1" ht="13.5" thickBot="1" x14ac:dyDescent="0.25">
      <c r="A91" s="37"/>
      <c r="C91" s="172" t="s">
        <v>123</v>
      </c>
      <c r="D91" s="186">
        <v>0</v>
      </c>
      <c r="E91" s="186"/>
      <c r="F91" s="186">
        <f>SUM(F90)</f>
        <v>1270</v>
      </c>
      <c r="G91" s="186">
        <f>SUM(G90)</f>
        <v>1175</v>
      </c>
    </row>
    <row r="92" spans="1:49" s="50" customFormat="1" ht="13.5" thickTop="1" x14ac:dyDescent="0.2">
      <c r="A92" s="53">
        <v>8</v>
      </c>
      <c r="B92" s="74"/>
      <c r="C92" s="169" t="s">
        <v>148</v>
      </c>
      <c r="D92" s="183"/>
      <c r="E92" s="183"/>
      <c r="F92" s="183"/>
      <c r="G92" s="183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</row>
    <row r="93" spans="1:49" x14ac:dyDescent="0.2">
      <c r="B93" s="158"/>
      <c r="C93" s="166" t="s">
        <v>112</v>
      </c>
      <c r="D93" s="184"/>
      <c r="E93" s="184"/>
      <c r="F93" s="184"/>
      <c r="G93" s="184"/>
    </row>
    <row r="94" spans="1:49" x14ac:dyDescent="0.2">
      <c r="B94" s="31"/>
      <c r="C94" s="167" t="s">
        <v>124</v>
      </c>
      <c r="D94" s="184"/>
      <c r="E94" s="184"/>
      <c r="F94" s="184"/>
      <c r="G94" s="184"/>
    </row>
    <row r="95" spans="1:49" x14ac:dyDescent="0.2">
      <c r="B95" s="31"/>
      <c r="C95" s="167" t="s">
        <v>113</v>
      </c>
      <c r="D95" s="184"/>
      <c r="E95" s="184"/>
      <c r="F95" s="184"/>
      <c r="G95" s="184"/>
    </row>
    <row r="96" spans="1:49" x14ac:dyDescent="0.2">
      <c r="B96" s="31"/>
      <c r="C96" s="167" t="s">
        <v>107</v>
      </c>
      <c r="D96" s="184"/>
      <c r="E96" s="184"/>
      <c r="F96" s="184"/>
      <c r="G96" s="184"/>
    </row>
    <row r="97" spans="1:49" x14ac:dyDescent="0.2">
      <c r="B97" s="31"/>
      <c r="C97" s="167" t="s">
        <v>121</v>
      </c>
      <c r="D97" s="184"/>
      <c r="E97" s="184"/>
      <c r="F97" s="184">
        <v>944</v>
      </c>
      <c r="G97" s="184">
        <v>1051</v>
      </c>
    </row>
    <row r="98" spans="1:49" x14ac:dyDescent="0.2">
      <c r="B98" s="31"/>
      <c r="C98" s="167" t="s">
        <v>125</v>
      </c>
      <c r="D98" s="184"/>
      <c r="E98" s="184"/>
      <c r="F98" s="184"/>
      <c r="G98" s="184"/>
    </row>
    <row r="99" spans="1:49" x14ac:dyDescent="0.2">
      <c r="B99" s="31"/>
      <c r="C99" s="166" t="s">
        <v>131</v>
      </c>
      <c r="D99" s="184"/>
      <c r="E99" s="184"/>
      <c r="F99" s="184"/>
      <c r="G99" s="184"/>
    </row>
    <row r="100" spans="1:49" x14ac:dyDescent="0.2">
      <c r="B100" s="31"/>
      <c r="C100" s="167" t="s">
        <v>109</v>
      </c>
      <c r="D100" s="184"/>
      <c r="E100" s="184"/>
      <c r="F100" s="184"/>
      <c r="G100" s="184"/>
    </row>
    <row r="101" spans="1:49" x14ac:dyDescent="0.2">
      <c r="B101" s="31"/>
      <c r="C101" s="167" t="s">
        <v>119</v>
      </c>
      <c r="D101" s="184"/>
      <c r="E101" s="184"/>
      <c r="F101" s="184">
        <v>215</v>
      </c>
      <c r="G101" s="184">
        <v>46</v>
      </c>
    </row>
    <row r="102" spans="1:49" s="59" customFormat="1" ht="13.5" thickBot="1" x14ac:dyDescent="0.25">
      <c r="A102" s="56"/>
      <c r="C102" s="168" t="s">
        <v>149</v>
      </c>
      <c r="D102" s="185">
        <f>SUM(D94:D98)</f>
        <v>0</v>
      </c>
      <c r="E102" s="185">
        <f>SUM(E94:E94)</f>
        <v>0</v>
      </c>
      <c r="F102" s="185">
        <f>+F97+F101</f>
        <v>1159</v>
      </c>
      <c r="G102" s="185">
        <f>+G97+G101</f>
        <v>1097</v>
      </c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</row>
    <row r="103" spans="1:49" s="31" customFormat="1" x14ac:dyDescent="0.2">
      <c r="A103" s="37">
        <v>9</v>
      </c>
      <c r="C103" s="173" t="s">
        <v>126</v>
      </c>
      <c r="D103" s="186"/>
      <c r="E103" s="186"/>
      <c r="F103" s="186"/>
      <c r="G103" s="186"/>
    </row>
    <row r="104" spans="1:49" s="31" customFormat="1" x14ac:dyDescent="0.2">
      <c r="A104" s="37"/>
      <c r="C104" s="173" t="s">
        <v>112</v>
      </c>
      <c r="D104" s="186"/>
      <c r="E104" s="186"/>
      <c r="F104" s="186"/>
      <c r="G104" s="186"/>
    </row>
    <row r="105" spans="1:49" s="31" customFormat="1" x14ac:dyDescent="0.2">
      <c r="A105" s="37"/>
      <c r="C105" s="174" t="s">
        <v>127</v>
      </c>
      <c r="D105" s="186"/>
      <c r="E105" s="186"/>
      <c r="F105" s="186"/>
      <c r="G105" s="186"/>
    </row>
    <row r="106" spans="1:49" s="31" customFormat="1" x14ac:dyDescent="0.2">
      <c r="A106" s="37"/>
      <c r="C106" s="174" t="s">
        <v>121</v>
      </c>
      <c r="D106" s="186"/>
      <c r="E106" s="186"/>
      <c r="F106" s="184">
        <v>360</v>
      </c>
      <c r="G106" s="184">
        <v>386</v>
      </c>
    </row>
    <row r="107" spans="1:49" s="31" customFormat="1" ht="13.5" thickBot="1" x14ac:dyDescent="0.25">
      <c r="A107" s="56"/>
      <c r="B107" s="59"/>
      <c r="C107" s="168" t="s">
        <v>128</v>
      </c>
      <c r="D107" s="185">
        <f>SUM(D105:D106)</f>
        <v>0</v>
      </c>
      <c r="E107" s="185">
        <f>SUM(E105:E106)</f>
        <v>0</v>
      </c>
      <c r="F107" s="185">
        <f>SUM(F106)</f>
        <v>360</v>
      </c>
      <c r="G107" s="185">
        <f>SUM(G106)</f>
        <v>386</v>
      </c>
    </row>
    <row r="108" spans="1:49" s="49" customFormat="1" ht="25.5" x14ac:dyDescent="0.2">
      <c r="A108" s="76">
        <v>10</v>
      </c>
      <c r="B108" s="160"/>
      <c r="C108" s="175" t="s">
        <v>152</v>
      </c>
      <c r="D108" s="189"/>
      <c r="E108" s="189"/>
      <c r="F108" s="189"/>
      <c r="G108" s="189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</row>
    <row r="109" spans="1:49" s="31" customFormat="1" x14ac:dyDescent="0.2">
      <c r="A109" s="44"/>
      <c r="C109" s="167" t="s">
        <v>112</v>
      </c>
      <c r="D109" s="184"/>
      <c r="E109" s="184"/>
      <c r="F109" s="184"/>
      <c r="G109" s="184"/>
    </row>
    <row r="110" spans="1:49" s="31" customFormat="1" x14ac:dyDescent="0.2">
      <c r="A110" s="44"/>
      <c r="C110" s="167" t="s">
        <v>216</v>
      </c>
      <c r="D110" s="184">
        <v>10</v>
      </c>
      <c r="E110" s="184">
        <v>10</v>
      </c>
      <c r="F110" s="184"/>
      <c r="G110" s="184"/>
    </row>
    <row r="111" spans="1:49" s="31" customFormat="1" x14ac:dyDescent="0.2">
      <c r="A111" s="44"/>
      <c r="C111" s="167" t="s">
        <v>124</v>
      </c>
      <c r="D111" s="184"/>
      <c r="E111" s="184"/>
      <c r="F111" s="184"/>
      <c r="G111" s="184"/>
    </row>
    <row r="112" spans="1:49" x14ac:dyDescent="0.2">
      <c r="B112" s="31"/>
      <c r="C112" s="167" t="s">
        <v>113</v>
      </c>
      <c r="D112" s="184"/>
      <c r="E112" s="184"/>
      <c r="F112" s="184"/>
      <c r="G112" s="184"/>
    </row>
    <row r="113" spans="1:49" x14ac:dyDescent="0.2">
      <c r="B113" s="31"/>
      <c r="C113" s="167" t="s">
        <v>129</v>
      </c>
      <c r="D113" s="184"/>
      <c r="E113" s="184"/>
      <c r="F113" s="184"/>
      <c r="G113" s="184"/>
    </row>
    <row r="114" spans="1:49" x14ac:dyDescent="0.2">
      <c r="B114" s="31"/>
      <c r="C114" s="167" t="s">
        <v>121</v>
      </c>
      <c r="D114" s="184"/>
      <c r="E114" s="184"/>
      <c r="F114" s="184">
        <v>89</v>
      </c>
      <c r="G114" s="184">
        <v>95</v>
      </c>
    </row>
    <row r="115" spans="1:49" s="62" customFormat="1" ht="26.25" thickBot="1" x14ac:dyDescent="0.25">
      <c r="A115" s="56"/>
      <c r="C115" s="171" t="s">
        <v>158</v>
      </c>
      <c r="D115" s="185">
        <f>+D110</f>
        <v>10</v>
      </c>
      <c r="E115" s="185">
        <f>+E110</f>
        <v>10</v>
      </c>
      <c r="F115" s="185">
        <f>SUM(F112:F114)</f>
        <v>89</v>
      </c>
      <c r="G115" s="185">
        <f>SUM(G112:G114)</f>
        <v>95</v>
      </c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</row>
    <row r="116" spans="1:49" s="49" customFormat="1" x14ac:dyDescent="0.2">
      <c r="A116" s="76">
        <v>11</v>
      </c>
      <c r="B116" s="160"/>
      <c r="C116" s="170" t="s">
        <v>153</v>
      </c>
      <c r="D116" s="189"/>
      <c r="E116" s="189"/>
      <c r="F116" s="189"/>
      <c r="G116" s="189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</row>
    <row r="117" spans="1:49" x14ac:dyDescent="0.2">
      <c r="B117" s="31"/>
      <c r="C117" s="166" t="s">
        <v>108</v>
      </c>
      <c r="D117" s="184"/>
      <c r="E117" s="184"/>
      <c r="F117" s="184"/>
      <c r="G117" s="184"/>
    </row>
    <row r="118" spans="1:49" x14ac:dyDescent="0.2">
      <c r="B118" s="31"/>
      <c r="C118" s="167" t="s">
        <v>150</v>
      </c>
      <c r="D118" s="184">
        <v>1397</v>
      </c>
      <c r="E118" s="184">
        <v>1291</v>
      </c>
      <c r="F118" s="184"/>
      <c r="G118" s="184"/>
    </row>
    <row r="119" spans="1:49" s="31" customFormat="1" x14ac:dyDescent="0.2">
      <c r="A119" s="44"/>
      <c r="C119" s="167" t="s">
        <v>83</v>
      </c>
      <c r="D119" s="184"/>
      <c r="E119" s="184"/>
      <c r="F119" s="184">
        <v>1397</v>
      </c>
      <c r="G119" s="184">
        <v>1397</v>
      </c>
    </row>
    <row r="120" spans="1:49" s="62" customFormat="1" ht="13.5" thickBot="1" x14ac:dyDescent="0.25">
      <c r="A120" s="56"/>
      <c r="C120" s="168" t="s">
        <v>157</v>
      </c>
      <c r="D120" s="185">
        <f>SUM(D118:D119)</f>
        <v>1397</v>
      </c>
      <c r="E120" s="185">
        <f>SUM(E118:E119)</f>
        <v>1291</v>
      </c>
      <c r="F120" s="185">
        <f>SUM(F118:F119)</f>
        <v>1397</v>
      </c>
      <c r="G120" s="185">
        <f>+G119</f>
        <v>1397</v>
      </c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</row>
    <row r="121" spans="1:49" s="36" customFormat="1" x14ac:dyDescent="0.2">
      <c r="A121" s="76">
        <v>12</v>
      </c>
      <c r="B121" s="160"/>
      <c r="C121" s="170" t="s">
        <v>272</v>
      </c>
      <c r="D121" s="189"/>
      <c r="E121" s="189"/>
      <c r="F121" s="189"/>
      <c r="G121" s="189"/>
    </row>
    <row r="122" spans="1:49" s="36" customFormat="1" x14ac:dyDescent="0.2">
      <c r="A122" s="44"/>
      <c r="B122" s="31"/>
      <c r="C122" s="166" t="s">
        <v>108</v>
      </c>
      <c r="D122" s="184"/>
      <c r="E122" s="184"/>
      <c r="F122" s="184"/>
      <c r="G122" s="184"/>
    </row>
    <row r="123" spans="1:49" s="36" customFormat="1" x14ac:dyDescent="0.2">
      <c r="A123" s="44"/>
      <c r="B123" s="31"/>
      <c r="C123" s="167" t="s">
        <v>150</v>
      </c>
      <c r="D123" s="184">
        <v>190</v>
      </c>
      <c r="E123" s="184">
        <v>190</v>
      </c>
      <c r="F123" s="184"/>
      <c r="G123" s="184"/>
    </row>
    <row r="124" spans="1:49" s="36" customFormat="1" x14ac:dyDescent="0.2">
      <c r="A124" s="44"/>
      <c r="B124" s="31"/>
      <c r="C124" s="167" t="s">
        <v>83</v>
      </c>
      <c r="D124" s="184"/>
      <c r="E124" s="184"/>
      <c r="F124" s="184"/>
      <c r="G124" s="184"/>
    </row>
    <row r="125" spans="1:49" s="36" customFormat="1" ht="13.5" thickBot="1" x14ac:dyDescent="0.25">
      <c r="A125" s="56"/>
      <c r="B125" s="62"/>
      <c r="C125" s="168" t="s">
        <v>273</v>
      </c>
      <c r="D125" s="185">
        <f>SUM(D123:D124)</f>
        <v>190</v>
      </c>
      <c r="E125" s="185">
        <f>SUM(E123:E124)</f>
        <v>190</v>
      </c>
      <c r="F125" s="185">
        <f>SUM(F123:F124)</f>
        <v>0</v>
      </c>
      <c r="G125" s="185"/>
    </row>
    <row r="126" spans="1:49" s="49" customFormat="1" ht="25.5" x14ac:dyDescent="0.2">
      <c r="A126" s="37">
        <v>13</v>
      </c>
      <c r="B126" s="36"/>
      <c r="C126" s="176" t="s">
        <v>151</v>
      </c>
      <c r="D126" s="186"/>
      <c r="E126" s="186"/>
      <c r="F126" s="186"/>
      <c r="G126" s="18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</row>
    <row r="127" spans="1:49" x14ac:dyDescent="0.2">
      <c r="B127" s="31"/>
      <c r="C127" s="167" t="s">
        <v>112</v>
      </c>
      <c r="D127" s="184"/>
      <c r="E127" s="184"/>
      <c r="F127" s="184"/>
      <c r="G127" s="184"/>
    </row>
    <row r="128" spans="1:49" x14ac:dyDescent="0.2">
      <c r="B128" s="31"/>
      <c r="C128" s="167" t="s">
        <v>161</v>
      </c>
      <c r="D128" s="184">
        <v>515</v>
      </c>
      <c r="E128" s="184">
        <v>806</v>
      </c>
      <c r="F128" s="184"/>
      <c r="G128" s="184"/>
    </row>
    <row r="129" spans="1:49" s="31" customFormat="1" x14ac:dyDescent="0.2">
      <c r="A129" s="44"/>
      <c r="C129" s="167" t="s">
        <v>130</v>
      </c>
      <c r="D129" s="184"/>
      <c r="E129" s="184"/>
      <c r="F129" s="184"/>
      <c r="G129" s="184"/>
    </row>
    <row r="130" spans="1:49" x14ac:dyDescent="0.2">
      <c r="B130" s="31"/>
      <c r="C130" s="167" t="s">
        <v>121</v>
      </c>
      <c r="D130" s="167"/>
      <c r="E130" s="167"/>
      <c r="F130" s="167">
        <v>83</v>
      </c>
      <c r="G130" s="167">
        <v>2012</v>
      </c>
    </row>
    <row r="131" spans="1:49" s="49" customFormat="1" x14ac:dyDescent="0.2">
      <c r="A131" s="37"/>
      <c r="B131" s="36"/>
      <c r="C131" s="166" t="s">
        <v>131</v>
      </c>
      <c r="D131" s="186"/>
      <c r="E131" s="186"/>
      <c r="F131" s="186"/>
      <c r="G131" s="18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</row>
    <row r="132" spans="1:49" s="49" customFormat="1" x14ac:dyDescent="0.2">
      <c r="A132" s="37"/>
      <c r="B132" s="36"/>
      <c r="C132" s="167" t="s">
        <v>328</v>
      </c>
      <c r="D132" s="184">
        <v>0</v>
      </c>
      <c r="E132" s="184">
        <v>787</v>
      </c>
      <c r="F132" s="186"/>
      <c r="G132" s="18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</row>
    <row r="133" spans="1:49" s="49" customFormat="1" x14ac:dyDescent="0.2">
      <c r="A133" s="37"/>
      <c r="B133" s="36"/>
      <c r="C133" s="167" t="s">
        <v>329</v>
      </c>
      <c r="D133" s="184">
        <v>0</v>
      </c>
      <c r="E133" s="184">
        <v>53</v>
      </c>
      <c r="F133" s="186"/>
      <c r="G133" s="18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</row>
    <row r="134" spans="1:49" x14ac:dyDescent="0.2">
      <c r="B134" s="31"/>
      <c r="C134" s="167" t="s">
        <v>109</v>
      </c>
      <c r="D134" s="184"/>
      <c r="E134" s="186"/>
      <c r="F134" s="184">
        <v>1397</v>
      </c>
      <c r="G134" s="184">
        <f>37686+1</f>
        <v>37687</v>
      </c>
    </row>
    <row r="135" spans="1:49" x14ac:dyDescent="0.2">
      <c r="B135" s="31"/>
      <c r="C135" s="167" t="s">
        <v>119</v>
      </c>
      <c r="D135" s="184"/>
      <c r="E135" s="186"/>
      <c r="F135" s="184">
        <v>2540</v>
      </c>
      <c r="G135" s="184">
        <v>9672</v>
      </c>
    </row>
    <row r="136" spans="1:49" s="62" customFormat="1" ht="26.25" thickBot="1" x14ac:dyDescent="0.25">
      <c r="A136" s="37"/>
      <c r="B136" s="36"/>
      <c r="C136" s="177" t="s">
        <v>156</v>
      </c>
      <c r="D136" s="186">
        <f>SUM(D128:D135)</f>
        <v>515</v>
      </c>
      <c r="E136" s="186">
        <f t="shared" ref="E136:G136" si="1">SUM(E128:E135)</f>
        <v>1646</v>
      </c>
      <c r="F136" s="186">
        <f t="shared" si="1"/>
        <v>4020</v>
      </c>
      <c r="G136" s="186">
        <f t="shared" si="1"/>
        <v>49371</v>
      </c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</row>
    <row r="137" spans="1:49" s="72" customFormat="1" x14ac:dyDescent="0.2">
      <c r="A137" s="80">
        <v>14</v>
      </c>
      <c r="B137" s="163"/>
      <c r="C137" s="170" t="s">
        <v>217</v>
      </c>
      <c r="D137" s="189"/>
      <c r="E137" s="189"/>
      <c r="F137" s="189"/>
      <c r="G137" s="189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</row>
    <row r="138" spans="1:49" x14ac:dyDescent="0.2">
      <c r="B138" s="36"/>
      <c r="C138" s="167" t="s">
        <v>104</v>
      </c>
      <c r="D138" s="184"/>
      <c r="E138" s="184"/>
      <c r="F138" s="184"/>
      <c r="G138" s="184"/>
    </row>
    <row r="139" spans="1:49" x14ac:dyDescent="0.2">
      <c r="B139" s="36"/>
      <c r="C139" s="167" t="s">
        <v>127</v>
      </c>
      <c r="D139" s="184">
        <v>3600</v>
      </c>
      <c r="E139" s="184">
        <v>3204</v>
      </c>
      <c r="F139" s="184"/>
      <c r="G139" s="184"/>
    </row>
    <row r="140" spans="1:49" x14ac:dyDescent="0.2">
      <c r="B140" s="31"/>
      <c r="C140" s="167" t="s">
        <v>113</v>
      </c>
      <c r="D140" s="184"/>
      <c r="E140" s="184"/>
      <c r="F140" s="184">
        <v>4215</v>
      </c>
      <c r="G140" s="184">
        <v>4174</v>
      </c>
    </row>
    <row r="141" spans="1:49" x14ac:dyDescent="0.2">
      <c r="B141" s="31"/>
      <c r="C141" s="167" t="s">
        <v>107</v>
      </c>
      <c r="D141" s="184"/>
      <c r="E141" s="184"/>
      <c r="F141" s="184">
        <v>588</v>
      </c>
      <c r="G141" s="184">
        <v>594</v>
      </c>
    </row>
    <row r="142" spans="1:49" s="31" customFormat="1" x14ac:dyDescent="0.2">
      <c r="A142" s="64"/>
      <c r="C142" s="167" t="s">
        <v>114</v>
      </c>
      <c r="D142" s="184"/>
      <c r="E142" s="184"/>
      <c r="F142" s="184">
        <v>83</v>
      </c>
      <c r="G142" s="184">
        <v>83</v>
      </c>
    </row>
    <row r="143" spans="1:49" s="31" customFormat="1" x14ac:dyDescent="0.2">
      <c r="A143" s="64"/>
      <c r="C143" s="166" t="s">
        <v>131</v>
      </c>
      <c r="D143" s="184"/>
      <c r="E143" s="184"/>
      <c r="F143" s="184"/>
      <c r="G143" s="184"/>
    </row>
    <row r="144" spans="1:49" s="31" customFormat="1" x14ac:dyDescent="0.2">
      <c r="A144" s="64"/>
      <c r="C144" s="167" t="s">
        <v>109</v>
      </c>
      <c r="D144" s="184"/>
      <c r="E144" s="184"/>
      <c r="F144" s="184"/>
      <c r="G144" s="184"/>
    </row>
    <row r="145" spans="1:49" s="31" customFormat="1" x14ac:dyDescent="0.2">
      <c r="A145" s="64"/>
      <c r="C145" s="167" t="s">
        <v>119</v>
      </c>
      <c r="D145" s="184"/>
      <c r="E145" s="184"/>
      <c r="F145" s="184"/>
      <c r="G145" s="184">
        <v>140</v>
      </c>
    </row>
    <row r="146" spans="1:49" s="31" customFormat="1" ht="13.5" thickBot="1" x14ac:dyDescent="0.25">
      <c r="A146" s="75"/>
      <c r="B146" s="62"/>
      <c r="C146" s="168" t="s">
        <v>218</v>
      </c>
      <c r="D146" s="185">
        <f>SUM(D139)</f>
        <v>3600</v>
      </c>
      <c r="E146" s="185">
        <f>SUM(E139)</f>
        <v>3204</v>
      </c>
      <c r="F146" s="185">
        <f>SUM(140:142)</f>
        <v>9737</v>
      </c>
      <c r="G146" s="185">
        <f>SUM(G140:G145)</f>
        <v>4991</v>
      </c>
    </row>
    <row r="147" spans="1:49" s="73" customFormat="1" x14ac:dyDescent="0.2">
      <c r="A147" s="37">
        <v>15</v>
      </c>
      <c r="B147" s="36"/>
      <c r="C147" s="166" t="s">
        <v>219</v>
      </c>
      <c r="D147" s="186"/>
      <c r="E147" s="186"/>
      <c r="F147" s="186"/>
      <c r="G147" s="18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</row>
    <row r="148" spans="1:49" s="31" customFormat="1" x14ac:dyDescent="0.2">
      <c r="A148" s="44"/>
      <c r="C148" s="167" t="s">
        <v>112</v>
      </c>
      <c r="D148" s="184"/>
      <c r="E148" s="184"/>
      <c r="F148" s="184"/>
      <c r="G148" s="184"/>
    </row>
    <row r="149" spans="1:49" s="31" customFormat="1" x14ac:dyDescent="0.2">
      <c r="A149" s="44"/>
      <c r="C149" s="167" t="s">
        <v>11</v>
      </c>
      <c r="D149" s="184"/>
      <c r="E149" s="184"/>
      <c r="F149" s="184">
        <v>4000</v>
      </c>
      <c r="G149" s="184">
        <v>4134</v>
      </c>
    </row>
    <row r="150" spans="1:49" s="32" customFormat="1" ht="26.25" thickBot="1" x14ac:dyDescent="0.25">
      <c r="A150" s="67"/>
      <c r="C150" s="171" t="s">
        <v>220</v>
      </c>
      <c r="D150" s="190">
        <v>0</v>
      </c>
      <c r="E150" s="190">
        <v>0</v>
      </c>
      <c r="F150" s="190">
        <f>SUM(F149)</f>
        <v>4000</v>
      </c>
      <c r="G150" s="190">
        <f>SUM(G149)</f>
        <v>4134</v>
      </c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</row>
    <row r="151" spans="1:49" ht="13.5" thickTop="1" x14ac:dyDescent="0.2">
      <c r="A151" s="63">
        <v>16</v>
      </c>
      <c r="B151" s="164"/>
      <c r="C151" s="166" t="s">
        <v>162</v>
      </c>
      <c r="D151" s="191"/>
      <c r="E151" s="191"/>
      <c r="F151" s="170"/>
      <c r="G151" s="170"/>
    </row>
    <row r="152" spans="1:49" x14ac:dyDescent="0.2">
      <c r="A152" s="37"/>
      <c r="B152" s="48"/>
      <c r="C152" s="166" t="s">
        <v>189</v>
      </c>
      <c r="D152" s="167"/>
      <c r="E152" s="167"/>
      <c r="F152" s="166"/>
      <c r="G152" s="166"/>
    </row>
    <row r="153" spans="1:49" x14ac:dyDescent="0.2">
      <c r="A153" s="37"/>
      <c r="B153" s="48"/>
      <c r="C153" s="167" t="s">
        <v>121</v>
      </c>
      <c r="D153" s="167"/>
      <c r="E153" s="167"/>
      <c r="F153" s="167">
        <v>127</v>
      </c>
      <c r="G153" s="167">
        <v>27</v>
      </c>
    </row>
    <row r="154" spans="1:49" x14ac:dyDescent="0.2">
      <c r="B154" s="33"/>
      <c r="C154" s="166" t="s">
        <v>131</v>
      </c>
      <c r="D154" s="167"/>
      <c r="E154" s="167"/>
      <c r="F154" s="167"/>
      <c r="G154" s="167"/>
    </row>
    <row r="155" spans="1:49" x14ac:dyDescent="0.2">
      <c r="A155" s="37"/>
      <c r="B155" s="48"/>
      <c r="C155" s="167" t="s">
        <v>109</v>
      </c>
      <c r="D155" s="167"/>
      <c r="E155" s="167"/>
      <c r="F155" s="184">
        <v>10589</v>
      </c>
      <c r="G155" s="184">
        <v>10589</v>
      </c>
    </row>
    <row r="156" spans="1:49" ht="13.5" thickBot="1" x14ac:dyDescent="0.25">
      <c r="B156" s="62"/>
      <c r="C156" s="168" t="s">
        <v>163</v>
      </c>
      <c r="D156" s="185"/>
      <c r="E156" s="185"/>
      <c r="F156" s="185">
        <f>+F155+F153</f>
        <v>10716</v>
      </c>
      <c r="G156" s="185">
        <f>+G155+G153</f>
        <v>10616</v>
      </c>
    </row>
    <row r="157" spans="1:49" x14ac:dyDescent="0.2">
      <c r="B157" s="48"/>
      <c r="C157" s="173" t="s">
        <v>334</v>
      </c>
      <c r="D157" s="166"/>
      <c r="E157" s="166"/>
      <c r="F157" s="186"/>
      <c r="G157" s="186"/>
    </row>
    <row r="158" spans="1:49" x14ac:dyDescent="0.2">
      <c r="B158" s="48"/>
      <c r="C158" s="166" t="s">
        <v>189</v>
      </c>
      <c r="D158" s="167"/>
      <c r="E158" s="167"/>
      <c r="F158" s="184"/>
      <c r="G158" s="184"/>
    </row>
    <row r="159" spans="1:49" x14ac:dyDescent="0.2">
      <c r="B159" s="48"/>
      <c r="C159" s="167" t="s">
        <v>335</v>
      </c>
      <c r="D159" s="167"/>
      <c r="E159" s="167"/>
      <c r="F159" s="184">
        <v>0</v>
      </c>
      <c r="G159" s="184">
        <v>141</v>
      </c>
    </row>
    <row r="160" spans="1:49" x14ac:dyDescent="0.2">
      <c r="B160" s="48"/>
      <c r="C160" s="167" t="s">
        <v>336</v>
      </c>
      <c r="D160" s="167">
        <v>0</v>
      </c>
      <c r="E160" s="167">
        <v>141</v>
      </c>
      <c r="F160" s="184"/>
      <c r="G160" s="184"/>
    </row>
    <row r="161" spans="1:49" ht="27" customHeight="1" thickBot="1" x14ac:dyDescent="0.25">
      <c r="B161" s="48"/>
      <c r="C161" s="177" t="s">
        <v>337</v>
      </c>
      <c r="D161" s="166">
        <f>+D160</f>
        <v>0</v>
      </c>
      <c r="E161" s="166">
        <f>+E160</f>
        <v>141</v>
      </c>
      <c r="F161" s="186">
        <f>+F159</f>
        <v>0</v>
      </c>
      <c r="G161" s="186">
        <f>+G159</f>
        <v>141</v>
      </c>
    </row>
    <row r="162" spans="1:49" ht="14.25" thickTop="1" x14ac:dyDescent="0.25">
      <c r="A162" s="63"/>
      <c r="B162" s="164"/>
      <c r="C162" s="199" t="s">
        <v>227</v>
      </c>
      <c r="D162" s="191"/>
      <c r="E162" s="191"/>
      <c r="F162" s="170"/>
      <c r="G162" s="170"/>
    </row>
    <row r="163" spans="1:49" ht="25.5" x14ac:dyDescent="0.2">
      <c r="A163" s="37">
        <v>1</v>
      </c>
      <c r="B163" s="36"/>
      <c r="C163" s="176" t="s">
        <v>140</v>
      </c>
      <c r="D163" s="166"/>
      <c r="E163" s="166"/>
      <c r="F163" s="186"/>
      <c r="G163" s="166"/>
    </row>
    <row r="164" spans="1:49" x14ac:dyDescent="0.2">
      <c r="B164" s="36"/>
      <c r="C164" s="167" t="s">
        <v>210</v>
      </c>
      <c r="D164" s="166"/>
      <c r="E164" s="166"/>
      <c r="F164" s="184">
        <v>1000</v>
      </c>
      <c r="G164" s="167">
        <v>1000</v>
      </c>
    </row>
    <row r="165" spans="1:49" ht="26.25" thickBot="1" x14ac:dyDescent="0.25">
      <c r="B165" s="36"/>
      <c r="C165" s="177" t="s">
        <v>226</v>
      </c>
      <c r="D165" s="166"/>
      <c r="E165" s="166"/>
      <c r="F165" s="186">
        <f>+F164</f>
        <v>1000</v>
      </c>
      <c r="G165" s="186">
        <f>+G164</f>
        <v>1000</v>
      </c>
    </row>
    <row r="166" spans="1:49" s="74" customFormat="1" ht="11.25" customHeight="1" thickTop="1" x14ac:dyDescent="0.2">
      <c r="A166" s="76"/>
      <c r="B166" s="160"/>
      <c r="C166" s="178" t="s">
        <v>136</v>
      </c>
      <c r="D166" s="189">
        <f t="shared" ref="D166:F166" si="2">+D165+D161+D156+D150+D146+D136+D125+D120+D115+D107+D102+D91+D83+D75+D69+D63+D56+D46</f>
        <v>94269</v>
      </c>
      <c r="E166" s="189">
        <f t="shared" si="2"/>
        <v>150839</v>
      </c>
      <c r="F166" s="189">
        <f t="shared" si="2"/>
        <v>99120</v>
      </c>
      <c r="G166" s="189">
        <f>+G165+G161+G156+G150+G146+G136+G125+G120+G115+G107+G102+G91+G83+G75+G69+G63+G56+G46</f>
        <v>150839</v>
      </c>
      <c r="H166" s="89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</row>
    <row r="167" spans="1:49" ht="13.5" thickBot="1" x14ac:dyDescent="0.25">
      <c r="A167" s="75"/>
      <c r="B167" s="59"/>
      <c r="C167" s="179"/>
      <c r="D167" s="185"/>
      <c r="E167" s="185"/>
      <c r="F167" s="185"/>
      <c r="G167" s="185"/>
    </row>
    <row r="168" spans="1:49" s="36" customFormat="1" ht="26.25" thickBot="1" x14ac:dyDescent="0.25">
      <c r="A168" s="56"/>
      <c r="B168" s="62"/>
      <c r="C168" s="180" t="s">
        <v>132</v>
      </c>
      <c r="D168" s="185">
        <f>SUM(D21+D166)</f>
        <v>146387</v>
      </c>
      <c r="E168" s="185">
        <f t="shared" ref="E168:G168" si="3">SUM(E21+E166)</f>
        <v>203753</v>
      </c>
      <c r="F168" s="185">
        <f t="shared" si="3"/>
        <v>151238</v>
      </c>
      <c r="G168" s="185">
        <f t="shared" si="3"/>
        <v>203753</v>
      </c>
    </row>
    <row r="169" spans="1:49" s="31" customFormat="1" x14ac:dyDescent="0.2">
      <c r="F169" s="54"/>
    </row>
    <row r="170" spans="1:49" s="31" customFormat="1" x14ac:dyDescent="0.2"/>
    <row r="171" spans="1:49" s="31" customFormat="1" x14ac:dyDescent="0.2"/>
    <row r="172" spans="1:49" s="31" customFormat="1" x14ac:dyDescent="0.2"/>
    <row r="173" spans="1:49" s="31" customFormat="1" x14ac:dyDescent="0.2"/>
    <row r="174" spans="1:49" s="31" customFormat="1" x14ac:dyDescent="0.2"/>
    <row r="175" spans="1:49" s="31" customFormat="1" x14ac:dyDescent="0.2"/>
    <row r="176" spans="1:49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</sheetData>
  <mergeCells count="8">
    <mergeCell ref="A24:A25"/>
    <mergeCell ref="B24:B25"/>
    <mergeCell ref="C24:C25"/>
    <mergeCell ref="A1:G1"/>
    <mergeCell ref="A2:A3"/>
    <mergeCell ref="B2:B3"/>
    <mergeCell ref="C2:C3"/>
    <mergeCell ref="B23:C23"/>
  </mergeCells>
  <pageMargins left="0.70866141732283472" right="0.27559055118110237" top="1.4173228346456694" bottom="0.82677165354330717" header="0.51181102362204722" footer="0.51181102362204722"/>
  <pageSetup paperSize="9" scale="87" orientation="portrait" r:id="rId1"/>
  <headerFooter alignWithMargins="0">
    <oddHeader>&amp;C
Vértesboglár Község Önkormányzatának  2017. évi költségvetése
költségvetési szervenként, kötelező feladatonként, kiemelt előirányzatok szerinti részletezéssel, 
működési és felhalmozási közgazdasági tagolásban
e Ft-ban
&amp;R6. melléklet</oddHeader>
    <oddFooter>&amp;C&amp;P/&amp;N</oddFooter>
  </headerFooter>
  <rowBreaks count="2" manualBreakCount="2">
    <brk id="56" max="6" man="1"/>
    <brk id="11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Normal="100" workbookViewId="0">
      <selection activeCell="C11" sqref="C11"/>
    </sheetView>
  </sheetViews>
  <sheetFormatPr defaultRowHeight="15" x14ac:dyDescent="0.25"/>
  <cols>
    <col min="1" max="1" width="10.85546875" customWidth="1"/>
    <col min="2" max="2" width="9.140625" hidden="1" customWidth="1"/>
    <col min="3" max="3" width="52.85546875" customWidth="1"/>
    <col min="4" max="4" width="20.7109375" customWidth="1"/>
  </cols>
  <sheetData>
    <row r="1" spans="1:4" x14ac:dyDescent="0.25">
      <c r="A1" s="26" t="s">
        <v>279</v>
      </c>
      <c r="B1" s="26"/>
      <c r="C1" s="26" t="s">
        <v>79</v>
      </c>
      <c r="D1" s="26" t="s">
        <v>98</v>
      </c>
    </row>
    <row r="2" spans="1:4" ht="15.75" customHeight="1" x14ac:dyDescent="0.25">
      <c r="A2" s="27" t="s">
        <v>278</v>
      </c>
      <c r="B2" s="27">
        <v>1</v>
      </c>
      <c r="C2" s="27" t="s">
        <v>233</v>
      </c>
      <c r="D2" s="28">
        <v>4000</v>
      </c>
    </row>
    <row r="3" spans="1:4" s="117" customFormat="1" ht="15.75" customHeight="1" x14ac:dyDescent="0.25">
      <c r="A3" s="27"/>
      <c r="B3" s="27"/>
      <c r="C3" s="212" t="s">
        <v>274</v>
      </c>
      <c r="D3" s="28"/>
    </row>
    <row r="4" spans="1:4" ht="15.75" customHeight="1" x14ac:dyDescent="0.25">
      <c r="A4" s="27"/>
      <c r="B4" s="27">
        <v>8</v>
      </c>
      <c r="C4" s="212" t="s">
        <v>275</v>
      </c>
      <c r="D4" s="28"/>
    </row>
    <row r="5" spans="1:4" ht="15.75" customHeight="1" x14ac:dyDescent="0.25">
      <c r="A5" s="27"/>
      <c r="B5" s="27"/>
      <c r="C5" s="213" t="s">
        <v>276</v>
      </c>
      <c r="D5" s="28"/>
    </row>
    <row r="6" spans="1:4" s="117" customFormat="1" ht="15.75" customHeight="1" x14ac:dyDescent="0.25">
      <c r="A6" s="27"/>
      <c r="B6" s="27"/>
      <c r="C6" s="213" t="s">
        <v>277</v>
      </c>
      <c r="D6" s="28"/>
    </row>
    <row r="7" spans="1:4" x14ac:dyDescent="0.25">
      <c r="A7" s="298" t="s">
        <v>221</v>
      </c>
      <c r="B7" s="298"/>
      <c r="C7" s="298"/>
      <c r="D7" s="29">
        <f>+D2+D3+D4+D5+D6</f>
        <v>4000</v>
      </c>
    </row>
    <row r="8" spans="1:4" x14ac:dyDescent="0.25">
      <c r="D8" s="30"/>
    </row>
  </sheetData>
  <mergeCells count="1">
    <mergeCell ref="A7:C7"/>
  </mergeCells>
  <pageMargins left="1.1023622047244095" right="0.70866141732283472" top="1.2598425196850394" bottom="0.74803149606299213" header="0.47244094488188981" footer="0.31496062992125984"/>
  <pageSetup paperSize="9" scale="130" orientation="landscape" r:id="rId1"/>
  <headerFooter>
    <oddHeader>&amp;C2017. évben tervezett  
ellátottak pénzbeli juttatásai&amp;R7.melléklet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7"/>
  <sheetViews>
    <sheetView topLeftCell="C1" zoomScaleNormal="100" zoomScaleSheetLayoutView="75" workbookViewId="0">
      <selection activeCell="P14" sqref="P14"/>
    </sheetView>
  </sheetViews>
  <sheetFormatPr defaultColWidth="13.7109375" defaultRowHeight="15" x14ac:dyDescent="0.25"/>
  <cols>
    <col min="1" max="1" width="47.5703125" style="115" bestFit="1" customWidth="1"/>
    <col min="2" max="2" width="16.140625" style="116" bestFit="1" customWidth="1"/>
    <col min="3" max="3" width="14.28515625" style="103" bestFit="1" customWidth="1"/>
    <col min="4" max="6" width="10.28515625" style="103" bestFit="1" customWidth="1"/>
    <col min="7" max="7" width="11.5703125" style="103" bestFit="1" customWidth="1"/>
    <col min="8" max="9" width="10.28515625" style="103" bestFit="1" customWidth="1"/>
    <col min="10" max="10" width="12.28515625" style="103" bestFit="1" customWidth="1"/>
    <col min="11" max="11" width="13.7109375" style="103" bestFit="1" customWidth="1"/>
    <col min="12" max="12" width="11.5703125" style="103" bestFit="1" customWidth="1"/>
    <col min="13" max="13" width="12" style="103" bestFit="1" customWidth="1"/>
    <col min="14" max="14" width="12.140625" style="103" bestFit="1" customWidth="1"/>
    <col min="15" max="16384" width="13.7109375" style="103"/>
  </cols>
  <sheetData>
    <row r="1" spans="1:14" s="96" customFormat="1" x14ac:dyDescent="0.25">
      <c r="A1" s="93" t="s">
        <v>79</v>
      </c>
      <c r="B1" s="94" t="s">
        <v>82</v>
      </c>
      <c r="C1" s="95" t="s">
        <v>167</v>
      </c>
      <c r="D1" s="95" t="s">
        <v>168</v>
      </c>
      <c r="E1" s="95" t="s">
        <v>169</v>
      </c>
      <c r="F1" s="95" t="s">
        <v>170</v>
      </c>
      <c r="G1" s="95" t="s">
        <v>171</v>
      </c>
      <c r="H1" s="95" t="s">
        <v>172</v>
      </c>
      <c r="I1" s="95" t="s">
        <v>173</v>
      </c>
      <c r="J1" s="95" t="s">
        <v>174</v>
      </c>
      <c r="K1" s="95" t="s">
        <v>175</v>
      </c>
      <c r="L1" s="95" t="s">
        <v>176</v>
      </c>
      <c r="M1" s="95" t="s">
        <v>177</v>
      </c>
      <c r="N1" s="95" t="s">
        <v>178</v>
      </c>
    </row>
    <row r="2" spans="1:14" s="100" customFormat="1" ht="14.25" x14ac:dyDescent="0.2">
      <c r="A2" s="97" t="s">
        <v>179</v>
      </c>
      <c r="B2" s="98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x14ac:dyDescent="0.25">
      <c r="A3" s="101" t="s">
        <v>34</v>
      </c>
      <c r="B3" s="98">
        <f>+'1 mell_Önk +int'!D26</f>
        <v>57632.908000000003</v>
      </c>
      <c r="C3" s="102">
        <f>+$B$3/12</f>
        <v>4802.7423333333336</v>
      </c>
      <c r="D3" s="102">
        <f t="shared" ref="D3:M3" si="0">+$B$3/12</f>
        <v>4802.7423333333336</v>
      </c>
      <c r="E3" s="102">
        <f t="shared" si="0"/>
        <v>4802.7423333333336</v>
      </c>
      <c r="F3" s="102">
        <f t="shared" si="0"/>
        <v>4802.7423333333336</v>
      </c>
      <c r="G3" s="102">
        <f t="shared" si="0"/>
        <v>4802.7423333333336</v>
      </c>
      <c r="H3" s="102">
        <f t="shared" si="0"/>
        <v>4802.7423333333336</v>
      </c>
      <c r="I3" s="102">
        <f t="shared" si="0"/>
        <v>4802.7423333333336</v>
      </c>
      <c r="J3" s="102">
        <f t="shared" si="0"/>
        <v>4802.7423333333336</v>
      </c>
      <c r="K3" s="102">
        <f t="shared" si="0"/>
        <v>4802.7423333333336</v>
      </c>
      <c r="L3" s="102">
        <f t="shared" si="0"/>
        <v>4802.7423333333336</v>
      </c>
      <c r="M3" s="102">
        <f t="shared" si="0"/>
        <v>4802.7423333333336</v>
      </c>
      <c r="N3" s="102">
        <f>+$B$3/12</f>
        <v>4802.7423333333336</v>
      </c>
    </row>
    <row r="4" spans="1:14" x14ac:dyDescent="0.25">
      <c r="A4" s="101" t="s">
        <v>62</v>
      </c>
      <c r="B4" s="98">
        <f>+'1 mell_Önk +int'!D59</f>
        <v>46444.025999999998</v>
      </c>
      <c r="C4" s="98">
        <v>0</v>
      </c>
      <c r="D4" s="98">
        <v>0</v>
      </c>
      <c r="E4" s="98">
        <v>0</v>
      </c>
      <c r="F4" s="98">
        <v>0</v>
      </c>
      <c r="G4" s="98">
        <v>0</v>
      </c>
      <c r="H4" s="238">
        <v>45256</v>
      </c>
      <c r="I4" s="98">
        <v>0</v>
      </c>
      <c r="J4" s="98">
        <v>0</v>
      </c>
      <c r="K4" s="98">
        <v>0</v>
      </c>
      <c r="L4" s="98">
        <v>0</v>
      </c>
      <c r="M4" s="98">
        <v>0</v>
      </c>
      <c r="N4" s="238">
        <f>+B4-H4</f>
        <v>1188.025999999998</v>
      </c>
    </row>
    <row r="5" spans="1:14" x14ac:dyDescent="0.25">
      <c r="A5" s="104" t="s">
        <v>41</v>
      </c>
      <c r="B5" s="98">
        <f>+'1 mell_Önk +int'!D33</f>
        <v>19108.418000000001</v>
      </c>
      <c r="C5" s="102">
        <v>150</v>
      </c>
      <c r="D5" s="102">
        <v>150</v>
      </c>
      <c r="E5" s="102">
        <v>8395</v>
      </c>
      <c r="F5" s="102">
        <v>150</v>
      </c>
      <c r="G5" s="102">
        <v>150</v>
      </c>
      <c r="H5" s="102">
        <v>150</v>
      </c>
      <c r="I5" s="102">
        <v>150</v>
      </c>
      <c r="J5" s="102">
        <v>150</v>
      </c>
      <c r="K5" s="102">
        <f>8395+800+18</f>
        <v>9213</v>
      </c>
      <c r="L5" s="102">
        <v>150</v>
      </c>
      <c r="M5" s="102">
        <v>150</v>
      </c>
      <c r="N5" s="102">
        <v>150</v>
      </c>
    </row>
    <row r="6" spans="1:14" x14ac:dyDescent="0.25">
      <c r="A6" s="104" t="s">
        <v>54</v>
      </c>
      <c r="B6" s="98">
        <f>+'1 mell_Önk +int'!D47</f>
        <v>11700.628000000002</v>
      </c>
      <c r="C6" s="102">
        <f>+$B$6/12</f>
        <v>975.05233333333354</v>
      </c>
      <c r="D6" s="102">
        <f t="shared" ref="D6:N6" si="1">+$B$6/12</f>
        <v>975.05233333333354</v>
      </c>
      <c r="E6" s="102">
        <f t="shared" si="1"/>
        <v>975.05233333333354</v>
      </c>
      <c r="F6" s="102">
        <f t="shared" si="1"/>
        <v>975.05233333333354</v>
      </c>
      <c r="G6" s="102">
        <f t="shared" si="1"/>
        <v>975.05233333333354</v>
      </c>
      <c r="H6" s="102">
        <f t="shared" si="1"/>
        <v>975.05233333333354</v>
      </c>
      <c r="I6" s="102">
        <f t="shared" si="1"/>
        <v>975.05233333333354</v>
      </c>
      <c r="J6" s="102">
        <f t="shared" si="1"/>
        <v>975.05233333333354</v>
      </c>
      <c r="K6" s="102">
        <f t="shared" si="1"/>
        <v>975.05233333333354</v>
      </c>
      <c r="L6" s="102">
        <f t="shared" si="1"/>
        <v>975.05233333333354</v>
      </c>
      <c r="M6" s="102">
        <f t="shared" si="1"/>
        <v>975.05233333333354</v>
      </c>
      <c r="N6" s="102">
        <f t="shared" si="1"/>
        <v>975.05233333333354</v>
      </c>
    </row>
    <row r="7" spans="1:14" x14ac:dyDescent="0.25">
      <c r="A7" s="104" t="s">
        <v>64</v>
      </c>
      <c r="B7" s="98">
        <f>+'1 mell_Önk +int'!D60</f>
        <v>787.399</v>
      </c>
      <c r="C7" s="102"/>
      <c r="D7" s="102">
        <v>170</v>
      </c>
      <c r="E7" s="102"/>
      <c r="F7" s="102">
        <v>170</v>
      </c>
      <c r="G7" s="102"/>
      <c r="H7" s="102"/>
      <c r="I7" s="102">
        <v>121</v>
      </c>
      <c r="J7" s="102">
        <v>185</v>
      </c>
      <c r="K7" s="102"/>
      <c r="L7" s="102"/>
      <c r="M7" s="102">
        <v>97</v>
      </c>
      <c r="N7" s="102">
        <f>39+5</f>
        <v>44</v>
      </c>
    </row>
    <row r="8" spans="1:14" x14ac:dyDescent="0.25">
      <c r="A8" s="104" t="s">
        <v>58</v>
      </c>
      <c r="B8" s="98">
        <f>+'1 mell_Önk +int'!D56</f>
        <v>246.14</v>
      </c>
      <c r="C8" s="102">
        <f>+B8</f>
        <v>246.14</v>
      </c>
      <c r="D8" s="102"/>
      <c r="E8" s="102"/>
      <c r="F8" s="102"/>
      <c r="G8" s="102">
        <v>0</v>
      </c>
      <c r="H8" s="102"/>
      <c r="I8" s="102"/>
      <c r="J8" s="102"/>
      <c r="K8" s="102"/>
      <c r="L8" s="102"/>
      <c r="M8" s="102"/>
      <c r="N8" s="102"/>
    </row>
    <row r="9" spans="1:14" x14ac:dyDescent="0.25">
      <c r="A9" s="104" t="s">
        <v>66</v>
      </c>
      <c r="B9" s="98">
        <f>+'1 mell_Önk +int'!D61</f>
        <v>53.3</v>
      </c>
      <c r="C9" s="102">
        <v>37</v>
      </c>
      <c r="D9" s="102">
        <v>8</v>
      </c>
      <c r="E9" s="102">
        <v>8</v>
      </c>
      <c r="F9" s="102"/>
      <c r="G9" s="102"/>
      <c r="H9" s="102"/>
      <c r="I9" s="102"/>
      <c r="J9" s="102"/>
      <c r="K9" s="102"/>
      <c r="L9" s="102"/>
      <c r="M9" s="102"/>
      <c r="N9" s="102"/>
    </row>
    <row r="10" spans="1:14" x14ac:dyDescent="0.25">
      <c r="A10" s="104" t="s">
        <v>71</v>
      </c>
      <c r="B10" s="98">
        <f>+'1 mell_Önk +int'!D67</f>
        <v>67779.853999999992</v>
      </c>
      <c r="C10" s="102">
        <v>23586</v>
      </c>
      <c r="D10" s="102">
        <v>4018</v>
      </c>
      <c r="E10" s="102">
        <f>+D10</f>
        <v>4018</v>
      </c>
      <c r="F10" s="102">
        <f t="shared" ref="F10:M10" si="2">+E10</f>
        <v>4018</v>
      </c>
      <c r="G10" s="102">
        <f t="shared" si="2"/>
        <v>4018</v>
      </c>
      <c r="H10" s="102">
        <f t="shared" si="2"/>
        <v>4018</v>
      </c>
      <c r="I10" s="102">
        <f t="shared" si="2"/>
        <v>4018</v>
      </c>
      <c r="J10" s="102">
        <f t="shared" si="2"/>
        <v>4018</v>
      </c>
      <c r="K10" s="102">
        <f t="shared" si="2"/>
        <v>4018</v>
      </c>
      <c r="L10" s="102">
        <f t="shared" si="2"/>
        <v>4018</v>
      </c>
      <c r="M10" s="102">
        <f t="shared" si="2"/>
        <v>4018</v>
      </c>
      <c r="N10" s="102">
        <f>+M10-4</f>
        <v>4014</v>
      </c>
    </row>
    <row r="11" spans="1:14" s="100" customFormat="1" ht="14.25" x14ac:dyDescent="0.2">
      <c r="A11" s="105" t="s">
        <v>180</v>
      </c>
      <c r="B11" s="98">
        <f>SUM(B3:B10)</f>
        <v>203752.67300000001</v>
      </c>
      <c r="C11" s="99">
        <f>SUM(C3:C10)</f>
        <v>29796.934666666668</v>
      </c>
      <c r="D11" s="99">
        <f t="shared" ref="D11:M11" si="3">SUM(D3:D10)</f>
        <v>10123.794666666667</v>
      </c>
      <c r="E11" s="99">
        <f t="shared" si="3"/>
        <v>18198.794666666668</v>
      </c>
      <c r="F11" s="99">
        <f t="shared" si="3"/>
        <v>10115.794666666667</v>
      </c>
      <c r="G11" s="99">
        <f t="shared" si="3"/>
        <v>9945.7946666666667</v>
      </c>
      <c r="H11" s="99">
        <f t="shared" si="3"/>
        <v>55201.794666666668</v>
      </c>
      <c r="I11" s="99">
        <f t="shared" si="3"/>
        <v>10066.794666666667</v>
      </c>
      <c r="J11" s="99">
        <f t="shared" si="3"/>
        <v>10130.794666666667</v>
      </c>
      <c r="K11" s="99">
        <f t="shared" si="3"/>
        <v>19008.794666666668</v>
      </c>
      <c r="L11" s="99">
        <f t="shared" si="3"/>
        <v>9945.7946666666667</v>
      </c>
      <c r="M11" s="99">
        <f t="shared" si="3"/>
        <v>10042.794666666667</v>
      </c>
      <c r="N11" s="99">
        <f>SUM(N3:N10)+1</f>
        <v>11174.820666666665</v>
      </c>
    </row>
    <row r="12" spans="1:14" s="100" customFormat="1" ht="14.25" x14ac:dyDescent="0.2">
      <c r="A12" s="106" t="s">
        <v>181</v>
      </c>
      <c r="B12" s="107"/>
      <c r="C12" s="108">
        <f>+C11</f>
        <v>29796.934666666668</v>
      </c>
      <c r="D12" s="108">
        <f>+C12+D11</f>
        <v>39920.729333333336</v>
      </c>
      <c r="E12" s="108">
        <f t="shared" ref="E12:N12" si="4">+E11+D12</f>
        <v>58119.524000000005</v>
      </c>
      <c r="F12" s="108">
        <f t="shared" si="4"/>
        <v>68235.318666666673</v>
      </c>
      <c r="G12" s="108">
        <f t="shared" si="4"/>
        <v>78181.113333333342</v>
      </c>
      <c r="H12" s="108">
        <f t="shared" si="4"/>
        <v>133382.908</v>
      </c>
      <c r="I12" s="108">
        <f t="shared" si="4"/>
        <v>143449.70266666665</v>
      </c>
      <c r="J12" s="108">
        <f t="shared" si="4"/>
        <v>153580.4973333333</v>
      </c>
      <c r="K12" s="108">
        <f t="shared" si="4"/>
        <v>172589.29199999996</v>
      </c>
      <c r="L12" s="108">
        <f t="shared" si="4"/>
        <v>182535.08666666661</v>
      </c>
      <c r="M12" s="108">
        <f t="shared" si="4"/>
        <v>192577.88133333327</v>
      </c>
      <c r="N12" s="108">
        <f t="shared" si="4"/>
        <v>203752.70199999993</v>
      </c>
    </row>
    <row r="13" spans="1:14" x14ac:dyDescent="0.25">
      <c r="A13" s="109"/>
      <c r="B13" s="98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</row>
    <row r="14" spans="1:14" s="100" customFormat="1" ht="14.25" x14ac:dyDescent="0.2">
      <c r="A14" s="97" t="s">
        <v>182</v>
      </c>
      <c r="B14" s="98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</row>
    <row r="15" spans="1:14" ht="15.75" customHeight="1" x14ac:dyDescent="0.25">
      <c r="A15" s="109" t="s">
        <v>5</v>
      </c>
      <c r="B15" s="98">
        <f>+'1 mell_Önk +int'!D3</f>
        <v>35311.809000000001</v>
      </c>
      <c r="C15" s="110">
        <f>+$B$15/12</f>
        <v>2942.6507500000002</v>
      </c>
      <c r="D15" s="110">
        <f t="shared" ref="D15:N15" si="5">+$B$15/12</f>
        <v>2942.6507500000002</v>
      </c>
      <c r="E15" s="110">
        <f t="shared" si="5"/>
        <v>2942.6507500000002</v>
      </c>
      <c r="F15" s="110">
        <f t="shared" si="5"/>
        <v>2942.6507500000002</v>
      </c>
      <c r="G15" s="110">
        <f t="shared" si="5"/>
        <v>2942.6507500000002</v>
      </c>
      <c r="H15" s="110">
        <f t="shared" si="5"/>
        <v>2942.6507500000002</v>
      </c>
      <c r="I15" s="110">
        <f t="shared" si="5"/>
        <v>2942.6507500000002</v>
      </c>
      <c r="J15" s="110">
        <f t="shared" si="5"/>
        <v>2942.6507500000002</v>
      </c>
      <c r="K15" s="110">
        <f t="shared" si="5"/>
        <v>2942.6507500000002</v>
      </c>
      <c r="L15" s="110">
        <f t="shared" si="5"/>
        <v>2942.6507500000002</v>
      </c>
      <c r="M15" s="110">
        <f t="shared" si="5"/>
        <v>2942.6507500000002</v>
      </c>
      <c r="N15" s="110">
        <f t="shared" si="5"/>
        <v>2942.6507500000002</v>
      </c>
    </row>
    <row r="16" spans="1:14" ht="15.75" customHeight="1" x14ac:dyDescent="0.25">
      <c r="A16" s="109" t="s">
        <v>183</v>
      </c>
      <c r="B16" s="98">
        <f>+'1 mell_Önk +int'!D4</f>
        <v>7638.3069999999998</v>
      </c>
      <c r="C16" s="110">
        <f>+$B$16/12</f>
        <v>636.52558333333332</v>
      </c>
      <c r="D16" s="110">
        <f t="shared" ref="D16:N16" si="6">+$B$16/12</f>
        <v>636.52558333333332</v>
      </c>
      <c r="E16" s="110">
        <f t="shared" si="6"/>
        <v>636.52558333333332</v>
      </c>
      <c r="F16" s="110">
        <f t="shared" si="6"/>
        <v>636.52558333333332</v>
      </c>
      <c r="G16" s="110">
        <f t="shared" si="6"/>
        <v>636.52558333333332</v>
      </c>
      <c r="H16" s="110">
        <f t="shared" si="6"/>
        <v>636.52558333333332</v>
      </c>
      <c r="I16" s="110">
        <f t="shared" si="6"/>
        <v>636.52558333333332</v>
      </c>
      <c r="J16" s="110">
        <f t="shared" si="6"/>
        <v>636.52558333333332</v>
      </c>
      <c r="K16" s="110">
        <f t="shared" si="6"/>
        <v>636.52558333333332</v>
      </c>
      <c r="L16" s="110">
        <f t="shared" si="6"/>
        <v>636.52558333333332</v>
      </c>
      <c r="M16" s="110">
        <f t="shared" si="6"/>
        <v>636.52558333333332</v>
      </c>
      <c r="N16" s="110">
        <f t="shared" si="6"/>
        <v>636.52558333333332</v>
      </c>
    </row>
    <row r="17" spans="1:14" ht="15.75" customHeight="1" x14ac:dyDescent="0.25">
      <c r="A17" s="109" t="s">
        <v>9</v>
      </c>
      <c r="B17" s="98">
        <f>+'1 mell_Önk +int'!D5</f>
        <v>30664.760999999999</v>
      </c>
      <c r="C17" s="110">
        <f>+$B$17/12</f>
        <v>2555.3967499999999</v>
      </c>
      <c r="D17" s="110">
        <f t="shared" ref="D17:N17" si="7">+$B$17/12</f>
        <v>2555.3967499999999</v>
      </c>
      <c r="E17" s="110">
        <f t="shared" si="7"/>
        <v>2555.3967499999999</v>
      </c>
      <c r="F17" s="110">
        <f t="shared" si="7"/>
        <v>2555.3967499999999</v>
      </c>
      <c r="G17" s="110">
        <f t="shared" si="7"/>
        <v>2555.3967499999999</v>
      </c>
      <c r="H17" s="110">
        <f t="shared" si="7"/>
        <v>2555.3967499999999</v>
      </c>
      <c r="I17" s="110">
        <f t="shared" si="7"/>
        <v>2555.3967499999999</v>
      </c>
      <c r="J17" s="110">
        <f t="shared" si="7"/>
        <v>2555.3967499999999</v>
      </c>
      <c r="K17" s="110">
        <f t="shared" si="7"/>
        <v>2555.3967499999999</v>
      </c>
      <c r="L17" s="110">
        <f t="shared" si="7"/>
        <v>2555.3967499999999</v>
      </c>
      <c r="M17" s="110">
        <f t="shared" si="7"/>
        <v>2555.3967499999999</v>
      </c>
      <c r="N17" s="110">
        <f t="shared" si="7"/>
        <v>2555.3967499999999</v>
      </c>
    </row>
    <row r="18" spans="1:14" ht="15.75" customHeight="1" x14ac:dyDescent="0.25">
      <c r="A18" s="111" t="s">
        <v>11</v>
      </c>
      <c r="B18" s="98">
        <f>+'1 mell_Önk +int'!D6</f>
        <v>4000</v>
      </c>
      <c r="C18" s="110">
        <f>+$B$18/12</f>
        <v>333.33333333333331</v>
      </c>
      <c r="D18" s="110">
        <f t="shared" ref="D18:N18" si="8">+$B$18/12</f>
        <v>333.33333333333331</v>
      </c>
      <c r="E18" s="110">
        <f t="shared" si="8"/>
        <v>333.33333333333331</v>
      </c>
      <c r="F18" s="110">
        <f t="shared" si="8"/>
        <v>333.33333333333331</v>
      </c>
      <c r="G18" s="110">
        <f t="shared" si="8"/>
        <v>333.33333333333331</v>
      </c>
      <c r="H18" s="110">
        <f t="shared" si="8"/>
        <v>333.33333333333331</v>
      </c>
      <c r="I18" s="110">
        <f t="shared" si="8"/>
        <v>333.33333333333331</v>
      </c>
      <c r="J18" s="110">
        <f>+$B$18/12</f>
        <v>333.33333333333331</v>
      </c>
      <c r="K18" s="110">
        <f t="shared" si="8"/>
        <v>333.33333333333331</v>
      </c>
      <c r="L18" s="110">
        <f t="shared" si="8"/>
        <v>333.33333333333331</v>
      </c>
      <c r="M18" s="110">
        <f t="shared" si="8"/>
        <v>333.33333333333331</v>
      </c>
      <c r="N18" s="110">
        <f t="shared" si="8"/>
        <v>333.33333333333331</v>
      </c>
    </row>
    <row r="19" spans="1:14" ht="15.75" customHeight="1" x14ac:dyDescent="0.25">
      <c r="A19" s="109" t="s">
        <v>13</v>
      </c>
      <c r="B19" s="98">
        <f>+'1 mell_Önk +int'!D7</f>
        <v>17387.772000000001</v>
      </c>
      <c r="C19" s="110">
        <f>+$B$19/12</f>
        <v>1448.981</v>
      </c>
      <c r="D19" s="110">
        <f t="shared" ref="D19:N19" si="9">+$B$19/12</f>
        <v>1448.981</v>
      </c>
      <c r="E19" s="110">
        <f t="shared" si="9"/>
        <v>1448.981</v>
      </c>
      <c r="F19" s="110">
        <f t="shared" si="9"/>
        <v>1448.981</v>
      </c>
      <c r="G19" s="110">
        <f t="shared" si="9"/>
        <v>1448.981</v>
      </c>
      <c r="H19" s="110">
        <f t="shared" si="9"/>
        <v>1448.981</v>
      </c>
      <c r="I19" s="110">
        <f t="shared" si="9"/>
        <v>1448.981</v>
      </c>
      <c r="J19" s="110">
        <f t="shared" si="9"/>
        <v>1448.981</v>
      </c>
      <c r="K19" s="110">
        <f t="shared" si="9"/>
        <v>1448.981</v>
      </c>
      <c r="L19" s="110">
        <f t="shared" si="9"/>
        <v>1448.981</v>
      </c>
      <c r="M19" s="110">
        <f t="shared" si="9"/>
        <v>1448.981</v>
      </c>
      <c r="N19" s="110">
        <f t="shared" si="9"/>
        <v>1448.981</v>
      </c>
    </row>
    <row r="20" spans="1:14" ht="15.75" customHeight="1" x14ac:dyDescent="0.25">
      <c r="A20" s="6" t="s">
        <v>19</v>
      </c>
      <c r="B20" s="98">
        <f>+'1 mell_Önk +int'!D14</f>
        <v>13194.66</v>
      </c>
      <c r="C20" s="110">
        <v>341</v>
      </c>
      <c r="D20" s="110"/>
      <c r="E20" s="110">
        <f>+(B20-C20)/3</f>
        <v>4284.5533333333333</v>
      </c>
      <c r="F20" s="110">
        <v>0</v>
      </c>
      <c r="G20" s="110"/>
      <c r="H20" s="110">
        <f>+(B20-C20)/3</f>
        <v>4284.5533333333333</v>
      </c>
      <c r="I20" s="110"/>
      <c r="J20" s="110">
        <v>0</v>
      </c>
      <c r="K20" s="110">
        <f>+(B20-C20)/3</f>
        <v>4284.5533333333333</v>
      </c>
      <c r="L20" s="110"/>
      <c r="M20" s="110"/>
      <c r="N20" s="110"/>
    </row>
    <row r="21" spans="1:14" ht="15.75" customHeight="1" x14ac:dyDescent="0.25">
      <c r="A21" s="6" t="s">
        <v>21</v>
      </c>
      <c r="B21" s="98">
        <f>+'1 mell_Önk +int'!D15</f>
        <v>49672.116999999998</v>
      </c>
      <c r="C21" s="110">
        <v>362</v>
      </c>
      <c r="D21" s="110"/>
      <c r="E21" s="110"/>
      <c r="F21" s="110">
        <f>+(B21-C21)/2</f>
        <v>24655.058499999999</v>
      </c>
      <c r="G21" s="110"/>
      <c r="H21" s="110"/>
      <c r="I21" s="110"/>
      <c r="J21" s="110"/>
      <c r="K21" s="110">
        <f>+(B21-C21)/2</f>
        <v>24655.058499999999</v>
      </c>
      <c r="L21" s="110"/>
      <c r="M21" s="110"/>
      <c r="N21" s="110"/>
    </row>
    <row r="22" spans="1:14" ht="15.75" customHeight="1" x14ac:dyDescent="0.25">
      <c r="A22" s="6" t="s">
        <v>184</v>
      </c>
      <c r="B22" s="98">
        <f>+'1 mell_Önk +int'!D16</f>
        <v>0</v>
      </c>
      <c r="C22" s="110"/>
      <c r="D22" s="110"/>
      <c r="E22" s="110">
        <f>+B22</f>
        <v>0</v>
      </c>
      <c r="F22" s="110"/>
      <c r="G22" s="110"/>
      <c r="H22" s="110"/>
      <c r="I22" s="110"/>
      <c r="J22" s="110"/>
      <c r="K22" s="110"/>
      <c r="L22" s="110"/>
      <c r="M22" s="110"/>
      <c r="N22" s="110"/>
    </row>
    <row r="23" spans="1:14" ht="15.75" customHeight="1" x14ac:dyDescent="0.25">
      <c r="A23" s="6" t="s">
        <v>27</v>
      </c>
      <c r="B23" s="98">
        <f>+'1 mell_Önk +int'!D20+'1 mell_Önk +int'!D21</f>
        <v>45883.246999999996</v>
      </c>
      <c r="C23" s="110">
        <f>+$B$23/12</f>
        <v>3823.6039166666665</v>
      </c>
      <c r="D23" s="110">
        <f t="shared" ref="D23:M23" si="10">+$B$23/12</f>
        <v>3823.6039166666665</v>
      </c>
      <c r="E23" s="110">
        <f t="shared" si="10"/>
        <v>3823.6039166666665</v>
      </c>
      <c r="F23" s="110">
        <f t="shared" si="10"/>
        <v>3823.6039166666665</v>
      </c>
      <c r="G23" s="110">
        <f t="shared" si="10"/>
        <v>3823.6039166666665</v>
      </c>
      <c r="H23" s="110">
        <f t="shared" si="10"/>
        <v>3823.6039166666665</v>
      </c>
      <c r="I23" s="110">
        <f t="shared" si="10"/>
        <v>3823.6039166666665</v>
      </c>
      <c r="J23" s="110">
        <f t="shared" si="10"/>
        <v>3823.6039166666665</v>
      </c>
      <c r="K23" s="110">
        <f t="shared" si="10"/>
        <v>3823.6039166666665</v>
      </c>
      <c r="L23" s="110">
        <f t="shared" si="10"/>
        <v>3823.6039166666665</v>
      </c>
      <c r="M23" s="110">
        <f t="shared" si="10"/>
        <v>3823.6039166666665</v>
      </c>
      <c r="N23" s="110">
        <f>+$B$23/12</f>
        <v>3823.6039166666665</v>
      </c>
    </row>
    <row r="24" spans="1:14" s="100" customFormat="1" ht="14.25" x14ac:dyDescent="0.2">
      <c r="A24" s="97" t="s">
        <v>185</v>
      </c>
      <c r="B24" s="98">
        <f>SUM(B15:B23)</f>
        <v>203752.67300000001</v>
      </c>
      <c r="C24" s="99">
        <f>SUM(C15:C23)</f>
        <v>12443.491333333333</v>
      </c>
      <c r="D24" s="99">
        <f t="shared" ref="D24:N24" si="11">SUM(D15:D23)</f>
        <v>11740.491333333333</v>
      </c>
      <c r="E24" s="99">
        <f t="shared" si="11"/>
        <v>16025.044666666667</v>
      </c>
      <c r="F24" s="99">
        <f t="shared" si="11"/>
        <v>36395.549833333331</v>
      </c>
      <c r="G24" s="99">
        <f t="shared" si="11"/>
        <v>11740.491333333333</v>
      </c>
      <c r="H24" s="99">
        <f t="shared" si="11"/>
        <v>16025.044666666667</v>
      </c>
      <c r="I24" s="99">
        <f t="shared" si="11"/>
        <v>11740.491333333333</v>
      </c>
      <c r="J24" s="99">
        <f t="shared" si="11"/>
        <v>11740.491333333333</v>
      </c>
      <c r="K24" s="99">
        <f t="shared" si="11"/>
        <v>40680.103166666668</v>
      </c>
      <c r="L24" s="99">
        <f t="shared" si="11"/>
        <v>11740.491333333333</v>
      </c>
      <c r="M24" s="99">
        <f t="shared" si="11"/>
        <v>11740.491333333333</v>
      </c>
      <c r="N24" s="99">
        <f t="shared" si="11"/>
        <v>11740.491333333333</v>
      </c>
    </row>
    <row r="25" spans="1:14" s="100" customFormat="1" ht="14.25" x14ac:dyDescent="0.2">
      <c r="A25" s="106" t="s">
        <v>181</v>
      </c>
      <c r="B25" s="107"/>
      <c r="C25" s="107">
        <f>+C24</f>
        <v>12443.491333333333</v>
      </c>
      <c r="D25" s="107">
        <f>+D24+C25</f>
        <v>24183.982666666667</v>
      </c>
      <c r="E25" s="107">
        <f t="shared" ref="E25:N25" si="12">+E24+D25</f>
        <v>40209.027333333332</v>
      </c>
      <c r="F25" s="107">
        <f t="shared" si="12"/>
        <v>76604.577166666655</v>
      </c>
      <c r="G25" s="107">
        <f t="shared" si="12"/>
        <v>88345.068499999994</v>
      </c>
      <c r="H25" s="107">
        <f t="shared" si="12"/>
        <v>104370.11316666666</v>
      </c>
      <c r="I25" s="107">
        <f t="shared" si="12"/>
        <v>116110.6045</v>
      </c>
      <c r="J25" s="107">
        <f t="shared" si="12"/>
        <v>127851.09583333334</v>
      </c>
      <c r="K25" s="107">
        <f t="shared" si="12"/>
        <v>168531.19900000002</v>
      </c>
      <c r="L25" s="107">
        <f t="shared" si="12"/>
        <v>180271.69033333336</v>
      </c>
      <c r="M25" s="107">
        <f t="shared" si="12"/>
        <v>192012.1816666667</v>
      </c>
      <c r="N25" s="107">
        <f t="shared" si="12"/>
        <v>203752.67300000004</v>
      </c>
    </row>
    <row r="26" spans="1:14" s="100" customFormat="1" x14ac:dyDescent="0.25">
      <c r="A26" s="103"/>
      <c r="B26" s="112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</row>
    <row r="27" spans="1:14" x14ac:dyDescent="0.25">
      <c r="A27" s="103"/>
      <c r="B27" s="112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</sheetData>
  <printOptions gridLines="1"/>
  <pageMargins left="0.62992125984251968" right="0.59055118110236227" top="1.2598425196850394" bottom="0.98425196850393704" header="0.51181102362204722" footer="0.51181102362204722"/>
  <pageSetup paperSize="9" scale="65" orientation="landscape" r:id="rId1"/>
  <headerFooter alignWithMargins="0">
    <oddHeader xml:space="preserve">&amp;L&amp;"Times New Roman,Normál"Vértesboglár Község Önkormányzata&amp;C&amp;"Times New Roman,Normál"
2017. évi előirányzat felhasználási ütemterv
e Ft-ban&amp;R&amp;"Times New Roman,Normál"8. melléklet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70"/>
  <sheetViews>
    <sheetView zoomScaleNormal="100" workbookViewId="0">
      <selection activeCell="H28" sqref="H28"/>
    </sheetView>
  </sheetViews>
  <sheetFormatPr defaultColWidth="9.140625" defaultRowHeight="15" x14ac:dyDescent="0.25"/>
  <cols>
    <col min="1" max="1" width="3.28515625" style="117" customWidth="1"/>
    <col min="2" max="2" width="54.85546875" style="117" customWidth="1"/>
    <col min="3" max="6" width="11.28515625" style="30" customWidth="1"/>
    <col min="7" max="16384" width="9.140625" style="117"/>
  </cols>
  <sheetData>
    <row r="2" spans="1:6" ht="26.25" x14ac:dyDescent="0.25">
      <c r="A2" s="126"/>
      <c r="B2" s="126"/>
      <c r="C2" s="152" t="s">
        <v>203</v>
      </c>
      <c r="D2" s="152" t="s">
        <v>204</v>
      </c>
      <c r="E2" s="152" t="s">
        <v>205</v>
      </c>
      <c r="F2" s="152" t="s">
        <v>280</v>
      </c>
    </row>
    <row r="3" spans="1:6" x14ac:dyDescent="0.25">
      <c r="A3" s="123" t="s">
        <v>2</v>
      </c>
      <c r="B3" s="123" t="s">
        <v>3</v>
      </c>
      <c r="C3" s="124"/>
      <c r="D3" s="124"/>
      <c r="E3" s="124"/>
      <c r="F3" s="124"/>
    </row>
    <row r="4" spans="1:6" x14ac:dyDescent="0.25">
      <c r="A4" s="126" t="s">
        <v>4</v>
      </c>
      <c r="B4" s="126" t="s">
        <v>5</v>
      </c>
      <c r="C4" s="124">
        <v>35311.809000000001</v>
      </c>
      <c r="D4" s="124">
        <v>35359.761999999995</v>
      </c>
      <c r="E4" s="124">
        <v>35465.841285999988</v>
      </c>
      <c r="F4" s="124">
        <v>35572.238809857983</v>
      </c>
    </row>
    <row r="5" spans="1:6" x14ac:dyDescent="0.25">
      <c r="A5" s="126" t="s">
        <v>6</v>
      </c>
      <c r="B5" s="126" t="s">
        <v>7</v>
      </c>
      <c r="C5" s="124">
        <v>7638.3069999999998</v>
      </c>
      <c r="D5" s="124">
        <v>7624.8059999999996</v>
      </c>
      <c r="E5" s="124">
        <v>7647.680417999999</v>
      </c>
      <c r="F5" s="124">
        <v>7670.6234592539986</v>
      </c>
    </row>
    <row r="6" spans="1:6" x14ac:dyDescent="0.25">
      <c r="A6" s="126" t="s">
        <v>8</v>
      </c>
      <c r="B6" s="126" t="s">
        <v>9</v>
      </c>
      <c r="C6" s="124">
        <v>30664.760999999999</v>
      </c>
      <c r="D6" s="124">
        <v>25598.565999999999</v>
      </c>
      <c r="E6" s="124">
        <v>25675.361697999997</v>
      </c>
      <c r="F6" s="124">
        <v>25752.387783093993</v>
      </c>
    </row>
    <row r="7" spans="1:6" x14ac:dyDescent="0.25">
      <c r="A7" s="126" t="s">
        <v>10</v>
      </c>
      <c r="B7" s="126" t="s">
        <v>11</v>
      </c>
      <c r="C7" s="124">
        <v>4000</v>
      </c>
      <c r="D7" s="124">
        <v>4011.9999999999995</v>
      </c>
      <c r="E7" s="124">
        <v>4024.0359999999991</v>
      </c>
      <c r="F7" s="124">
        <v>4036.1081079999985</v>
      </c>
    </row>
    <row r="8" spans="1:6" x14ac:dyDescent="0.25">
      <c r="A8" s="126" t="s">
        <v>12</v>
      </c>
      <c r="B8" s="126" t="s">
        <v>13</v>
      </c>
      <c r="C8" s="124">
        <v>17387.772000000001</v>
      </c>
      <c r="D8" s="124">
        <v>11378.031999999999</v>
      </c>
      <c r="E8" s="124">
        <v>11412.166095999997</v>
      </c>
      <c r="F8" s="124">
        <v>11446.402594287996</v>
      </c>
    </row>
    <row r="9" spans="1:6" x14ac:dyDescent="0.25">
      <c r="A9" s="126"/>
      <c r="B9" s="127" t="s">
        <v>164</v>
      </c>
      <c r="C9" s="129">
        <v>14141.207</v>
      </c>
      <c r="D9" s="129">
        <v>8490.3949999999986</v>
      </c>
      <c r="E9" s="129">
        <v>8515.8661849999971</v>
      </c>
      <c r="F9" s="129">
        <v>8541.4137835549955</v>
      </c>
    </row>
    <row r="10" spans="1:6" x14ac:dyDescent="0.25">
      <c r="A10" s="126"/>
      <c r="B10" s="127" t="s">
        <v>14</v>
      </c>
      <c r="C10" s="128">
        <v>0</v>
      </c>
      <c r="D10" s="128">
        <v>1884.6369999999997</v>
      </c>
      <c r="E10" s="128">
        <v>1890.2909109999996</v>
      </c>
      <c r="F10" s="128">
        <v>1895.9617837329995</v>
      </c>
    </row>
    <row r="11" spans="1:6" x14ac:dyDescent="0.25">
      <c r="A11" s="126"/>
      <c r="B11" s="127" t="s">
        <v>15</v>
      </c>
      <c r="C11" s="128">
        <v>1000</v>
      </c>
      <c r="D11" s="128">
        <v>1002.9999999999999</v>
      </c>
      <c r="E11" s="128">
        <v>1006.0089999999998</v>
      </c>
      <c r="F11" s="128">
        <v>1009.0270269999996</v>
      </c>
    </row>
    <row r="12" spans="1:6" x14ac:dyDescent="0.25">
      <c r="A12" s="126"/>
      <c r="B12" s="127" t="s">
        <v>192</v>
      </c>
      <c r="C12" s="128">
        <v>92.564999999999998</v>
      </c>
      <c r="D12" s="128">
        <v>0</v>
      </c>
      <c r="E12" s="128">
        <v>0</v>
      </c>
      <c r="F12" s="128">
        <v>0</v>
      </c>
    </row>
    <row r="13" spans="1:6" x14ac:dyDescent="0.25">
      <c r="A13" s="153"/>
      <c r="B13" s="131" t="s">
        <v>16</v>
      </c>
      <c r="C13" s="132">
        <v>95002.649000000005</v>
      </c>
      <c r="D13" s="132">
        <v>83973.165999999997</v>
      </c>
      <c r="E13" s="132">
        <v>84225.085497999971</v>
      </c>
      <c r="F13" s="132">
        <v>84477.760754493967</v>
      </c>
    </row>
    <row r="14" spans="1:6" x14ac:dyDescent="0.25">
      <c r="A14" s="126"/>
      <c r="B14" s="123" t="s">
        <v>17</v>
      </c>
      <c r="C14" s="133"/>
      <c r="D14" s="133">
        <v>0</v>
      </c>
      <c r="E14" s="133">
        <v>0</v>
      </c>
      <c r="F14" s="133">
        <v>0</v>
      </c>
    </row>
    <row r="15" spans="1:6" x14ac:dyDescent="0.25">
      <c r="A15" s="126" t="s">
        <v>18</v>
      </c>
      <c r="B15" s="126" t="s">
        <v>19</v>
      </c>
      <c r="C15" s="124">
        <v>13194.66</v>
      </c>
      <c r="D15" s="124">
        <v>5177.4859999999999</v>
      </c>
      <c r="E15" s="124">
        <v>5193.0184579999996</v>
      </c>
      <c r="F15" s="124">
        <v>5208.5975133739994</v>
      </c>
    </row>
    <row r="16" spans="1:6" x14ac:dyDescent="0.25">
      <c r="A16" s="126" t="s">
        <v>20</v>
      </c>
      <c r="B16" s="126" t="s">
        <v>21</v>
      </c>
      <c r="C16" s="124">
        <v>49672.116999999998</v>
      </c>
      <c r="D16" s="124">
        <v>13423.148999999999</v>
      </c>
      <c r="E16" s="124">
        <v>13463.418446999998</v>
      </c>
      <c r="F16" s="124">
        <v>13503.808702340997</v>
      </c>
    </row>
    <row r="17" spans="1:6" x14ac:dyDescent="0.25">
      <c r="A17" s="126" t="s">
        <v>22</v>
      </c>
      <c r="B17" s="126" t="s">
        <v>23</v>
      </c>
      <c r="C17" s="124">
        <v>0</v>
      </c>
      <c r="D17" s="124">
        <v>0</v>
      </c>
      <c r="E17" s="124">
        <v>0</v>
      </c>
      <c r="F17" s="124">
        <v>0</v>
      </c>
    </row>
    <row r="18" spans="1:6" x14ac:dyDescent="0.25">
      <c r="A18" s="153"/>
      <c r="B18" s="131" t="s">
        <v>24</v>
      </c>
      <c r="C18" s="132">
        <v>62866.777000000002</v>
      </c>
      <c r="D18" s="132">
        <v>18600.634999999998</v>
      </c>
      <c r="E18" s="132">
        <v>18656.436904999995</v>
      </c>
      <c r="F18" s="132">
        <v>18712.406215714993</v>
      </c>
    </row>
    <row r="19" spans="1:6" x14ac:dyDescent="0.25">
      <c r="A19" s="145"/>
      <c r="B19" s="135" t="s">
        <v>25</v>
      </c>
      <c r="C19" s="136">
        <v>157869.42600000001</v>
      </c>
      <c r="D19" s="136">
        <v>102573.80099999999</v>
      </c>
      <c r="E19" s="136">
        <v>102881.52240299997</v>
      </c>
      <c r="F19" s="136">
        <v>103190.16697020896</v>
      </c>
    </row>
    <row r="20" spans="1:6" x14ac:dyDescent="0.25">
      <c r="A20" s="123" t="s">
        <v>26</v>
      </c>
      <c r="B20" s="123" t="s">
        <v>27</v>
      </c>
      <c r="C20" s="137"/>
      <c r="D20" s="137">
        <v>0</v>
      </c>
      <c r="E20" s="137">
        <v>0</v>
      </c>
      <c r="F20" s="137">
        <v>0</v>
      </c>
    </row>
    <row r="21" spans="1:6" x14ac:dyDescent="0.25">
      <c r="A21" s="123"/>
      <c r="B21" s="126" t="s">
        <v>28</v>
      </c>
      <c r="C21" s="137">
        <v>44193.81</v>
      </c>
      <c r="D21" s="137">
        <v>44252.359999999993</v>
      </c>
      <c r="E21" s="137">
        <v>44385.117079999989</v>
      </c>
      <c r="F21" s="137">
        <v>44518.272431239988</v>
      </c>
    </row>
    <row r="22" spans="1:6" x14ac:dyDescent="0.25">
      <c r="A22" s="123"/>
      <c r="B22" s="126" t="s">
        <v>193</v>
      </c>
      <c r="C22" s="137">
        <v>1689.4369999999999</v>
      </c>
      <c r="D22" s="137">
        <v>0</v>
      </c>
      <c r="E22" s="137">
        <v>0</v>
      </c>
      <c r="F22" s="137">
        <v>0</v>
      </c>
    </row>
    <row r="23" spans="1:6" x14ac:dyDescent="0.25">
      <c r="A23" s="123"/>
      <c r="B23" s="126" t="s">
        <v>29</v>
      </c>
      <c r="C23" s="137">
        <v>0</v>
      </c>
      <c r="D23" s="137">
        <v>0</v>
      </c>
      <c r="E23" s="137">
        <v>0</v>
      </c>
      <c r="F23" s="137">
        <v>0</v>
      </c>
    </row>
    <row r="24" spans="1:6" x14ac:dyDescent="0.25">
      <c r="A24" s="145"/>
      <c r="B24" s="135" t="s">
        <v>30</v>
      </c>
      <c r="C24" s="136">
        <v>45883.246999999996</v>
      </c>
      <c r="D24" s="136">
        <v>44252.359999999993</v>
      </c>
      <c r="E24" s="136">
        <v>44385.117079999989</v>
      </c>
      <c r="F24" s="136">
        <v>44518.272431239988</v>
      </c>
    </row>
    <row r="25" spans="1:6" x14ac:dyDescent="0.25">
      <c r="A25" s="154"/>
      <c r="B25" s="139" t="s">
        <v>31</v>
      </c>
      <c r="C25" s="140">
        <v>203752.67300000001</v>
      </c>
      <c r="D25" s="140">
        <v>146826.16099999999</v>
      </c>
      <c r="E25" s="140">
        <v>147266.63948299998</v>
      </c>
      <c r="F25" s="140">
        <v>147708.43940144897</v>
      </c>
    </row>
    <row r="26" spans="1:6" x14ac:dyDescent="0.25">
      <c r="A26" s="145"/>
      <c r="B26" s="123" t="s">
        <v>32</v>
      </c>
      <c r="C26" s="133"/>
      <c r="D26" s="133">
        <v>0</v>
      </c>
      <c r="E26" s="133">
        <v>0</v>
      </c>
      <c r="F26" s="133">
        <v>0</v>
      </c>
    </row>
    <row r="27" spans="1:6" x14ac:dyDescent="0.25">
      <c r="A27" s="145" t="s">
        <v>33</v>
      </c>
      <c r="B27" s="141" t="s">
        <v>34</v>
      </c>
      <c r="C27" s="133">
        <v>57632.908000000003</v>
      </c>
      <c r="D27" s="133">
        <v>52743.971638999996</v>
      </c>
      <c r="E27" s="133">
        <v>52902.203553916988</v>
      </c>
      <c r="F27" s="133">
        <v>53060.91016457873</v>
      </c>
    </row>
    <row r="28" spans="1:6" x14ac:dyDescent="0.25">
      <c r="A28" s="145"/>
      <c r="B28" s="142" t="s">
        <v>35</v>
      </c>
      <c r="C28" s="128">
        <v>53856.902000000002</v>
      </c>
      <c r="D28" s="128">
        <v>48956.643639000002</v>
      </c>
      <c r="E28" s="128">
        <v>49103.513569916999</v>
      </c>
      <c r="F28" s="128">
        <v>49250.824110626745</v>
      </c>
    </row>
    <row r="29" spans="1:6" x14ac:dyDescent="0.25">
      <c r="A29" s="145"/>
      <c r="B29" s="142" t="s">
        <v>36</v>
      </c>
      <c r="C29" s="128">
        <v>3776.0059999999999</v>
      </c>
      <c r="D29" s="128">
        <v>3787.3279999999995</v>
      </c>
      <c r="E29" s="128">
        <v>3798.6899839999992</v>
      </c>
      <c r="F29" s="128">
        <v>3810.0860539519986</v>
      </c>
    </row>
    <row r="30" spans="1:6" x14ac:dyDescent="0.25">
      <c r="A30" s="145"/>
      <c r="B30" s="143" t="s">
        <v>37</v>
      </c>
      <c r="C30" s="144">
        <v>0</v>
      </c>
      <c r="D30" s="144">
        <v>0</v>
      </c>
      <c r="E30" s="144">
        <v>0</v>
      </c>
      <c r="F30" s="144">
        <v>0</v>
      </c>
    </row>
    <row r="31" spans="1:6" x14ac:dyDescent="0.25">
      <c r="A31" s="145"/>
      <c r="B31" s="143" t="s">
        <v>38</v>
      </c>
      <c r="C31" s="144">
        <v>0</v>
      </c>
      <c r="D31" s="144">
        <v>0</v>
      </c>
      <c r="E31" s="144">
        <v>0</v>
      </c>
      <c r="F31" s="144">
        <v>0</v>
      </c>
    </row>
    <row r="32" spans="1:6" x14ac:dyDescent="0.25">
      <c r="A32" s="145"/>
      <c r="B32" s="143" t="s">
        <v>39</v>
      </c>
      <c r="C32" s="144">
        <v>0</v>
      </c>
      <c r="D32" s="144">
        <v>0</v>
      </c>
      <c r="E32" s="144">
        <v>0</v>
      </c>
      <c r="F32" s="144">
        <v>0</v>
      </c>
    </row>
    <row r="33" spans="1:6" x14ac:dyDescent="0.25">
      <c r="A33" s="145"/>
      <c r="B33" s="143" t="s">
        <v>194</v>
      </c>
      <c r="C33" s="144">
        <v>0</v>
      </c>
      <c r="D33" s="144">
        <v>0</v>
      </c>
      <c r="E33" s="144">
        <v>0</v>
      </c>
      <c r="F33" s="144">
        <v>0</v>
      </c>
    </row>
    <row r="34" spans="1:6" x14ac:dyDescent="0.25">
      <c r="A34" s="145" t="s">
        <v>40</v>
      </c>
      <c r="B34" s="145" t="s">
        <v>41</v>
      </c>
      <c r="C34" s="133">
        <v>19108.418000000001</v>
      </c>
      <c r="D34" s="133">
        <v>19147.269999999997</v>
      </c>
      <c r="E34" s="133">
        <v>19204.711809999993</v>
      </c>
      <c r="F34" s="133">
        <v>19262.325945429991</v>
      </c>
    </row>
    <row r="35" spans="1:6" x14ac:dyDescent="0.25">
      <c r="A35" s="145"/>
      <c r="B35" s="145" t="s">
        <v>42</v>
      </c>
      <c r="C35" s="133">
        <v>28.417999999999999</v>
      </c>
      <c r="D35" s="133">
        <v>10.029999999999999</v>
      </c>
      <c r="E35" s="133">
        <v>10.060089999999999</v>
      </c>
      <c r="F35" s="133">
        <v>10.090270269999998</v>
      </c>
    </row>
    <row r="36" spans="1:6" x14ac:dyDescent="0.25">
      <c r="A36" s="145"/>
      <c r="B36" s="126" t="s">
        <v>43</v>
      </c>
      <c r="C36" s="133">
        <v>5818.2830000000004</v>
      </c>
      <c r="D36" s="133">
        <v>5967.8499999999995</v>
      </c>
      <c r="E36" s="133">
        <v>5985.7535499999985</v>
      </c>
      <c r="F36" s="133">
        <v>6003.7108106499982</v>
      </c>
    </row>
    <row r="37" spans="1:6" x14ac:dyDescent="0.25">
      <c r="A37" s="145"/>
      <c r="B37" s="142" t="s">
        <v>44</v>
      </c>
      <c r="C37" s="128">
        <v>450</v>
      </c>
      <c r="D37" s="128">
        <v>451.34999999999997</v>
      </c>
      <c r="E37" s="128">
        <v>452.70404999999994</v>
      </c>
      <c r="F37" s="128">
        <v>454.06216214999989</v>
      </c>
    </row>
    <row r="38" spans="1:6" x14ac:dyDescent="0.25">
      <c r="A38" s="145"/>
      <c r="B38" s="142" t="s">
        <v>45</v>
      </c>
      <c r="C38" s="128">
        <v>5268.2830000000004</v>
      </c>
      <c r="D38" s="128">
        <v>5416.2</v>
      </c>
      <c r="E38" s="128">
        <v>5432.4485999999988</v>
      </c>
      <c r="F38" s="128">
        <v>5448.7459457999985</v>
      </c>
    </row>
    <row r="39" spans="1:6" x14ac:dyDescent="0.25">
      <c r="A39" s="145"/>
      <c r="B39" s="142" t="s">
        <v>46</v>
      </c>
      <c r="C39" s="128">
        <v>100</v>
      </c>
      <c r="D39" s="128">
        <v>100.29999999999998</v>
      </c>
      <c r="E39" s="128">
        <v>100.60089999999997</v>
      </c>
      <c r="F39" s="128">
        <v>100.90270269999996</v>
      </c>
    </row>
    <row r="40" spans="1:6" x14ac:dyDescent="0.25">
      <c r="A40" s="145"/>
      <c r="B40" s="126" t="s">
        <v>47</v>
      </c>
      <c r="C40" s="133">
        <v>13191.487000000001</v>
      </c>
      <c r="D40" s="133">
        <v>13139.3</v>
      </c>
      <c r="E40" s="133">
        <v>13178.717899999998</v>
      </c>
      <c r="F40" s="133">
        <v>13218.254053699997</v>
      </c>
    </row>
    <row r="41" spans="1:6" x14ac:dyDescent="0.25">
      <c r="A41" s="145"/>
      <c r="B41" s="142" t="s">
        <v>48</v>
      </c>
      <c r="C41" s="128">
        <v>11000</v>
      </c>
      <c r="D41" s="128">
        <v>11032.999999999998</v>
      </c>
      <c r="E41" s="128">
        <v>11066.098999999997</v>
      </c>
      <c r="F41" s="128">
        <v>11099.297296999996</v>
      </c>
    </row>
    <row r="42" spans="1:6" x14ac:dyDescent="0.25">
      <c r="A42" s="145"/>
      <c r="B42" s="142" t="s">
        <v>49</v>
      </c>
      <c r="C42" s="128">
        <v>0</v>
      </c>
      <c r="D42" s="128">
        <v>0</v>
      </c>
      <c r="E42" s="128">
        <v>0</v>
      </c>
      <c r="F42" s="128">
        <v>0</v>
      </c>
    </row>
    <row r="43" spans="1:6" x14ac:dyDescent="0.25">
      <c r="A43" s="145"/>
      <c r="B43" s="142" t="s">
        <v>50</v>
      </c>
      <c r="C43" s="128">
        <v>2091.4870000000001</v>
      </c>
      <c r="D43" s="128">
        <v>2005.9999999999998</v>
      </c>
      <c r="E43" s="128">
        <v>2012.0179999999996</v>
      </c>
      <c r="F43" s="128">
        <v>2018.0540539999993</v>
      </c>
    </row>
    <row r="44" spans="1:6" x14ac:dyDescent="0.25">
      <c r="A44" s="145"/>
      <c r="B44" s="142" t="s">
        <v>234</v>
      </c>
      <c r="C44" s="128">
        <v>100</v>
      </c>
      <c r="D44" s="128">
        <v>100.29999999999998</v>
      </c>
      <c r="E44" s="128">
        <v>100.60089999999997</v>
      </c>
      <c r="F44" s="128">
        <v>100.90270269999996</v>
      </c>
    </row>
    <row r="45" spans="1:6" x14ac:dyDescent="0.25">
      <c r="A45" s="145"/>
      <c r="B45" s="126" t="s">
        <v>51</v>
      </c>
      <c r="C45" s="133">
        <v>70.23</v>
      </c>
      <c r="D45" s="133">
        <v>30.089999999999996</v>
      </c>
      <c r="E45" s="133">
        <v>30.180269999999993</v>
      </c>
      <c r="F45" s="133">
        <v>30.27081080999999</v>
      </c>
    </row>
    <row r="46" spans="1:6" x14ac:dyDescent="0.25">
      <c r="A46" s="145"/>
      <c r="B46" s="142" t="s">
        <v>52</v>
      </c>
      <c r="C46" s="128">
        <v>0</v>
      </c>
      <c r="D46" s="128">
        <v>0</v>
      </c>
      <c r="E46" s="128">
        <v>0</v>
      </c>
      <c r="F46" s="128">
        <v>0</v>
      </c>
    </row>
    <row r="47" spans="1:6" x14ac:dyDescent="0.25">
      <c r="A47" s="145"/>
      <c r="B47" s="142" t="s">
        <v>195</v>
      </c>
      <c r="C47" s="128">
        <v>70.23</v>
      </c>
      <c r="D47" s="128">
        <v>30.089999999999996</v>
      </c>
      <c r="E47" s="128">
        <v>30.180269999999993</v>
      </c>
      <c r="F47" s="128">
        <v>30.27081080999999</v>
      </c>
    </row>
    <row r="48" spans="1:6" x14ac:dyDescent="0.25">
      <c r="A48" s="126" t="s">
        <v>53</v>
      </c>
      <c r="B48" s="126" t="s">
        <v>54</v>
      </c>
      <c r="C48" s="133">
        <v>11700.628000000002</v>
      </c>
      <c r="D48" s="133">
        <v>10597.697999999999</v>
      </c>
      <c r="E48" s="133">
        <v>10629.491093999997</v>
      </c>
      <c r="F48" s="133">
        <v>10661.379567281996</v>
      </c>
    </row>
    <row r="49" spans="1:6" x14ac:dyDescent="0.25">
      <c r="A49" s="126"/>
      <c r="B49" s="142" t="s">
        <v>55</v>
      </c>
      <c r="C49" s="128">
        <v>1250</v>
      </c>
      <c r="D49" s="128">
        <v>1253.7499999999998</v>
      </c>
      <c r="E49" s="128">
        <v>1257.5112499999996</v>
      </c>
      <c r="F49" s="128">
        <v>1261.2837837499994</v>
      </c>
    </row>
    <row r="50" spans="1:6" x14ac:dyDescent="0.25">
      <c r="A50" s="126"/>
      <c r="B50" s="142" t="s">
        <v>235</v>
      </c>
      <c r="C50" s="128">
        <v>808.90800000000002</v>
      </c>
      <c r="D50" s="128">
        <v>1184.5429999999999</v>
      </c>
      <c r="E50" s="128">
        <v>1188.0966289999997</v>
      </c>
      <c r="F50" s="128">
        <v>1191.6609188869995</v>
      </c>
    </row>
    <row r="51" spans="1:6" x14ac:dyDescent="0.25">
      <c r="A51" s="126"/>
      <c r="B51" s="142" t="s">
        <v>196</v>
      </c>
      <c r="C51" s="128">
        <v>581.21400000000006</v>
      </c>
      <c r="D51" s="128">
        <v>0</v>
      </c>
      <c r="E51" s="128">
        <v>0</v>
      </c>
      <c r="F51" s="128">
        <v>0</v>
      </c>
    </row>
    <row r="52" spans="1:6" x14ac:dyDescent="0.25">
      <c r="A52" s="126"/>
      <c r="B52" s="142" t="s">
        <v>56</v>
      </c>
      <c r="C52" s="128">
        <v>6158.2520000000004</v>
      </c>
      <c r="D52" s="128">
        <v>6159.4229999999998</v>
      </c>
      <c r="E52" s="128">
        <v>6177.901268999999</v>
      </c>
      <c r="F52" s="128">
        <v>6196.4349728069983</v>
      </c>
    </row>
    <row r="53" spans="1:6" x14ac:dyDescent="0.25">
      <c r="A53" s="126"/>
      <c r="B53" s="142" t="s">
        <v>166</v>
      </c>
      <c r="C53" s="128">
        <v>1837.432</v>
      </c>
      <c r="D53" s="128">
        <v>1661.9709999999998</v>
      </c>
      <c r="E53" s="128">
        <v>1666.9569129999995</v>
      </c>
      <c r="F53" s="128">
        <v>1671.9577837389993</v>
      </c>
    </row>
    <row r="54" spans="1:6" x14ac:dyDescent="0.25">
      <c r="A54" s="126"/>
      <c r="B54" s="142" t="s">
        <v>197</v>
      </c>
      <c r="C54" s="128">
        <v>914.30700000000002</v>
      </c>
      <c r="D54" s="128">
        <v>0</v>
      </c>
      <c r="E54" s="128">
        <v>0</v>
      </c>
      <c r="F54" s="128">
        <v>0</v>
      </c>
    </row>
    <row r="55" spans="1:6" x14ac:dyDescent="0.25">
      <c r="A55" s="126"/>
      <c r="B55" s="142" t="s">
        <v>198</v>
      </c>
      <c r="C55" s="128">
        <v>58.084000000000003</v>
      </c>
      <c r="D55" s="128">
        <v>0</v>
      </c>
      <c r="E55" s="128">
        <v>0</v>
      </c>
      <c r="F55" s="128">
        <v>0</v>
      </c>
    </row>
    <row r="56" spans="1:6" x14ac:dyDescent="0.25">
      <c r="A56" s="126"/>
      <c r="B56" s="142" t="s">
        <v>199</v>
      </c>
      <c r="C56" s="128">
        <v>92.430999999999997</v>
      </c>
      <c r="D56" s="128">
        <v>0</v>
      </c>
      <c r="E56" s="128">
        <v>0</v>
      </c>
      <c r="F56" s="128">
        <v>0</v>
      </c>
    </row>
    <row r="57" spans="1:6" x14ac:dyDescent="0.25">
      <c r="A57" s="126" t="s">
        <v>57</v>
      </c>
      <c r="B57" s="126" t="s">
        <v>58</v>
      </c>
      <c r="C57" s="133">
        <v>246.14</v>
      </c>
      <c r="D57" s="133">
        <v>0</v>
      </c>
      <c r="E57" s="133">
        <v>0</v>
      </c>
      <c r="F57" s="133">
        <v>0</v>
      </c>
    </row>
    <row r="58" spans="1:6" x14ac:dyDescent="0.25">
      <c r="A58" s="145"/>
      <c r="B58" s="131" t="s">
        <v>59</v>
      </c>
      <c r="C58" s="132">
        <v>88688.093999999997</v>
      </c>
      <c r="D58" s="132">
        <v>82488.939638999989</v>
      </c>
      <c r="E58" s="132">
        <v>82736.406457916979</v>
      </c>
      <c r="F58" s="132">
        <v>82984.615677290727</v>
      </c>
    </row>
    <row r="59" spans="1:6" x14ac:dyDescent="0.25">
      <c r="A59" s="126"/>
      <c r="B59" s="123" t="s">
        <v>60</v>
      </c>
      <c r="C59" s="124"/>
      <c r="D59" s="124">
        <v>0</v>
      </c>
      <c r="E59" s="124">
        <v>0</v>
      </c>
      <c r="F59" s="124">
        <v>0</v>
      </c>
    </row>
    <row r="60" spans="1:6" x14ac:dyDescent="0.25">
      <c r="A60" s="126" t="s">
        <v>61</v>
      </c>
      <c r="B60" s="141" t="s">
        <v>62</v>
      </c>
      <c r="C60" s="124">
        <v>46444.025999999998</v>
      </c>
      <c r="D60" s="124">
        <v>0</v>
      </c>
      <c r="E60" s="124">
        <v>0</v>
      </c>
      <c r="F60" s="124">
        <v>0</v>
      </c>
    </row>
    <row r="61" spans="1:6" x14ac:dyDescent="0.25">
      <c r="A61" s="126" t="s">
        <v>63</v>
      </c>
      <c r="B61" s="145" t="s">
        <v>64</v>
      </c>
      <c r="C61" s="124">
        <v>787.399</v>
      </c>
      <c r="D61" s="124">
        <v>0</v>
      </c>
      <c r="E61" s="124">
        <v>0</v>
      </c>
      <c r="F61" s="124">
        <v>0</v>
      </c>
    </row>
    <row r="62" spans="1:6" x14ac:dyDescent="0.25">
      <c r="A62" s="126" t="s">
        <v>65</v>
      </c>
      <c r="B62" s="145" t="s">
        <v>66</v>
      </c>
      <c r="C62" s="124">
        <v>53.3</v>
      </c>
      <c r="D62" s="124">
        <v>25.074999999999996</v>
      </c>
      <c r="E62" s="124">
        <v>25.150224999999992</v>
      </c>
      <c r="F62" s="124">
        <v>25.225675674999991</v>
      </c>
    </row>
    <row r="63" spans="1:6" x14ac:dyDescent="0.25">
      <c r="A63" s="126"/>
      <c r="B63" s="131" t="s">
        <v>67</v>
      </c>
      <c r="C63" s="132">
        <v>47284.724999999999</v>
      </c>
      <c r="D63" s="132">
        <v>25.074999999999996</v>
      </c>
      <c r="E63" s="132">
        <v>25.150224999999992</v>
      </c>
      <c r="F63" s="132">
        <v>25.225675674999991</v>
      </c>
    </row>
    <row r="64" spans="1:6" x14ac:dyDescent="0.25">
      <c r="A64" s="126" t="s">
        <v>68</v>
      </c>
      <c r="B64" s="135" t="s">
        <v>69</v>
      </c>
      <c r="C64" s="146">
        <v>135972.81899999999</v>
      </c>
      <c r="D64" s="146">
        <v>82514.014639000001</v>
      </c>
      <c r="E64" s="146">
        <v>82761.556682916998</v>
      </c>
      <c r="F64" s="146">
        <v>83009.841352965741</v>
      </c>
    </row>
    <row r="65" spans="1:6" x14ac:dyDescent="0.25">
      <c r="A65" s="126" t="s">
        <v>70</v>
      </c>
      <c r="B65" s="123" t="s">
        <v>71</v>
      </c>
      <c r="C65" s="133">
        <v>0</v>
      </c>
      <c r="D65" s="133">
        <v>0</v>
      </c>
      <c r="E65" s="133">
        <v>0</v>
      </c>
      <c r="F65" s="133">
        <v>0</v>
      </c>
    </row>
    <row r="66" spans="1:6" x14ac:dyDescent="0.25">
      <c r="A66" s="126"/>
      <c r="B66" s="147" t="s">
        <v>200</v>
      </c>
      <c r="C66" s="124">
        <v>44193.81</v>
      </c>
      <c r="D66" s="124">
        <v>44252.359999999993</v>
      </c>
      <c r="E66" s="124">
        <v>44385.117079999989</v>
      </c>
      <c r="F66" s="124">
        <v>44518.272431239988</v>
      </c>
    </row>
    <row r="67" spans="1:6" x14ac:dyDescent="0.25">
      <c r="A67" s="126"/>
      <c r="B67" s="147" t="s">
        <v>72</v>
      </c>
      <c r="C67" s="124">
        <v>23586.044000000002</v>
      </c>
      <c r="D67" s="124">
        <v>20059.999999999996</v>
      </c>
      <c r="E67" s="124">
        <v>20120.179999999993</v>
      </c>
      <c r="F67" s="124">
        <v>20180.540539999991</v>
      </c>
    </row>
    <row r="68" spans="1:6" x14ac:dyDescent="0.25">
      <c r="A68" s="145" t="s">
        <v>73</v>
      </c>
      <c r="B68" s="135" t="s">
        <v>74</v>
      </c>
      <c r="C68" s="136">
        <v>67779.853999999992</v>
      </c>
      <c r="D68" s="136">
        <v>64312.359999999993</v>
      </c>
      <c r="E68" s="136">
        <v>64505.297079999989</v>
      </c>
      <c r="F68" s="136">
        <v>64698.812971239982</v>
      </c>
    </row>
    <row r="69" spans="1:6" x14ac:dyDescent="0.25">
      <c r="A69" s="155"/>
      <c r="B69" s="150" t="s">
        <v>75</v>
      </c>
      <c r="C69" s="151">
        <v>203752.67299999998</v>
      </c>
      <c r="D69" s="151">
        <v>146826.37463899999</v>
      </c>
      <c r="E69" s="151">
        <v>147266.85376291696</v>
      </c>
      <c r="F69" s="151">
        <v>147708.65432420568</v>
      </c>
    </row>
    <row r="70" spans="1:6" x14ac:dyDescent="0.25">
      <c r="C70" s="30">
        <f>+C69-C25</f>
        <v>0</v>
      </c>
      <c r="D70" s="30">
        <f t="shared" ref="D70:F70" si="0">+D69-D25</f>
        <v>0.21363899999414571</v>
      </c>
      <c r="E70" s="30">
        <f t="shared" si="0"/>
        <v>0.21427991698146798</v>
      </c>
      <c r="F70" s="30">
        <f t="shared" si="0"/>
        <v>0.21492275671334937</v>
      </c>
    </row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&amp;C
Vértesboglár Község Önkormányzata és intézményének gördülő tervezése
e Ft-ban&amp;R9.melléklet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10</vt:i4>
      </vt:variant>
    </vt:vector>
  </HeadingPairs>
  <TitlesOfParts>
    <vt:vector size="22" baseType="lpstr">
      <vt:lpstr>1 mell_Önk +int</vt:lpstr>
      <vt:lpstr>2 mell_Önk</vt:lpstr>
      <vt:lpstr>3 mell_ÁMK</vt:lpstr>
      <vt:lpstr>4.melléklet</vt:lpstr>
      <vt:lpstr>5. melléklet</vt:lpstr>
      <vt:lpstr>6. melléklet</vt:lpstr>
      <vt:lpstr>7.melléklet</vt:lpstr>
      <vt:lpstr>8.melléklet</vt:lpstr>
      <vt:lpstr>9 .melléklet </vt:lpstr>
      <vt:lpstr>10.melléklet</vt:lpstr>
      <vt:lpstr>11. melléklet</vt:lpstr>
      <vt:lpstr>12.melléklet</vt:lpstr>
      <vt:lpstr>'6. melléklet'!Nyomtatási_cím</vt:lpstr>
      <vt:lpstr>'1 mell_Önk +int'!Nyomtatási_terület</vt:lpstr>
      <vt:lpstr>'2 mell_Önk'!Nyomtatási_terület</vt:lpstr>
      <vt:lpstr>'3 mell_ÁMK'!Nyomtatási_terület</vt:lpstr>
      <vt:lpstr>'5. melléklet'!Nyomtatási_terület</vt:lpstr>
      <vt:lpstr>'6. melléklet'!Nyomtatási_terület</vt:lpstr>
      <vt:lpstr>'8.melléklet'!Nyomtatási_terület</vt:lpstr>
      <vt:lpstr>'9 .melléklet '!Nyomtatási_terület</vt:lpstr>
      <vt:lpstr>'3 mell_ÁMK'!Print_Area_0</vt:lpstr>
      <vt:lpstr>'3 mell_ÁMK'!Print_Area_0_0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CSPH</dc:creator>
  <cp:lastModifiedBy>Kriszta</cp:lastModifiedBy>
  <cp:lastPrinted>2018-04-17T06:00:56Z</cp:lastPrinted>
  <dcterms:created xsi:type="dcterms:W3CDTF">2014-01-29T10:56:59Z</dcterms:created>
  <dcterms:modified xsi:type="dcterms:W3CDTF">2018-05-23T12:41:46Z</dcterms:modified>
</cp:coreProperties>
</file>