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Zsofi\Documents\Kajárpéc\jegyzőkönyvek\2019\2019.04.24\"/>
    </mc:Choice>
  </mc:AlternateContent>
  <bookViews>
    <workbookView xWindow="-120" yWindow="-120" windowWidth="20730" windowHeight="11160" tabRatio="727" firstSheet="14" activeTab="19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state="hidden" r:id="rId5"/>
    <sheet name="2.1.sz.mell  " sheetId="73" r:id="rId6"/>
    <sheet name="2.2.sz.mell  " sheetId="61" r:id="rId7"/>
    <sheet name="ELLENŐRZÉS-1.sz.2.a.sz.2.b. " sheetId="130" r:id="rId8"/>
    <sheet name="ELLENŐRZÉS-1.sz.2.a.sz.2.b.sz." sheetId="76" state="hidden" r:id="rId9"/>
    <sheet name="3.sz.mell.  " sheetId="62" r:id="rId10"/>
    <sheet name="4.sz.mell." sheetId="77" r:id="rId11"/>
    <sheet name="5.sz.mell." sheetId="78" r:id="rId12"/>
    <sheet name="6.sz.mell." sheetId="63" r:id="rId13"/>
    <sheet name="7.sz.mell." sheetId="64" r:id="rId14"/>
    <sheet name="8. sz. mell. " sheetId="71" r:id="rId15"/>
    <sheet name="9.1. sz. mell" sheetId="3" r:id="rId16"/>
    <sheet name="9.1.1. sz. mell " sheetId="119" r:id="rId17"/>
    <sheet name="9.1.2. sz. mell " sheetId="120" r:id="rId18"/>
    <sheet name="9.1.3. sz. mell" sheetId="121" state="hidden" r:id="rId19"/>
    <sheet name="9.2. sz. mell" sheetId="79" r:id="rId20"/>
    <sheet name="9.2.1. sz. mell" sheetId="122" r:id="rId21"/>
    <sheet name="9.2.2. sz.  mell" sheetId="123" state="hidden" r:id="rId22"/>
    <sheet name="9.2.3. sz. mell" sheetId="124" state="hidden" r:id="rId23"/>
    <sheet name="9.3. sz. mell" sheetId="105" state="hidden" r:id="rId24"/>
    <sheet name="9.3.1. sz. mell" sheetId="125" state="hidden" r:id="rId25"/>
    <sheet name="9.3.2. sz. mell" sheetId="126" state="hidden" r:id="rId26"/>
    <sheet name="9.3.3. sz. mell" sheetId="127" state="hidden" r:id="rId27"/>
    <sheet name="9.2.2. sz. mell  " sheetId="131" r:id="rId28"/>
    <sheet name="10.sz.mell" sheetId="89" r:id="rId29"/>
    <sheet name="1. sz tájékoztató t." sheetId="87" state="hidden" r:id="rId30"/>
    <sheet name="2. sz tájékoztató t" sheetId="66" state="hidden" r:id="rId31"/>
    <sheet name="3. sz tájékoztató t." sheetId="88" state="hidden" r:id="rId32"/>
    <sheet name="4.sz tájékoztató t." sheetId="24" state="hidden" r:id="rId33"/>
    <sheet name="5.sz tájékoztató t." sheetId="2" state="hidden" r:id="rId34"/>
    <sheet name="6.sz tájékoztató t." sheetId="70" state="hidden" r:id="rId35"/>
    <sheet name="7. sz tájékoztató t." sheetId="128" state="hidden" r:id="rId36"/>
  </sheets>
  <definedNames>
    <definedName name="_xlnm.Print_Titles" localSheetId="15">'9.1. sz. mell'!$1:$6</definedName>
    <definedName name="_xlnm.Print_Titles" localSheetId="16">'9.1.1. sz. mell '!$1:$6</definedName>
    <definedName name="_xlnm.Print_Titles" localSheetId="17">'9.1.2. sz. mell '!$1:$6</definedName>
    <definedName name="_xlnm.Print_Titles" localSheetId="18">'9.1.3. sz. mell'!$1:$6</definedName>
    <definedName name="_xlnm.Print_Titles" localSheetId="19">'9.2. sz. mell'!$1:$6</definedName>
    <definedName name="_xlnm.Print_Titles" localSheetId="20">'9.2.1. sz. mell'!$1:$6</definedName>
    <definedName name="_xlnm.Print_Titles" localSheetId="21">'9.2.2. sz.  mell'!$1:$6</definedName>
    <definedName name="_xlnm.Print_Titles" localSheetId="27">'9.2.2. sz. mell  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Titles" localSheetId="25">'9.3.2. sz. mell'!$1:$6</definedName>
    <definedName name="_xlnm.Print_Titles" localSheetId="26">'9.3.3. sz. mell'!$1:$6</definedName>
    <definedName name="_xlnm.Print_Area" localSheetId="29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5">'2.1.sz.mell  '!$A$1:$J$33</definedName>
    <definedName name="_xlnm.Print_Area" localSheetId="35">'7. sz tájékoztató t.'!$A$1:$E$37</definedName>
  </definedNames>
  <calcPr calcId="162913"/>
</workbook>
</file>

<file path=xl/calcChain.xml><?xml version="1.0" encoding="utf-8"?>
<calcChain xmlns="http://schemas.openxmlformats.org/spreadsheetml/2006/main">
  <c r="D8" i="1" l="1"/>
  <c r="E42" i="1"/>
  <c r="E36" i="1"/>
  <c r="E6" i="1"/>
  <c r="E146" i="131" l="1"/>
  <c r="D146" i="131"/>
  <c r="C146" i="131"/>
  <c r="E140" i="131"/>
  <c r="D140" i="131"/>
  <c r="C140" i="131"/>
  <c r="E133" i="131"/>
  <c r="D133" i="131"/>
  <c r="C133" i="131"/>
  <c r="E129" i="131"/>
  <c r="D129" i="131"/>
  <c r="C129" i="131"/>
  <c r="C154" i="131" s="1"/>
  <c r="D126" i="131"/>
  <c r="E125" i="131"/>
  <c r="D125" i="131" s="1"/>
  <c r="E124" i="131"/>
  <c r="D124" i="131" s="1"/>
  <c r="E123" i="131"/>
  <c r="D123" i="131" s="1"/>
  <c r="E122" i="131"/>
  <c r="D122" i="131" s="1"/>
  <c r="E121" i="131"/>
  <c r="D121" i="131" s="1"/>
  <c r="E120" i="131"/>
  <c r="D120" i="131" s="1"/>
  <c r="D119" i="131"/>
  <c r="E118" i="131"/>
  <c r="D118" i="131" s="1"/>
  <c r="D117" i="131"/>
  <c r="E116" i="131"/>
  <c r="D116" i="131" s="1"/>
  <c r="E114" i="131"/>
  <c r="D115" i="131"/>
  <c r="D110" i="131"/>
  <c r="D98" i="131" s="1"/>
  <c r="D93" i="131" s="1"/>
  <c r="E93" i="131"/>
  <c r="C93" i="131"/>
  <c r="E82" i="131"/>
  <c r="D82" i="131"/>
  <c r="C82" i="131"/>
  <c r="E78" i="131"/>
  <c r="D78" i="131"/>
  <c r="C78" i="131"/>
  <c r="D76" i="131"/>
  <c r="D75" i="131" s="1"/>
  <c r="E75" i="131"/>
  <c r="C75" i="131"/>
  <c r="E70" i="131"/>
  <c r="D70" i="131"/>
  <c r="C70" i="131"/>
  <c r="E66" i="131"/>
  <c r="D66" i="131"/>
  <c r="C66" i="131"/>
  <c r="E60" i="131"/>
  <c r="D60" i="131"/>
  <c r="C60" i="131"/>
  <c r="D58" i="131"/>
  <c r="D55" i="131" s="1"/>
  <c r="E55" i="131"/>
  <c r="C55" i="131"/>
  <c r="E49" i="131"/>
  <c r="D49" i="131"/>
  <c r="C49" i="131"/>
  <c r="E48" i="131"/>
  <c r="E47" i="131"/>
  <c r="E46" i="131"/>
  <c r="D46" i="131" s="1"/>
  <c r="D45" i="131"/>
  <c r="D44" i="131"/>
  <c r="D43" i="131"/>
  <c r="D42" i="131"/>
  <c r="D41" i="131"/>
  <c r="D40" i="131"/>
  <c r="D39" i="131"/>
  <c r="C37" i="131"/>
  <c r="D36" i="131"/>
  <c r="D35" i="131"/>
  <c r="D34" i="131"/>
  <c r="D33" i="131"/>
  <c r="D32" i="131"/>
  <c r="E29" i="131"/>
  <c r="C29" i="131"/>
  <c r="E22" i="131"/>
  <c r="D22" i="131"/>
  <c r="C22" i="131"/>
  <c r="E15" i="131"/>
  <c r="D15" i="131"/>
  <c r="C15" i="131"/>
  <c r="E8" i="131"/>
  <c r="D8" i="131"/>
  <c r="C8" i="131"/>
  <c r="E93" i="3"/>
  <c r="E114" i="3"/>
  <c r="D154" i="131" l="1"/>
  <c r="E89" i="131"/>
  <c r="D37" i="131"/>
  <c r="E37" i="131"/>
  <c r="E65" i="131" s="1"/>
  <c r="E90" i="131" s="1"/>
  <c r="E154" i="131"/>
  <c r="D114" i="131"/>
  <c r="D128" i="131" s="1"/>
  <c r="D155" i="131" s="1"/>
  <c r="D89" i="131"/>
  <c r="C89" i="131"/>
  <c r="D29" i="131"/>
  <c r="C65" i="131"/>
  <c r="E128" i="131"/>
  <c r="E155" i="131" s="1"/>
  <c r="C114" i="131"/>
  <c r="C128" i="131" s="1"/>
  <c r="C155" i="131" s="1"/>
  <c r="D76" i="120"/>
  <c r="D39" i="119"/>
  <c r="D40" i="119"/>
  <c r="D41" i="119"/>
  <c r="D42" i="119"/>
  <c r="D43" i="119"/>
  <c r="D44" i="119"/>
  <c r="D45" i="119"/>
  <c r="E5" i="77"/>
  <c r="C5" i="77"/>
  <c r="I26" i="61"/>
  <c r="G26" i="61"/>
  <c r="I8" i="61"/>
  <c r="G8" i="61"/>
  <c r="G6" i="61"/>
  <c r="I11" i="73"/>
  <c r="G11" i="73"/>
  <c r="G10" i="73"/>
  <c r="G9" i="73"/>
  <c r="G8" i="73"/>
  <c r="G7" i="73"/>
  <c r="G6" i="73"/>
  <c r="C20" i="73"/>
  <c r="E117" i="120"/>
  <c r="D99" i="3"/>
  <c r="C90" i="131" l="1"/>
  <c r="D65" i="131"/>
  <c r="D90" i="131" s="1"/>
  <c r="D42" i="3"/>
  <c r="D45" i="3"/>
  <c r="D39" i="3"/>
  <c r="D32" i="3"/>
  <c r="D35" i="3"/>
  <c r="D23" i="3"/>
  <c r="D11" i="3"/>
  <c r="D13" i="3"/>
  <c r="D9" i="3"/>
  <c r="D9" i="119" s="1"/>
  <c r="D44" i="3"/>
  <c r="D43" i="3"/>
  <c r="D41" i="3"/>
  <c r="D40" i="3"/>
  <c r="D38" i="3"/>
  <c r="D36" i="3"/>
  <c r="D34" i="3"/>
  <c r="D33" i="3"/>
  <c r="D31" i="3"/>
  <c r="D31" i="119" s="1"/>
  <c r="D30" i="3"/>
  <c r="D28" i="3"/>
  <c r="D25" i="3"/>
  <c r="D20" i="3"/>
  <c r="D20" i="119" s="1"/>
  <c r="D19" i="3"/>
  <c r="D19" i="119" s="1"/>
  <c r="D12" i="3"/>
  <c r="D12" i="119" s="1"/>
  <c r="D10" i="3"/>
  <c r="D10" i="119" s="1"/>
  <c r="E115" i="1"/>
  <c r="I6" i="61" s="1"/>
  <c r="D49" i="120"/>
  <c r="D58" i="120"/>
  <c r="D55" i="120" s="1"/>
  <c r="E17" i="117"/>
  <c r="E17" i="116"/>
  <c r="E97" i="1"/>
  <c r="E73" i="1"/>
  <c r="E20" i="73" s="1"/>
  <c r="E19" i="73" s="1"/>
  <c r="E17" i="1"/>
  <c r="E37" i="1"/>
  <c r="E38" i="1"/>
  <c r="E39" i="1"/>
  <c r="E40" i="1"/>
  <c r="E43" i="1"/>
  <c r="E44" i="1"/>
  <c r="E45" i="1"/>
  <c r="D75" i="119"/>
  <c r="E116" i="120"/>
  <c r="E116" i="119" s="1"/>
  <c r="D117" i="120"/>
  <c r="E118" i="120"/>
  <c r="E119" i="120"/>
  <c r="E120" i="120"/>
  <c r="D120" i="120" s="1"/>
  <c r="E121" i="120"/>
  <c r="E121" i="119" s="1"/>
  <c r="E122" i="120"/>
  <c r="E123" i="120"/>
  <c r="D123" i="120" s="1"/>
  <c r="E124" i="120"/>
  <c r="D124" i="120" s="1"/>
  <c r="E125" i="120"/>
  <c r="E125" i="119" s="1"/>
  <c r="E126" i="120"/>
  <c r="E115" i="119"/>
  <c r="D40" i="120"/>
  <c r="D43" i="120"/>
  <c r="D44" i="120"/>
  <c r="D45" i="120"/>
  <c r="E46" i="120"/>
  <c r="D46" i="120" s="1"/>
  <c r="E47" i="120"/>
  <c r="E47" i="119" s="1"/>
  <c r="E48" i="120"/>
  <c r="E48" i="119" s="1"/>
  <c r="D22" i="120"/>
  <c r="D18" i="122"/>
  <c r="D39" i="122"/>
  <c r="D40" i="122"/>
  <c r="D39" i="79"/>
  <c r="D40" i="79"/>
  <c r="D17" i="79"/>
  <c r="D18" i="79"/>
  <c r="D19" i="79"/>
  <c r="D48" i="79"/>
  <c r="D49" i="79"/>
  <c r="D47" i="79"/>
  <c r="D41" i="79"/>
  <c r="D23" i="79"/>
  <c r="D20" i="79" s="1"/>
  <c r="D11" i="79"/>
  <c r="D12" i="79"/>
  <c r="D13" i="79"/>
  <c r="D14" i="79"/>
  <c r="D15" i="79"/>
  <c r="D16" i="79"/>
  <c r="D10" i="79"/>
  <c r="E52" i="79"/>
  <c r="E46" i="79"/>
  <c r="E38" i="79"/>
  <c r="E31" i="79"/>
  <c r="E26" i="79"/>
  <c r="E20" i="79"/>
  <c r="E8" i="79"/>
  <c r="D52" i="79"/>
  <c r="D31" i="79"/>
  <c r="D26" i="79"/>
  <c r="D122" i="120"/>
  <c r="D118" i="120"/>
  <c r="D110" i="120"/>
  <c r="D98" i="120" s="1"/>
  <c r="D93" i="120" s="1"/>
  <c r="D41" i="120"/>
  <c r="D42" i="120"/>
  <c r="D33" i="120"/>
  <c r="D32" i="120"/>
  <c r="E146" i="120"/>
  <c r="E140" i="120"/>
  <c r="E133" i="120"/>
  <c r="E129" i="120"/>
  <c r="E93" i="120"/>
  <c r="E82" i="120"/>
  <c r="E78" i="120"/>
  <c r="E75" i="120"/>
  <c r="E70" i="120"/>
  <c r="E66" i="120"/>
  <c r="E60" i="120"/>
  <c r="E55" i="120"/>
  <c r="E49" i="120"/>
  <c r="E29" i="120"/>
  <c r="E22" i="120"/>
  <c r="E15" i="120"/>
  <c r="E8" i="120"/>
  <c r="D146" i="120"/>
  <c r="D140" i="120"/>
  <c r="D133" i="120"/>
  <c r="D129" i="120"/>
  <c r="D82" i="120"/>
  <c r="D78" i="120"/>
  <c r="D75" i="120"/>
  <c r="D70" i="120"/>
  <c r="D66" i="120"/>
  <c r="D60" i="120"/>
  <c r="D15" i="120"/>
  <c r="D8" i="120"/>
  <c r="E146" i="119"/>
  <c r="E145" i="119"/>
  <c r="E144" i="119"/>
  <c r="E143" i="119"/>
  <c r="E142" i="119"/>
  <c r="E141" i="119"/>
  <c r="E133" i="119"/>
  <c r="E129" i="119"/>
  <c r="E127" i="119"/>
  <c r="E126" i="119"/>
  <c r="E122" i="119"/>
  <c r="E118" i="119"/>
  <c r="E112" i="119"/>
  <c r="E111" i="119"/>
  <c r="E110" i="119"/>
  <c r="E109" i="119"/>
  <c r="E108" i="119"/>
  <c r="E107" i="119"/>
  <c r="E106" i="119"/>
  <c r="E105" i="119"/>
  <c r="E104" i="119"/>
  <c r="E103" i="119"/>
  <c r="E102" i="119"/>
  <c r="E101" i="119"/>
  <c r="E100" i="119"/>
  <c r="E99" i="119"/>
  <c r="E97" i="119"/>
  <c r="E96" i="119"/>
  <c r="E95" i="119"/>
  <c r="E94" i="119"/>
  <c r="E82" i="119"/>
  <c r="E78" i="119"/>
  <c r="E75" i="119"/>
  <c r="E70" i="119"/>
  <c r="E66" i="119"/>
  <c r="E60" i="119"/>
  <c r="E55" i="119"/>
  <c r="E49" i="119"/>
  <c r="E38" i="119"/>
  <c r="E31" i="119"/>
  <c r="E30" i="119"/>
  <c r="E29" i="119" s="1"/>
  <c r="E22" i="119"/>
  <c r="E21" i="119"/>
  <c r="E20" i="119"/>
  <c r="E19" i="119"/>
  <c r="E18" i="119"/>
  <c r="E17" i="119"/>
  <c r="E16" i="119"/>
  <c r="E14" i="119"/>
  <c r="E13" i="119"/>
  <c r="E12" i="119"/>
  <c r="E11" i="119"/>
  <c r="E10" i="119"/>
  <c r="E9" i="119"/>
  <c r="E4" i="119"/>
  <c r="D146" i="119"/>
  <c r="D133" i="119"/>
  <c r="D129" i="119"/>
  <c r="D82" i="119"/>
  <c r="D78" i="119"/>
  <c r="D70" i="119"/>
  <c r="D66" i="119"/>
  <c r="D60" i="119"/>
  <c r="D55" i="119"/>
  <c r="D49" i="119"/>
  <c r="D22" i="119"/>
  <c r="D48" i="122"/>
  <c r="D49" i="122"/>
  <c r="D50" i="122"/>
  <c r="D47" i="122"/>
  <c r="D41" i="122"/>
  <c r="D29" i="122"/>
  <c r="D26" i="122" s="1"/>
  <c r="D11" i="122"/>
  <c r="D12" i="122"/>
  <c r="D13" i="122"/>
  <c r="D14" i="122"/>
  <c r="D15" i="122"/>
  <c r="D16" i="122"/>
  <c r="D17" i="122"/>
  <c r="D10" i="122"/>
  <c r="E52" i="122"/>
  <c r="E46" i="122"/>
  <c r="E58" i="122" s="1"/>
  <c r="E38" i="122"/>
  <c r="E31" i="122"/>
  <c r="E26" i="122"/>
  <c r="E20" i="122"/>
  <c r="E8" i="122"/>
  <c r="D52" i="122"/>
  <c r="D31" i="122"/>
  <c r="D20" i="122"/>
  <c r="D11" i="119"/>
  <c r="D13" i="119"/>
  <c r="D16" i="3"/>
  <c r="D17" i="3"/>
  <c r="D17" i="119" s="1"/>
  <c r="D18" i="3"/>
  <c r="D18" i="119" s="1"/>
  <c r="D21" i="3"/>
  <c r="D21" i="119" s="1"/>
  <c r="D24" i="3"/>
  <c r="D26" i="3"/>
  <c r="D46" i="3"/>
  <c r="D47" i="3"/>
  <c r="D50" i="3"/>
  <c r="D52" i="3"/>
  <c r="D53" i="3"/>
  <c r="D54" i="3"/>
  <c r="D56" i="3"/>
  <c r="D57" i="3"/>
  <c r="D58" i="3"/>
  <c r="D59" i="3"/>
  <c r="D61" i="3"/>
  <c r="D62" i="3"/>
  <c r="D64" i="3"/>
  <c r="D67" i="3"/>
  <c r="D68" i="3"/>
  <c r="D69" i="3"/>
  <c r="D71" i="3"/>
  <c r="D72" i="3"/>
  <c r="D73" i="3"/>
  <c r="D74" i="3"/>
  <c r="D77" i="3"/>
  <c r="D79" i="3"/>
  <c r="D80" i="3"/>
  <c r="D81" i="3"/>
  <c r="D83" i="3"/>
  <c r="D84" i="3"/>
  <c r="D85" i="3"/>
  <c r="D86" i="3"/>
  <c r="D87" i="3"/>
  <c r="D88" i="3"/>
  <c r="D91" i="3"/>
  <c r="D92" i="3"/>
  <c r="D94" i="119"/>
  <c r="D95" i="3"/>
  <c r="D95" i="119" s="1"/>
  <c r="D96" i="3"/>
  <c r="D96" i="119" s="1"/>
  <c r="D97" i="3"/>
  <c r="D97" i="119" s="1"/>
  <c r="D99" i="119"/>
  <c r="D100" i="3"/>
  <c r="D100" i="119" s="1"/>
  <c r="D101" i="119"/>
  <c r="D102" i="3"/>
  <c r="D102" i="119" s="1"/>
  <c r="D103" i="3"/>
  <c r="D103" i="119" s="1"/>
  <c r="D104" i="3"/>
  <c r="D104" i="119" s="1"/>
  <c r="D105" i="119"/>
  <c r="D106" i="3"/>
  <c r="D106" i="119" s="1"/>
  <c r="D107" i="3"/>
  <c r="D107" i="119" s="1"/>
  <c r="D108" i="3"/>
  <c r="D108" i="119" s="1"/>
  <c r="D109" i="3"/>
  <c r="D109" i="119" s="1"/>
  <c r="D110" i="3"/>
  <c r="D112" i="3"/>
  <c r="D112" i="119" s="1"/>
  <c r="D113" i="119"/>
  <c r="D115" i="3"/>
  <c r="D116" i="3"/>
  <c r="D117" i="3"/>
  <c r="D118" i="3"/>
  <c r="D120" i="3"/>
  <c r="D121" i="3"/>
  <c r="D122" i="3"/>
  <c r="D122" i="119" s="1"/>
  <c r="D123" i="3"/>
  <c r="D124" i="3"/>
  <c r="D125" i="3"/>
  <c r="D126" i="3"/>
  <c r="D127" i="3"/>
  <c r="D127" i="119" s="1"/>
  <c r="D130" i="3"/>
  <c r="D131" i="3"/>
  <c r="D132" i="3"/>
  <c r="D134" i="3"/>
  <c r="D135" i="3"/>
  <c r="D136" i="3"/>
  <c r="D137" i="3"/>
  <c r="D138" i="3"/>
  <c r="D139" i="3"/>
  <c r="D141" i="3"/>
  <c r="D141" i="119" s="1"/>
  <c r="D142" i="3"/>
  <c r="D142" i="119" s="1"/>
  <c r="D143" i="3"/>
  <c r="D143" i="119" s="1"/>
  <c r="D144" i="3"/>
  <c r="D144" i="119" s="1"/>
  <c r="D145" i="3"/>
  <c r="D145" i="119" s="1"/>
  <c r="D147" i="3"/>
  <c r="D148" i="3"/>
  <c r="D149" i="3"/>
  <c r="D150" i="3"/>
  <c r="D151" i="3"/>
  <c r="D152" i="3"/>
  <c r="D153" i="3"/>
  <c r="E146" i="3"/>
  <c r="E140" i="3"/>
  <c r="E133" i="3"/>
  <c r="E129" i="3"/>
  <c r="E82" i="3"/>
  <c r="E78" i="3"/>
  <c r="E75" i="3"/>
  <c r="E70" i="3"/>
  <c r="E66" i="3"/>
  <c r="E60" i="3"/>
  <c r="E55" i="3"/>
  <c r="E49" i="3"/>
  <c r="E37" i="3"/>
  <c r="E29" i="3"/>
  <c r="E22" i="3"/>
  <c r="E15" i="3"/>
  <c r="E8" i="3"/>
  <c r="D5" i="77"/>
  <c r="D9" i="77"/>
  <c r="E11" i="77"/>
  <c r="E3" i="77"/>
  <c r="D3" i="77"/>
  <c r="E46" i="119" l="1"/>
  <c r="E120" i="119"/>
  <c r="E124" i="119"/>
  <c r="D121" i="120"/>
  <c r="D125" i="120"/>
  <c r="E4" i="120"/>
  <c r="E4" i="131"/>
  <c r="E95" i="116"/>
  <c r="I7" i="73"/>
  <c r="E58" i="79"/>
  <c r="E94" i="116"/>
  <c r="I6" i="73"/>
  <c r="D30" i="119"/>
  <c r="D29" i="3"/>
  <c r="E123" i="119"/>
  <c r="D154" i="120"/>
  <c r="E97" i="116"/>
  <c r="I9" i="73"/>
  <c r="D37" i="3"/>
  <c r="D22" i="3"/>
  <c r="D16" i="119"/>
  <c r="D15" i="3"/>
  <c r="E96" i="116"/>
  <c r="I8" i="73"/>
  <c r="D11" i="77"/>
  <c r="D110" i="119"/>
  <c r="D14" i="3"/>
  <c r="D14" i="119" s="1"/>
  <c r="D8" i="119" s="1"/>
  <c r="E15" i="119"/>
  <c r="D29" i="119"/>
  <c r="D38" i="122"/>
  <c r="D124" i="119"/>
  <c r="D120" i="119"/>
  <c r="D89" i="120"/>
  <c r="E154" i="120"/>
  <c r="D125" i="119"/>
  <c r="D123" i="119"/>
  <c r="E89" i="119"/>
  <c r="E89" i="120"/>
  <c r="D118" i="119"/>
  <c r="D121" i="119"/>
  <c r="E98" i="1"/>
  <c r="I10" i="73" s="1"/>
  <c r="D89" i="119"/>
  <c r="E117" i="119"/>
  <c r="D116" i="120"/>
  <c r="D116" i="119" s="1"/>
  <c r="E114" i="120"/>
  <c r="E128" i="120" s="1"/>
  <c r="E155" i="120" s="1"/>
  <c r="D115" i="120"/>
  <c r="E37" i="120"/>
  <c r="E65" i="120" s="1"/>
  <c r="E90" i="120" s="1"/>
  <c r="D29" i="120"/>
  <c r="D140" i="119"/>
  <c r="D154" i="119" s="1"/>
  <c r="E154" i="3"/>
  <c r="E140" i="119"/>
  <c r="E154" i="119" s="1"/>
  <c r="D15" i="119"/>
  <c r="D46" i="122"/>
  <c r="D58" i="122" s="1"/>
  <c r="D38" i="79"/>
  <c r="E37" i="79"/>
  <c r="E42" i="79" s="1"/>
  <c r="D46" i="79"/>
  <c r="D58" i="79" s="1"/>
  <c r="D8" i="79"/>
  <c r="D37" i="79" s="1"/>
  <c r="E119" i="119"/>
  <c r="D117" i="119"/>
  <c r="D37" i="120"/>
  <c r="E93" i="119"/>
  <c r="E8" i="119"/>
  <c r="E37" i="119"/>
  <c r="E37" i="122"/>
  <c r="E42" i="122" s="1"/>
  <c r="D8" i="122"/>
  <c r="D37" i="122" s="1"/>
  <c r="E128" i="3"/>
  <c r="E89" i="3"/>
  <c r="E65" i="3"/>
  <c r="E93" i="1" l="1"/>
  <c r="D42" i="122"/>
  <c r="D42" i="79"/>
  <c r="D65" i="120"/>
  <c r="D90" i="120" s="1"/>
  <c r="D8" i="3"/>
  <c r="E65" i="119"/>
  <c r="E90" i="119" s="1"/>
  <c r="E114" i="119"/>
  <c r="E128" i="119" s="1"/>
  <c r="E155" i="119" s="1"/>
  <c r="E155" i="3"/>
  <c r="E90" i="3"/>
  <c r="D7" i="61" l="1"/>
  <c r="D9" i="61"/>
  <c r="D10" i="61"/>
  <c r="D11" i="61"/>
  <c r="D12" i="61"/>
  <c r="D13" i="61"/>
  <c r="D14" i="61"/>
  <c r="D15" i="61"/>
  <c r="H7" i="61"/>
  <c r="H8" i="61"/>
  <c r="H9" i="61"/>
  <c r="H11" i="61"/>
  <c r="H12" i="61"/>
  <c r="H13" i="61"/>
  <c r="H6" i="61"/>
  <c r="I30" i="61"/>
  <c r="H30" i="61"/>
  <c r="E24" i="61" l="1"/>
  <c r="E18" i="61"/>
  <c r="D24" i="61"/>
  <c r="D18" i="61"/>
  <c r="H28" i="73"/>
  <c r="H29" i="73" s="1"/>
  <c r="H8" i="73"/>
  <c r="H9" i="73"/>
  <c r="H10" i="73"/>
  <c r="H11" i="73"/>
  <c r="H12" i="73"/>
  <c r="H7" i="73"/>
  <c r="H6" i="73"/>
  <c r="I29" i="73"/>
  <c r="D25" i="130" s="1"/>
  <c r="I18" i="73"/>
  <c r="I2" i="73"/>
  <c r="I2" i="61" s="1"/>
  <c r="H2" i="73"/>
  <c r="H2" i="61" s="1"/>
  <c r="D20" i="73"/>
  <c r="D21" i="73"/>
  <c r="D22" i="73"/>
  <c r="D23" i="73"/>
  <c r="D25" i="73"/>
  <c r="D8" i="73"/>
  <c r="E24" i="73"/>
  <c r="E29" i="73" s="1"/>
  <c r="E4" i="73"/>
  <c r="I4" i="61" s="1"/>
  <c r="D4" i="73"/>
  <c r="H4" i="61" s="1"/>
  <c r="D96" i="117"/>
  <c r="D97" i="117"/>
  <c r="D99" i="117"/>
  <c r="D100" i="117"/>
  <c r="D101" i="117"/>
  <c r="D102" i="117"/>
  <c r="D103" i="117"/>
  <c r="D104" i="117"/>
  <c r="D105" i="117"/>
  <c r="D106" i="117"/>
  <c r="D107" i="117"/>
  <c r="D108" i="117"/>
  <c r="D109" i="117"/>
  <c r="D110" i="117"/>
  <c r="D111" i="117"/>
  <c r="D112" i="117"/>
  <c r="D113" i="117"/>
  <c r="D115" i="117"/>
  <c r="D116" i="117"/>
  <c r="D117" i="117"/>
  <c r="D118" i="117"/>
  <c r="D119" i="117"/>
  <c r="D120" i="117"/>
  <c r="D121" i="117"/>
  <c r="D122" i="117"/>
  <c r="D123" i="117"/>
  <c r="D124" i="117"/>
  <c r="D125" i="117"/>
  <c r="D126" i="117"/>
  <c r="D127" i="117"/>
  <c r="D130" i="117"/>
  <c r="D131" i="117"/>
  <c r="D132" i="117"/>
  <c r="D134" i="117"/>
  <c r="D135" i="117"/>
  <c r="D136" i="117"/>
  <c r="D137" i="117"/>
  <c r="D138" i="117"/>
  <c r="D139" i="117"/>
  <c r="D141" i="117"/>
  <c r="D142" i="117"/>
  <c r="D143" i="117"/>
  <c r="D144" i="117"/>
  <c r="D146" i="117"/>
  <c r="D147" i="117"/>
  <c r="D148" i="117"/>
  <c r="D149" i="117"/>
  <c r="D150" i="117"/>
  <c r="D151" i="117"/>
  <c r="D152" i="117"/>
  <c r="D95" i="117"/>
  <c r="D28" i="117"/>
  <c r="D30" i="117"/>
  <c r="D35" i="117"/>
  <c r="D37" i="117"/>
  <c r="D38" i="117"/>
  <c r="D39" i="117"/>
  <c r="D40" i="117"/>
  <c r="D41" i="117"/>
  <c r="D42" i="117"/>
  <c r="D43" i="117"/>
  <c r="D44" i="117"/>
  <c r="D45" i="117"/>
  <c r="D47" i="117"/>
  <c r="D48" i="117"/>
  <c r="D49" i="117"/>
  <c r="D50" i="117"/>
  <c r="D51" i="117"/>
  <c r="D53" i="117"/>
  <c r="D54" i="117"/>
  <c r="D55" i="117"/>
  <c r="D56" i="117"/>
  <c r="D58" i="117"/>
  <c r="D59" i="117"/>
  <c r="D60" i="117"/>
  <c r="D61" i="117"/>
  <c r="D64" i="117"/>
  <c r="D65" i="117"/>
  <c r="D66" i="117"/>
  <c r="D68" i="117"/>
  <c r="D69" i="117"/>
  <c r="D70" i="117"/>
  <c r="D71" i="117"/>
  <c r="D73" i="117"/>
  <c r="D74" i="117"/>
  <c r="D76" i="117"/>
  <c r="D77" i="117"/>
  <c r="D78" i="117"/>
  <c r="D80" i="117"/>
  <c r="D81" i="117"/>
  <c r="D82" i="117"/>
  <c r="D83" i="117"/>
  <c r="D84" i="117"/>
  <c r="D85" i="117"/>
  <c r="D27" i="117"/>
  <c r="D17" i="117"/>
  <c r="E145" i="117"/>
  <c r="E140" i="117"/>
  <c r="E133" i="117"/>
  <c r="E129" i="117"/>
  <c r="E114" i="117"/>
  <c r="E93" i="117"/>
  <c r="E91" i="117"/>
  <c r="E157" i="117"/>
  <c r="E79" i="117"/>
  <c r="E75" i="117"/>
  <c r="E72" i="117"/>
  <c r="E67" i="117"/>
  <c r="E63" i="117"/>
  <c r="E57" i="117"/>
  <c r="E52" i="117"/>
  <c r="E46" i="117"/>
  <c r="E34" i="117"/>
  <c r="E26" i="117"/>
  <c r="E19" i="117"/>
  <c r="E12" i="117"/>
  <c r="E5" i="117"/>
  <c r="D91" i="117"/>
  <c r="D157" i="117"/>
  <c r="D19" i="117"/>
  <c r="D5" i="117"/>
  <c r="D96" i="116"/>
  <c r="D97" i="116"/>
  <c r="D98" i="116"/>
  <c r="D99" i="116"/>
  <c r="D100" i="116"/>
  <c r="D101" i="116"/>
  <c r="D102" i="116"/>
  <c r="D103" i="116"/>
  <c r="D104" i="116"/>
  <c r="D106" i="116"/>
  <c r="D107" i="116"/>
  <c r="D108" i="116"/>
  <c r="D109" i="116"/>
  <c r="D113" i="116"/>
  <c r="D115" i="116"/>
  <c r="D116" i="116"/>
  <c r="D117" i="116"/>
  <c r="D118" i="116"/>
  <c r="D119" i="116"/>
  <c r="D120" i="116"/>
  <c r="D121" i="116"/>
  <c r="D122" i="116"/>
  <c r="D123" i="116"/>
  <c r="D124" i="116"/>
  <c r="D125" i="116"/>
  <c r="D126" i="116"/>
  <c r="D127" i="116"/>
  <c r="D130" i="116"/>
  <c r="D131" i="116"/>
  <c r="D132" i="116"/>
  <c r="D134" i="116"/>
  <c r="D135" i="116"/>
  <c r="D136" i="116"/>
  <c r="D137" i="116"/>
  <c r="D138" i="116"/>
  <c r="D139" i="116"/>
  <c r="D141" i="116"/>
  <c r="D142" i="116"/>
  <c r="D143" i="116"/>
  <c r="D144" i="116"/>
  <c r="D146" i="116"/>
  <c r="D147" i="116"/>
  <c r="D148" i="116"/>
  <c r="D149" i="116"/>
  <c r="D150" i="116"/>
  <c r="D151" i="116"/>
  <c r="D152" i="116"/>
  <c r="D95" i="116"/>
  <c r="D94" i="116"/>
  <c r="D8" i="116"/>
  <c r="D9" i="116"/>
  <c r="D10" i="116"/>
  <c r="D11" i="116"/>
  <c r="D13" i="116"/>
  <c r="D14" i="116"/>
  <c r="D15" i="116"/>
  <c r="D16" i="116"/>
  <c r="D17" i="116"/>
  <c r="D18" i="116"/>
  <c r="D20" i="116"/>
  <c r="D21" i="116"/>
  <c r="D22" i="116"/>
  <c r="D23" i="116"/>
  <c r="D24" i="116"/>
  <c r="D25" i="116"/>
  <c r="D27" i="116"/>
  <c r="D28" i="116"/>
  <c r="D29" i="116"/>
  <c r="D30" i="116"/>
  <c r="D31" i="116"/>
  <c r="D32" i="116"/>
  <c r="D33" i="116"/>
  <c r="D35" i="116"/>
  <c r="D36" i="116"/>
  <c r="D37" i="116"/>
  <c r="D38" i="116"/>
  <c r="D39" i="116"/>
  <c r="D40" i="116"/>
  <c r="D42" i="116"/>
  <c r="D43" i="116"/>
  <c r="D44" i="116"/>
  <c r="D45" i="116"/>
  <c r="D47" i="116"/>
  <c r="D48" i="116"/>
  <c r="D49" i="116"/>
  <c r="D50" i="116"/>
  <c r="D51" i="116"/>
  <c r="D53" i="116"/>
  <c r="D54" i="116"/>
  <c r="D55" i="116"/>
  <c r="D56" i="116"/>
  <c r="D58" i="116"/>
  <c r="D59" i="116"/>
  <c r="D60" i="116"/>
  <c r="D61" i="116"/>
  <c r="D64" i="116"/>
  <c r="D65" i="116"/>
  <c r="D66" i="116"/>
  <c r="D68" i="116"/>
  <c r="D69" i="116"/>
  <c r="D70" i="116"/>
  <c r="D71" i="116"/>
  <c r="D73" i="116"/>
  <c r="D74" i="116"/>
  <c r="D76" i="116"/>
  <c r="D77" i="116"/>
  <c r="D78" i="116"/>
  <c r="D80" i="116"/>
  <c r="D81" i="116"/>
  <c r="D82" i="116"/>
  <c r="D83" i="116"/>
  <c r="D84" i="116"/>
  <c r="D85" i="116"/>
  <c r="D7" i="116"/>
  <c r="D6" i="116"/>
  <c r="E145" i="116"/>
  <c r="E140" i="116"/>
  <c r="E133" i="116"/>
  <c r="E129" i="116"/>
  <c r="E114" i="116"/>
  <c r="E93" i="116"/>
  <c r="E91" i="116"/>
  <c r="E157" i="116"/>
  <c r="E79" i="116"/>
  <c r="E75" i="116"/>
  <c r="E72" i="116"/>
  <c r="E67" i="116"/>
  <c r="E63" i="116"/>
  <c r="E57" i="116"/>
  <c r="E52" i="116"/>
  <c r="E46" i="116"/>
  <c r="E34" i="116"/>
  <c r="E26" i="116"/>
  <c r="E19" i="116"/>
  <c r="E12" i="116"/>
  <c r="E5" i="116"/>
  <c r="D91" i="116"/>
  <c r="D96" i="1"/>
  <c r="D97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5" i="1"/>
  <c r="D116" i="1"/>
  <c r="D117" i="1"/>
  <c r="D118" i="1"/>
  <c r="D120" i="1"/>
  <c r="D121" i="1"/>
  <c r="D122" i="1"/>
  <c r="D123" i="1"/>
  <c r="D124" i="1"/>
  <c r="D125" i="1"/>
  <c r="D126" i="1"/>
  <c r="D127" i="1"/>
  <c r="D130" i="1"/>
  <c r="D131" i="1"/>
  <c r="D132" i="1"/>
  <c r="D134" i="1"/>
  <c r="D135" i="1"/>
  <c r="D136" i="1"/>
  <c r="D137" i="1"/>
  <c r="D138" i="1"/>
  <c r="D139" i="1"/>
  <c r="D141" i="1"/>
  <c r="D142" i="1"/>
  <c r="D143" i="1"/>
  <c r="D144" i="1"/>
  <c r="D146" i="1"/>
  <c r="D147" i="1"/>
  <c r="D148" i="1"/>
  <c r="D149" i="1"/>
  <c r="D150" i="1"/>
  <c r="D151" i="1"/>
  <c r="D152" i="1"/>
  <c r="D95" i="1"/>
  <c r="D94" i="1"/>
  <c r="D47" i="1"/>
  <c r="D48" i="1"/>
  <c r="D49" i="1"/>
  <c r="D50" i="1"/>
  <c r="D51" i="1"/>
  <c r="D53" i="1"/>
  <c r="D54" i="1"/>
  <c r="D55" i="1"/>
  <c r="D56" i="1"/>
  <c r="D58" i="1"/>
  <c r="D59" i="1"/>
  <c r="D60" i="1"/>
  <c r="D61" i="1"/>
  <c r="D64" i="1"/>
  <c r="D65" i="1"/>
  <c r="D66" i="1"/>
  <c r="D68" i="1"/>
  <c r="D69" i="1"/>
  <c r="D70" i="1"/>
  <c r="D71" i="1"/>
  <c r="D73" i="1"/>
  <c r="D74" i="1"/>
  <c r="D76" i="1"/>
  <c r="D77" i="1"/>
  <c r="D78" i="1"/>
  <c r="D80" i="1"/>
  <c r="D81" i="1"/>
  <c r="D82" i="1"/>
  <c r="D83" i="1"/>
  <c r="D84" i="1"/>
  <c r="D85" i="1"/>
  <c r="D28" i="1"/>
  <c r="D29" i="1"/>
  <c r="D30" i="1"/>
  <c r="D31" i="1"/>
  <c r="D32" i="1"/>
  <c r="D33" i="1"/>
  <c r="D27" i="1"/>
  <c r="D21" i="1"/>
  <c r="D22" i="1"/>
  <c r="D23" i="1"/>
  <c r="D24" i="1"/>
  <c r="D25" i="1"/>
  <c r="D20" i="1"/>
  <c r="D14" i="1"/>
  <c r="D15" i="1"/>
  <c r="D16" i="1"/>
  <c r="D17" i="1"/>
  <c r="D18" i="1"/>
  <c r="D13" i="1"/>
  <c r="E157" i="1"/>
  <c r="E145" i="1"/>
  <c r="E140" i="1"/>
  <c r="E133" i="1"/>
  <c r="E129" i="1"/>
  <c r="E79" i="1"/>
  <c r="E75" i="1"/>
  <c r="E72" i="1"/>
  <c r="E67" i="1"/>
  <c r="E63" i="1"/>
  <c r="E57" i="1"/>
  <c r="E52" i="1"/>
  <c r="E46" i="1"/>
  <c r="E35" i="1"/>
  <c r="E26" i="1"/>
  <c r="E9" i="73" s="1"/>
  <c r="E19" i="1"/>
  <c r="E6" i="61" s="1"/>
  <c r="E17" i="61" s="1"/>
  <c r="E12" i="1"/>
  <c r="E7" i="73" s="1"/>
  <c r="E11" i="1"/>
  <c r="E10" i="1"/>
  <c r="E9" i="1"/>
  <c r="E91" i="1"/>
  <c r="D91" i="1"/>
  <c r="E153" i="116" l="1"/>
  <c r="E114" i="1"/>
  <c r="E128" i="1" s="1"/>
  <c r="B24" i="130" s="1"/>
  <c r="I10" i="61"/>
  <c r="E32" i="61"/>
  <c r="E4" i="61"/>
  <c r="E86" i="116"/>
  <c r="E159" i="116" s="1"/>
  <c r="E153" i="117"/>
  <c r="E86" i="117"/>
  <c r="E159" i="117" s="1"/>
  <c r="I4" i="73"/>
  <c r="D4" i="61"/>
  <c r="H4" i="73"/>
  <c r="D30" i="61"/>
  <c r="E30" i="61"/>
  <c r="E31" i="61" s="1"/>
  <c r="I30" i="73"/>
  <c r="E62" i="117"/>
  <c r="E86" i="1"/>
  <c r="E5" i="1"/>
  <c r="E6" i="73" s="1"/>
  <c r="E34" i="1"/>
  <c r="E10" i="73" s="1"/>
  <c r="E128" i="117"/>
  <c r="E154" i="117" s="1"/>
  <c r="E128" i="116"/>
  <c r="E62" i="116"/>
  <c r="E153" i="1"/>
  <c r="D26" i="1"/>
  <c r="D13" i="130" l="1"/>
  <c r="I17" i="61"/>
  <c r="E18" i="73"/>
  <c r="E33" i="61"/>
  <c r="E87" i="117"/>
  <c r="E87" i="116"/>
  <c r="B25" i="130"/>
  <c r="E25" i="130" s="1"/>
  <c r="B13" i="130"/>
  <c r="E13" i="130" s="1"/>
  <c r="E159" i="1"/>
  <c r="E62" i="1"/>
  <c r="E158" i="117"/>
  <c r="E154" i="116"/>
  <c r="E158" i="116"/>
  <c r="E154" i="1"/>
  <c r="A1" i="78"/>
  <c r="C145" i="119"/>
  <c r="C142" i="119"/>
  <c r="C143" i="119"/>
  <c r="C144" i="119"/>
  <c r="C141" i="119"/>
  <c r="C116" i="119"/>
  <c r="C117" i="119"/>
  <c r="C118" i="119"/>
  <c r="C120" i="119"/>
  <c r="C121" i="119"/>
  <c r="C122" i="119"/>
  <c r="C123" i="119"/>
  <c r="C124" i="119"/>
  <c r="C125" i="119"/>
  <c r="C127" i="119"/>
  <c r="C95" i="119"/>
  <c r="C96" i="119"/>
  <c r="C97" i="119"/>
  <c r="C99" i="119"/>
  <c r="C100" i="119"/>
  <c r="C101" i="119"/>
  <c r="C102" i="119"/>
  <c r="C103" i="119"/>
  <c r="C104" i="119"/>
  <c r="C105" i="119"/>
  <c r="C106" i="119"/>
  <c r="C107" i="119"/>
  <c r="C108" i="119"/>
  <c r="C109" i="119"/>
  <c r="C110" i="119"/>
  <c r="C112" i="119"/>
  <c r="C113" i="119"/>
  <c r="C94" i="119"/>
  <c r="C46" i="119"/>
  <c r="D46" i="119" s="1"/>
  <c r="C47" i="119"/>
  <c r="D47" i="119" s="1"/>
  <c r="C48" i="119"/>
  <c r="D48" i="119" s="1"/>
  <c r="C38" i="119"/>
  <c r="D38" i="119" s="1"/>
  <c r="C31" i="119"/>
  <c r="C30" i="119"/>
  <c r="C17" i="119"/>
  <c r="C18" i="119"/>
  <c r="C19" i="119"/>
  <c r="C20" i="119"/>
  <c r="C21" i="119"/>
  <c r="C16" i="119"/>
  <c r="C10" i="119"/>
  <c r="C11" i="119"/>
  <c r="C12" i="119"/>
  <c r="C13" i="119"/>
  <c r="C14" i="119"/>
  <c r="C9" i="119"/>
  <c r="D119" i="120"/>
  <c r="B10" i="2"/>
  <c r="B25" i="2" s="1"/>
  <c r="I31" i="61" l="1"/>
  <c r="I32" i="61"/>
  <c r="D24" i="130"/>
  <c r="E24" i="130" s="1"/>
  <c r="D37" i="119"/>
  <c r="D65" i="119" s="1"/>
  <c r="D90" i="119" s="1"/>
  <c r="E31" i="73"/>
  <c r="I31" i="73"/>
  <c r="E30" i="73"/>
  <c r="D12" i="130"/>
  <c r="D114" i="120"/>
  <c r="D128" i="120" s="1"/>
  <c r="D155" i="120" s="1"/>
  <c r="B26" i="130"/>
  <c r="E87" i="1"/>
  <c r="B14" i="130" s="1"/>
  <c r="E158" i="1"/>
  <c r="B12" i="130"/>
  <c r="D98" i="1"/>
  <c r="C29" i="3"/>
  <c r="C36" i="1"/>
  <c r="D36" i="1" s="1"/>
  <c r="C37" i="1"/>
  <c r="D37" i="1" s="1"/>
  <c r="C38" i="1"/>
  <c r="D38" i="1" s="1"/>
  <c r="C39" i="1"/>
  <c r="D39" i="1" s="1"/>
  <c r="C40" i="1"/>
  <c r="D40" i="1" s="1"/>
  <c r="D41" i="1"/>
  <c r="C42" i="1"/>
  <c r="D42" i="1" s="1"/>
  <c r="C43" i="1"/>
  <c r="D43" i="1" s="1"/>
  <c r="C44" i="1"/>
  <c r="D44" i="1" s="1"/>
  <c r="C45" i="1"/>
  <c r="D45" i="1" s="1"/>
  <c r="C35" i="1"/>
  <c r="D35" i="1" s="1"/>
  <c r="C9" i="1"/>
  <c r="D9" i="1" s="1"/>
  <c r="C10" i="1"/>
  <c r="D10" i="1" s="1"/>
  <c r="C11" i="1"/>
  <c r="D11" i="1" s="1"/>
  <c r="C6" i="1"/>
  <c r="D6" i="1" s="1"/>
  <c r="C93" i="3"/>
  <c r="D93" i="3" s="1"/>
  <c r="E12" i="130" l="1"/>
  <c r="D119" i="1"/>
  <c r="G10" i="61"/>
  <c r="H10" i="61" s="1"/>
  <c r="H17" i="61" s="1"/>
  <c r="H31" i="61" s="1"/>
  <c r="D14" i="130"/>
  <c r="E14" i="130" s="1"/>
  <c r="E32" i="73"/>
  <c r="I32" i="73"/>
  <c r="D26" i="130"/>
  <c r="E26" i="130" s="1"/>
  <c r="I33" i="61"/>
  <c r="D111" i="3"/>
  <c r="D111" i="119" s="1"/>
  <c r="C111" i="119"/>
  <c r="D119" i="3"/>
  <c r="D119" i="119" s="1"/>
  <c r="D114" i="119" s="1"/>
  <c r="C119" i="119"/>
  <c r="D98" i="3"/>
  <c r="D98" i="119" s="1"/>
  <c r="D93" i="119" s="1"/>
  <c r="C18" i="61"/>
  <c r="C8" i="128"/>
  <c r="C20" i="128" s="1"/>
  <c r="C22" i="128" s="1"/>
  <c r="E26" i="87"/>
  <c r="D26" i="87"/>
  <c r="C26" i="87"/>
  <c r="C29" i="121"/>
  <c r="C29" i="120"/>
  <c r="C29" i="119"/>
  <c r="C26" i="118"/>
  <c r="C26" i="117"/>
  <c r="D26" i="117" s="1"/>
  <c r="C26" i="116"/>
  <c r="D26" i="116" s="1"/>
  <c r="C26" i="1"/>
  <c r="C9" i="73" s="1"/>
  <c r="D9" i="73" s="1"/>
  <c r="F3" i="64"/>
  <c r="C3" i="1"/>
  <c r="E3" i="63" s="1"/>
  <c r="E3" i="64" s="1"/>
  <c r="C146" i="121"/>
  <c r="C140" i="121"/>
  <c r="C146" i="120"/>
  <c r="C140" i="120"/>
  <c r="C146" i="119"/>
  <c r="C140" i="119"/>
  <c r="C140" i="3"/>
  <c r="D140" i="3" s="1"/>
  <c r="E3" i="128"/>
  <c r="E26" i="128" s="1"/>
  <c r="C3" i="128"/>
  <c r="C26" i="128" s="1"/>
  <c r="D3" i="128"/>
  <c r="D26" i="128" s="1"/>
  <c r="E29" i="128"/>
  <c r="D29" i="128"/>
  <c r="C29" i="128"/>
  <c r="E8" i="128"/>
  <c r="E20" i="128" s="1"/>
  <c r="E22" i="128" s="1"/>
  <c r="D8" i="128"/>
  <c r="D20" i="128" s="1"/>
  <c r="D22" i="128" s="1"/>
  <c r="C51" i="127"/>
  <c r="C45" i="127"/>
  <c r="C51" i="126"/>
  <c r="C45" i="126"/>
  <c r="C51" i="125"/>
  <c r="C45" i="125"/>
  <c r="C57" i="125" s="1"/>
  <c r="C51" i="105"/>
  <c r="C57" i="105" s="1"/>
  <c r="C45" i="105"/>
  <c r="C52" i="124"/>
  <c r="C46" i="124"/>
  <c r="C58" i="124" s="1"/>
  <c r="C52" i="123"/>
  <c r="C46" i="123"/>
  <c r="C52" i="122"/>
  <c r="C46" i="122"/>
  <c r="D93" i="87"/>
  <c r="E93" i="87"/>
  <c r="D114" i="87"/>
  <c r="E114" i="87"/>
  <c r="D129" i="87"/>
  <c r="E129" i="87"/>
  <c r="D133" i="87"/>
  <c r="E133" i="87"/>
  <c r="D140" i="87"/>
  <c r="E140" i="87"/>
  <c r="D145" i="87"/>
  <c r="E145" i="87"/>
  <c r="C145" i="87"/>
  <c r="C140" i="87"/>
  <c r="C133" i="87"/>
  <c r="C129" i="87"/>
  <c r="C114" i="87"/>
  <c r="C93" i="87"/>
  <c r="D5" i="87"/>
  <c r="E5" i="87"/>
  <c r="D12" i="87"/>
  <c r="E12" i="87"/>
  <c r="D19" i="87"/>
  <c r="E19" i="87"/>
  <c r="D34" i="87"/>
  <c r="E34" i="87"/>
  <c r="D46" i="87"/>
  <c r="E46" i="87"/>
  <c r="D52" i="87"/>
  <c r="E52" i="87"/>
  <c r="D57" i="87"/>
  <c r="E57" i="87"/>
  <c r="D63" i="87"/>
  <c r="E63" i="87"/>
  <c r="D67" i="87"/>
  <c r="E67" i="87"/>
  <c r="D72" i="87"/>
  <c r="E72" i="87"/>
  <c r="D75" i="87"/>
  <c r="E75" i="87"/>
  <c r="D79" i="87"/>
  <c r="E79" i="87"/>
  <c r="C79" i="87"/>
  <c r="C75" i="87"/>
  <c r="C72" i="87"/>
  <c r="C67" i="87"/>
  <c r="C63" i="87"/>
  <c r="C57" i="87"/>
  <c r="C52" i="87"/>
  <c r="C46" i="87"/>
  <c r="C34" i="87"/>
  <c r="C19" i="87"/>
  <c r="C12" i="87"/>
  <c r="C5" i="87"/>
  <c r="C1" i="127"/>
  <c r="C1" i="126"/>
  <c r="C1" i="125"/>
  <c r="C37" i="127"/>
  <c r="C30" i="127"/>
  <c r="C26" i="127"/>
  <c r="C20" i="127"/>
  <c r="C8" i="127"/>
  <c r="C37" i="126"/>
  <c r="C30" i="126"/>
  <c r="C26" i="126"/>
  <c r="C20" i="126"/>
  <c r="C8" i="126"/>
  <c r="C37" i="125"/>
  <c r="C30" i="125"/>
  <c r="C26" i="125"/>
  <c r="C20" i="125"/>
  <c r="C8" i="125"/>
  <c r="C36" i="125" s="1"/>
  <c r="C41" i="125" s="1"/>
  <c r="C1" i="124"/>
  <c r="C1" i="123"/>
  <c r="C38" i="124"/>
  <c r="C31" i="124"/>
  <c r="C26" i="124"/>
  <c r="C20" i="124"/>
  <c r="C8" i="124"/>
  <c r="C38" i="123"/>
  <c r="C31" i="123"/>
  <c r="C26" i="123"/>
  <c r="C20" i="123"/>
  <c r="C8" i="123"/>
  <c r="C38" i="122"/>
  <c r="C31" i="122"/>
  <c r="C26" i="122"/>
  <c r="C20" i="122"/>
  <c r="C8" i="122"/>
  <c r="C1" i="121"/>
  <c r="C133" i="121"/>
  <c r="C129" i="121"/>
  <c r="C154" i="121" s="1"/>
  <c r="C114" i="121"/>
  <c r="C93" i="121"/>
  <c r="C82" i="121"/>
  <c r="C78" i="121"/>
  <c r="C75" i="121"/>
  <c r="C70" i="121"/>
  <c r="C66" i="121"/>
  <c r="C60" i="121"/>
  <c r="C55" i="121"/>
  <c r="C49" i="121"/>
  <c r="C37" i="121"/>
  <c r="C22" i="121"/>
  <c r="C15" i="121"/>
  <c r="C8" i="121"/>
  <c r="C133" i="120"/>
  <c r="C129" i="120"/>
  <c r="C114" i="120"/>
  <c r="C93" i="120"/>
  <c r="C82" i="120"/>
  <c r="C78" i="120"/>
  <c r="C75" i="120"/>
  <c r="C70" i="120"/>
  <c r="C66" i="120"/>
  <c r="C60" i="120"/>
  <c r="C55" i="120"/>
  <c r="C49" i="120"/>
  <c r="C37" i="120"/>
  <c r="C22" i="120"/>
  <c r="C15" i="120"/>
  <c r="C8" i="120"/>
  <c r="C133" i="119"/>
  <c r="C129" i="119"/>
  <c r="C114" i="119"/>
  <c r="C93" i="119"/>
  <c r="C82" i="119"/>
  <c r="C78" i="119"/>
  <c r="C75" i="119"/>
  <c r="C70" i="119"/>
  <c r="C66" i="119"/>
  <c r="C60" i="119"/>
  <c r="C55" i="119"/>
  <c r="C49" i="119"/>
  <c r="C37" i="119"/>
  <c r="C22" i="119"/>
  <c r="C15" i="119"/>
  <c r="C8" i="119"/>
  <c r="C145" i="118"/>
  <c r="C140" i="118"/>
  <c r="C133" i="118"/>
  <c r="C129" i="118"/>
  <c r="C114" i="118"/>
  <c r="C93" i="118"/>
  <c r="C79" i="118"/>
  <c r="C75" i="118"/>
  <c r="C72" i="118"/>
  <c r="C67" i="118"/>
  <c r="C63" i="118"/>
  <c r="C86" i="118" s="1"/>
  <c r="C57" i="118"/>
  <c r="C52" i="118"/>
  <c r="C46" i="118"/>
  <c r="C34" i="118"/>
  <c r="C19" i="118"/>
  <c r="C12" i="118"/>
  <c r="C5" i="118"/>
  <c r="C3" i="118"/>
  <c r="C91" i="118" s="1"/>
  <c r="C145" i="117"/>
  <c r="D145" i="117" s="1"/>
  <c r="C140" i="117"/>
  <c r="D140" i="117" s="1"/>
  <c r="C133" i="117"/>
  <c r="D133" i="117" s="1"/>
  <c r="C129" i="117"/>
  <c r="D129" i="117" s="1"/>
  <c r="C114" i="117"/>
  <c r="D114" i="117" s="1"/>
  <c r="C93" i="117"/>
  <c r="D93" i="117" s="1"/>
  <c r="C79" i="117"/>
  <c r="D79" i="117" s="1"/>
  <c r="C75" i="117"/>
  <c r="D75" i="117" s="1"/>
  <c r="C72" i="117"/>
  <c r="D72" i="117" s="1"/>
  <c r="C67" i="117"/>
  <c r="D67" i="117" s="1"/>
  <c r="C63" i="117"/>
  <c r="C57" i="117"/>
  <c r="D57" i="117" s="1"/>
  <c r="C52" i="117"/>
  <c r="D52" i="117" s="1"/>
  <c r="C46" i="117"/>
  <c r="D46" i="117" s="1"/>
  <c r="C34" i="117"/>
  <c r="D34" i="117" s="1"/>
  <c r="C19" i="117"/>
  <c r="C12" i="117"/>
  <c r="D12" i="117" s="1"/>
  <c r="C5" i="117"/>
  <c r="C3" i="117"/>
  <c r="C91" i="117" s="1"/>
  <c r="C3" i="116"/>
  <c r="C91" i="116" s="1"/>
  <c r="C145" i="116"/>
  <c r="D145" i="116" s="1"/>
  <c r="C140" i="116"/>
  <c r="D140" i="116" s="1"/>
  <c r="C133" i="116"/>
  <c r="D133" i="116" s="1"/>
  <c r="C129" i="116"/>
  <c r="D129" i="116" s="1"/>
  <c r="C114" i="116"/>
  <c r="D114" i="116" s="1"/>
  <c r="C93" i="116"/>
  <c r="C79" i="116"/>
  <c r="D79" i="116" s="1"/>
  <c r="C75" i="116"/>
  <c r="D75" i="116" s="1"/>
  <c r="C72" i="116"/>
  <c r="C67" i="116"/>
  <c r="D67" i="116" s="1"/>
  <c r="C63" i="116"/>
  <c r="D63" i="116" s="1"/>
  <c r="C57" i="116"/>
  <c r="D57" i="116" s="1"/>
  <c r="C52" i="116"/>
  <c r="D52" i="116" s="1"/>
  <c r="C46" i="116"/>
  <c r="D46" i="116" s="1"/>
  <c r="C34" i="116"/>
  <c r="D34" i="116" s="1"/>
  <c r="C19" i="116"/>
  <c r="D19" i="116" s="1"/>
  <c r="C12" i="116"/>
  <c r="D12" i="116" s="1"/>
  <c r="C5" i="116"/>
  <c r="D5" i="116" s="1"/>
  <c r="C26" i="79"/>
  <c r="C146" i="3"/>
  <c r="D146" i="3" s="1"/>
  <c r="C133" i="3"/>
  <c r="D133" i="3" s="1"/>
  <c r="G29" i="73"/>
  <c r="C145" i="1"/>
  <c r="D145" i="1" s="1"/>
  <c r="C133" i="1"/>
  <c r="D133" i="1" s="1"/>
  <c r="C93" i="1"/>
  <c r="D93" i="1" s="1"/>
  <c r="A1" i="70"/>
  <c r="B3" i="2"/>
  <c r="A1" i="2"/>
  <c r="A1" i="24"/>
  <c r="H4" i="66"/>
  <c r="G4" i="66"/>
  <c r="F4" i="66"/>
  <c r="E4" i="66"/>
  <c r="D3" i="66"/>
  <c r="C3" i="87"/>
  <c r="C91" i="87" s="1"/>
  <c r="D3" i="87"/>
  <c r="D91" i="87" s="1"/>
  <c r="C1" i="105"/>
  <c r="A47" i="71"/>
  <c r="D4" i="71"/>
  <c r="D14" i="71" s="1"/>
  <c r="D27" i="71" s="1"/>
  <c r="D37" i="71" s="1"/>
  <c r="C4" i="71"/>
  <c r="C14" i="71" s="1"/>
  <c r="C27" i="71" s="1"/>
  <c r="C37" i="71" s="1"/>
  <c r="B4" i="71"/>
  <c r="B14" i="71" s="1"/>
  <c r="B27" i="71" s="1"/>
  <c r="B37" i="71" s="1"/>
  <c r="F3" i="63"/>
  <c r="D3" i="63"/>
  <c r="D3" i="64" s="1"/>
  <c r="C4" i="62"/>
  <c r="D4" i="62" s="1"/>
  <c r="E4" i="62" s="1"/>
  <c r="A12" i="75"/>
  <c r="A11" i="76" s="1"/>
  <c r="A4" i="76"/>
  <c r="C37" i="105"/>
  <c r="C30" i="105"/>
  <c r="C26" i="105"/>
  <c r="C20" i="105"/>
  <c r="C8" i="105"/>
  <c r="H16" i="66"/>
  <c r="G16" i="66"/>
  <c r="F16" i="66"/>
  <c r="E16" i="66"/>
  <c r="D16" i="66"/>
  <c r="H14" i="66"/>
  <c r="G14" i="66"/>
  <c r="F14" i="66"/>
  <c r="E14" i="66"/>
  <c r="I14" i="66" s="1"/>
  <c r="D14" i="66"/>
  <c r="H12" i="66"/>
  <c r="G12" i="66"/>
  <c r="F12" i="66"/>
  <c r="E12" i="66"/>
  <c r="D12" i="66"/>
  <c r="H9" i="66"/>
  <c r="G9" i="66"/>
  <c r="F9" i="66"/>
  <c r="E9" i="66"/>
  <c r="D9" i="66"/>
  <c r="H6" i="66"/>
  <c r="G6" i="66"/>
  <c r="I6" i="66" s="1"/>
  <c r="F6" i="66"/>
  <c r="E6" i="66"/>
  <c r="D6" i="66"/>
  <c r="D30" i="88"/>
  <c r="C30" i="88"/>
  <c r="C52" i="79"/>
  <c r="C38" i="79"/>
  <c r="C31" i="79"/>
  <c r="C20" i="79"/>
  <c r="C129" i="3"/>
  <c r="C114" i="3"/>
  <c r="D114" i="3" s="1"/>
  <c r="C82" i="3"/>
  <c r="D82" i="3" s="1"/>
  <c r="C78" i="3"/>
  <c r="D78" i="3" s="1"/>
  <c r="C75" i="3"/>
  <c r="D75" i="3" s="1"/>
  <c r="C70" i="3"/>
  <c r="D70" i="3" s="1"/>
  <c r="C66" i="3"/>
  <c r="D66" i="3" s="1"/>
  <c r="C60" i="3"/>
  <c r="D60" i="3" s="1"/>
  <c r="C55" i="3"/>
  <c r="D55" i="3" s="1"/>
  <c r="C49" i="3"/>
  <c r="D49" i="3" s="1"/>
  <c r="C37" i="3"/>
  <c r="C22" i="3"/>
  <c r="C15" i="3"/>
  <c r="C8" i="3"/>
  <c r="G17" i="61"/>
  <c r="C140" i="1"/>
  <c r="C129" i="1"/>
  <c r="D129" i="1" s="1"/>
  <c r="C114" i="1"/>
  <c r="D114" i="1" s="1"/>
  <c r="C79" i="1"/>
  <c r="D79" i="1" s="1"/>
  <c r="C75" i="1"/>
  <c r="D75" i="1" s="1"/>
  <c r="C72" i="1"/>
  <c r="D72" i="1" s="1"/>
  <c r="C67" i="1"/>
  <c r="D67" i="1" s="1"/>
  <c r="C63" i="1"/>
  <c r="D63" i="1" s="1"/>
  <c r="C57" i="1"/>
  <c r="D57" i="1" s="1"/>
  <c r="C52" i="1"/>
  <c r="D52" i="1" s="1"/>
  <c r="C46" i="1"/>
  <c r="D46" i="1" s="1"/>
  <c r="C34" i="1"/>
  <c r="C19" i="1"/>
  <c r="C12" i="1"/>
  <c r="C5" i="1"/>
  <c r="G30" i="61"/>
  <c r="G18" i="73"/>
  <c r="G30" i="73" s="1"/>
  <c r="C19" i="73"/>
  <c r="C24" i="61"/>
  <c r="C24" i="73"/>
  <c r="D24" i="73" s="1"/>
  <c r="C46" i="79"/>
  <c r="C8" i="79"/>
  <c r="E16" i="89"/>
  <c r="F16" i="89"/>
  <c r="D16" i="89"/>
  <c r="C16" i="89"/>
  <c r="G15" i="89"/>
  <c r="G14" i="89"/>
  <c r="G13" i="89"/>
  <c r="G12" i="89"/>
  <c r="G11" i="89"/>
  <c r="G10" i="89"/>
  <c r="C8" i="78"/>
  <c r="C11" i="77"/>
  <c r="C11" i="62"/>
  <c r="D11" i="62"/>
  <c r="E11" i="62"/>
  <c r="F8" i="62"/>
  <c r="F9" i="62"/>
  <c r="F10" i="62"/>
  <c r="F7" i="62"/>
  <c r="F6" i="62"/>
  <c r="I17" i="66"/>
  <c r="O21" i="24"/>
  <c r="O9" i="24"/>
  <c r="B35" i="71"/>
  <c r="E28" i="71"/>
  <c r="E30" i="71"/>
  <c r="E31" i="71"/>
  <c r="E32" i="71"/>
  <c r="E33" i="71"/>
  <c r="E34" i="71"/>
  <c r="D35" i="71"/>
  <c r="C35" i="71"/>
  <c r="E5" i="71"/>
  <c r="E7" i="71"/>
  <c r="E8" i="71"/>
  <c r="E9" i="71"/>
  <c r="E10" i="71"/>
  <c r="E11" i="71"/>
  <c r="D12" i="71"/>
  <c r="C12" i="71"/>
  <c r="B12" i="71"/>
  <c r="E6" i="71"/>
  <c r="E15" i="71"/>
  <c r="E16" i="71"/>
  <c r="E17" i="71"/>
  <c r="E18" i="71"/>
  <c r="E19" i="71"/>
  <c r="E20" i="71"/>
  <c r="E21" i="71"/>
  <c r="B22" i="71"/>
  <c r="C22" i="71"/>
  <c r="D22" i="71"/>
  <c r="E29" i="71"/>
  <c r="E38" i="71"/>
  <c r="E39" i="71"/>
  <c r="E40" i="71"/>
  <c r="E41" i="71"/>
  <c r="E42" i="71"/>
  <c r="E43" i="71"/>
  <c r="E44" i="71"/>
  <c r="B45" i="71"/>
  <c r="C45" i="71"/>
  <c r="D45" i="71"/>
  <c r="D52" i="71"/>
  <c r="D38" i="70"/>
  <c r="I7" i="66"/>
  <c r="I8" i="66"/>
  <c r="I10" i="66"/>
  <c r="I11" i="66"/>
  <c r="I12" i="66"/>
  <c r="I13" i="66"/>
  <c r="I15" i="66"/>
  <c r="I16" i="66"/>
  <c r="F5" i="64"/>
  <c r="F6" i="64"/>
  <c r="F7" i="64"/>
  <c r="F8" i="64"/>
  <c r="F9" i="64"/>
  <c r="F10" i="64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B24" i="64"/>
  <c r="D24" i="64"/>
  <c r="E24" i="64"/>
  <c r="F5" i="63"/>
  <c r="F6" i="63"/>
  <c r="F7" i="6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B23" i="63"/>
  <c r="D23" i="63"/>
  <c r="E23" i="63"/>
  <c r="O5" i="24"/>
  <c r="N14" i="24"/>
  <c r="N25" i="24"/>
  <c r="M14" i="24"/>
  <c r="M25" i="24"/>
  <c r="L14" i="24"/>
  <c r="L25" i="24"/>
  <c r="K14" i="24"/>
  <c r="K25" i="24"/>
  <c r="K26" i="24" s="1"/>
  <c r="J14" i="24"/>
  <c r="I14" i="24"/>
  <c r="H14" i="24"/>
  <c r="G14" i="24"/>
  <c r="G25" i="24"/>
  <c r="F14" i="24"/>
  <c r="E14" i="24"/>
  <c r="E25" i="24"/>
  <c r="D14" i="24"/>
  <c r="C14" i="24"/>
  <c r="C25" i="24"/>
  <c r="D25" i="24"/>
  <c r="F25" i="24"/>
  <c r="H25" i="24"/>
  <c r="I25" i="24"/>
  <c r="J25" i="24"/>
  <c r="O24" i="24"/>
  <c r="O23" i="24"/>
  <c r="O22" i="24"/>
  <c r="O20" i="24"/>
  <c r="O19" i="24"/>
  <c r="O18" i="24"/>
  <c r="O17" i="24"/>
  <c r="O16" i="24"/>
  <c r="O13" i="24"/>
  <c r="O12" i="24"/>
  <c r="O11" i="24"/>
  <c r="O10" i="24"/>
  <c r="O8" i="24"/>
  <c r="O7" i="24"/>
  <c r="O6" i="24"/>
  <c r="C30" i="61"/>
  <c r="D33" i="128"/>
  <c r="D35" i="128" s="1"/>
  <c r="C33" i="128"/>
  <c r="C35" i="128" s="1"/>
  <c r="E33" i="128"/>
  <c r="E35" i="128" s="1"/>
  <c r="C153" i="87"/>
  <c r="C37" i="79" l="1"/>
  <c r="C42" i="79" s="1"/>
  <c r="C89" i="3"/>
  <c r="D89" i="3" s="1"/>
  <c r="C154" i="120"/>
  <c r="E153" i="87"/>
  <c r="C58" i="79"/>
  <c r="F11" i="62"/>
  <c r="D19" i="1"/>
  <c r="C6" i="61"/>
  <c r="E18" i="66"/>
  <c r="I9" i="66"/>
  <c r="I18" i="66" s="1"/>
  <c r="C62" i="118"/>
  <c r="C154" i="119"/>
  <c r="C36" i="127"/>
  <c r="C41" i="127" s="1"/>
  <c r="C86" i="87"/>
  <c r="D86" i="87"/>
  <c r="C57" i="126"/>
  <c r="D34" i="1"/>
  <c r="C10" i="73"/>
  <c r="D10" i="73" s="1"/>
  <c r="D5" i="1"/>
  <c r="C6" i="73"/>
  <c r="G18" i="66"/>
  <c r="C153" i="118"/>
  <c r="C89" i="120"/>
  <c r="C65" i="121"/>
  <c r="C128" i="121"/>
  <c r="C155" i="121" s="1"/>
  <c r="C37" i="122"/>
  <c r="C42" i="122" s="1"/>
  <c r="C37" i="124"/>
  <c r="C42" i="124" s="1"/>
  <c r="D153" i="87"/>
  <c r="D12" i="1"/>
  <c r="C7" i="73"/>
  <c r="D7" i="73" s="1"/>
  <c r="C159" i="118"/>
  <c r="C89" i="119"/>
  <c r="C65" i="120"/>
  <c r="D128" i="119"/>
  <c r="D155" i="119" s="1"/>
  <c r="H30" i="73"/>
  <c r="F23" i="63"/>
  <c r="F18" i="66"/>
  <c r="C36" i="105"/>
  <c r="C41" i="105" s="1"/>
  <c r="C128" i="3"/>
  <c r="D128" i="3" s="1"/>
  <c r="C128" i="116"/>
  <c r="D93" i="116"/>
  <c r="C86" i="117"/>
  <c r="D63" i="117"/>
  <c r="C58" i="122"/>
  <c r="E22" i="71"/>
  <c r="E12" i="71"/>
  <c r="C86" i="116"/>
  <c r="D72" i="116"/>
  <c r="E45" i="71"/>
  <c r="G16" i="89"/>
  <c r="C29" i="73"/>
  <c r="D19" i="73"/>
  <c r="D18" i="66"/>
  <c r="H18" i="66"/>
  <c r="C153" i="116"/>
  <c r="D153" i="116" s="1"/>
  <c r="C128" i="118"/>
  <c r="C154" i="118" s="1"/>
  <c r="C89" i="121"/>
  <c r="C36" i="126"/>
  <c r="C41" i="126" s="1"/>
  <c r="C128" i="87"/>
  <c r="C58" i="123"/>
  <c r="C57" i="127"/>
  <c r="E35" i="71"/>
  <c r="D18" i="130"/>
  <c r="H18" i="73"/>
  <c r="C153" i="1"/>
  <c r="D140" i="1"/>
  <c r="C154" i="3"/>
  <c r="D154" i="3" s="1"/>
  <c r="D129" i="3"/>
  <c r="D14" i="76"/>
  <c r="D19" i="130"/>
  <c r="C153" i="117"/>
  <c r="D153" i="117" s="1"/>
  <c r="C37" i="123"/>
  <c r="C42" i="123" s="1"/>
  <c r="D13" i="76"/>
  <c r="C86" i="1"/>
  <c r="O25" i="24"/>
  <c r="F26" i="24"/>
  <c r="I26" i="24"/>
  <c r="L26" i="24"/>
  <c r="M26" i="24"/>
  <c r="E26" i="24"/>
  <c r="C26" i="24"/>
  <c r="H26" i="24"/>
  <c r="J26" i="24"/>
  <c r="N26" i="24"/>
  <c r="G26" i="24"/>
  <c r="D26" i="24"/>
  <c r="O14" i="24"/>
  <c r="D62" i="87"/>
  <c r="D87" i="87" s="1"/>
  <c r="D128" i="87"/>
  <c r="E128" i="87"/>
  <c r="E86" i="87"/>
  <c r="E62" i="87"/>
  <c r="C62" i="117"/>
  <c r="C62" i="87"/>
  <c r="C87" i="87" s="1"/>
  <c r="C154" i="87"/>
  <c r="C62" i="116"/>
  <c r="C128" i="117"/>
  <c r="G31" i="61"/>
  <c r="D15" i="76" s="1"/>
  <c r="C128" i="119"/>
  <c r="C65" i="119"/>
  <c r="C128" i="120"/>
  <c r="C155" i="120" s="1"/>
  <c r="F24" i="64"/>
  <c r="C128" i="1"/>
  <c r="C62" i="1"/>
  <c r="C65" i="3"/>
  <c r="D65" i="3" s="1"/>
  <c r="C87" i="118"/>
  <c r="C2" i="118"/>
  <c r="C157" i="117"/>
  <c r="C91" i="1"/>
  <c r="E3" i="87"/>
  <c r="E91" i="87" s="1"/>
  <c r="C3" i="77"/>
  <c r="C4" i="73"/>
  <c r="E154" i="87" l="1"/>
  <c r="C158" i="118"/>
  <c r="D154" i="87"/>
  <c r="C90" i="121"/>
  <c r="C90" i="120"/>
  <c r="C155" i="119"/>
  <c r="O26" i="24"/>
  <c r="D6" i="73"/>
  <c r="C18" i="73"/>
  <c r="D6" i="61"/>
  <c r="D17" i="61" s="1"/>
  <c r="C17" i="61"/>
  <c r="C154" i="1"/>
  <c r="B20" i="130" s="1"/>
  <c r="D7" i="76"/>
  <c r="D7" i="130"/>
  <c r="C90" i="119"/>
  <c r="C155" i="3"/>
  <c r="D155" i="3" s="1"/>
  <c r="C90" i="3"/>
  <c r="D90" i="3" s="1"/>
  <c r="B14" i="76"/>
  <c r="E14" i="76" s="1"/>
  <c r="B19" i="130"/>
  <c r="E19" i="130" s="1"/>
  <c r="D153" i="1"/>
  <c r="C87" i="1"/>
  <c r="B6" i="130"/>
  <c r="D62" i="1"/>
  <c r="E87" i="87"/>
  <c r="C154" i="116"/>
  <c r="D128" i="116"/>
  <c r="D154" i="116" s="1"/>
  <c r="B7" i="76"/>
  <c r="B7" i="130"/>
  <c r="D86" i="1"/>
  <c r="C159" i="116"/>
  <c r="D86" i="116"/>
  <c r="D159" i="116" s="1"/>
  <c r="B15" i="76"/>
  <c r="E15" i="76" s="1"/>
  <c r="B13" i="76"/>
  <c r="E13" i="76" s="1"/>
  <c r="B18" i="130"/>
  <c r="E18" i="130" s="1"/>
  <c r="D128" i="1"/>
  <c r="C154" i="117"/>
  <c r="D154" i="117" s="1"/>
  <c r="D128" i="117"/>
  <c r="C30" i="73"/>
  <c r="D29" i="73"/>
  <c r="C159" i="1"/>
  <c r="C87" i="116"/>
  <c r="D87" i="116" s="1"/>
  <c r="D62" i="116"/>
  <c r="C87" i="117"/>
  <c r="D87" i="117" s="1"/>
  <c r="D62" i="117"/>
  <c r="C159" i="117"/>
  <c r="D86" i="117"/>
  <c r="D159" i="117" s="1"/>
  <c r="D20" i="130"/>
  <c r="B6" i="76"/>
  <c r="C158" i="1"/>
  <c r="C158" i="117"/>
  <c r="C158" i="116"/>
  <c r="G4" i="73"/>
  <c r="G4" i="61"/>
  <c r="C4" i="61"/>
  <c r="G2" i="73"/>
  <c r="G2" i="61" s="1"/>
  <c r="C90" i="118"/>
  <c r="C157" i="118" s="1"/>
  <c r="D154" i="1" l="1"/>
  <c r="G32" i="61"/>
  <c r="C31" i="61"/>
  <c r="D8" i="76" s="1"/>
  <c r="C32" i="61"/>
  <c r="E7" i="76"/>
  <c r="D32" i="61"/>
  <c r="D31" i="61"/>
  <c r="H32" i="61"/>
  <c r="D6" i="130"/>
  <c r="E6" i="130" s="1"/>
  <c r="G31" i="73"/>
  <c r="D6" i="76"/>
  <c r="E6" i="76" s="1"/>
  <c r="C31" i="73"/>
  <c r="D18" i="73"/>
  <c r="D8" i="130"/>
  <c r="E20" i="130"/>
  <c r="D159" i="1"/>
  <c r="D158" i="117"/>
  <c r="D158" i="116"/>
  <c r="D158" i="1"/>
  <c r="D30" i="73"/>
  <c r="G32" i="73"/>
  <c r="C32" i="73"/>
  <c r="E7" i="130"/>
  <c r="B8" i="76"/>
  <c r="B8" i="130"/>
  <c r="D87" i="1"/>
  <c r="C2" i="78"/>
  <c r="F2" i="63" s="1"/>
  <c r="F2" i="64" s="1"/>
  <c r="E2" i="62"/>
  <c r="E8" i="76" l="1"/>
  <c r="D33" i="61"/>
  <c r="H33" i="61"/>
  <c r="G33" i="61"/>
  <c r="C33" i="61"/>
  <c r="D31" i="73"/>
  <c r="H31" i="73"/>
  <c r="E8" i="130"/>
  <c r="D32" i="73"/>
  <c r="H32" i="73"/>
  <c r="C4" i="121"/>
  <c r="C4" i="123" s="1"/>
  <c r="C4" i="124" s="1"/>
  <c r="C4" i="105" s="1"/>
  <c r="C4" i="125" s="1"/>
  <c r="C4" i="126" s="1"/>
  <c r="C4" i="127" s="1"/>
  <c r="G8" i="89" s="1"/>
  <c r="E2" i="87" s="1"/>
  <c r="D3" i="71"/>
  <c r="D26" i="71" s="1"/>
  <c r="E90" i="87" l="1"/>
  <c r="I2" i="66"/>
  <c r="D2" i="88" s="1"/>
  <c r="O2" i="24" s="1"/>
  <c r="C3" i="70" l="1"/>
  <c r="E2" i="128"/>
  <c r="E25" i="128" s="1"/>
</calcChain>
</file>

<file path=xl/sharedStrings.xml><?xml version="1.0" encoding="utf-8"?>
<sst xmlns="http://schemas.openxmlformats.org/spreadsheetml/2006/main" count="4659" uniqueCount="649">
  <si>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</si>
  <si>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</si>
  <si>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</si>
  <si>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</si>
  <si>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</si>
  <si>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</si>
  <si>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</si>
  <si>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</si>
  <si>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</si>
  <si>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</si>
  <si>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</si>
  <si>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</si>
  <si>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</si>
  <si>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</si>
  <si>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</si>
  <si>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</si>
  <si>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</si>
  <si>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</si>
  <si>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</si>
  <si>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</si>
  <si>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</si>
  <si>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</si>
  <si>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</si>
  <si>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</si>
  <si>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</si>
  <si>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</si>
  <si>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</si>
  <si>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</si>
  <si>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</si>
  <si>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</si>
  <si>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</si>
  <si>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</si>
  <si>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</si>
  <si>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</si>
  <si>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</si>
  <si>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</si>
  <si>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</si>
  <si>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</si>
  <si>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</si>
  <si>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</si>
  <si>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</si>
  <si>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</si>
  <si>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</si>
  <si>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</si>
  <si>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</si>
  <si>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</si>
  <si>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</si>
  <si>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</si>
  <si>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</si>
  <si>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</si>
  <si>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</si>
  <si>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</si>
  <si>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</si>
  <si>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</si>
  <si>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</si>
  <si>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</si>
  <si>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</si>
  <si>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</si>
  <si>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</si>
  <si>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</si>
  <si>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</si>
  <si>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</si>
  <si>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</si>
  <si>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</si>
  <si>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</si>
  <si>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</si>
  <si>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</si>
  <si>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</si>
  <si>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</si>
  <si>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</si>
  <si>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</si>
  <si>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</si>
  <si>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</si>
  <si>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</si>
  <si>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</si>
  <si>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</si>
  <si>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</si>
  <si>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</si>
  <si>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</si>
  <si>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</si>
  <si>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</si>
  <si>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</si>
  <si>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</si>
  <si>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</si>
  <si>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</si>
  <si>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</si>
  <si>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</si>
  <si>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</si>
  <si>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</si>
  <si>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</si>
  <si>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</si>
  <si>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</si>
  <si>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</si>
  <si>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</si>
  <si>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</si>
  <si>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</si>
  <si>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</si>
  <si>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</si>
  <si>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</si>
  <si>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</si>
  <si>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</si>
  <si>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</si>
  <si>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</si>
  <si>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</si>
  <si>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</si>
  <si>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</si>
  <si>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</si>
  <si>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</si>
  <si>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</si>
  <si>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</si>
  <si>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</si>
  <si>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</si>
  <si>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</si>
  <si>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</si>
  <si>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</si>
  <si>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</si>
  <si>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</si>
  <si>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</si>
  <si>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</si>
  <si>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</si>
  <si>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</si>
  <si>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</si>
  <si>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</si>
  <si>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</si>
  <si>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</si>
  <si>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</si>
  <si>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</si>
  <si>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</si>
  <si>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</si>
  <si>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</si>
  <si>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</si>
  <si>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</si>
  <si>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</si>
  <si>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</si>
  <si>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</si>
  <si>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</si>
  <si>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</si>
  <si>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</si>
  <si>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</si>
  <si>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</si>
  <si>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</si>
  <si>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</si>
  <si>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</si>
  <si>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</si>
  <si>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</si>
  <si>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</si>
  <si>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</si>
  <si>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</si>
  <si>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</si>
  <si>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</si>
  <si>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</si>
  <si>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</si>
  <si>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</si>
  <si>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</si>
  <si>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</si>
  <si>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</si>
  <si>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</si>
  <si>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</si>
  <si>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</si>
  <si>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</si>
  <si>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</si>
  <si>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</si>
  <si>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</si>
  <si>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</si>
  <si>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</si>
  <si>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</si>
  <si>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</si>
  <si>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</si>
  <si>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</si>
  <si>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</si>
  <si>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</si>
  <si>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</si>
  <si>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</si>
  <si>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</si>
  <si>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</si>
  <si>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</si>
  <si>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</si>
  <si>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</si>
  <si>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</si>
  <si>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</si>
  <si>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</si>
  <si>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</si>
  <si>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</si>
  <si>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</si>
  <si>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</si>
  <si>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</si>
  <si>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</si>
  <si>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</si>
  <si>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</si>
  <si>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</si>
  <si>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</si>
  <si>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</si>
  <si>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</si>
  <si>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</si>
  <si>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</si>
  <si>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</si>
  <si>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</si>
  <si>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</si>
  <si>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</si>
  <si>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</si>
  <si>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</si>
  <si>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</si>
  <si>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</si>
  <si>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</si>
  <si>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</si>
  <si>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</si>
  <si>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</si>
  <si>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</si>
  <si>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</si>
  <si>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</si>
  <si>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</si>
  <si>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</si>
  <si>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</si>
  <si>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</si>
  <si>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</si>
  <si>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</si>
  <si>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</si>
  <si>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</si>
  <si>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</si>
  <si>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</si>
  <si>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</si>
  <si>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</si>
  <si>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</si>
  <si>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</si>
  <si>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</si>
  <si>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</si>
  <si>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</si>
  <si>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</si>
  <si>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</si>
  <si>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</si>
  <si>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</si>
  <si>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</si>
  <si>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</si>
  <si>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</si>
  <si>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</si>
  <si>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</si>
  <si>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</si>
  <si>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</si>
  <si>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</si>
  <si>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</si>
  <si>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</si>
  <si>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</si>
  <si>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</si>
  <si>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</si>
  <si>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</si>
  <si>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</si>
  <si>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</si>
  <si>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</si>
  <si>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</si>
  <si>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</si>
  <si>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</si>
  <si>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</si>
  <si>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</si>
  <si>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</si>
  <si>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</si>
  <si>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</si>
  <si>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</si>
  <si>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</si>
  <si>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</si>
  <si>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</si>
  <si>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</si>
  <si>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</si>
  <si>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</si>
  <si>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</si>
  <si>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</si>
  <si>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</si>
  <si>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</si>
  <si>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</si>
  <si>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</si>
  <si>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</si>
  <si>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</si>
  <si>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</si>
  <si>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</si>
  <si>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</si>
  <si>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</si>
  <si>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</si>
  <si>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</si>
  <si>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</si>
  <si>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</si>
  <si>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</si>
  <si>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</si>
  <si>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</si>
  <si>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</si>
  <si>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</si>
  <si>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</si>
  <si>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</si>
  <si>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</si>
  <si>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</si>
  <si>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</si>
  <si>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</si>
  <si>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</si>
  <si>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</si>
  <si>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</si>
  <si>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</si>
  <si>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</si>
  <si>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</si>
  <si>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</si>
  <si>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</si>
  <si>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</si>
  <si>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</si>
  <si>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</si>
  <si>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</si>
  <si>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</si>
  <si>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</si>
  <si>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</si>
  <si>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</si>
  <si>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</si>
  <si>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</si>
  <si>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</si>
  <si>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</si>
  <si>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</si>
  <si>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</si>
  <si>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</si>
  <si>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</si>
  <si>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</si>
  <si>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</si>
  <si>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</si>
  <si>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</si>
  <si>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</si>
  <si>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</si>
  <si>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</si>
  <si>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</si>
  <si>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</si>
  <si>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</si>
  <si>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</si>
  <si>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</si>
  <si>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</si>
  <si>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</si>
  <si>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</si>
  <si>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</si>
  <si>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</si>
  <si>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</si>
  <si>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</si>
  <si>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</si>
  <si>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</si>
  <si>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</si>
  <si>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</si>
  <si>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</si>
  <si>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</si>
  <si>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</si>
  <si>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</si>
  <si>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</si>
  <si>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</si>
  <si>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</si>
  <si>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</si>
  <si>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</si>
  <si>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</si>
  <si>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</si>
  <si>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</si>
  <si>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</si>
  <si>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</si>
  <si>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</si>
  <si>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</si>
  <si>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</si>
  <si>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</si>
  <si>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</si>
  <si>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</si>
  <si>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</si>
  <si>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</si>
  <si>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</si>
  <si>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</si>
  <si>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</si>
  <si>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</si>
  <si>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</si>
  <si>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</si>
  <si>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</si>
  <si>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</si>
  <si>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</si>
  <si>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</si>
  <si>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</si>
  <si>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</si>
  <si>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</si>
  <si>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</si>
  <si>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</si>
  <si>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</si>
  <si>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</si>
  <si>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</si>
  <si>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</si>
  <si>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</si>
  <si>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</si>
  <si>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</si>
  <si>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</si>
  <si>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</si>
  <si>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</si>
  <si>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</si>
  <si>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</si>
  <si>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</si>
  <si>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</si>
  <si>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</si>
  <si>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</si>
  <si>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</si>
  <si>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</si>
  <si>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</si>
  <si>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</si>
  <si>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</si>
  <si>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</si>
  <si>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</si>
  <si>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</si>
  <si>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</si>
  <si>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</si>
  <si>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</si>
  <si>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</si>
  <si>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</si>
  <si>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</si>
  <si>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</si>
  <si>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</si>
  <si>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</si>
  <si>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</si>
  <si>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</si>
  <si>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</si>
  <si>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</si>
  <si>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</si>
  <si>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</si>
  <si>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</si>
  <si>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</si>
  <si>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</si>
  <si>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</si>
  <si>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</si>
  <si>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</si>
  <si>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</si>
  <si>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</si>
  <si>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</si>
  <si>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</si>
  <si>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</si>
  <si>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</si>
  <si>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</si>
  <si>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</si>
  <si>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</si>
  <si>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</si>
  <si>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</si>
  <si>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</si>
  <si>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</si>
  <si>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</si>
  <si>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</si>
  <si>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</si>
  <si>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</si>
  <si>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</si>
  <si>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</si>
  <si>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</si>
  <si>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</si>
  <si>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</si>
  <si>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</si>
  <si>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</si>
  <si>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</si>
  <si>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</si>
  <si>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</si>
  <si>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</si>
  <si>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</si>
  <si>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</si>
  <si>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</si>
  <si>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</si>
  <si>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</si>
  <si>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</si>
  <si>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</si>
  <si>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</si>
  <si>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</si>
  <si>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</si>
  <si>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</si>
  <si>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</si>
  <si>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</si>
  <si>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</si>
  <si>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</si>
  <si>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</si>
  <si>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</si>
  <si>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</si>
  <si>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</si>
  <si>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</si>
  <si>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</si>
  <si>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</si>
  <si>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</si>
  <si>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</si>
  <si>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</si>
  <si>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</si>
  <si>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</si>
  <si>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</si>
  <si>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</si>
  <si>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</si>
  <si>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</si>
  <si>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</si>
  <si>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</si>
  <si>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</si>
  <si>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</si>
  <si>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</si>
  <si>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</si>
  <si>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</si>
  <si>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</si>
  <si>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</si>
  <si>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</si>
  <si>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</si>
  <si>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</si>
  <si>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</si>
  <si>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</si>
  <si>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</si>
  <si>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</si>
  <si>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</si>
  <si>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</si>
  <si>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</si>
  <si>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</si>
  <si>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</si>
  <si>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</si>
  <si>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</si>
  <si>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</si>
  <si>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</si>
  <si>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</si>
  <si>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</si>
  <si>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</si>
  <si>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</si>
  <si>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</si>
  <si>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</si>
  <si>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</si>
  <si>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</si>
  <si>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</si>
  <si>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</si>
  <si>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</si>
  <si>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</si>
  <si>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</si>
  <si>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</si>
  <si>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</si>
  <si>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</si>
  <si>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</si>
  <si>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</si>
  <si>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</si>
  <si>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</si>
  <si>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</si>
  <si>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</si>
  <si>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</si>
  <si>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</si>
  <si>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</si>
  <si>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</si>
  <si>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</si>
  <si>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</si>
  <si>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</si>
  <si>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</si>
  <si>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</si>
  <si>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</si>
  <si>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</si>
  <si>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</si>
  <si>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</si>
  <si>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</si>
  <si>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</si>
  <si>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</si>
  <si>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</si>
  <si>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</si>
  <si>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</si>
  <si>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</si>
  <si>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</si>
  <si>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</si>
  <si>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</si>
  <si>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</si>
  <si>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</si>
  <si>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</si>
  <si>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</si>
  <si>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</si>
  <si>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</si>
  <si>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</si>
  <si>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</si>
  <si>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</si>
  <si>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</si>
  <si>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</si>
  <si>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</si>
  <si>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</si>
  <si>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</si>
  <si>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</si>
  <si>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</si>
  <si>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</si>
  <si>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</si>
  <si>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</si>
  <si>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</si>
  <si>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</si>
  <si>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</si>
  <si>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</si>
  <si>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</si>
  <si>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</si>
  <si>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Hozzájárulás  (Ft)</t>
  </si>
  <si>
    <t>Bruttó  hiány:</t>
  </si>
  <si>
    <t>Bruttó  többlet:</t>
  </si>
  <si>
    <t>Kajárpéci Közös Önkormányzati Hivatal</t>
  </si>
  <si>
    <t>59800039-15166182</t>
  </si>
  <si>
    <t>I.1.a)Önkormányzati hivatal működésének támogatása</t>
  </si>
  <si>
    <t>I.1.b)Település-üzemeltetéshez kapcsolódó feladatellátás támogatása</t>
  </si>
  <si>
    <t>I.1.c) Beszámítás összege</t>
  </si>
  <si>
    <t>I.1.d) Egyéb kötelező önkormányzati feladatok támogatása</t>
  </si>
  <si>
    <t>I.1.e) Lakott külterülettel kapcsolatos támogatások</t>
  </si>
  <si>
    <t>I. Általános feladatok támogatása összesen:</t>
  </si>
  <si>
    <t>II.1.Óvodapedagógusok,és az óvodapedagógusok nevelő munkáját közvetlenül segítők bértámogatása</t>
  </si>
  <si>
    <t>II.2.Óvodaműködtetési támogatás</t>
  </si>
  <si>
    <t>II.3.b) Óvodai,iskolai étkeztetés támogatása</t>
  </si>
  <si>
    <t>II. Köznevelési és gyermekétkeztetési feladatok támogatása összesen:</t>
  </si>
  <si>
    <t>III.1.Egyes jövedelempotló támogatások kiegészítése</t>
  </si>
  <si>
    <t>III.3. Egyes szociálius és gyermekjóléti feladatok támogatása (szociális étkeztetés)</t>
  </si>
  <si>
    <t>III. Szociális és gyermekjóléti feladatok támogatása összesen</t>
  </si>
  <si>
    <t>IV. Települési önkormányzatok kulturális faladatainak támogatása összesen:</t>
  </si>
  <si>
    <t>III.2.Települési önkormányzatok szolociális feladatainak egyéb támogatása</t>
  </si>
  <si>
    <t>III. 5. Gyermekétkeztetés támogatása</t>
  </si>
  <si>
    <t>Sportkör</t>
  </si>
  <si>
    <t>Egyéb civil szervezetek</t>
  </si>
  <si>
    <t>működési</t>
  </si>
  <si>
    <t>Kajárpéc Községi Önkormányzat saját bevételeinek részletezése az adósságot keletkeztető ügyletből származó tárgyévi fizetési kötelezettség megállapításához</t>
  </si>
  <si>
    <t>Kajárpéc Községi Önkormányzat adósságot keletkeztető ügyletekből és kezességvállalásokból fennálló kötelezettségei</t>
  </si>
  <si>
    <t>Módosítás összege</t>
  </si>
  <si>
    <t>Forintban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</si>
  <si>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</si>
  <si>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</si>
  <si>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</si>
  <si>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</si>
  <si>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</si>
  <si>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</si>
  <si>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>1. sz. melléklet Bevételek táblázat 5. oszlop 9. sora =</t>
  </si>
  <si>
    <t xml:space="preserve">2.1. számú melléklet 5. oszlop 13. sor + 2.2. számú melléklet 5. oszlop 12. sor </t>
  </si>
  <si>
    <t>1. sz. melléklet Bevételek táblázat 5. oszlop 16 sora =</t>
  </si>
  <si>
    <t xml:space="preserve">2.1. számú melléklet 5. oszlop 22. sor + 2.2. számú melléklet 5. oszlop 25. sor </t>
  </si>
  <si>
    <t>1. sz. melléklet Bevételek táblázat 5. oszlop 17 sora =</t>
  </si>
  <si>
    <t xml:space="preserve">2.1. számú melléklet 5. oszlop 23. sor + 2.2. számú melléklet 5. oszlop 26. sor </t>
  </si>
  <si>
    <t>1. sz. melléklet Kiadások táblázat 3. oszlop 10 sora =</t>
  </si>
  <si>
    <t>1. sz. melléklet Kiadások táblázat 5. oszlop 4 sora =</t>
  </si>
  <si>
    <t xml:space="preserve">2.1. számú melléklet 9. oszlop 13. sor + 2.2. számú melléklet 9. oszlop 12. sor </t>
  </si>
  <si>
    <t>1. sz. melléklet Kiadások táblázat 5. oszlop 9 sora =</t>
  </si>
  <si>
    <t xml:space="preserve">2.1. számú melléklet 9. oszlop 22. sor + 2.2. számú melléklet 9. oszlop 25. sor </t>
  </si>
  <si>
    <t>1. sz. melléklet Kiadások táblázat 5. oszlop 10 sora =</t>
  </si>
  <si>
    <t xml:space="preserve">2.1. számú melléklet 9. oszlop 23. sor + 2.2. számú melléklet 9. oszlop 26. sor </t>
  </si>
  <si>
    <t>1. sz. melléklet Kiadások táblázat 3. oszlop 11 sora =</t>
  </si>
  <si>
    <t>1. sz. melléklet Kiadások táblázat 3. oszlop 3 sora =</t>
  </si>
  <si>
    <t>2018. évi eredeti előirányzat</t>
  </si>
  <si>
    <t>2018. évi módosított előirányzat</t>
  </si>
  <si>
    <t>2018 évi előirányzat BEVÉTELEK</t>
  </si>
  <si>
    <t>2018. évi  módosított előirányzat</t>
  </si>
  <si>
    <t>Éves eredeti kiadási előirányzat: 64 238 045 Forint</t>
  </si>
  <si>
    <t>Államháztartáson belüli megelőlegezés visszafizetése</t>
  </si>
  <si>
    <t xml:space="preserve">asp rendszer </t>
  </si>
  <si>
    <t>2017-2018</t>
  </si>
  <si>
    <t>turisztikai pályázat</t>
  </si>
  <si>
    <t>iskolai tető felújítása</t>
  </si>
  <si>
    <t>2018</t>
  </si>
  <si>
    <t>Dózsa utcai árok</t>
  </si>
  <si>
    <t>konyha étkező fűtéskorszerűsítés</t>
  </si>
  <si>
    <t>Öreg utca felújítása</t>
  </si>
  <si>
    <t>2018. évi előirányzat BEVÉTELEK</t>
  </si>
  <si>
    <t>2018. évi módosított előirányzat BEVÉTELEK</t>
  </si>
  <si>
    <t>2018. évi előirányzat KIADÁSOK</t>
  </si>
  <si>
    <t>2018. évi módosított előirányzat KIADÁSOK</t>
  </si>
  <si>
    <t>Kajárpéc, 2019. .......................... hó ..... Nap</t>
  </si>
  <si>
    <t>2.1. melléklet az 5/2019.(IV.25.) önkormányzati rendelethez</t>
  </si>
  <si>
    <t>2.2. melléklet az 5/2019.(IV.25.) önkormányzati rendelethez</t>
  </si>
  <si>
    <t>9.1. melléklet az 5/2019.(IV.25.)) önkormányzati rendelethez</t>
  </si>
  <si>
    <t>9.1.1. melléklet az 5/2019.(IV.25.) önkormányzati rendelethez</t>
  </si>
  <si>
    <t>9.1.2. melléklet az 5/2019.(IV.25.) önkormányzati rendelethez</t>
  </si>
  <si>
    <t>9.2. melléklet az 5/2019.(IV.25.) önkormányzati rendelethez</t>
  </si>
  <si>
    <t>9.2.1.melléklet az 5/2019.(IV.25.) önkormányzati rendelethez</t>
  </si>
  <si>
    <t>9.2.2. melléklet az 5/2019.(IV.25.)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</si>
</sst>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706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55" fillId="0" borderId="0" xfId="0" applyFont="1" applyAlignment="1" applyProtection="1">
      <alignment horizontal="right" vertical="top"/>
    </xf>
    <xf numFmtId="0" fontId="37" fillId="0" borderId="29" xfId="0" applyFont="1" applyFill="1" applyBorder="1" applyAlignment="1" applyProtection="1">
      <alignment horizontal="center" vertical="center" wrapText="1"/>
    </xf>
    <xf numFmtId="0" fontId="28" fillId="0" borderId="32" xfId="0" applyFont="1" applyFill="1" applyBorder="1" applyAlignment="1" applyProtection="1">
      <alignment horizontal="left" vertical="center" wrapTex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quotePrefix="1" applyNumberFormat="1" applyFont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4" xfId="0" applyNumberFormat="1" applyFont="1" applyFill="1" applyBorder="1" applyAlignment="1" applyProtection="1">
      <alignment horizontal="right" vertical="center" wrapText="1" indent="1"/>
    </xf>
    <xf numFmtId="1" fontId="39" fillId="0" borderId="0" xfId="0" applyNumberFormat="1" applyFont="1"/>
    <xf numFmtId="1" fontId="0" fillId="0" borderId="0" xfId="0" applyNumberFormat="1"/>
    <xf numFmtId="3" fontId="0" fillId="0" borderId="0" xfId="0" applyNumberFormat="1"/>
    <xf numFmtId="3" fontId="39" fillId="0" borderId="0" xfId="0" applyNumberFormat="1" applyFont="1"/>
    <xf numFmtId="164" fontId="30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" fontId="3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0" fillId="0" borderId="28" xfId="4" applyNumberFormat="1" applyFont="1" applyFill="1" applyBorder="1" applyAlignment="1" applyProtection="1">
      <alignment horizontal="right" vertical="center" wrapText="1" indent="1"/>
    </xf>
    <xf numFmtId="0" fontId="10" fillId="5" borderId="0" xfId="0" applyFont="1" applyFill="1" applyAlignment="1">
      <alignment vertical="center" wrapText="1"/>
    </xf>
    <xf numFmtId="0" fontId="8" fillId="5" borderId="0" xfId="0" applyFont="1" applyFill="1" applyBorder="1" applyAlignment="1" applyProtection="1">
      <alignment horizontal="left" vertical="center" wrapText="1" indent="1"/>
    </xf>
    <xf numFmtId="164" fontId="20" fillId="5" borderId="0" xfId="0" applyNumberFormat="1" applyFont="1" applyFill="1" applyBorder="1" applyAlignment="1" applyProtection="1">
      <alignment horizontal="right" vertical="center" wrapText="1" indent="1"/>
    </xf>
    <xf numFmtId="164" fontId="22" fillId="5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22" fillId="5" borderId="0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vertical="center" wrapText="1"/>
    </xf>
    <xf numFmtId="164" fontId="30" fillId="5" borderId="26" xfId="4" applyNumberFormat="1" applyFont="1" applyFill="1" applyBorder="1" applyAlignment="1" applyProtection="1">
      <alignment horizontal="right" vertical="center" wrapText="1" indent="1"/>
      <protection locked="0"/>
    </xf>
    <xf numFmtId="3" fontId="4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5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5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5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8" fillId="0" borderId="44" xfId="0" applyFont="1" applyFill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71" xfId="0" applyFont="1" applyFill="1" applyBorder="1" applyAlignment="1" applyProtection="1">
      <alignment horizontal="center" vertical="center"/>
    </xf>
    <xf numFmtId="0" fontId="8" fillId="0" borderId="68" xfId="0" applyFont="1" applyFill="1" applyBorder="1" applyAlignment="1" applyProtection="1">
      <alignment horizontal="center" vertical="center"/>
    </xf>
    <xf numFmtId="0" fontId="8" fillId="0" borderId="54" xfId="0" applyFont="1" applyFill="1" applyBorder="1" applyAlignment="1" applyProtection="1">
      <alignment horizontal="center" vertical="center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center" vertical="center"/>
    </xf>
    <xf numFmtId="0" fontId="8" fillId="0" borderId="6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view="pageLayout" workbookViewId="0">
      <selection activeCell="A22" sqref="A22"/>
    </sheetView>
  </sheetViews>
  <sheetFormatPr defaultRowHeight="12.75" x14ac:dyDescent="0.2"/>
  <cols>
    <col min="1" max="1" width="57.6640625" customWidth="1"/>
    <col min="2" max="2" width="73.5" customWidth="1"/>
    <col min="3" max="3" width="16.83203125" customWidth="1"/>
  </cols>
  <sheetData>
    <row r="2" spans="1:2" ht="18.75" x14ac:dyDescent="0.3">
      <c r="A2" s="133" t="s">
        <v>152</v>
      </c>
    </row>
    <row r="4" spans="1:2" x14ac:dyDescent="0.2">
      <c r="A4" s="142"/>
      <c r="B4" s="142"/>
    </row>
    <row r="5" spans="1:2" s="154" customFormat="1" ht="15.75" x14ac:dyDescent="0.25">
      <c r="A5" s="90" t="s">
        <v>624</v>
      </c>
      <c r="B5" s="153"/>
    </row>
    <row r="6" spans="1:2" x14ac:dyDescent="0.2">
      <c r="A6" s="142"/>
      <c r="B6" s="142"/>
    </row>
    <row r="7" spans="1:2" x14ac:dyDescent="0.2">
      <c r="A7" s="142" t="s">
        <v>553</v>
      </c>
      <c r="B7" s="142" t="s">
        <v>494</v>
      </c>
    </row>
    <row r="8" spans="1:2" x14ac:dyDescent="0.2">
      <c r="A8" s="142" t="s">
        <v>554</v>
      </c>
      <c r="B8" s="142" t="s">
        <v>495</v>
      </c>
    </row>
    <row r="9" spans="1:2" x14ac:dyDescent="0.2">
      <c r="A9" s="142" t="s">
        <v>555</v>
      </c>
      <c r="B9" s="142" t="s">
        <v>496</v>
      </c>
    </row>
    <row r="10" spans="1:2" x14ac:dyDescent="0.2">
      <c r="A10" s="142"/>
      <c r="B10" s="142"/>
    </row>
    <row r="11" spans="1:2" x14ac:dyDescent="0.2">
      <c r="A11" s="142"/>
      <c r="B11" s="142"/>
    </row>
    <row r="12" spans="1:2" s="154" customFormat="1" ht="15.75" x14ac:dyDescent="0.25">
      <c r="A12" s="90" t="str">
        <f>+CONCATENATE(LEFT(A5,4),". évi előirányzat KIADÁSOK")</f>
        <v>2018. évi előirányzat KIADÁSOK</v>
      </c>
      <c r="B12" s="153"/>
    </row>
    <row r="13" spans="1:2" x14ac:dyDescent="0.2">
      <c r="A13" s="142"/>
      <c r="B13" s="142"/>
    </row>
    <row r="14" spans="1:2" x14ac:dyDescent="0.2">
      <c r="A14" s="142" t="s">
        <v>556</v>
      </c>
      <c r="B14" s="142" t="s">
        <v>497</v>
      </c>
    </row>
    <row r="15" spans="1:2" x14ac:dyDescent="0.2">
      <c r="A15" s="142" t="s">
        <v>557</v>
      </c>
      <c r="B15" s="142" t="s">
        <v>498</v>
      </c>
    </row>
    <row r="16" spans="1:2" x14ac:dyDescent="0.2">
      <c r="A16" s="142" t="s">
        <v>558</v>
      </c>
      <c r="B16" s="142" t="s">
        <v>499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"/>
  <sheetViews>
    <sheetView view="pageLayout" zoomScaleNormal="95" workbookViewId="0">
      <selection activeCell="F3" sqref="F3:F4"/>
    </sheetView>
  </sheetViews>
  <sheetFormatPr defaultRowHeight="15" x14ac:dyDescent="0.2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 x14ac:dyDescent="0.25">
      <c r="A1" s="635" t="s">
        <v>598</v>
      </c>
      <c r="B1" s="635"/>
      <c r="C1" s="635"/>
      <c r="D1" s="635"/>
      <c r="E1" s="635"/>
      <c r="F1" s="635"/>
    </row>
    <row r="2" spans="1:7" ht="15.95" customHeight="1" thickBot="1" x14ac:dyDescent="0.3">
      <c r="A2" s="157"/>
      <c r="B2" s="157"/>
      <c r="C2" s="636"/>
      <c r="D2" s="636"/>
      <c r="E2" s="643">
        <f>'2.2.sz.mell  '!G2</f>
        <v>0</v>
      </c>
      <c r="F2" s="643"/>
      <c r="G2" s="163"/>
    </row>
    <row r="3" spans="1:7" ht="63" customHeight="1" x14ac:dyDescent="0.25">
      <c r="A3" s="639" t="s">
        <v>17</v>
      </c>
      <c r="B3" s="641" t="s">
        <v>198</v>
      </c>
      <c r="C3" s="641" t="s">
        <v>253</v>
      </c>
      <c r="D3" s="641"/>
      <c r="E3" s="641"/>
      <c r="F3" s="637" t="s">
        <v>509</v>
      </c>
    </row>
    <row r="4" spans="1:7" ht="15.75" thickBot="1" x14ac:dyDescent="0.3">
      <c r="A4" s="640"/>
      <c r="B4" s="642"/>
      <c r="C4" s="508">
        <f>+LEFT(ÖSSZEFÜGGÉSEK!A5,4)+1</f>
        <v>2019</v>
      </c>
      <c r="D4" s="508">
        <f>+C4+1</f>
        <v>2020</v>
      </c>
      <c r="E4" s="508">
        <f>+D4+1</f>
        <v>2021</v>
      </c>
      <c r="F4" s="638"/>
    </row>
    <row r="5" spans="1:7" ht="15.75" thickBot="1" x14ac:dyDescent="0.3">
      <c r="A5" s="160"/>
      <c r="B5" s="161" t="s">
        <v>500</v>
      </c>
      <c r="C5" s="161" t="s">
        <v>501</v>
      </c>
      <c r="D5" s="161" t="s">
        <v>502</v>
      </c>
      <c r="E5" s="161" t="s">
        <v>504</v>
      </c>
      <c r="F5" s="162" t="s">
        <v>503</v>
      </c>
    </row>
    <row r="6" spans="1:7" x14ac:dyDescent="0.25">
      <c r="A6" s="159" t="s">
        <v>19</v>
      </c>
      <c r="B6" s="179"/>
      <c r="C6" s="550"/>
      <c r="D6" s="550"/>
      <c r="E6" s="550"/>
      <c r="F6" s="551">
        <f>SUM(C6:E6)</f>
        <v>0</v>
      </c>
    </row>
    <row r="7" spans="1:7" x14ac:dyDescent="0.25">
      <c r="A7" s="158" t="s">
        <v>20</v>
      </c>
      <c r="B7" s="180"/>
      <c r="C7" s="552"/>
      <c r="D7" s="552"/>
      <c r="E7" s="552"/>
      <c r="F7" s="553">
        <f>SUM(C7:E7)</f>
        <v>0</v>
      </c>
    </row>
    <row r="8" spans="1:7" x14ac:dyDescent="0.25">
      <c r="A8" s="158" t="s">
        <v>21</v>
      </c>
      <c r="B8" s="180"/>
      <c r="C8" s="552"/>
      <c r="D8" s="552"/>
      <c r="E8" s="552"/>
      <c r="F8" s="553">
        <f>SUM(C8:E8)</f>
        <v>0</v>
      </c>
    </row>
    <row r="9" spans="1:7" x14ac:dyDescent="0.25">
      <c r="A9" s="158" t="s">
        <v>22</v>
      </c>
      <c r="B9" s="180"/>
      <c r="C9" s="552"/>
      <c r="D9" s="552"/>
      <c r="E9" s="552"/>
      <c r="F9" s="553">
        <f>SUM(C9:E9)</f>
        <v>0</v>
      </c>
    </row>
    <row r="10" spans="1:7" ht="15.75" thickBot="1" x14ac:dyDescent="0.3">
      <c r="A10" s="164" t="s">
        <v>23</v>
      </c>
      <c r="B10" s="181"/>
      <c r="C10" s="554"/>
      <c r="D10" s="554"/>
      <c r="E10" s="554"/>
      <c r="F10" s="553">
        <f>SUM(C10:E10)</f>
        <v>0</v>
      </c>
    </row>
    <row r="11" spans="1:7" s="495" customFormat="1" thickBot="1" x14ac:dyDescent="0.25">
      <c r="A11" s="494" t="s">
        <v>24</v>
      </c>
      <c r="B11" s="165" t="s">
        <v>199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5/2019.(IV.25.)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2"/>
  <sheetViews>
    <sheetView view="pageLayout" zoomScaleNormal="120" workbookViewId="0">
      <selection sqref="A1:C1"/>
    </sheetView>
  </sheetViews>
  <sheetFormatPr defaultRowHeight="15" x14ac:dyDescent="0.25"/>
  <cols>
    <col min="1" max="1" width="5.6640625" style="156" customWidth="1"/>
    <col min="2" max="2" width="57.1640625" style="156" customWidth="1"/>
    <col min="3" max="3" width="15.6640625" style="156" customWidth="1"/>
    <col min="4" max="4" width="16" style="156" customWidth="1"/>
    <col min="5" max="5" width="15.83203125" style="156" customWidth="1"/>
    <col min="6" max="16384" width="9.33203125" style="156"/>
  </cols>
  <sheetData>
    <row r="1" spans="1:5" ht="57" customHeight="1" x14ac:dyDescent="0.25">
      <c r="A1" s="635" t="s">
        <v>597</v>
      </c>
      <c r="B1" s="635"/>
      <c r="C1" s="635"/>
    </row>
    <row r="2" spans="1:5" ht="15.95" customHeight="1" thickBot="1" x14ac:dyDescent="0.3">
      <c r="A2" s="157"/>
      <c r="B2" s="157"/>
      <c r="C2" s="166"/>
      <c r="D2" s="166"/>
      <c r="E2" s="166" t="s">
        <v>600</v>
      </c>
    </row>
    <row r="3" spans="1:5" ht="26.25" customHeight="1" thickBot="1" x14ac:dyDescent="0.3">
      <c r="A3" s="182" t="s">
        <v>17</v>
      </c>
      <c r="B3" s="183" t="s">
        <v>197</v>
      </c>
      <c r="C3" s="184" t="str">
        <f>+'1.1.sz.mell.'!C3</f>
        <v>2018. évi előirányzat</v>
      </c>
      <c r="D3" s="184" t="str">
        <f>+'1.1.sz.mell.'!D3</f>
        <v>Módosítás összege</v>
      </c>
      <c r="E3" s="184" t="str">
        <f>+'1.1.sz.mell.'!E3</f>
        <v>2018. évi módosított előirányzat</v>
      </c>
    </row>
    <row r="4" spans="1:5" ht="15.75" thickBot="1" x14ac:dyDescent="0.3">
      <c r="A4" s="185"/>
      <c r="B4" s="543" t="s">
        <v>500</v>
      </c>
      <c r="C4" s="544" t="s">
        <v>501</v>
      </c>
      <c r="D4" s="544" t="s">
        <v>501</v>
      </c>
      <c r="E4" s="544" t="s">
        <v>501</v>
      </c>
    </row>
    <row r="5" spans="1:5" x14ac:dyDescent="0.25">
      <c r="A5" s="186" t="s">
        <v>19</v>
      </c>
      <c r="B5" s="374" t="s">
        <v>510</v>
      </c>
      <c r="C5" s="371">
        <f>'1.3.sz.mell.'!C29</f>
        <v>0</v>
      </c>
      <c r="D5" s="371">
        <f>E5-C5</f>
        <v>0</v>
      </c>
      <c r="E5" s="371">
        <f>'1.3.sz.mell.'!E29</f>
        <v>0</v>
      </c>
    </row>
    <row r="6" spans="1:5" ht="36.75" x14ac:dyDescent="0.25">
      <c r="A6" s="187" t="s">
        <v>20</v>
      </c>
      <c r="B6" s="410" t="s">
        <v>250</v>
      </c>
      <c r="C6" s="372"/>
      <c r="D6" s="372"/>
      <c r="E6" s="372"/>
    </row>
    <row r="7" spans="1:5" x14ac:dyDescent="0.25">
      <c r="A7" s="187" t="s">
        <v>21</v>
      </c>
      <c r="B7" s="411" t="s">
        <v>511</v>
      </c>
      <c r="C7" s="372"/>
      <c r="D7" s="372"/>
      <c r="E7" s="372"/>
    </row>
    <row r="8" spans="1:5" ht="24.75" x14ac:dyDescent="0.25">
      <c r="A8" s="187" t="s">
        <v>22</v>
      </c>
      <c r="B8" s="411" t="s">
        <v>252</v>
      </c>
      <c r="C8" s="372"/>
      <c r="D8" s="372"/>
      <c r="E8" s="372"/>
    </row>
    <row r="9" spans="1:5" x14ac:dyDescent="0.25">
      <c r="A9" s="188" t="s">
        <v>23</v>
      </c>
      <c r="B9" s="411" t="s">
        <v>251</v>
      </c>
      <c r="C9" s="373"/>
      <c r="D9" s="373">
        <f>E9-C9</f>
        <v>0</v>
      </c>
      <c r="E9" s="373"/>
    </row>
    <row r="10" spans="1:5" ht="15.75" thickBot="1" x14ac:dyDescent="0.3">
      <c r="A10" s="187" t="s">
        <v>24</v>
      </c>
      <c r="B10" s="412" t="s">
        <v>512</v>
      </c>
      <c r="C10" s="372"/>
      <c r="D10" s="372"/>
      <c r="E10" s="372"/>
    </row>
    <row r="11" spans="1:5" ht="15.75" thickBot="1" x14ac:dyDescent="0.3">
      <c r="A11" s="644" t="s">
        <v>200</v>
      </c>
      <c r="B11" s="645"/>
      <c r="C11" s="189">
        <f>SUM(C5:C10)</f>
        <v>0</v>
      </c>
      <c r="D11" s="189">
        <f>SUM(D5:D10)</f>
        <v>0</v>
      </c>
      <c r="E11" s="189">
        <f>SUM(E5:E10)</f>
        <v>0</v>
      </c>
    </row>
    <row r="12" spans="1:5" ht="23.25" customHeight="1" x14ac:dyDescent="0.25">
      <c r="A12" s="646" t="s">
        <v>228</v>
      </c>
      <c r="B12" s="646"/>
      <c r="C12" s="646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4. melléklet az 5/2019.(IV.25.)önkormányzati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8"/>
  <sheetViews>
    <sheetView view="pageLayout" zoomScaleNormal="120" workbookViewId="0">
      <selection activeCell="C8" sqref="C8"/>
    </sheetView>
  </sheetViews>
  <sheetFormatPr defaultRowHeight="15" x14ac:dyDescent="0.2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 x14ac:dyDescent="0.25">
      <c r="A1" s="635" t="str">
        <f>+CONCATENATE("Kajárpéc Községi Önkormányzat ",CONCATENATE(LEFT(ÖSSZEFÜGGÉSEK!A5,4),". évi adósságot keletkeztető fejlesztési céljai"))</f>
        <v>Kajárpéc Községi Önkormányzat 2018. évi adósságot keletkeztető fejlesztési céljai</v>
      </c>
      <c r="B1" s="635"/>
      <c r="C1" s="635"/>
    </row>
    <row r="2" spans="1:4" ht="15.95" customHeight="1" thickBot="1" x14ac:dyDescent="0.3">
      <c r="A2" s="157"/>
      <c r="B2" s="157"/>
      <c r="C2" s="166">
        <f>'4.sz.mell.'!C2</f>
        <v>0</v>
      </c>
      <c r="D2" s="163"/>
    </row>
    <row r="3" spans="1:4" ht="26.25" customHeight="1" thickBot="1" x14ac:dyDescent="0.3">
      <c r="A3" s="182" t="s">
        <v>17</v>
      </c>
      <c r="B3" s="183" t="s">
        <v>201</v>
      </c>
      <c r="C3" s="184" t="s">
        <v>226</v>
      </c>
    </row>
    <row r="4" spans="1:4" ht="15.75" thickBot="1" x14ac:dyDescent="0.3">
      <c r="A4" s="185"/>
      <c r="B4" s="543" t="s">
        <v>500</v>
      </c>
      <c r="C4" s="544" t="s">
        <v>501</v>
      </c>
    </row>
    <row r="5" spans="1:4" x14ac:dyDescent="0.25">
      <c r="A5" s="186" t="s">
        <v>19</v>
      </c>
      <c r="B5" s="193"/>
      <c r="C5" s="190"/>
    </row>
    <row r="6" spans="1:4" x14ac:dyDescent="0.25">
      <c r="A6" s="187" t="s">
        <v>20</v>
      </c>
      <c r="B6" s="194"/>
      <c r="C6" s="191"/>
    </row>
    <row r="7" spans="1:4" ht="15.75" thickBot="1" x14ac:dyDescent="0.3">
      <c r="A7" s="188" t="s">
        <v>21</v>
      </c>
      <c r="B7" s="195"/>
      <c r="C7" s="192"/>
    </row>
    <row r="8" spans="1:4" s="495" customFormat="1" ht="17.25" customHeight="1" thickBot="1" x14ac:dyDescent="0.25">
      <c r="A8" s="496" t="s">
        <v>22</v>
      </c>
      <c r="B8" s="137" t="s">
        <v>202</v>
      </c>
      <c r="C8" s="189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5/2019.(IV.25.)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view="pageLayout" workbookViewId="0">
      <selection activeCell="E11" sqref="E11"/>
    </sheetView>
  </sheetViews>
  <sheetFormatPr defaultRowHeight="12.75" x14ac:dyDescent="0.2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 x14ac:dyDescent="0.2">
      <c r="A1" s="647" t="s">
        <v>0</v>
      </c>
      <c r="B1" s="647"/>
      <c r="C1" s="647"/>
      <c r="D1" s="647"/>
      <c r="E1" s="647"/>
      <c r="F1" s="647"/>
    </row>
    <row r="2" spans="1:6" ht="22.5" customHeight="1" thickBot="1" x14ac:dyDescent="0.3">
      <c r="A2" s="198"/>
      <c r="B2" s="57"/>
      <c r="C2" s="57"/>
      <c r="D2" s="57"/>
      <c r="E2" s="57"/>
      <c r="F2" s="53">
        <f>'5.sz.mell.'!C2</f>
        <v>0</v>
      </c>
    </row>
    <row r="3" spans="1:6" s="46" customFormat="1" ht="44.25" customHeight="1" thickBot="1" x14ac:dyDescent="0.25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2017. XII. 31-ig</v>
      </c>
      <c r="E3" s="200" t="str">
        <f>+'1.1.sz.mell.'!C3</f>
        <v>2018. évi előirányzat</v>
      </c>
      <c r="F3" s="54" t="str">
        <f>+CONCATENATE(LEFT(ÖSSZEFÜGGÉSEK!A5,4),". utáni szükséglet")</f>
        <v>2018. utáni szükséglet</v>
      </c>
    </row>
    <row r="4" spans="1:6" s="57" customFormat="1" ht="12" customHeight="1" thickBot="1" x14ac:dyDescent="0.25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7" t="s">
        <v>571</v>
      </c>
    </row>
    <row r="5" spans="1:6" ht="15.95" customHeight="1" x14ac:dyDescent="0.2">
      <c r="A5" s="497" t="s">
        <v>628</v>
      </c>
      <c r="B5" s="25">
        <v>7000000</v>
      </c>
      <c r="C5" s="499" t="s">
        <v>629</v>
      </c>
      <c r="D5" s="25">
        <v>3414394</v>
      </c>
      <c r="E5" s="25">
        <v>3585606</v>
      </c>
      <c r="F5" s="58">
        <f t="shared" ref="F5:F22" si="0">B5-D5-E5</f>
        <v>0</v>
      </c>
    </row>
    <row r="6" spans="1:6" ht="15.95" customHeight="1" x14ac:dyDescent="0.2">
      <c r="A6" s="497" t="s">
        <v>634</v>
      </c>
      <c r="B6" s="25">
        <v>5306389</v>
      </c>
      <c r="C6" s="499" t="s">
        <v>632</v>
      </c>
      <c r="D6" s="25">
        <v>0</v>
      </c>
      <c r="E6" s="25">
        <v>5306389</v>
      </c>
      <c r="F6" s="58">
        <f t="shared" si="0"/>
        <v>0</v>
      </c>
    </row>
    <row r="7" spans="1:6" ht="15.95" customHeight="1" x14ac:dyDescent="0.2">
      <c r="A7" s="497"/>
      <c r="B7" s="25"/>
      <c r="C7" s="499"/>
      <c r="D7" s="25"/>
      <c r="E7" s="25"/>
      <c r="F7" s="58">
        <f t="shared" si="0"/>
        <v>0</v>
      </c>
    </row>
    <row r="8" spans="1:6" ht="15.95" customHeight="1" x14ac:dyDescent="0.2">
      <c r="A8" s="498"/>
      <c r="B8" s="25"/>
      <c r="C8" s="499"/>
      <c r="D8" s="25"/>
      <c r="E8" s="25"/>
      <c r="F8" s="58">
        <f t="shared" si="0"/>
        <v>0</v>
      </c>
    </row>
    <row r="9" spans="1:6" ht="15.95" customHeight="1" x14ac:dyDescent="0.2">
      <c r="A9" s="497"/>
      <c r="B9" s="25"/>
      <c r="C9" s="499"/>
      <c r="D9" s="25"/>
      <c r="E9" s="25"/>
      <c r="F9" s="58">
        <f t="shared" si="0"/>
        <v>0</v>
      </c>
    </row>
    <row r="10" spans="1:6" ht="15.95" customHeight="1" x14ac:dyDescent="0.2">
      <c r="A10" s="498"/>
      <c r="B10" s="25"/>
      <c r="C10" s="499"/>
      <c r="D10" s="25"/>
      <c r="E10" s="25"/>
      <c r="F10" s="58">
        <f t="shared" si="0"/>
        <v>0</v>
      </c>
    </row>
    <row r="11" spans="1:6" ht="15.95" customHeight="1" x14ac:dyDescent="0.2">
      <c r="A11" s="497"/>
      <c r="B11" s="25"/>
      <c r="C11" s="499"/>
      <c r="D11" s="25"/>
      <c r="E11" s="25"/>
      <c r="F11" s="58">
        <f t="shared" si="0"/>
        <v>0</v>
      </c>
    </row>
    <row r="12" spans="1:6" ht="15.95" customHeight="1" x14ac:dyDescent="0.2">
      <c r="A12" s="497"/>
      <c r="B12" s="25"/>
      <c r="C12" s="499"/>
      <c r="D12" s="25"/>
      <c r="E12" s="25"/>
      <c r="F12" s="58">
        <f t="shared" si="0"/>
        <v>0</v>
      </c>
    </row>
    <row r="13" spans="1:6" ht="15.95" customHeight="1" x14ac:dyDescent="0.2">
      <c r="A13" s="497"/>
      <c r="B13" s="25"/>
      <c r="C13" s="499"/>
      <c r="D13" s="25"/>
      <c r="E13" s="25"/>
      <c r="F13" s="58">
        <f t="shared" si="0"/>
        <v>0</v>
      </c>
    </row>
    <row r="14" spans="1:6" ht="15.95" customHeight="1" x14ac:dyDescent="0.2">
      <c r="A14" s="497"/>
      <c r="B14" s="25"/>
      <c r="C14" s="499"/>
      <c r="D14" s="25"/>
      <c r="E14" s="25"/>
      <c r="F14" s="58">
        <f t="shared" si="0"/>
        <v>0</v>
      </c>
    </row>
    <row r="15" spans="1:6" ht="15.95" customHeight="1" x14ac:dyDescent="0.2">
      <c r="A15" s="497"/>
      <c r="B15" s="25"/>
      <c r="C15" s="499"/>
      <c r="D15" s="25"/>
      <c r="E15" s="25"/>
      <c r="F15" s="58">
        <f t="shared" si="0"/>
        <v>0</v>
      </c>
    </row>
    <row r="16" spans="1:6" ht="15.95" customHeight="1" x14ac:dyDescent="0.2">
      <c r="A16" s="497"/>
      <c r="B16" s="25"/>
      <c r="C16" s="499"/>
      <c r="D16" s="25"/>
      <c r="E16" s="25"/>
      <c r="F16" s="58">
        <f t="shared" si="0"/>
        <v>0</v>
      </c>
    </row>
    <row r="17" spans="1:6" ht="15.95" customHeight="1" x14ac:dyDescent="0.2">
      <c r="A17" s="497"/>
      <c r="B17" s="25"/>
      <c r="C17" s="499"/>
      <c r="D17" s="25"/>
      <c r="E17" s="25"/>
      <c r="F17" s="58">
        <f t="shared" si="0"/>
        <v>0</v>
      </c>
    </row>
    <row r="18" spans="1:6" ht="15.95" customHeight="1" x14ac:dyDescent="0.2">
      <c r="A18" s="497"/>
      <c r="B18" s="25"/>
      <c r="C18" s="499"/>
      <c r="D18" s="25"/>
      <c r="E18" s="25"/>
      <c r="F18" s="58">
        <f t="shared" si="0"/>
        <v>0</v>
      </c>
    </row>
    <row r="19" spans="1:6" ht="15.95" customHeight="1" x14ac:dyDescent="0.2">
      <c r="A19" s="497"/>
      <c r="B19" s="25"/>
      <c r="C19" s="499"/>
      <c r="D19" s="25"/>
      <c r="E19" s="25"/>
      <c r="F19" s="58">
        <f t="shared" si="0"/>
        <v>0</v>
      </c>
    </row>
    <row r="20" spans="1:6" ht="15.95" customHeight="1" x14ac:dyDescent="0.2">
      <c r="A20" s="497"/>
      <c r="B20" s="25"/>
      <c r="C20" s="499"/>
      <c r="D20" s="25"/>
      <c r="E20" s="25"/>
      <c r="F20" s="58">
        <f t="shared" si="0"/>
        <v>0</v>
      </c>
    </row>
    <row r="21" spans="1:6" ht="15.95" customHeight="1" x14ac:dyDescent="0.2">
      <c r="A21" s="497"/>
      <c r="B21" s="25"/>
      <c r="C21" s="499"/>
      <c r="D21" s="25"/>
      <c r="E21" s="25"/>
      <c r="F21" s="58">
        <f t="shared" si="0"/>
        <v>0</v>
      </c>
    </row>
    <row r="22" spans="1:6" ht="15.95" customHeight="1" thickBot="1" x14ac:dyDescent="0.25">
      <c r="A22" s="59"/>
      <c r="B22" s="26"/>
      <c r="C22" s="500"/>
      <c r="D22" s="26"/>
      <c r="E22" s="26"/>
      <c r="F22" s="60">
        <f t="shared" si="0"/>
        <v>0</v>
      </c>
    </row>
    <row r="23" spans="1:6" s="63" customFormat="1" ht="18" customHeight="1" thickBot="1" x14ac:dyDescent="0.25">
      <c r="A23" s="201" t="s">
        <v>64</v>
      </c>
      <c r="B23" s="61">
        <f>SUM(B5:B22)</f>
        <v>12306389</v>
      </c>
      <c r="C23" s="125"/>
      <c r="D23" s="61">
        <f>SUM(D5:D22)</f>
        <v>3414394</v>
      </c>
      <c r="E23" s="61">
        <f>SUM(E5:E22)</f>
        <v>8891995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5/2019.(IV.25.)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view="pageLayout" workbookViewId="0">
      <selection activeCell="E9" sqref="E9"/>
    </sheetView>
  </sheetViews>
  <sheetFormatPr defaultRowHeight="12.75" x14ac:dyDescent="0.2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 x14ac:dyDescent="0.2">
      <c r="A1" s="647" t="s">
        <v>1</v>
      </c>
      <c r="B1" s="647"/>
      <c r="C1" s="647"/>
      <c r="D1" s="647"/>
      <c r="E1" s="647"/>
      <c r="F1" s="647"/>
    </row>
    <row r="2" spans="1:6" ht="23.25" customHeight="1" thickBot="1" x14ac:dyDescent="0.3">
      <c r="A2" s="198"/>
      <c r="B2" s="57"/>
      <c r="C2" s="57"/>
      <c r="D2" s="57"/>
      <c r="E2" s="57"/>
      <c r="F2" s="53">
        <f>'6.sz.mell.'!F2</f>
        <v>0</v>
      </c>
    </row>
    <row r="3" spans="1:6" s="46" customFormat="1" ht="48.75" customHeight="1" thickBot="1" x14ac:dyDescent="0.25">
      <c r="A3" s="199" t="s">
        <v>68</v>
      </c>
      <c r="B3" s="200" t="s">
        <v>66</v>
      </c>
      <c r="C3" s="200" t="s">
        <v>67</v>
      </c>
      <c r="D3" s="200" t="str">
        <f>+'6.sz.mell.'!D3</f>
        <v>Felhasználás   2017. XII. 31-ig</v>
      </c>
      <c r="E3" s="200" t="str">
        <f>+'6.sz.mell.'!E3</f>
        <v>2018. évi előirányzat</v>
      </c>
      <c r="F3" s="545" t="str">
        <f>+CONCATENATE(LEFT(ÖSSZEFÜGGÉSEK!A5,4),". utáni szükséglet ",CHAR(10),"")</f>
        <v xml:space="preserve">2018. utáni szükséglet 
</v>
      </c>
    </row>
    <row r="4" spans="1:6" s="57" customFormat="1" ht="15" customHeight="1" thickBot="1" x14ac:dyDescent="0.25">
      <c r="A4" s="55" t="s">
        <v>500</v>
      </c>
      <c r="B4" s="56" t="s">
        <v>501</v>
      </c>
      <c r="C4" s="56" t="s">
        <v>502</v>
      </c>
      <c r="D4" s="56" t="s">
        <v>504</v>
      </c>
      <c r="E4" s="56" t="s">
        <v>503</v>
      </c>
      <c r="F4" s="548" t="s">
        <v>571</v>
      </c>
    </row>
    <row r="5" spans="1:6" ht="15.95" customHeight="1" x14ac:dyDescent="0.2">
      <c r="A5" s="64" t="s">
        <v>631</v>
      </c>
      <c r="B5" s="65">
        <v>5000000</v>
      </c>
      <c r="C5" s="501" t="s">
        <v>632</v>
      </c>
      <c r="D5" s="65"/>
      <c r="E5" s="65">
        <v>5000000</v>
      </c>
      <c r="F5" s="66">
        <f t="shared" ref="F5:F23" si="0">B5-D5-E5</f>
        <v>0</v>
      </c>
    </row>
    <row r="6" spans="1:6" ht="15.95" customHeight="1" x14ac:dyDescent="0.2">
      <c r="A6" s="64" t="s">
        <v>633</v>
      </c>
      <c r="B6" s="65">
        <v>1689215</v>
      </c>
      <c r="C6" s="501" t="s">
        <v>632</v>
      </c>
      <c r="D6" s="65"/>
      <c r="E6" s="65">
        <v>1689215</v>
      </c>
      <c r="F6" s="66">
        <f t="shared" si="0"/>
        <v>0</v>
      </c>
    </row>
    <row r="7" spans="1:6" ht="15.95" customHeight="1" x14ac:dyDescent="0.2">
      <c r="A7" s="64" t="s">
        <v>630</v>
      </c>
      <c r="B7" s="65">
        <v>42740376</v>
      </c>
      <c r="C7" s="501" t="s">
        <v>629</v>
      </c>
      <c r="D7" s="65"/>
      <c r="E7" s="65">
        <v>42740376</v>
      </c>
      <c r="F7" s="66">
        <f t="shared" si="0"/>
        <v>0</v>
      </c>
    </row>
    <row r="8" spans="1:6" ht="15.95" customHeight="1" x14ac:dyDescent="0.2">
      <c r="A8" s="64" t="s">
        <v>635</v>
      </c>
      <c r="B8" s="65">
        <v>15114778</v>
      </c>
      <c r="C8" s="501" t="s">
        <v>632</v>
      </c>
      <c r="D8" s="65"/>
      <c r="E8" s="65">
        <v>15114778</v>
      </c>
      <c r="F8" s="66">
        <f t="shared" si="0"/>
        <v>0</v>
      </c>
    </row>
    <row r="9" spans="1:6" ht="15.95" customHeight="1" x14ac:dyDescent="0.2">
      <c r="A9" s="64"/>
      <c r="B9" s="65"/>
      <c r="C9" s="501"/>
      <c r="D9" s="65"/>
      <c r="E9" s="65"/>
      <c r="F9" s="66">
        <f t="shared" si="0"/>
        <v>0</v>
      </c>
    </row>
    <row r="10" spans="1:6" ht="15.95" customHeight="1" x14ac:dyDescent="0.2">
      <c r="A10" s="64"/>
      <c r="B10" s="65"/>
      <c r="C10" s="501"/>
      <c r="D10" s="65"/>
      <c r="E10" s="65"/>
      <c r="F10" s="66">
        <f t="shared" si="0"/>
        <v>0</v>
      </c>
    </row>
    <row r="11" spans="1:6" ht="15.95" customHeight="1" x14ac:dyDescent="0.2">
      <c r="A11" s="64"/>
      <c r="B11" s="65"/>
      <c r="C11" s="501"/>
      <c r="D11" s="65"/>
      <c r="E11" s="65"/>
      <c r="F11" s="66">
        <f t="shared" si="0"/>
        <v>0</v>
      </c>
    </row>
    <row r="12" spans="1:6" ht="15.95" customHeight="1" x14ac:dyDescent="0.2">
      <c r="A12" s="64"/>
      <c r="B12" s="65"/>
      <c r="C12" s="501"/>
      <c r="D12" s="65"/>
      <c r="E12" s="65"/>
      <c r="F12" s="66">
        <f t="shared" si="0"/>
        <v>0</v>
      </c>
    </row>
    <row r="13" spans="1:6" ht="15.95" customHeight="1" x14ac:dyDescent="0.2">
      <c r="A13" s="64"/>
      <c r="B13" s="65"/>
      <c r="C13" s="501"/>
      <c r="D13" s="65"/>
      <c r="E13" s="65"/>
      <c r="F13" s="66">
        <f t="shared" si="0"/>
        <v>0</v>
      </c>
    </row>
    <row r="14" spans="1:6" ht="15.95" customHeight="1" x14ac:dyDescent="0.2">
      <c r="A14" s="64"/>
      <c r="B14" s="65"/>
      <c r="C14" s="501"/>
      <c r="D14" s="65"/>
      <c r="E14" s="65"/>
      <c r="F14" s="66">
        <f t="shared" si="0"/>
        <v>0</v>
      </c>
    </row>
    <row r="15" spans="1:6" ht="15.95" customHeight="1" x14ac:dyDescent="0.2">
      <c r="A15" s="64"/>
      <c r="B15" s="65"/>
      <c r="C15" s="501"/>
      <c r="D15" s="65"/>
      <c r="E15" s="65"/>
      <c r="F15" s="66">
        <f t="shared" si="0"/>
        <v>0</v>
      </c>
    </row>
    <row r="16" spans="1:6" ht="15.95" customHeight="1" x14ac:dyDescent="0.2">
      <c r="A16" s="64"/>
      <c r="B16" s="65"/>
      <c r="C16" s="501"/>
      <c r="D16" s="65"/>
      <c r="E16" s="65"/>
      <c r="F16" s="66">
        <f t="shared" si="0"/>
        <v>0</v>
      </c>
    </row>
    <row r="17" spans="1:6" ht="15.95" customHeight="1" x14ac:dyDescent="0.2">
      <c r="A17" s="64"/>
      <c r="B17" s="65"/>
      <c r="C17" s="501"/>
      <c r="D17" s="65"/>
      <c r="E17" s="65"/>
      <c r="F17" s="66">
        <f t="shared" si="0"/>
        <v>0</v>
      </c>
    </row>
    <row r="18" spans="1:6" ht="15.95" customHeight="1" x14ac:dyDescent="0.2">
      <c r="A18" s="64"/>
      <c r="B18" s="65"/>
      <c r="C18" s="501"/>
      <c r="D18" s="65"/>
      <c r="E18" s="65"/>
      <c r="F18" s="66">
        <f t="shared" si="0"/>
        <v>0</v>
      </c>
    </row>
    <row r="19" spans="1:6" ht="15.95" customHeight="1" x14ac:dyDescent="0.2">
      <c r="A19" s="64"/>
      <c r="B19" s="65"/>
      <c r="C19" s="501"/>
      <c r="D19" s="65"/>
      <c r="E19" s="65"/>
      <c r="F19" s="66">
        <f t="shared" si="0"/>
        <v>0</v>
      </c>
    </row>
    <row r="20" spans="1:6" ht="15.95" customHeight="1" x14ac:dyDescent="0.2">
      <c r="A20" s="64"/>
      <c r="B20" s="65"/>
      <c r="C20" s="501"/>
      <c r="D20" s="65"/>
      <c r="E20" s="65"/>
      <c r="F20" s="66">
        <f t="shared" si="0"/>
        <v>0</v>
      </c>
    </row>
    <row r="21" spans="1:6" ht="15.95" customHeight="1" x14ac:dyDescent="0.2">
      <c r="A21" s="64"/>
      <c r="B21" s="65"/>
      <c r="C21" s="501"/>
      <c r="D21" s="65"/>
      <c r="E21" s="65"/>
      <c r="F21" s="66">
        <f t="shared" si="0"/>
        <v>0</v>
      </c>
    </row>
    <row r="22" spans="1:6" ht="15.95" customHeight="1" x14ac:dyDescent="0.2">
      <c r="A22" s="64"/>
      <c r="B22" s="65"/>
      <c r="C22" s="501"/>
      <c r="D22" s="65"/>
      <c r="E22" s="65"/>
      <c r="F22" s="66">
        <f t="shared" si="0"/>
        <v>0</v>
      </c>
    </row>
    <row r="23" spans="1:6" ht="15.95" customHeight="1" thickBot="1" x14ac:dyDescent="0.25">
      <c r="A23" s="67"/>
      <c r="B23" s="68"/>
      <c r="C23" s="502"/>
      <c r="D23" s="68"/>
      <c r="E23" s="68"/>
      <c r="F23" s="69">
        <f t="shared" si="0"/>
        <v>0</v>
      </c>
    </row>
    <row r="24" spans="1:6" s="63" customFormat="1" ht="18" customHeight="1" thickBot="1" x14ac:dyDescent="0.25">
      <c r="A24" s="201" t="s">
        <v>64</v>
      </c>
      <c r="B24" s="202">
        <f>SUM(B5:B23)</f>
        <v>64544369</v>
      </c>
      <c r="C24" s="126"/>
      <c r="D24" s="202">
        <f>SUM(D5:D23)</f>
        <v>0</v>
      </c>
      <c r="E24" s="202">
        <f>SUM(E5:E23)</f>
        <v>64544369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az 5/2019.(IV.25.)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2"/>
  <sheetViews>
    <sheetView view="pageLayout" workbookViewId="0">
      <selection activeCell="C5" sqref="C5"/>
    </sheetView>
  </sheetViews>
  <sheetFormatPr defaultRowHeight="12.75" x14ac:dyDescent="0.2"/>
  <cols>
    <col min="1" max="1" width="38.6640625" style="48" customWidth="1"/>
    <col min="2" max="5" width="13.83203125" style="48" customWidth="1"/>
    <col min="6" max="16384" width="9.33203125" style="48"/>
  </cols>
  <sheetData>
    <row r="1" spans="1:5" x14ac:dyDescent="0.2">
      <c r="A1" s="223"/>
      <c r="B1" s="223"/>
      <c r="C1" s="223"/>
      <c r="D1" s="223"/>
      <c r="E1" s="223"/>
    </row>
    <row r="2" spans="1:5" ht="15.75" x14ac:dyDescent="0.25">
      <c r="A2" s="224" t="s">
        <v>139</v>
      </c>
      <c r="B2" s="648"/>
      <c r="C2" s="648"/>
      <c r="D2" s="648"/>
      <c r="E2" s="648"/>
    </row>
    <row r="3" spans="1:5" ht="14.25" thickBot="1" x14ac:dyDescent="0.3">
      <c r="A3" s="223"/>
      <c r="B3" s="223"/>
      <c r="C3" s="223"/>
      <c r="D3" s="649">
        <f>'7.sz.mell.'!F2</f>
        <v>0</v>
      </c>
      <c r="E3" s="649"/>
    </row>
    <row r="4" spans="1:5" ht="15" customHeight="1" thickBot="1" x14ac:dyDescent="0.25">
      <c r="A4" s="225" t="s">
        <v>132</v>
      </c>
      <c r="B4" s="226" t="str">
        <f>CONCATENATE((LEFT(ÖSSZEFÜGGÉSEK!A5,4)),".")</f>
        <v>2018.</v>
      </c>
      <c r="C4" s="226" t="str">
        <f>CONCATENATE((LEFT(ÖSSZEFÜGGÉSEK!A5,4))+1,".")</f>
        <v>2019.</v>
      </c>
      <c r="D4" s="226" t="str">
        <f>CONCATENATE((LEFT(ÖSSZEFÜGGÉSEK!A5,4))+1,". után")</f>
        <v>2019. után</v>
      </c>
      <c r="E4" s="227" t="s">
        <v>52</v>
      </c>
    </row>
    <row r="5" spans="1:5" x14ac:dyDescent="0.2">
      <c r="A5" s="228" t="s">
        <v>133</v>
      </c>
      <c r="B5" s="91"/>
      <c r="C5" s="91"/>
      <c r="D5" s="91"/>
      <c r="E5" s="229">
        <f t="shared" ref="E5:E11" si="0">SUM(B5:D5)</f>
        <v>0</v>
      </c>
    </row>
    <row r="6" spans="1:5" x14ac:dyDescent="0.2">
      <c r="A6" s="230" t="s">
        <v>146</v>
      </c>
      <c r="B6" s="92"/>
      <c r="C6" s="92"/>
      <c r="D6" s="92"/>
      <c r="E6" s="231">
        <f t="shared" si="0"/>
        <v>0</v>
      </c>
    </row>
    <row r="7" spans="1:5" x14ac:dyDescent="0.2">
      <c r="A7" s="232" t="s">
        <v>134</v>
      </c>
      <c r="B7" s="93"/>
      <c r="C7" s="93"/>
      <c r="D7" s="93"/>
      <c r="E7" s="233">
        <f t="shared" si="0"/>
        <v>0</v>
      </c>
    </row>
    <row r="8" spans="1:5" x14ac:dyDescent="0.2">
      <c r="A8" s="232" t="s">
        <v>148</v>
      </c>
      <c r="B8" s="93"/>
      <c r="C8" s="93"/>
      <c r="D8" s="93"/>
      <c r="E8" s="233">
        <f t="shared" si="0"/>
        <v>0</v>
      </c>
    </row>
    <row r="9" spans="1:5" x14ac:dyDescent="0.2">
      <c r="A9" s="232" t="s">
        <v>135</v>
      </c>
      <c r="B9" s="93"/>
      <c r="C9" s="93"/>
      <c r="D9" s="93"/>
      <c r="E9" s="233">
        <f t="shared" si="0"/>
        <v>0</v>
      </c>
    </row>
    <row r="10" spans="1:5" x14ac:dyDescent="0.2">
      <c r="A10" s="232" t="s">
        <v>136</v>
      </c>
      <c r="B10" s="93"/>
      <c r="C10" s="93"/>
      <c r="D10" s="93"/>
      <c r="E10" s="233">
        <f t="shared" si="0"/>
        <v>0</v>
      </c>
    </row>
    <row r="11" spans="1:5" ht="13.5" thickBot="1" x14ac:dyDescent="0.25">
      <c r="A11" s="94"/>
      <c r="B11" s="95"/>
      <c r="C11" s="95"/>
      <c r="D11" s="95"/>
      <c r="E11" s="233">
        <f t="shared" si="0"/>
        <v>0</v>
      </c>
    </row>
    <row r="12" spans="1:5" ht="13.5" thickBot="1" x14ac:dyDescent="0.25">
      <c r="A12" s="234" t="s">
        <v>138</v>
      </c>
      <c r="B12" s="235">
        <f>B5+SUM(B7:B11)</f>
        <v>0</v>
      </c>
      <c r="C12" s="235">
        <f>C5+SUM(C7:C11)</f>
        <v>0</v>
      </c>
      <c r="D12" s="235">
        <f>D5+SUM(D7:D11)</f>
        <v>0</v>
      </c>
      <c r="E12" s="236">
        <f>E5+SUM(E7:E11)</f>
        <v>0</v>
      </c>
    </row>
    <row r="13" spans="1:5" ht="13.5" thickBot="1" x14ac:dyDescent="0.25">
      <c r="A13" s="52"/>
      <c r="B13" s="52"/>
      <c r="C13" s="52"/>
      <c r="D13" s="52"/>
      <c r="E13" s="52"/>
    </row>
    <row r="14" spans="1:5" ht="15" customHeight="1" thickBot="1" x14ac:dyDescent="0.25">
      <c r="A14" s="225" t="s">
        <v>137</v>
      </c>
      <c r="B14" s="226" t="str">
        <f>+B4</f>
        <v>2018.</v>
      </c>
      <c r="C14" s="226" t="str">
        <f>+C4</f>
        <v>2019.</v>
      </c>
      <c r="D14" s="226" t="str">
        <f>+D4</f>
        <v>2019. után</v>
      </c>
      <c r="E14" s="227" t="s">
        <v>52</v>
      </c>
    </row>
    <row r="15" spans="1:5" x14ac:dyDescent="0.2">
      <c r="A15" s="228" t="s">
        <v>142</v>
      </c>
      <c r="B15" s="91"/>
      <c r="C15" s="91"/>
      <c r="D15" s="91"/>
      <c r="E15" s="229">
        <f t="shared" ref="E15:E21" si="1">SUM(B15:D15)</f>
        <v>0</v>
      </c>
    </row>
    <row r="16" spans="1:5" x14ac:dyDescent="0.2">
      <c r="A16" s="237" t="s">
        <v>143</v>
      </c>
      <c r="B16" s="93"/>
      <c r="C16" s="93"/>
      <c r="D16" s="93"/>
      <c r="E16" s="233">
        <f t="shared" si="1"/>
        <v>0</v>
      </c>
    </row>
    <row r="17" spans="1:5" x14ac:dyDescent="0.2">
      <c r="A17" s="232" t="s">
        <v>144</v>
      </c>
      <c r="B17" s="93"/>
      <c r="C17" s="93"/>
      <c r="D17" s="93"/>
      <c r="E17" s="233">
        <f t="shared" si="1"/>
        <v>0</v>
      </c>
    </row>
    <row r="18" spans="1:5" x14ac:dyDescent="0.2">
      <c r="A18" s="232" t="s">
        <v>145</v>
      </c>
      <c r="B18" s="93"/>
      <c r="C18" s="93"/>
      <c r="D18" s="93"/>
      <c r="E18" s="233">
        <f t="shared" si="1"/>
        <v>0</v>
      </c>
    </row>
    <row r="19" spans="1:5" x14ac:dyDescent="0.2">
      <c r="A19" s="96"/>
      <c r="B19" s="93"/>
      <c r="C19" s="93"/>
      <c r="D19" s="93"/>
      <c r="E19" s="233">
        <f t="shared" si="1"/>
        <v>0</v>
      </c>
    </row>
    <row r="20" spans="1:5" x14ac:dyDescent="0.2">
      <c r="A20" s="96"/>
      <c r="B20" s="93"/>
      <c r="C20" s="93"/>
      <c r="D20" s="93"/>
      <c r="E20" s="233">
        <f t="shared" si="1"/>
        <v>0</v>
      </c>
    </row>
    <row r="21" spans="1:5" ht="13.5" thickBot="1" x14ac:dyDescent="0.25">
      <c r="A21" s="94"/>
      <c r="B21" s="95"/>
      <c r="C21" s="95"/>
      <c r="D21" s="95"/>
      <c r="E21" s="233">
        <f t="shared" si="1"/>
        <v>0</v>
      </c>
    </row>
    <row r="22" spans="1:5" ht="13.5" thickBot="1" x14ac:dyDescent="0.25">
      <c r="A22" s="234" t="s">
        <v>54</v>
      </c>
      <c r="B22" s="235">
        <f>SUM(B15:B21)</f>
        <v>0</v>
      </c>
      <c r="C22" s="235">
        <f>SUM(C15:C21)</f>
        <v>0</v>
      </c>
      <c r="D22" s="235">
        <f>SUM(D15:D21)</f>
        <v>0</v>
      </c>
      <c r="E22" s="236">
        <f>SUM(E15:E21)</f>
        <v>0</v>
      </c>
    </row>
    <row r="23" spans="1:5" x14ac:dyDescent="0.2">
      <c r="A23" s="223"/>
      <c r="B23" s="223"/>
      <c r="C23" s="223"/>
      <c r="D23" s="223"/>
      <c r="E23" s="223"/>
    </row>
    <row r="24" spans="1:5" x14ac:dyDescent="0.2">
      <c r="A24" s="223"/>
      <c r="B24" s="223"/>
      <c r="C24" s="223"/>
      <c r="D24" s="223"/>
      <c r="E24" s="223"/>
    </row>
    <row r="25" spans="1:5" ht="15.75" x14ac:dyDescent="0.25">
      <c r="A25" s="224" t="s">
        <v>139</v>
      </c>
      <c r="B25" s="648"/>
      <c r="C25" s="648"/>
      <c r="D25" s="648"/>
      <c r="E25" s="648"/>
    </row>
    <row r="26" spans="1:5" ht="14.25" thickBot="1" x14ac:dyDescent="0.3">
      <c r="A26" s="223"/>
      <c r="B26" s="223"/>
      <c r="C26" s="223"/>
      <c r="D26" s="649">
        <f>D3</f>
        <v>0</v>
      </c>
      <c r="E26" s="649"/>
    </row>
    <row r="27" spans="1:5" ht="13.5" thickBot="1" x14ac:dyDescent="0.25">
      <c r="A27" s="225" t="s">
        <v>132</v>
      </c>
      <c r="B27" s="226" t="str">
        <f>+B14</f>
        <v>2018.</v>
      </c>
      <c r="C27" s="226" t="str">
        <f>+C14</f>
        <v>2019.</v>
      </c>
      <c r="D27" s="226" t="str">
        <f>+D14</f>
        <v>2019. után</v>
      </c>
      <c r="E27" s="227" t="s">
        <v>52</v>
      </c>
    </row>
    <row r="28" spans="1:5" x14ac:dyDescent="0.2">
      <c r="A28" s="228" t="s">
        <v>133</v>
      </c>
      <c r="B28" s="91"/>
      <c r="C28" s="91"/>
      <c r="D28" s="91"/>
      <c r="E28" s="229">
        <f t="shared" ref="E28:E34" si="2">SUM(B28:D28)</f>
        <v>0</v>
      </c>
    </row>
    <row r="29" spans="1:5" x14ac:dyDescent="0.2">
      <c r="A29" s="230" t="s">
        <v>146</v>
      </c>
      <c r="B29" s="92"/>
      <c r="C29" s="92"/>
      <c r="D29" s="92"/>
      <c r="E29" s="231">
        <f t="shared" si="2"/>
        <v>0</v>
      </c>
    </row>
    <row r="30" spans="1:5" x14ac:dyDescent="0.2">
      <c r="A30" s="232" t="s">
        <v>134</v>
      </c>
      <c r="B30" s="93"/>
      <c r="C30" s="93"/>
      <c r="D30" s="93"/>
      <c r="E30" s="233">
        <f t="shared" si="2"/>
        <v>0</v>
      </c>
    </row>
    <row r="31" spans="1:5" x14ac:dyDescent="0.2">
      <c r="A31" s="232" t="s">
        <v>148</v>
      </c>
      <c r="B31" s="93"/>
      <c r="C31" s="93"/>
      <c r="D31" s="93"/>
      <c r="E31" s="233">
        <f t="shared" si="2"/>
        <v>0</v>
      </c>
    </row>
    <row r="32" spans="1:5" x14ac:dyDescent="0.2">
      <c r="A32" s="232" t="s">
        <v>135</v>
      </c>
      <c r="B32" s="93"/>
      <c r="C32" s="93"/>
      <c r="D32" s="93"/>
      <c r="E32" s="233">
        <f t="shared" si="2"/>
        <v>0</v>
      </c>
    </row>
    <row r="33" spans="1:5" x14ac:dyDescent="0.2">
      <c r="A33" s="232" t="s">
        <v>136</v>
      </c>
      <c r="B33" s="93"/>
      <c r="C33" s="93"/>
      <c r="D33" s="93"/>
      <c r="E33" s="233">
        <f t="shared" si="2"/>
        <v>0</v>
      </c>
    </row>
    <row r="34" spans="1:5" ht="13.5" thickBot="1" x14ac:dyDescent="0.25">
      <c r="A34" s="94"/>
      <c r="B34" s="95"/>
      <c r="C34" s="95"/>
      <c r="D34" s="95"/>
      <c r="E34" s="233">
        <f t="shared" si="2"/>
        <v>0</v>
      </c>
    </row>
    <row r="35" spans="1:5" ht="13.5" thickBot="1" x14ac:dyDescent="0.25">
      <c r="A35" s="234" t="s">
        <v>138</v>
      </c>
      <c r="B35" s="235">
        <f>B28+SUM(B30:B34)</f>
        <v>0</v>
      </c>
      <c r="C35" s="235">
        <f>C28+SUM(C30:C34)</f>
        <v>0</v>
      </c>
      <c r="D35" s="235">
        <f>D28+SUM(D30:D34)</f>
        <v>0</v>
      </c>
      <c r="E35" s="236">
        <f>E28+SUM(E30:E34)</f>
        <v>0</v>
      </c>
    </row>
    <row r="36" spans="1:5" ht="13.5" thickBot="1" x14ac:dyDescent="0.25">
      <c r="A36" s="52"/>
      <c r="B36" s="52"/>
      <c r="C36" s="52"/>
      <c r="D36" s="52"/>
      <c r="E36" s="52"/>
    </row>
    <row r="37" spans="1:5" ht="13.5" thickBot="1" x14ac:dyDescent="0.25">
      <c r="A37" s="225" t="s">
        <v>137</v>
      </c>
      <c r="B37" s="226" t="str">
        <f>+B27</f>
        <v>2018.</v>
      </c>
      <c r="C37" s="226" t="str">
        <f>+C27</f>
        <v>2019.</v>
      </c>
      <c r="D37" s="226" t="str">
        <f>+D27</f>
        <v>2019. után</v>
      </c>
      <c r="E37" s="227" t="s">
        <v>52</v>
      </c>
    </row>
    <row r="38" spans="1:5" x14ac:dyDescent="0.2">
      <c r="A38" s="228" t="s">
        <v>142</v>
      </c>
      <c r="B38" s="91"/>
      <c r="C38" s="91"/>
      <c r="D38" s="91"/>
      <c r="E38" s="229">
        <f t="shared" ref="E38:E44" si="3">SUM(B38:D38)</f>
        <v>0</v>
      </c>
    </row>
    <row r="39" spans="1:5" x14ac:dyDescent="0.2">
      <c r="A39" s="237" t="s">
        <v>143</v>
      </c>
      <c r="B39" s="93"/>
      <c r="C39" s="93"/>
      <c r="D39" s="93"/>
      <c r="E39" s="233">
        <f t="shared" si="3"/>
        <v>0</v>
      </c>
    </row>
    <row r="40" spans="1:5" x14ac:dyDescent="0.2">
      <c r="A40" s="232" t="s">
        <v>144</v>
      </c>
      <c r="B40" s="93"/>
      <c r="C40" s="93"/>
      <c r="D40" s="93"/>
      <c r="E40" s="233">
        <f t="shared" si="3"/>
        <v>0</v>
      </c>
    </row>
    <row r="41" spans="1:5" x14ac:dyDescent="0.2">
      <c r="A41" s="232" t="s">
        <v>145</v>
      </c>
      <c r="B41" s="93"/>
      <c r="C41" s="93"/>
      <c r="D41" s="93"/>
      <c r="E41" s="233">
        <f t="shared" si="3"/>
        <v>0</v>
      </c>
    </row>
    <row r="42" spans="1:5" x14ac:dyDescent="0.2">
      <c r="A42" s="96"/>
      <c r="B42" s="93"/>
      <c r="C42" s="93"/>
      <c r="D42" s="93"/>
      <c r="E42" s="233">
        <f t="shared" si="3"/>
        <v>0</v>
      </c>
    </row>
    <row r="43" spans="1:5" x14ac:dyDescent="0.2">
      <c r="A43" s="96"/>
      <c r="B43" s="93"/>
      <c r="C43" s="93"/>
      <c r="D43" s="93"/>
      <c r="E43" s="233">
        <f t="shared" si="3"/>
        <v>0</v>
      </c>
    </row>
    <row r="44" spans="1:5" ht="13.5" thickBot="1" x14ac:dyDescent="0.25">
      <c r="A44" s="94"/>
      <c r="B44" s="95"/>
      <c r="C44" s="95"/>
      <c r="D44" s="95"/>
      <c r="E44" s="233">
        <f t="shared" si="3"/>
        <v>0</v>
      </c>
    </row>
    <row r="45" spans="1:5" ht="13.5" thickBot="1" x14ac:dyDescent="0.25">
      <c r="A45" s="234" t="s">
        <v>54</v>
      </c>
      <c r="B45" s="235">
        <f>SUM(B38:B44)</f>
        <v>0</v>
      </c>
      <c r="C45" s="235">
        <f>SUM(C38:C44)</f>
        <v>0</v>
      </c>
      <c r="D45" s="235">
        <f>SUM(D38:D44)</f>
        <v>0</v>
      </c>
      <c r="E45" s="236">
        <f>SUM(E38:E44)</f>
        <v>0</v>
      </c>
    </row>
    <row r="46" spans="1:5" x14ac:dyDescent="0.2">
      <c r="A46" s="223"/>
      <c r="B46" s="223"/>
      <c r="C46" s="223"/>
      <c r="D46" s="223"/>
      <c r="E46" s="223"/>
    </row>
    <row r="47" spans="1:5" ht="15.75" x14ac:dyDescent="0.2">
      <c r="A47" s="657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657"/>
      <c r="C47" s="657"/>
      <c r="D47" s="657"/>
      <c r="E47" s="657"/>
    </row>
    <row r="48" spans="1:5" ht="13.5" thickBot="1" x14ac:dyDescent="0.25">
      <c r="A48" s="223"/>
      <c r="B48" s="223"/>
      <c r="C48" s="223"/>
      <c r="D48" s="223"/>
      <c r="E48" s="223"/>
    </row>
    <row r="49" spans="1:8" ht="13.5" thickBot="1" x14ac:dyDescent="0.25">
      <c r="A49" s="662" t="s">
        <v>140</v>
      </c>
      <c r="B49" s="663"/>
      <c r="C49" s="664"/>
      <c r="D49" s="660" t="s">
        <v>573</v>
      </c>
      <c r="E49" s="661"/>
      <c r="H49" s="49"/>
    </row>
    <row r="50" spans="1:8" x14ac:dyDescent="0.2">
      <c r="A50" s="665"/>
      <c r="B50" s="666"/>
      <c r="C50" s="667"/>
      <c r="D50" s="653"/>
      <c r="E50" s="654"/>
    </row>
    <row r="51" spans="1:8" ht="13.5" thickBot="1" x14ac:dyDescent="0.25">
      <c r="A51" s="668"/>
      <c r="B51" s="669"/>
      <c r="C51" s="670"/>
      <c r="D51" s="655"/>
      <c r="E51" s="656"/>
    </row>
    <row r="52" spans="1:8" ht="13.5" thickBot="1" x14ac:dyDescent="0.25">
      <c r="A52" s="650" t="s">
        <v>54</v>
      </c>
      <c r="B52" s="651"/>
      <c r="C52" s="652"/>
      <c r="D52" s="658">
        <f>SUM(D50:E51)</f>
        <v>0</v>
      </c>
      <c r="E52" s="659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CE,Félkövér"&amp;12Európai uniós támogatással megvalósuló projektek bevételei, kiadásai, hozzájárulások&amp;R&amp;"Times New Roman CE,Félkövér dőlt"&amp;11 8. melléklet az 5/2019.(IV.25.)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zoomScale="119" zoomScaleNormal="119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5" width="25" style="418" customWidth="1"/>
    <col min="6" max="6" width="12.33203125" style="3" customWidth="1"/>
    <col min="7" max="16384" width="9.33203125" style="3"/>
  </cols>
  <sheetData>
    <row r="1" spans="1:5" s="2" customFormat="1" ht="16.5" customHeight="1" thickBot="1" x14ac:dyDescent="0.25">
      <c r="A1" s="238"/>
      <c r="B1" s="240"/>
      <c r="C1" s="589" t="s">
        <v>643</v>
      </c>
      <c r="D1" s="588"/>
      <c r="E1" s="588"/>
    </row>
    <row r="2" spans="1:5" s="97" customFormat="1" ht="21" customHeight="1" thickBot="1" x14ac:dyDescent="0.25">
      <c r="A2" s="433" t="s">
        <v>62</v>
      </c>
      <c r="B2" s="671" t="s">
        <v>227</v>
      </c>
      <c r="C2" s="672"/>
      <c r="D2" s="672"/>
      <c r="E2" s="673"/>
    </row>
    <row r="3" spans="1:5" s="97" customFormat="1" ht="16.5" thickBot="1" x14ac:dyDescent="0.25">
      <c r="A3" s="241" t="s">
        <v>203</v>
      </c>
      <c r="B3" s="671" t="s">
        <v>404</v>
      </c>
      <c r="C3" s="672"/>
      <c r="D3" s="672"/>
      <c r="E3" s="673"/>
    </row>
    <row r="4" spans="1:5" s="98" customFormat="1" ht="15.95" customHeight="1" thickBot="1" x14ac:dyDescent="0.3">
      <c r="A4" s="242"/>
      <c r="B4" s="242"/>
      <c r="C4" s="243"/>
      <c r="D4" s="243"/>
      <c r="E4" s="243" t="s">
        <v>600</v>
      </c>
    </row>
    <row r="5" spans="1:5" ht="24.75" thickBot="1" x14ac:dyDescent="0.25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623</v>
      </c>
    </row>
    <row r="6" spans="1:5" s="71" customFormat="1" ht="12.95" customHeight="1" thickBot="1" x14ac:dyDescent="0.25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 x14ac:dyDescent="0.25">
      <c r="A7" s="246"/>
      <c r="B7" s="247" t="s">
        <v>57</v>
      </c>
      <c r="C7" s="379"/>
      <c r="D7" s="379"/>
      <c r="E7" s="379"/>
    </row>
    <row r="8" spans="1:5" s="71" customFormat="1" ht="12" customHeight="1" thickBot="1" x14ac:dyDescent="0.25">
      <c r="A8" s="32" t="s">
        <v>19</v>
      </c>
      <c r="B8" s="21" t="s">
        <v>254</v>
      </c>
      <c r="C8" s="314">
        <f>+C9+C10+C11+C12+C13+C14</f>
        <v>111876645</v>
      </c>
      <c r="D8" s="314">
        <f>+D9+D10+D11+D12+D13+D14</f>
        <v>2525910</v>
      </c>
      <c r="E8" s="314">
        <f>+E9+E10+E11+E12+E13+E14</f>
        <v>114402555</v>
      </c>
    </row>
    <row r="9" spans="1:5" s="99" customFormat="1" ht="12" customHeight="1" x14ac:dyDescent="0.2">
      <c r="A9" s="462" t="s">
        <v>99</v>
      </c>
      <c r="B9" s="443" t="s">
        <v>255</v>
      </c>
      <c r="C9" s="611">
        <v>97189685</v>
      </c>
      <c r="D9" s="317">
        <f>E9-C9</f>
        <v>42212</v>
      </c>
      <c r="E9" s="317">
        <v>97231897</v>
      </c>
    </row>
    <row r="10" spans="1:5" s="100" customFormat="1" ht="12" customHeight="1" x14ac:dyDescent="0.2">
      <c r="A10" s="463" t="s">
        <v>100</v>
      </c>
      <c r="B10" s="444" t="s">
        <v>256</v>
      </c>
      <c r="C10" s="612"/>
      <c r="D10" s="317">
        <f t="shared" ref="D10:D14" si="0">E10-C10</f>
        <v>0</v>
      </c>
      <c r="E10" s="316"/>
    </row>
    <row r="11" spans="1:5" s="100" customFormat="1" ht="12" customHeight="1" x14ac:dyDescent="0.2">
      <c r="A11" s="463" t="s">
        <v>101</v>
      </c>
      <c r="B11" s="444" t="s">
        <v>559</v>
      </c>
      <c r="C11" s="612">
        <v>12394560</v>
      </c>
      <c r="D11" s="317">
        <f t="shared" si="0"/>
        <v>-225500</v>
      </c>
      <c r="E11" s="316">
        <v>12169060</v>
      </c>
    </row>
    <row r="12" spans="1:5" s="100" customFormat="1" ht="12" customHeight="1" x14ac:dyDescent="0.2">
      <c r="A12" s="463" t="s">
        <v>102</v>
      </c>
      <c r="B12" s="444" t="s">
        <v>258</v>
      </c>
      <c r="C12" s="612">
        <v>1800000</v>
      </c>
      <c r="D12" s="317">
        <f t="shared" si="0"/>
        <v>0</v>
      </c>
      <c r="E12" s="316">
        <v>1800000</v>
      </c>
    </row>
    <row r="13" spans="1:5" s="100" customFormat="1" ht="12" customHeight="1" x14ac:dyDescent="0.2">
      <c r="A13" s="463" t="s">
        <v>149</v>
      </c>
      <c r="B13" s="444" t="s">
        <v>513</v>
      </c>
      <c r="C13" s="612">
        <v>492400</v>
      </c>
      <c r="D13" s="317">
        <f t="shared" si="0"/>
        <v>2709198</v>
      </c>
      <c r="E13" s="316">
        <v>3201598</v>
      </c>
    </row>
    <row r="14" spans="1:5" s="99" customFormat="1" ht="12" customHeight="1" thickBot="1" x14ac:dyDescent="0.25">
      <c r="A14" s="464" t="s">
        <v>103</v>
      </c>
      <c r="B14" s="445" t="s">
        <v>440</v>
      </c>
      <c r="C14" s="613"/>
      <c r="D14" s="317">
        <f t="shared" si="0"/>
        <v>0</v>
      </c>
      <c r="E14" s="316"/>
    </row>
    <row r="15" spans="1:5" s="99" customFormat="1" ht="12" customHeight="1" thickBot="1" x14ac:dyDescent="0.25">
      <c r="A15" s="32" t="s">
        <v>20</v>
      </c>
      <c r="B15" s="309" t="s">
        <v>259</v>
      </c>
      <c r="C15" s="314">
        <f>+C16+C17+C18+C19+C20</f>
        <v>12514251</v>
      </c>
      <c r="D15" s="594">
        <f>SUM(D16:D21)</f>
        <v>13250034</v>
      </c>
      <c r="E15" s="314">
        <f>+E16+E17+E18+E19+E20</f>
        <v>25764285</v>
      </c>
    </row>
    <row r="16" spans="1:5" s="99" customFormat="1" ht="12" customHeight="1" x14ac:dyDescent="0.2">
      <c r="A16" s="462" t="s">
        <v>105</v>
      </c>
      <c r="B16" s="443" t="s">
        <v>260</v>
      </c>
      <c r="C16" s="611"/>
      <c r="D16" s="317">
        <f t="shared" ref="D16:D73" si="1">E16-C16</f>
        <v>0</v>
      </c>
      <c r="E16" s="317"/>
    </row>
    <row r="17" spans="1:5" s="99" customFormat="1" ht="12" customHeight="1" x14ac:dyDescent="0.2">
      <c r="A17" s="463" t="s">
        <v>106</v>
      </c>
      <c r="B17" s="444" t="s">
        <v>261</v>
      </c>
      <c r="C17" s="612"/>
      <c r="D17" s="317">
        <f t="shared" si="1"/>
        <v>0</v>
      </c>
      <c r="E17" s="316"/>
    </row>
    <row r="18" spans="1:5" s="99" customFormat="1" ht="12" customHeight="1" x14ac:dyDescent="0.2">
      <c r="A18" s="463" t="s">
        <v>107</v>
      </c>
      <c r="B18" s="444" t="s">
        <v>429</v>
      </c>
      <c r="C18" s="612"/>
      <c r="D18" s="317">
        <f t="shared" si="1"/>
        <v>0</v>
      </c>
      <c r="E18" s="316"/>
    </row>
    <row r="19" spans="1:5" s="99" customFormat="1" ht="12" customHeight="1" x14ac:dyDescent="0.2">
      <c r="A19" s="463" t="s">
        <v>108</v>
      </c>
      <c r="B19" s="444" t="s">
        <v>430</v>
      </c>
      <c r="C19" s="612"/>
      <c r="D19" s="317">
        <f t="shared" si="1"/>
        <v>0</v>
      </c>
      <c r="E19" s="316"/>
    </row>
    <row r="20" spans="1:5" s="99" customFormat="1" ht="12" customHeight="1" x14ac:dyDescent="0.2">
      <c r="A20" s="463" t="s">
        <v>109</v>
      </c>
      <c r="B20" s="444" t="s">
        <v>262</v>
      </c>
      <c r="C20" s="612">
        <v>12514251</v>
      </c>
      <c r="D20" s="317">
        <f>E20-C20</f>
        <v>13250034</v>
      </c>
      <c r="E20" s="316">
        <v>25764285</v>
      </c>
    </row>
    <row r="21" spans="1:5" s="100" customFormat="1" ht="12" customHeight="1" thickBot="1" x14ac:dyDescent="0.25">
      <c r="A21" s="464" t="s">
        <v>118</v>
      </c>
      <c r="B21" s="445" t="s">
        <v>263</v>
      </c>
      <c r="C21" s="318"/>
      <c r="D21" s="593">
        <f t="shared" si="1"/>
        <v>0</v>
      </c>
      <c r="E21" s="318"/>
    </row>
    <row r="22" spans="1:5" s="100" customFormat="1" ht="12" customHeight="1" thickBot="1" x14ac:dyDescent="0.25">
      <c r="A22" s="32" t="s">
        <v>21</v>
      </c>
      <c r="B22" s="21" t="s">
        <v>264</v>
      </c>
      <c r="C22" s="314">
        <f>+C23+C24+C25+C26+C27</f>
        <v>9041731</v>
      </c>
      <c r="D22" s="594">
        <f>SUM(D23:D28)</f>
        <v>2456000</v>
      </c>
      <c r="E22" s="314">
        <f>+E23+E24+E25+E26+E27</f>
        <v>11497731</v>
      </c>
    </row>
    <row r="23" spans="1:5" s="100" customFormat="1" ht="12" customHeight="1" x14ac:dyDescent="0.2">
      <c r="A23" s="462" t="s">
        <v>88</v>
      </c>
      <c r="B23" s="443" t="s">
        <v>265</v>
      </c>
      <c r="C23" s="611">
        <v>9041731</v>
      </c>
      <c r="D23" s="317">
        <f>E23-C23</f>
        <v>2456000</v>
      </c>
      <c r="E23" s="317">
        <v>11497731</v>
      </c>
    </row>
    <row r="24" spans="1:5" s="99" customFormat="1" ht="12" customHeight="1" x14ac:dyDescent="0.2">
      <c r="A24" s="463" t="s">
        <v>89</v>
      </c>
      <c r="B24" s="444" t="s">
        <v>266</v>
      </c>
      <c r="C24" s="612"/>
      <c r="D24" s="317">
        <f t="shared" si="1"/>
        <v>0</v>
      </c>
      <c r="E24" s="316"/>
    </row>
    <row r="25" spans="1:5" s="100" customFormat="1" ht="12" customHeight="1" x14ac:dyDescent="0.2">
      <c r="A25" s="463" t="s">
        <v>90</v>
      </c>
      <c r="B25" s="444" t="s">
        <v>431</v>
      </c>
      <c r="C25" s="612"/>
      <c r="D25" s="317">
        <f t="shared" si="1"/>
        <v>0</v>
      </c>
      <c r="E25" s="316"/>
    </row>
    <row r="26" spans="1:5" s="100" customFormat="1" ht="12" customHeight="1" x14ac:dyDescent="0.2">
      <c r="A26" s="463" t="s">
        <v>91</v>
      </c>
      <c r="B26" s="444" t="s">
        <v>432</v>
      </c>
      <c r="C26" s="612"/>
      <c r="D26" s="317">
        <f t="shared" si="1"/>
        <v>0</v>
      </c>
      <c r="E26" s="316"/>
    </row>
    <row r="27" spans="1:5" s="100" customFormat="1" ht="12" customHeight="1" x14ac:dyDescent="0.2">
      <c r="A27" s="463" t="s">
        <v>172</v>
      </c>
      <c r="B27" s="444" t="s">
        <v>267</v>
      </c>
      <c r="C27" s="612"/>
      <c r="D27" s="317"/>
      <c r="E27" s="316"/>
    </row>
    <row r="28" spans="1:5" s="100" customFormat="1" ht="12" customHeight="1" thickBot="1" x14ac:dyDescent="0.25">
      <c r="A28" s="464" t="s">
        <v>173</v>
      </c>
      <c r="B28" s="445" t="s">
        <v>268</v>
      </c>
      <c r="C28" s="613"/>
      <c r="D28" s="593">
        <f t="shared" si="1"/>
        <v>0</v>
      </c>
      <c r="E28" s="318"/>
    </row>
    <row r="29" spans="1:5" s="100" customFormat="1" ht="12" customHeight="1" thickBot="1" x14ac:dyDescent="0.25">
      <c r="A29" s="32" t="s">
        <v>174</v>
      </c>
      <c r="B29" s="21" t="s">
        <v>569</v>
      </c>
      <c r="C29" s="320">
        <f>+C32+C34+C35+C36</f>
        <v>20700000</v>
      </c>
      <c r="D29" s="594">
        <f>SUM(D30:D36)</f>
        <v>0</v>
      </c>
      <c r="E29" s="320">
        <f>+E32+E34+E35+E36</f>
        <v>20700000</v>
      </c>
    </row>
    <row r="30" spans="1:5" s="100" customFormat="1" ht="12" customHeight="1" thickBot="1" x14ac:dyDescent="0.25">
      <c r="A30" s="462" t="s">
        <v>270</v>
      </c>
      <c r="B30" s="443" t="s">
        <v>564</v>
      </c>
      <c r="C30" s="314"/>
      <c r="D30" s="317">
        <f>E30-C30</f>
        <v>0</v>
      </c>
      <c r="E30" s="438"/>
    </row>
    <row r="31" spans="1:5" s="100" customFormat="1" ht="12" customHeight="1" thickBot="1" x14ac:dyDescent="0.25">
      <c r="A31" s="463" t="s">
        <v>271</v>
      </c>
      <c r="B31" s="444" t="s">
        <v>565</v>
      </c>
      <c r="C31" s="314"/>
      <c r="D31" s="317">
        <f t="shared" ref="D31:D36" si="2">E31-C31</f>
        <v>0</v>
      </c>
      <c r="E31" s="316"/>
    </row>
    <row r="32" spans="1:5" s="100" customFormat="1" ht="12" customHeight="1" thickBot="1" x14ac:dyDescent="0.25">
      <c r="A32" s="463" t="s">
        <v>272</v>
      </c>
      <c r="B32" s="444" t="s">
        <v>566</v>
      </c>
      <c r="C32" s="314">
        <v>13500000</v>
      </c>
      <c r="D32" s="438">
        <f>E32-C32</f>
        <v>0</v>
      </c>
      <c r="E32" s="316">
        <v>13500000</v>
      </c>
    </row>
    <row r="33" spans="1:5" s="100" customFormat="1" ht="12" customHeight="1" thickBot="1" x14ac:dyDescent="0.25">
      <c r="A33" s="463" t="s">
        <v>273</v>
      </c>
      <c r="B33" s="444" t="s">
        <v>567</v>
      </c>
      <c r="C33" s="314"/>
      <c r="D33" s="438">
        <f t="shared" si="2"/>
        <v>0</v>
      </c>
      <c r="E33" s="316"/>
    </row>
    <row r="34" spans="1:5" s="100" customFormat="1" ht="12" customHeight="1" x14ac:dyDescent="0.2">
      <c r="A34" s="463" t="s">
        <v>561</v>
      </c>
      <c r="B34" s="444" t="s">
        <v>274</v>
      </c>
      <c r="C34" s="611">
        <v>6400000</v>
      </c>
      <c r="D34" s="317">
        <f t="shared" si="2"/>
        <v>0</v>
      </c>
      <c r="E34" s="316">
        <v>6400000</v>
      </c>
    </row>
    <row r="35" spans="1:5" s="100" customFormat="1" ht="12" customHeight="1" x14ac:dyDescent="0.2">
      <c r="A35" s="463" t="s">
        <v>562</v>
      </c>
      <c r="B35" s="444" t="s">
        <v>275</v>
      </c>
      <c r="C35" s="612">
        <v>300000</v>
      </c>
      <c r="D35" s="317">
        <f t="shared" si="2"/>
        <v>0</v>
      </c>
      <c r="E35" s="316">
        <v>300000</v>
      </c>
    </row>
    <row r="36" spans="1:5" s="100" customFormat="1" ht="12" customHeight="1" thickBot="1" x14ac:dyDescent="0.25">
      <c r="A36" s="464" t="s">
        <v>563</v>
      </c>
      <c r="B36" s="542" t="s">
        <v>276</v>
      </c>
      <c r="C36" s="613">
        <v>500000</v>
      </c>
      <c r="D36" s="317">
        <f t="shared" si="2"/>
        <v>0</v>
      </c>
      <c r="E36" s="318">
        <v>500000</v>
      </c>
    </row>
    <row r="37" spans="1:5" s="100" customFormat="1" ht="12" customHeight="1" thickBot="1" x14ac:dyDescent="0.25">
      <c r="A37" s="32" t="s">
        <v>23</v>
      </c>
      <c r="B37" s="21" t="s">
        <v>441</v>
      </c>
      <c r="C37" s="314">
        <f>SUM(C38:C48)</f>
        <v>6974429</v>
      </c>
      <c r="D37" s="594">
        <f>SUM(D38:D48)</f>
        <v>2600000</v>
      </c>
      <c r="E37" s="314">
        <f>SUM(E38:E48)</f>
        <v>9574429</v>
      </c>
    </row>
    <row r="38" spans="1:5" s="100" customFormat="1" ht="12" customHeight="1" x14ac:dyDescent="0.2">
      <c r="A38" s="462" t="s">
        <v>92</v>
      </c>
      <c r="B38" s="443" t="s">
        <v>279</v>
      </c>
      <c r="C38" s="611"/>
      <c r="D38" s="317">
        <f t="shared" si="1"/>
        <v>0</v>
      </c>
      <c r="E38" s="317"/>
    </row>
    <row r="39" spans="1:5" s="100" customFormat="1" ht="12" customHeight="1" x14ac:dyDescent="0.2">
      <c r="A39" s="463" t="s">
        <v>93</v>
      </c>
      <c r="B39" s="444" t="s">
        <v>280</v>
      </c>
      <c r="C39" s="612">
        <v>1855700</v>
      </c>
      <c r="D39" s="317">
        <f>E39-C39</f>
        <v>2355337</v>
      </c>
      <c r="E39" s="316">
        <v>4211037</v>
      </c>
    </row>
    <row r="40" spans="1:5" s="100" customFormat="1" ht="12" customHeight="1" x14ac:dyDescent="0.2">
      <c r="A40" s="463" t="s">
        <v>94</v>
      </c>
      <c r="B40" s="444" t="s">
        <v>281</v>
      </c>
      <c r="C40" s="612">
        <v>405337</v>
      </c>
      <c r="D40" s="317">
        <f t="shared" ref="D40:D45" si="3">E40-C40</f>
        <v>-5337</v>
      </c>
      <c r="E40" s="316">
        <v>400000</v>
      </c>
    </row>
    <row r="41" spans="1:5" s="100" customFormat="1" ht="12" customHeight="1" x14ac:dyDescent="0.2">
      <c r="A41" s="463" t="s">
        <v>176</v>
      </c>
      <c r="B41" s="444" t="s">
        <v>282</v>
      </c>
      <c r="C41" s="612">
        <v>95680</v>
      </c>
      <c r="D41" s="317">
        <f t="shared" si="3"/>
        <v>0</v>
      </c>
      <c r="E41" s="316">
        <v>95680</v>
      </c>
    </row>
    <row r="42" spans="1:5" s="100" customFormat="1" ht="12" customHeight="1" x14ac:dyDescent="0.2">
      <c r="A42" s="463" t="s">
        <v>177</v>
      </c>
      <c r="B42" s="444" t="s">
        <v>283</v>
      </c>
      <c r="C42" s="612">
        <v>3253100</v>
      </c>
      <c r="D42" s="317">
        <f t="shared" si="3"/>
        <v>0</v>
      </c>
      <c r="E42" s="316">
        <v>3253100</v>
      </c>
    </row>
    <row r="43" spans="1:5" s="100" customFormat="1" ht="12" customHeight="1" x14ac:dyDescent="0.2">
      <c r="A43" s="463" t="s">
        <v>178</v>
      </c>
      <c r="B43" s="444" t="s">
        <v>284</v>
      </c>
      <c r="C43" s="612">
        <v>1013612</v>
      </c>
      <c r="D43" s="317">
        <f t="shared" si="3"/>
        <v>250000</v>
      </c>
      <c r="E43" s="316">
        <v>1263612</v>
      </c>
    </row>
    <row r="44" spans="1:5" s="100" customFormat="1" ht="12" customHeight="1" x14ac:dyDescent="0.2">
      <c r="A44" s="463" t="s">
        <v>179</v>
      </c>
      <c r="B44" s="444" t="s">
        <v>285</v>
      </c>
      <c r="C44" s="612">
        <v>251000</v>
      </c>
      <c r="D44" s="317">
        <f t="shared" si="3"/>
        <v>0</v>
      </c>
      <c r="E44" s="316">
        <v>251000</v>
      </c>
    </row>
    <row r="45" spans="1:5" s="100" customFormat="1" ht="12" customHeight="1" x14ac:dyDescent="0.2">
      <c r="A45" s="463" t="s">
        <v>180</v>
      </c>
      <c r="B45" s="444" t="s">
        <v>568</v>
      </c>
      <c r="C45" s="612">
        <v>100000</v>
      </c>
      <c r="D45" s="317">
        <f t="shared" si="3"/>
        <v>0</v>
      </c>
      <c r="E45" s="316">
        <v>100000</v>
      </c>
    </row>
    <row r="46" spans="1:5" s="100" customFormat="1" ht="12" customHeight="1" x14ac:dyDescent="0.2">
      <c r="A46" s="463" t="s">
        <v>277</v>
      </c>
      <c r="B46" s="444" t="s">
        <v>287</v>
      </c>
      <c r="C46" s="612"/>
      <c r="D46" s="317">
        <f t="shared" si="1"/>
        <v>0</v>
      </c>
      <c r="E46" s="319"/>
    </row>
    <row r="47" spans="1:5" s="100" customFormat="1" ht="12" customHeight="1" x14ac:dyDescent="0.2">
      <c r="A47" s="464" t="s">
        <v>278</v>
      </c>
      <c r="B47" s="445" t="s">
        <v>443</v>
      </c>
      <c r="C47" s="612"/>
      <c r="D47" s="317">
        <f t="shared" si="1"/>
        <v>0</v>
      </c>
      <c r="E47" s="429"/>
    </row>
    <row r="48" spans="1:5" s="100" customFormat="1" ht="12" customHeight="1" thickBot="1" x14ac:dyDescent="0.25">
      <c r="A48" s="464" t="s">
        <v>442</v>
      </c>
      <c r="B48" s="445" t="s">
        <v>288</v>
      </c>
      <c r="C48" s="613"/>
      <c r="D48" s="593"/>
      <c r="E48" s="429"/>
    </row>
    <row r="49" spans="1:5" s="100" customFormat="1" ht="12" customHeight="1" thickBot="1" x14ac:dyDescent="0.25">
      <c r="A49" s="32" t="s">
        <v>24</v>
      </c>
      <c r="B49" s="21" t="s">
        <v>289</v>
      </c>
      <c r="C49" s="314">
        <f>SUM(C50:C54)</f>
        <v>0</v>
      </c>
      <c r="D49" s="594">
        <f t="shared" si="1"/>
        <v>0</v>
      </c>
      <c r="E49" s="314">
        <f>SUM(E50:E54)</f>
        <v>0</v>
      </c>
    </row>
    <row r="50" spans="1:5" s="100" customFormat="1" ht="12" customHeight="1" x14ac:dyDescent="0.2">
      <c r="A50" s="462" t="s">
        <v>95</v>
      </c>
      <c r="B50" s="443" t="s">
        <v>293</v>
      </c>
      <c r="C50" s="487"/>
      <c r="D50" s="317">
        <f t="shared" si="1"/>
        <v>0</v>
      </c>
      <c r="E50" s="487"/>
    </row>
    <row r="51" spans="1:5" s="100" customFormat="1" ht="12" customHeight="1" x14ac:dyDescent="0.2">
      <c r="A51" s="463" t="s">
        <v>96</v>
      </c>
      <c r="B51" s="444" t="s">
        <v>294</v>
      </c>
      <c r="C51" s="319"/>
      <c r="D51" s="317"/>
      <c r="E51" s="319"/>
    </row>
    <row r="52" spans="1:5" s="100" customFormat="1" ht="12" customHeight="1" x14ac:dyDescent="0.2">
      <c r="A52" s="463" t="s">
        <v>290</v>
      </c>
      <c r="B52" s="444" t="s">
        <v>295</v>
      </c>
      <c r="C52" s="319"/>
      <c r="D52" s="317">
        <f t="shared" si="1"/>
        <v>0</v>
      </c>
      <c r="E52" s="319"/>
    </row>
    <row r="53" spans="1:5" s="100" customFormat="1" ht="12" customHeight="1" x14ac:dyDescent="0.2">
      <c r="A53" s="463" t="s">
        <v>291</v>
      </c>
      <c r="B53" s="444" t="s">
        <v>296</v>
      </c>
      <c r="C53" s="319"/>
      <c r="D53" s="317">
        <f t="shared" si="1"/>
        <v>0</v>
      </c>
      <c r="E53" s="319"/>
    </row>
    <row r="54" spans="1:5" s="100" customFormat="1" ht="12" customHeight="1" thickBot="1" x14ac:dyDescent="0.25">
      <c r="A54" s="464" t="s">
        <v>292</v>
      </c>
      <c r="B54" s="445" t="s">
        <v>297</v>
      </c>
      <c r="C54" s="429"/>
      <c r="D54" s="593">
        <f t="shared" si="1"/>
        <v>0</v>
      </c>
      <c r="E54" s="429"/>
    </row>
    <row r="55" spans="1:5" s="100" customFormat="1" ht="12" customHeight="1" thickBot="1" x14ac:dyDescent="0.25">
      <c r="A55" s="32" t="s">
        <v>181</v>
      </c>
      <c r="B55" s="21" t="s">
        <v>298</v>
      </c>
      <c r="C55" s="314">
        <f>SUM(C56:C58)</f>
        <v>0</v>
      </c>
      <c r="D55" s="594">
        <f t="shared" si="1"/>
        <v>0</v>
      </c>
      <c r="E55" s="314">
        <f>SUM(E56:E58)</f>
        <v>0</v>
      </c>
    </row>
    <row r="56" spans="1:5" s="100" customFormat="1" ht="12" customHeight="1" x14ac:dyDescent="0.2">
      <c r="A56" s="462" t="s">
        <v>97</v>
      </c>
      <c r="B56" s="443" t="s">
        <v>299</v>
      </c>
      <c r="C56" s="317"/>
      <c r="D56" s="317">
        <f t="shared" si="1"/>
        <v>0</v>
      </c>
      <c r="E56" s="317"/>
    </row>
    <row r="57" spans="1:5" s="100" customFormat="1" ht="12" customHeight="1" x14ac:dyDescent="0.2">
      <c r="A57" s="463" t="s">
        <v>98</v>
      </c>
      <c r="B57" s="444" t="s">
        <v>433</v>
      </c>
      <c r="C57" s="316"/>
      <c r="D57" s="317">
        <f t="shared" si="1"/>
        <v>0</v>
      </c>
      <c r="E57" s="316"/>
    </row>
    <row r="58" spans="1:5" s="100" customFormat="1" ht="12" customHeight="1" x14ac:dyDescent="0.2">
      <c r="A58" s="463" t="s">
        <v>302</v>
      </c>
      <c r="B58" s="444" t="s">
        <v>300</v>
      </c>
      <c r="C58" s="316"/>
      <c r="D58" s="317">
        <f t="shared" si="1"/>
        <v>0</v>
      </c>
      <c r="E58" s="316"/>
    </row>
    <row r="59" spans="1:5" s="100" customFormat="1" ht="12" customHeight="1" thickBot="1" x14ac:dyDescent="0.25">
      <c r="A59" s="464" t="s">
        <v>303</v>
      </c>
      <c r="B59" s="445" t="s">
        <v>301</v>
      </c>
      <c r="C59" s="318"/>
      <c r="D59" s="593">
        <f t="shared" si="1"/>
        <v>0</v>
      </c>
      <c r="E59" s="318"/>
    </row>
    <row r="60" spans="1:5" s="100" customFormat="1" ht="12" customHeight="1" thickBot="1" x14ac:dyDescent="0.25">
      <c r="A60" s="32" t="s">
        <v>26</v>
      </c>
      <c r="B60" s="309" t="s">
        <v>304</v>
      </c>
      <c r="C60" s="314">
        <f>SUM(C61:C63)</f>
        <v>0</v>
      </c>
      <c r="D60" s="594">
        <f t="shared" si="1"/>
        <v>0</v>
      </c>
      <c r="E60" s="314">
        <f>SUM(E61:E63)</f>
        <v>0</v>
      </c>
    </row>
    <row r="61" spans="1:5" s="100" customFormat="1" ht="12" customHeight="1" x14ac:dyDescent="0.2">
      <c r="A61" s="462" t="s">
        <v>182</v>
      </c>
      <c r="B61" s="443" t="s">
        <v>306</v>
      </c>
      <c r="C61" s="319"/>
      <c r="D61" s="317">
        <f t="shared" si="1"/>
        <v>0</v>
      </c>
      <c r="E61" s="319"/>
    </row>
    <row r="62" spans="1:5" s="100" customFormat="1" ht="12" customHeight="1" x14ac:dyDescent="0.2">
      <c r="A62" s="463" t="s">
        <v>183</v>
      </c>
      <c r="B62" s="444" t="s">
        <v>434</v>
      </c>
      <c r="C62" s="319"/>
      <c r="D62" s="317">
        <f t="shared" si="1"/>
        <v>0</v>
      </c>
      <c r="E62" s="319"/>
    </row>
    <row r="63" spans="1:5" s="100" customFormat="1" ht="12" customHeight="1" x14ac:dyDescent="0.2">
      <c r="A63" s="463" t="s">
        <v>232</v>
      </c>
      <c r="B63" s="444" t="s">
        <v>307</v>
      </c>
      <c r="C63" s="319"/>
      <c r="D63" s="317"/>
      <c r="E63" s="319"/>
    </row>
    <row r="64" spans="1:5" s="100" customFormat="1" ht="12" customHeight="1" thickBot="1" x14ac:dyDescent="0.25">
      <c r="A64" s="464" t="s">
        <v>305</v>
      </c>
      <c r="B64" s="445" t="s">
        <v>308</v>
      </c>
      <c r="C64" s="319"/>
      <c r="D64" s="593">
        <f t="shared" si="1"/>
        <v>0</v>
      </c>
      <c r="E64" s="319"/>
    </row>
    <row r="65" spans="1:5" s="100" customFormat="1" ht="12" customHeight="1" thickBot="1" x14ac:dyDescent="0.25">
      <c r="A65" s="32" t="s">
        <v>27</v>
      </c>
      <c r="B65" s="21" t="s">
        <v>309</v>
      </c>
      <c r="C65" s="320">
        <f>+C8+C15+C22+C29+C37+C49+C55+C60</f>
        <v>161107056</v>
      </c>
      <c r="D65" s="594">
        <f t="shared" si="1"/>
        <v>20831944</v>
      </c>
      <c r="E65" s="320">
        <f>+E8+E15+E22+E29+E37+E49+E55+E60</f>
        <v>181939000</v>
      </c>
    </row>
    <row r="66" spans="1:5" s="100" customFormat="1" ht="12" customHeight="1" thickBot="1" x14ac:dyDescent="0.2">
      <c r="A66" s="465" t="s">
        <v>400</v>
      </c>
      <c r="B66" s="309" t="s">
        <v>311</v>
      </c>
      <c r="C66" s="314">
        <f>SUM(C67:C69)</f>
        <v>0</v>
      </c>
      <c r="D66" s="594">
        <f t="shared" si="1"/>
        <v>0</v>
      </c>
      <c r="E66" s="314">
        <f>SUM(E67:E69)</f>
        <v>0</v>
      </c>
    </row>
    <row r="67" spans="1:5" s="100" customFormat="1" ht="12" customHeight="1" x14ac:dyDescent="0.2">
      <c r="A67" s="462" t="s">
        <v>342</v>
      </c>
      <c r="B67" s="443" t="s">
        <v>312</v>
      </c>
      <c r="C67" s="319"/>
      <c r="D67" s="317">
        <f t="shared" si="1"/>
        <v>0</v>
      </c>
      <c r="E67" s="319"/>
    </row>
    <row r="68" spans="1:5" s="100" customFormat="1" ht="12" customHeight="1" x14ac:dyDescent="0.2">
      <c r="A68" s="463" t="s">
        <v>351</v>
      </c>
      <c r="B68" s="444" t="s">
        <v>313</v>
      </c>
      <c r="C68" s="319"/>
      <c r="D68" s="317">
        <f t="shared" si="1"/>
        <v>0</v>
      </c>
      <c r="E68" s="319"/>
    </row>
    <row r="69" spans="1:5" s="100" customFormat="1" ht="12" customHeight="1" thickBot="1" x14ac:dyDescent="0.25">
      <c r="A69" s="464" t="s">
        <v>352</v>
      </c>
      <c r="B69" s="446" t="s">
        <v>314</v>
      </c>
      <c r="C69" s="319"/>
      <c r="D69" s="593">
        <f t="shared" si="1"/>
        <v>0</v>
      </c>
      <c r="E69" s="319"/>
    </row>
    <row r="70" spans="1:5" s="100" customFormat="1" ht="12" customHeight="1" thickBot="1" x14ac:dyDescent="0.2">
      <c r="A70" s="465" t="s">
        <v>315</v>
      </c>
      <c r="B70" s="309" t="s">
        <v>316</v>
      </c>
      <c r="C70" s="314">
        <f>SUM(C71:C74)</f>
        <v>0</v>
      </c>
      <c r="D70" s="594">
        <f t="shared" si="1"/>
        <v>0</v>
      </c>
      <c r="E70" s="314">
        <f>SUM(E71:E74)</f>
        <v>0</v>
      </c>
    </row>
    <row r="71" spans="1:5" s="100" customFormat="1" ht="12" customHeight="1" x14ac:dyDescent="0.2">
      <c r="A71" s="462" t="s">
        <v>150</v>
      </c>
      <c r="B71" s="443" t="s">
        <v>317</v>
      </c>
      <c r="C71" s="319"/>
      <c r="D71" s="317">
        <f t="shared" si="1"/>
        <v>0</v>
      </c>
      <c r="E71" s="319"/>
    </row>
    <row r="72" spans="1:5" s="100" customFormat="1" ht="12" customHeight="1" x14ac:dyDescent="0.2">
      <c r="A72" s="463" t="s">
        <v>151</v>
      </c>
      <c r="B72" s="444" t="s">
        <v>318</v>
      </c>
      <c r="C72" s="319"/>
      <c r="D72" s="317">
        <f t="shared" si="1"/>
        <v>0</v>
      </c>
      <c r="E72" s="319"/>
    </row>
    <row r="73" spans="1:5" s="100" customFormat="1" ht="12" customHeight="1" x14ac:dyDescent="0.2">
      <c r="A73" s="463" t="s">
        <v>343</v>
      </c>
      <c r="B73" s="444" t="s">
        <v>319</v>
      </c>
      <c r="C73" s="319"/>
      <c r="D73" s="317">
        <f t="shared" si="1"/>
        <v>0</v>
      </c>
      <c r="E73" s="319"/>
    </row>
    <row r="74" spans="1:5" s="100" customFormat="1" ht="12" customHeight="1" thickBot="1" x14ac:dyDescent="0.25">
      <c r="A74" s="464" t="s">
        <v>344</v>
      </c>
      <c r="B74" s="445" t="s">
        <v>320</v>
      </c>
      <c r="C74" s="319"/>
      <c r="D74" s="593">
        <f t="shared" ref="D74:D137" si="4">E74-C74</f>
        <v>0</v>
      </c>
      <c r="E74" s="319"/>
    </row>
    <row r="75" spans="1:5" s="100" customFormat="1" ht="12" customHeight="1" thickBot="1" x14ac:dyDescent="0.2">
      <c r="A75" s="465" t="s">
        <v>321</v>
      </c>
      <c r="B75" s="309" t="s">
        <v>322</v>
      </c>
      <c r="C75" s="314">
        <f>SUM(C76:C77)</f>
        <v>69318628</v>
      </c>
      <c r="D75" s="594">
        <f t="shared" si="4"/>
        <v>612368</v>
      </c>
      <c r="E75" s="314">
        <f>SUM(E76:E77)</f>
        <v>69930996</v>
      </c>
    </row>
    <row r="76" spans="1:5" s="100" customFormat="1" ht="12" customHeight="1" x14ac:dyDescent="0.2">
      <c r="A76" s="462" t="s">
        <v>345</v>
      </c>
      <c r="B76" s="443" t="s">
        <v>323</v>
      </c>
      <c r="C76" s="319">
        <v>69318628</v>
      </c>
      <c r="D76" s="317"/>
      <c r="E76" s="319">
        <v>69930996</v>
      </c>
    </row>
    <row r="77" spans="1:5" s="100" customFormat="1" ht="12" customHeight="1" thickBot="1" x14ac:dyDescent="0.25">
      <c r="A77" s="464" t="s">
        <v>346</v>
      </c>
      <c r="B77" s="445" t="s">
        <v>324</v>
      </c>
      <c r="C77" s="319"/>
      <c r="D77" s="593">
        <f t="shared" si="4"/>
        <v>0</v>
      </c>
      <c r="E77" s="319"/>
    </row>
    <row r="78" spans="1:5" s="99" customFormat="1" ht="12" customHeight="1" thickBot="1" x14ac:dyDescent="0.2">
      <c r="A78" s="465" t="s">
        <v>325</v>
      </c>
      <c r="B78" s="309" t="s">
        <v>326</v>
      </c>
      <c r="C78" s="314">
        <f>SUM(C79:C81)</f>
        <v>0</v>
      </c>
      <c r="D78" s="594">
        <f t="shared" si="4"/>
        <v>0</v>
      </c>
      <c r="E78" s="314">
        <f>SUM(E79:E81)</f>
        <v>0</v>
      </c>
    </row>
    <row r="79" spans="1:5" s="100" customFormat="1" ht="12" customHeight="1" x14ac:dyDescent="0.2">
      <c r="A79" s="462" t="s">
        <v>347</v>
      </c>
      <c r="B79" s="443" t="s">
        <v>327</v>
      </c>
      <c r="C79" s="319"/>
      <c r="D79" s="317">
        <f t="shared" si="4"/>
        <v>0</v>
      </c>
      <c r="E79" s="319"/>
    </row>
    <row r="80" spans="1:5" s="100" customFormat="1" ht="12" customHeight="1" x14ac:dyDescent="0.2">
      <c r="A80" s="463" t="s">
        <v>348</v>
      </c>
      <c r="B80" s="444" t="s">
        <v>328</v>
      </c>
      <c r="C80" s="319"/>
      <c r="D80" s="317">
        <f t="shared" si="4"/>
        <v>0</v>
      </c>
      <c r="E80" s="319"/>
    </row>
    <row r="81" spans="1:6" s="100" customFormat="1" ht="12" customHeight="1" thickBot="1" x14ac:dyDescent="0.25">
      <c r="A81" s="464" t="s">
        <v>349</v>
      </c>
      <c r="B81" s="445" t="s">
        <v>329</v>
      </c>
      <c r="C81" s="319"/>
      <c r="D81" s="593">
        <f t="shared" si="4"/>
        <v>0</v>
      </c>
      <c r="E81" s="319"/>
    </row>
    <row r="82" spans="1:6" s="100" customFormat="1" ht="12" customHeight="1" thickBot="1" x14ac:dyDescent="0.2">
      <c r="A82" s="465" t="s">
        <v>330</v>
      </c>
      <c r="B82" s="309" t="s">
        <v>350</v>
      </c>
      <c r="C82" s="314">
        <f>SUM(C83:C86)</f>
        <v>0</v>
      </c>
      <c r="D82" s="594">
        <f t="shared" si="4"/>
        <v>0</v>
      </c>
      <c r="E82" s="314">
        <f>SUM(E83:E86)</f>
        <v>0</v>
      </c>
    </row>
    <row r="83" spans="1:6" s="100" customFormat="1" ht="12" customHeight="1" x14ac:dyDescent="0.2">
      <c r="A83" s="466" t="s">
        <v>331</v>
      </c>
      <c r="B83" s="443" t="s">
        <v>332</v>
      </c>
      <c r="C83" s="319"/>
      <c r="D83" s="317">
        <f t="shared" si="4"/>
        <v>0</v>
      </c>
      <c r="E83" s="319"/>
    </row>
    <row r="84" spans="1:6" s="100" customFormat="1" ht="12" customHeight="1" x14ac:dyDescent="0.2">
      <c r="A84" s="467" t="s">
        <v>333</v>
      </c>
      <c r="B84" s="444" t="s">
        <v>334</v>
      </c>
      <c r="C84" s="319"/>
      <c r="D84" s="317">
        <f t="shared" si="4"/>
        <v>0</v>
      </c>
      <c r="E84" s="319"/>
    </row>
    <row r="85" spans="1:6" s="100" customFormat="1" ht="12" customHeight="1" x14ac:dyDescent="0.2">
      <c r="A85" s="467" t="s">
        <v>335</v>
      </c>
      <c r="B85" s="444" t="s">
        <v>336</v>
      </c>
      <c r="C85" s="319"/>
      <c r="D85" s="317">
        <f t="shared" si="4"/>
        <v>0</v>
      </c>
      <c r="E85" s="319"/>
    </row>
    <row r="86" spans="1:6" s="99" customFormat="1" ht="12" customHeight="1" thickBot="1" x14ac:dyDescent="0.25">
      <c r="A86" s="468" t="s">
        <v>337</v>
      </c>
      <c r="B86" s="445" t="s">
        <v>338</v>
      </c>
      <c r="C86" s="319"/>
      <c r="D86" s="593">
        <f t="shared" si="4"/>
        <v>0</v>
      </c>
      <c r="E86" s="319"/>
    </row>
    <row r="87" spans="1:6" s="99" customFormat="1" ht="12" customHeight="1" thickBot="1" x14ac:dyDescent="0.2">
      <c r="A87" s="465" t="s">
        <v>339</v>
      </c>
      <c r="B87" s="309" t="s">
        <v>482</v>
      </c>
      <c r="C87" s="488"/>
      <c r="D87" s="594">
        <f t="shared" si="4"/>
        <v>0</v>
      </c>
      <c r="E87" s="488"/>
    </row>
    <row r="88" spans="1:6" s="99" customFormat="1" ht="12" customHeight="1" thickBot="1" x14ac:dyDescent="0.2">
      <c r="A88" s="465" t="s">
        <v>514</v>
      </c>
      <c r="B88" s="309" t="s">
        <v>340</v>
      </c>
      <c r="C88" s="488"/>
      <c r="D88" s="594">
        <f t="shared" si="4"/>
        <v>0</v>
      </c>
      <c r="E88" s="488"/>
    </row>
    <row r="89" spans="1:6" s="99" customFormat="1" ht="12" customHeight="1" thickBot="1" x14ac:dyDescent="0.2">
      <c r="A89" s="465" t="s">
        <v>515</v>
      </c>
      <c r="B89" s="450" t="s">
        <v>485</v>
      </c>
      <c r="C89" s="320">
        <f>+C66+C70+C75+C78+C82+C88+C87</f>
        <v>69318628</v>
      </c>
      <c r="D89" s="594">
        <f t="shared" si="4"/>
        <v>612368</v>
      </c>
      <c r="E89" s="320">
        <f>+E66+E70+E75+E78+E82+E88+E87</f>
        <v>69930996</v>
      </c>
    </row>
    <row r="90" spans="1:6" s="99" customFormat="1" ht="12" customHeight="1" thickBot="1" x14ac:dyDescent="0.2">
      <c r="A90" s="469" t="s">
        <v>516</v>
      </c>
      <c r="B90" s="451" t="s">
        <v>517</v>
      </c>
      <c r="C90" s="320">
        <f>+C65+C89</f>
        <v>230425684</v>
      </c>
      <c r="D90" s="594">
        <f t="shared" si="4"/>
        <v>21444312</v>
      </c>
      <c r="E90" s="320">
        <f>+E65+E89</f>
        <v>251869996</v>
      </c>
      <c r="F90" s="614"/>
    </row>
    <row r="91" spans="1:6" s="100" customFormat="1" ht="15" customHeight="1" thickBot="1" x14ac:dyDescent="0.25">
      <c r="A91" s="618"/>
      <c r="B91" s="615"/>
      <c r="C91" s="616"/>
      <c r="D91" s="617">
        <f t="shared" si="4"/>
        <v>0</v>
      </c>
      <c r="E91" s="616"/>
    </row>
    <row r="92" spans="1:6" s="71" customFormat="1" ht="16.5" customHeight="1" thickBot="1" x14ac:dyDescent="0.25">
      <c r="A92" s="256"/>
      <c r="B92" s="257" t="s">
        <v>58</v>
      </c>
      <c r="C92" s="386"/>
      <c r="D92" s="594">
        <f t="shared" si="4"/>
        <v>0</v>
      </c>
      <c r="E92" s="386"/>
    </row>
    <row r="93" spans="1:6" s="101" customFormat="1" ht="12" customHeight="1" thickBot="1" x14ac:dyDescent="0.25">
      <c r="A93" s="435" t="s">
        <v>19</v>
      </c>
      <c r="B93" s="28" t="s">
        <v>521</v>
      </c>
      <c r="C93" s="313">
        <f>+C94+C95+C96+C97+C98+C111</f>
        <v>88592926</v>
      </c>
      <c r="D93" s="594">
        <f t="shared" si="4"/>
        <v>16565309</v>
      </c>
      <c r="E93" s="313">
        <f>+E94+E95+E96+E97+E98+E99+E111</f>
        <v>105158235</v>
      </c>
    </row>
    <row r="94" spans="1:6" ht="12" customHeight="1" x14ac:dyDescent="0.2">
      <c r="A94" s="470" t="s">
        <v>99</v>
      </c>
      <c r="B94" s="10" t="s">
        <v>50</v>
      </c>
      <c r="C94" s="315">
        <v>19562523</v>
      </c>
      <c r="D94" s="317"/>
      <c r="E94" s="315">
        <v>21122770</v>
      </c>
    </row>
    <row r="95" spans="1:6" ht="12" customHeight="1" x14ac:dyDescent="0.2">
      <c r="A95" s="463" t="s">
        <v>100</v>
      </c>
      <c r="B95" s="8" t="s">
        <v>184</v>
      </c>
      <c r="C95" s="316">
        <v>3887979</v>
      </c>
      <c r="D95" s="317">
        <f t="shared" si="4"/>
        <v>0</v>
      </c>
      <c r="E95" s="316">
        <v>3887979</v>
      </c>
    </row>
    <row r="96" spans="1:6" ht="12" customHeight="1" x14ac:dyDescent="0.2">
      <c r="A96" s="463" t="s">
        <v>101</v>
      </c>
      <c r="B96" s="8" t="s">
        <v>141</v>
      </c>
      <c r="C96" s="318">
        <v>51784793</v>
      </c>
      <c r="D96" s="317">
        <f t="shared" si="4"/>
        <v>8921492</v>
      </c>
      <c r="E96" s="318">
        <v>60706285</v>
      </c>
    </row>
    <row r="97" spans="1:5" ht="12" customHeight="1" x14ac:dyDescent="0.2">
      <c r="A97" s="463" t="s">
        <v>102</v>
      </c>
      <c r="B97" s="11" t="s">
        <v>185</v>
      </c>
      <c r="C97" s="318">
        <v>2700000</v>
      </c>
      <c r="D97" s="317">
        <f t="shared" si="4"/>
        <v>2391000</v>
      </c>
      <c r="E97" s="318">
        <v>5091000</v>
      </c>
    </row>
    <row r="98" spans="1:5" ht="12" customHeight="1" x14ac:dyDescent="0.2">
      <c r="A98" s="463" t="s">
        <v>113</v>
      </c>
      <c r="B98" s="19" t="s">
        <v>186</v>
      </c>
      <c r="C98" s="318">
        <v>10657631</v>
      </c>
      <c r="D98" s="317">
        <f t="shared" si="4"/>
        <v>3692570</v>
      </c>
      <c r="E98" s="318">
        <v>14350201</v>
      </c>
    </row>
    <row r="99" spans="1:5" ht="12" customHeight="1" x14ac:dyDescent="0.2">
      <c r="A99" s="463" t="s">
        <v>103</v>
      </c>
      <c r="B99" s="8" t="s">
        <v>518</v>
      </c>
      <c r="C99" s="318">
        <v>0</v>
      </c>
      <c r="D99" s="317">
        <f t="shared" si="4"/>
        <v>0</v>
      </c>
      <c r="E99" s="318"/>
    </row>
    <row r="100" spans="1:5" ht="12" customHeight="1" x14ac:dyDescent="0.2">
      <c r="A100" s="463" t="s">
        <v>104</v>
      </c>
      <c r="B100" s="149" t="s">
        <v>448</v>
      </c>
      <c r="C100" s="318"/>
      <c r="D100" s="317">
        <f t="shared" si="4"/>
        <v>0</v>
      </c>
      <c r="E100" s="318"/>
    </row>
    <row r="101" spans="1:5" ht="12" customHeight="1" x14ac:dyDescent="0.2">
      <c r="A101" s="463" t="s">
        <v>114</v>
      </c>
      <c r="B101" s="149" t="s">
        <v>447</v>
      </c>
      <c r="C101" s="318">
        <v>0</v>
      </c>
      <c r="D101" s="317"/>
      <c r="E101" s="318"/>
    </row>
    <row r="102" spans="1:5" ht="12" customHeight="1" x14ac:dyDescent="0.2">
      <c r="A102" s="463" t="s">
        <v>115</v>
      </c>
      <c r="B102" s="149" t="s">
        <v>356</v>
      </c>
      <c r="C102" s="318"/>
      <c r="D102" s="317">
        <f t="shared" si="4"/>
        <v>0</v>
      </c>
      <c r="E102" s="318"/>
    </row>
    <row r="103" spans="1:5" ht="12" customHeight="1" x14ac:dyDescent="0.2">
      <c r="A103" s="463" t="s">
        <v>116</v>
      </c>
      <c r="B103" s="150" t="s">
        <v>357</v>
      </c>
      <c r="C103" s="318"/>
      <c r="D103" s="317">
        <f t="shared" si="4"/>
        <v>0</v>
      </c>
      <c r="E103" s="318"/>
    </row>
    <row r="104" spans="1:5" ht="12" customHeight="1" x14ac:dyDescent="0.2">
      <c r="A104" s="463" t="s">
        <v>117</v>
      </c>
      <c r="B104" s="150" t="s">
        <v>358</v>
      </c>
      <c r="C104" s="623"/>
      <c r="D104" s="622">
        <f t="shared" si="4"/>
        <v>0</v>
      </c>
      <c r="E104" s="318"/>
    </row>
    <row r="105" spans="1:5" ht="12" customHeight="1" x14ac:dyDescent="0.2">
      <c r="A105" s="463" t="s">
        <v>119</v>
      </c>
      <c r="B105" s="149" t="s">
        <v>359</v>
      </c>
      <c r="C105" s="318"/>
      <c r="D105" s="317"/>
      <c r="E105" s="318"/>
    </row>
    <row r="106" spans="1:5" ht="12" customHeight="1" x14ac:dyDescent="0.2">
      <c r="A106" s="463" t="s">
        <v>187</v>
      </c>
      <c r="B106" s="149" t="s">
        <v>360</v>
      </c>
      <c r="C106" s="318"/>
      <c r="D106" s="317">
        <f t="shared" si="4"/>
        <v>0</v>
      </c>
      <c r="E106" s="318"/>
    </row>
    <row r="107" spans="1:5" ht="12" customHeight="1" x14ac:dyDescent="0.2">
      <c r="A107" s="463" t="s">
        <v>354</v>
      </c>
      <c r="B107" s="150" t="s">
        <v>361</v>
      </c>
      <c r="C107" s="318"/>
      <c r="D107" s="317">
        <f t="shared" si="4"/>
        <v>0</v>
      </c>
      <c r="E107" s="318"/>
    </row>
    <row r="108" spans="1:5" ht="12" customHeight="1" x14ac:dyDescent="0.2">
      <c r="A108" s="471" t="s">
        <v>355</v>
      </c>
      <c r="B108" s="151" t="s">
        <v>362</v>
      </c>
      <c r="C108" s="318"/>
      <c r="D108" s="317">
        <f t="shared" si="4"/>
        <v>0</v>
      </c>
      <c r="E108" s="318"/>
    </row>
    <row r="109" spans="1:5" ht="12" customHeight="1" x14ac:dyDescent="0.2">
      <c r="A109" s="463" t="s">
        <v>445</v>
      </c>
      <c r="B109" s="151" t="s">
        <v>363</v>
      </c>
      <c r="C109" s="318"/>
      <c r="D109" s="317">
        <f t="shared" si="4"/>
        <v>0</v>
      </c>
      <c r="E109" s="318"/>
    </row>
    <row r="110" spans="1:5" ht="12" customHeight="1" x14ac:dyDescent="0.2">
      <c r="A110" s="463" t="s">
        <v>446</v>
      </c>
      <c r="B110" s="150" t="s">
        <v>364</v>
      </c>
      <c r="C110" s="316"/>
      <c r="D110" s="317">
        <f t="shared" si="4"/>
        <v>0</v>
      </c>
      <c r="E110" s="316"/>
    </row>
    <row r="111" spans="1:5" ht="12" customHeight="1" x14ac:dyDescent="0.2">
      <c r="A111" s="463" t="s">
        <v>450</v>
      </c>
      <c r="B111" s="11" t="s">
        <v>51</v>
      </c>
      <c r="C111" s="316"/>
      <c r="D111" s="317">
        <f t="shared" si="4"/>
        <v>0</v>
      </c>
      <c r="E111" s="316"/>
    </row>
    <row r="112" spans="1:5" ht="12" customHeight="1" x14ac:dyDescent="0.2">
      <c r="A112" s="464" t="s">
        <v>451</v>
      </c>
      <c r="B112" s="8" t="s">
        <v>519</v>
      </c>
      <c r="C112" s="318"/>
      <c r="D112" s="317">
        <f t="shared" si="4"/>
        <v>0</v>
      </c>
      <c r="E112" s="318"/>
    </row>
    <row r="113" spans="1:6" ht="12" customHeight="1" thickBot="1" x14ac:dyDescent="0.25">
      <c r="A113" s="472" t="s">
        <v>452</v>
      </c>
      <c r="B113" s="152" t="s">
        <v>520</v>
      </c>
      <c r="C113" s="322"/>
      <c r="D113" s="593"/>
      <c r="E113" s="322">
        <v>7366338</v>
      </c>
    </row>
    <row r="114" spans="1:6" ht="12" customHeight="1" thickBot="1" x14ac:dyDescent="0.25">
      <c r="A114" s="32" t="s">
        <v>20</v>
      </c>
      <c r="B114" s="27" t="s">
        <v>365</v>
      </c>
      <c r="C114" s="314">
        <f>+C115+C117+C119</f>
        <v>74732740</v>
      </c>
      <c r="D114" s="594">
        <f t="shared" si="4"/>
        <v>4742348</v>
      </c>
      <c r="E114" s="314">
        <f>+E115+E117+E119</f>
        <v>79475088</v>
      </c>
    </row>
    <row r="115" spans="1:6" ht="12" customHeight="1" x14ac:dyDescent="0.2">
      <c r="A115" s="462" t="s">
        <v>105</v>
      </c>
      <c r="B115" s="8" t="s">
        <v>231</v>
      </c>
      <c r="C115" s="317">
        <v>66713097</v>
      </c>
      <c r="D115" s="317">
        <f t="shared" si="4"/>
        <v>-54953315</v>
      </c>
      <c r="E115" s="317">
        <v>11759782</v>
      </c>
    </row>
    <row r="116" spans="1:6" ht="12" customHeight="1" x14ac:dyDescent="0.2">
      <c r="A116" s="462" t="s">
        <v>106</v>
      </c>
      <c r="B116" s="12" t="s">
        <v>369</v>
      </c>
      <c r="C116" s="317"/>
      <c r="D116" s="317">
        <f t="shared" si="4"/>
        <v>0</v>
      </c>
      <c r="E116" s="317"/>
    </row>
    <row r="117" spans="1:6" ht="12" customHeight="1" x14ac:dyDescent="0.2">
      <c r="A117" s="462" t="s">
        <v>107</v>
      </c>
      <c r="B117" s="12" t="s">
        <v>188</v>
      </c>
      <c r="C117" s="316">
        <v>7019643</v>
      </c>
      <c r="D117" s="317">
        <f t="shared" si="4"/>
        <v>59695663</v>
      </c>
      <c r="E117" s="316">
        <v>66715306</v>
      </c>
    </row>
    <row r="118" spans="1:6" ht="12" customHeight="1" x14ac:dyDescent="0.2">
      <c r="A118" s="462" t="s">
        <v>108</v>
      </c>
      <c r="B118" s="12" t="s">
        <v>370</v>
      </c>
      <c r="C118" s="281"/>
      <c r="D118" s="317">
        <f t="shared" si="4"/>
        <v>0</v>
      </c>
      <c r="E118" s="281"/>
    </row>
    <row r="119" spans="1:6" ht="12" customHeight="1" x14ac:dyDescent="0.2">
      <c r="A119" s="462" t="s">
        <v>109</v>
      </c>
      <c r="B119" s="311" t="s">
        <v>233</v>
      </c>
      <c r="C119" s="281">
        <v>1000000</v>
      </c>
      <c r="D119" s="317">
        <f t="shared" si="4"/>
        <v>0</v>
      </c>
      <c r="E119" s="281">
        <v>1000000</v>
      </c>
    </row>
    <row r="120" spans="1:6" ht="12" customHeight="1" x14ac:dyDescent="0.2">
      <c r="A120" s="462" t="s">
        <v>118</v>
      </c>
      <c r="B120" s="310" t="s">
        <v>435</v>
      </c>
      <c r="C120" s="281"/>
      <c r="D120" s="317">
        <f t="shared" si="4"/>
        <v>0</v>
      </c>
      <c r="E120" s="281"/>
    </row>
    <row r="121" spans="1:6" ht="12" customHeight="1" x14ac:dyDescent="0.2">
      <c r="A121" s="462" t="s">
        <v>120</v>
      </c>
      <c r="B121" s="439" t="s">
        <v>375</v>
      </c>
      <c r="C121" s="281"/>
      <c r="D121" s="317">
        <f t="shared" si="4"/>
        <v>0</v>
      </c>
      <c r="E121" s="281"/>
    </row>
    <row r="122" spans="1:6" ht="12" customHeight="1" x14ac:dyDescent="0.2">
      <c r="A122" s="462" t="s">
        <v>189</v>
      </c>
      <c r="B122" s="150" t="s">
        <v>358</v>
      </c>
      <c r="C122" s="281"/>
      <c r="D122" s="317">
        <f t="shared" si="4"/>
        <v>0</v>
      </c>
      <c r="E122" s="281"/>
    </row>
    <row r="123" spans="1:6" ht="12" customHeight="1" x14ac:dyDescent="0.2">
      <c r="A123" s="462" t="s">
        <v>190</v>
      </c>
      <c r="B123" s="150" t="s">
        <v>374</v>
      </c>
      <c r="C123" s="281"/>
      <c r="D123" s="317">
        <f t="shared" si="4"/>
        <v>0</v>
      </c>
      <c r="E123" s="281"/>
    </row>
    <row r="124" spans="1:6" ht="12" customHeight="1" x14ac:dyDescent="0.2">
      <c r="A124" s="462" t="s">
        <v>191</v>
      </c>
      <c r="B124" s="150" t="s">
        <v>373</v>
      </c>
      <c r="C124" s="281"/>
      <c r="D124" s="317">
        <f t="shared" si="4"/>
        <v>0</v>
      </c>
      <c r="E124" s="281"/>
    </row>
    <row r="125" spans="1:6" ht="12" customHeight="1" x14ac:dyDescent="0.2">
      <c r="A125" s="462" t="s">
        <v>366</v>
      </c>
      <c r="B125" s="150" t="s">
        <v>361</v>
      </c>
      <c r="C125" s="281"/>
      <c r="D125" s="317">
        <f t="shared" si="4"/>
        <v>0</v>
      </c>
      <c r="E125" s="281"/>
    </row>
    <row r="126" spans="1:6" ht="12" customHeight="1" x14ac:dyDescent="0.2">
      <c r="A126" s="462" t="s">
        <v>367</v>
      </c>
      <c r="B126" s="150" t="s">
        <v>372</v>
      </c>
      <c r="C126" s="281"/>
      <c r="D126" s="317">
        <f t="shared" si="4"/>
        <v>0</v>
      </c>
      <c r="E126" s="281"/>
    </row>
    <row r="127" spans="1:6" ht="12" customHeight="1" thickBot="1" x14ac:dyDescent="0.25">
      <c r="A127" s="471" t="s">
        <v>368</v>
      </c>
      <c r="B127" s="150" t="s">
        <v>371</v>
      </c>
      <c r="C127" s="283"/>
      <c r="D127" s="593">
        <f t="shared" si="4"/>
        <v>0</v>
      </c>
      <c r="E127" s="283"/>
    </row>
    <row r="128" spans="1:6" ht="12" customHeight="1" thickBot="1" x14ac:dyDescent="0.25">
      <c r="A128" s="32" t="s">
        <v>21</v>
      </c>
      <c r="B128" s="130" t="s">
        <v>455</v>
      </c>
      <c r="C128" s="314">
        <f>+C93+C114</f>
        <v>163325666</v>
      </c>
      <c r="D128" s="594">
        <f t="shared" si="4"/>
        <v>21307657</v>
      </c>
      <c r="E128" s="314">
        <f>+E93+E114</f>
        <v>184633323</v>
      </c>
      <c r="F128" s="619"/>
    </row>
    <row r="129" spans="1:11" ht="12" customHeight="1" thickBot="1" x14ac:dyDescent="0.25">
      <c r="A129" s="32" t="s">
        <v>22</v>
      </c>
      <c r="B129" s="130" t="s">
        <v>456</v>
      </c>
      <c r="C129" s="314">
        <f>+C130+C131+C132</f>
        <v>0</v>
      </c>
      <c r="D129" s="594">
        <f t="shared" si="4"/>
        <v>0</v>
      </c>
      <c r="E129" s="314">
        <f>+E130+E131+E132</f>
        <v>0</v>
      </c>
    </row>
    <row r="130" spans="1:11" s="101" customFormat="1" ht="12" customHeight="1" x14ac:dyDescent="0.2">
      <c r="A130" s="462" t="s">
        <v>270</v>
      </c>
      <c r="B130" s="9" t="s">
        <v>524</v>
      </c>
      <c r="C130" s="281"/>
      <c r="D130" s="317">
        <f t="shared" si="4"/>
        <v>0</v>
      </c>
      <c r="E130" s="281"/>
    </row>
    <row r="131" spans="1:11" ht="12" customHeight="1" x14ac:dyDescent="0.2">
      <c r="A131" s="462" t="s">
        <v>271</v>
      </c>
      <c r="B131" s="9" t="s">
        <v>464</v>
      </c>
      <c r="C131" s="281"/>
      <c r="D131" s="317">
        <f t="shared" si="4"/>
        <v>0</v>
      </c>
      <c r="E131" s="281"/>
    </row>
    <row r="132" spans="1:11" ht="12" customHeight="1" thickBot="1" x14ac:dyDescent="0.25">
      <c r="A132" s="471" t="s">
        <v>272</v>
      </c>
      <c r="B132" s="7" t="s">
        <v>523</v>
      </c>
      <c r="C132" s="281"/>
      <c r="D132" s="593">
        <f t="shared" si="4"/>
        <v>0</v>
      </c>
      <c r="E132" s="281"/>
    </row>
    <row r="133" spans="1:11" ht="12" customHeight="1" thickBot="1" x14ac:dyDescent="0.25">
      <c r="A133" s="32" t="s">
        <v>23</v>
      </c>
      <c r="B133" s="130" t="s">
        <v>457</v>
      </c>
      <c r="C133" s="314">
        <f>+C134+C135+C136+C137+C138+C139</f>
        <v>0</v>
      </c>
      <c r="D133" s="594">
        <f t="shared" si="4"/>
        <v>0</v>
      </c>
      <c r="E133" s="314">
        <f>+E134+E135+E136+E137+E138+E139</f>
        <v>0</v>
      </c>
    </row>
    <row r="134" spans="1:11" ht="12" customHeight="1" x14ac:dyDescent="0.2">
      <c r="A134" s="462" t="s">
        <v>92</v>
      </c>
      <c r="B134" s="9" t="s">
        <v>466</v>
      </c>
      <c r="C134" s="281"/>
      <c r="D134" s="317">
        <f t="shared" si="4"/>
        <v>0</v>
      </c>
      <c r="E134" s="281"/>
    </row>
    <row r="135" spans="1:11" ht="12" customHeight="1" x14ac:dyDescent="0.2">
      <c r="A135" s="462" t="s">
        <v>93</v>
      </c>
      <c r="B135" s="9" t="s">
        <v>458</v>
      </c>
      <c r="C135" s="281"/>
      <c r="D135" s="317">
        <f t="shared" si="4"/>
        <v>0</v>
      </c>
      <c r="E135" s="281"/>
    </row>
    <row r="136" spans="1:11" ht="12" customHeight="1" x14ac:dyDescent="0.2">
      <c r="A136" s="462" t="s">
        <v>94</v>
      </c>
      <c r="B136" s="9" t="s">
        <v>459</v>
      </c>
      <c r="C136" s="281"/>
      <c r="D136" s="317">
        <f t="shared" si="4"/>
        <v>0</v>
      </c>
      <c r="E136" s="281"/>
    </row>
    <row r="137" spans="1:11" ht="12" customHeight="1" x14ac:dyDescent="0.2">
      <c r="A137" s="462" t="s">
        <v>176</v>
      </c>
      <c r="B137" s="9" t="s">
        <v>522</v>
      </c>
      <c r="C137" s="281"/>
      <c r="D137" s="317">
        <f t="shared" si="4"/>
        <v>0</v>
      </c>
      <c r="E137" s="281"/>
    </row>
    <row r="138" spans="1:11" ht="12" customHeight="1" x14ac:dyDescent="0.2">
      <c r="A138" s="462" t="s">
        <v>177</v>
      </c>
      <c r="B138" s="9" t="s">
        <v>461</v>
      </c>
      <c r="C138" s="281"/>
      <c r="D138" s="317">
        <f t="shared" ref="D138:D155" si="5">E138-C138</f>
        <v>0</v>
      </c>
      <c r="E138" s="281"/>
    </row>
    <row r="139" spans="1:11" s="101" customFormat="1" ht="12" customHeight="1" thickBot="1" x14ac:dyDescent="0.25">
      <c r="A139" s="471" t="s">
        <v>178</v>
      </c>
      <c r="B139" s="7" t="s">
        <v>462</v>
      </c>
      <c r="C139" s="281"/>
      <c r="D139" s="593">
        <f t="shared" si="5"/>
        <v>0</v>
      </c>
      <c r="E139" s="281"/>
    </row>
    <row r="140" spans="1:11" ht="12" customHeight="1" thickBot="1" x14ac:dyDescent="0.25">
      <c r="A140" s="32" t="s">
        <v>24</v>
      </c>
      <c r="B140" s="130" t="s">
        <v>550</v>
      </c>
      <c r="C140" s="320">
        <f>+C141+C142+C144+C145+C143</f>
        <v>67100018</v>
      </c>
      <c r="D140" s="594">
        <f t="shared" si="5"/>
        <v>136655</v>
      </c>
      <c r="E140" s="320">
        <f>+E141+E142+E144+E145+E143</f>
        <v>67236673</v>
      </c>
      <c r="K140" s="263"/>
    </row>
    <row r="141" spans="1:11" x14ac:dyDescent="0.2">
      <c r="A141" s="462" t="s">
        <v>95</v>
      </c>
      <c r="B141" s="9" t="s">
        <v>376</v>
      </c>
      <c r="C141" s="281"/>
      <c r="D141" s="317">
        <f t="shared" si="5"/>
        <v>0</v>
      </c>
      <c r="E141" s="281"/>
    </row>
    <row r="142" spans="1:11" ht="12" customHeight="1" x14ac:dyDescent="0.2">
      <c r="A142" s="462" t="s">
        <v>96</v>
      </c>
      <c r="B142" s="9" t="s">
        <v>377</v>
      </c>
      <c r="C142" s="281">
        <v>4455369</v>
      </c>
      <c r="D142" s="317">
        <f t="shared" si="5"/>
        <v>0</v>
      </c>
      <c r="E142" s="281">
        <v>4455369</v>
      </c>
    </row>
    <row r="143" spans="1:11" ht="12" customHeight="1" x14ac:dyDescent="0.2">
      <c r="A143" s="462" t="s">
        <v>290</v>
      </c>
      <c r="B143" s="9" t="s">
        <v>549</v>
      </c>
      <c r="C143" s="281">
        <v>62644649</v>
      </c>
      <c r="D143" s="317">
        <f t="shared" si="5"/>
        <v>136655</v>
      </c>
      <c r="E143" s="281">
        <v>62781304</v>
      </c>
    </row>
    <row r="144" spans="1:11" s="101" customFormat="1" ht="12" customHeight="1" x14ac:dyDescent="0.2">
      <c r="A144" s="462" t="s">
        <v>291</v>
      </c>
      <c r="B144" s="9" t="s">
        <v>471</v>
      </c>
      <c r="C144" s="281"/>
      <c r="D144" s="317">
        <f t="shared" si="5"/>
        <v>0</v>
      </c>
      <c r="E144" s="281"/>
    </row>
    <row r="145" spans="1:5" s="101" customFormat="1" ht="12" customHeight="1" thickBot="1" x14ac:dyDescent="0.25">
      <c r="A145" s="471" t="s">
        <v>292</v>
      </c>
      <c r="B145" s="7" t="s">
        <v>396</v>
      </c>
      <c r="C145" s="281"/>
      <c r="D145" s="593">
        <f t="shared" si="5"/>
        <v>0</v>
      </c>
      <c r="E145" s="281"/>
    </row>
    <row r="146" spans="1:5" s="101" customFormat="1" ht="12" customHeight="1" thickBot="1" x14ac:dyDescent="0.25">
      <c r="A146" s="32" t="s">
        <v>25</v>
      </c>
      <c r="B146" s="130" t="s">
        <v>472</v>
      </c>
      <c r="C146" s="323">
        <f>+C147+C148+C149+C150+C151</f>
        <v>0</v>
      </c>
      <c r="D146" s="594">
        <f t="shared" si="5"/>
        <v>0</v>
      </c>
      <c r="E146" s="323">
        <f>+E147+E148+E149+E150+E151</f>
        <v>0</v>
      </c>
    </row>
    <row r="147" spans="1:5" s="101" customFormat="1" ht="12" customHeight="1" x14ac:dyDescent="0.2">
      <c r="A147" s="462" t="s">
        <v>97</v>
      </c>
      <c r="B147" s="9" t="s">
        <v>467</v>
      </c>
      <c r="C147" s="281"/>
      <c r="D147" s="317">
        <f t="shared" si="5"/>
        <v>0</v>
      </c>
      <c r="E147" s="281"/>
    </row>
    <row r="148" spans="1:5" s="101" customFormat="1" ht="12" customHeight="1" x14ac:dyDescent="0.2">
      <c r="A148" s="462" t="s">
        <v>98</v>
      </c>
      <c r="B148" s="9" t="s">
        <v>474</v>
      </c>
      <c r="C148" s="281"/>
      <c r="D148" s="317">
        <f t="shared" si="5"/>
        <v>0</v>
      </c>
      <c r="E148" s="281"/>
    </row>
    <row r="149" spans="1:5" s="101" customFormat="1" ht="12" customHeight="1" x14ac:dyDescent="0.2">
      <c r="A149" s="462" t="s">
        <v>302</v>
      </c>
      <c r="B149" s="9" t="s">
        <v>469</v>
      </c>
      <c r="C149" s="281"/>
      <c r="D149" s="317">
        <f t="shared" si="5"/>
        <v>0</v>
      </c>
      <c r="E149" s="281"/>
    </row>
    <row r="150" spans="1:5" s="101" customFormat="1" ht="12" customHeight="1" x14ac:dyDescent="0.2">
      <c r="A150" s="462" t="s">
        <v>303</v>
      </c>
      <c r="B150" s="9" t="s">
        <v>525</v>
      </c>
      <c r="C150" s="281"/>
      <c r="D150" s="317">
        <f t="shared" si="5"/>
        <v>0</v>
      </c>
      <c r="E150" s="281"/>
    </row>
    <row r="151" spans="1:5" ht="12.75" customHeight="1" thickBot="1" x14ac:dyDescent="0.25">
      <c r="A151" s="471" t="s">
        <v>473</v>
      </c>
      <c r="B151" s="7" t="s">
        <v>476</v>
      </c>
      <c r="C151" s="283"/>
      <c r="D151" s="593">
        <f t="shared" si="5"/>
        <v>0</v>
      </c>
      <c r="E151" s="283"/>
    </row>
    <row r="152" spans="1:5" ht="12.75" customHeight="1" thickBot="1" x14ac:dyDescent="0.25">
      <c r="A152" s="518" t="s">
        <v>26</v>
      </c>
      <c r="B152" s="130" t="s">
        <v>477</v>
      </c>
      <c r="C152" s="323"/>
      <c r="D152" s="594">
        <f t="shared" si="5"/>
        <v>0</v>
      </c>
      <c r="E152" s="323"/>
    </row>
    <row r="153" spans="1:5" ht="12.75" customHeight="1" thickBot="1" x14ac:dyDescent="0.25">
      <c r="A153" s="518" t="s">
        <v>27</v>
      </c>
      <c r="B153" s="130" t="s">
        <v>478</v>
      </c>
      <c r="C153" s="323"/>
      <c r="D153" s="594">
        <f t="shared" si="5"/>
        <v>0</v>
      </c>
      <c r="E153" s="323"/>
    </row>
    <row r="154" spans="1:5" ht="12" customHeight="1" thickBot="1" x14ac:dyDescent="0.25">
      <c r="A154" s="32" t="s">
        <v>28</v>
      </c>
      <c r="B154" s="130" t="s">
        <v>480</v>
      </c>
      <c r="C154" s="453">
        <f>+C129+C133+C140+C146+C152+C153</f>
        <v>67100018</v>
      </c>
      <c r="D154" s="594">
        <f t="shared" si="5"/>
        <v>136655</v>
      </c>
      <c r="E154" s="453">
        <f>+E129+E133+E140+E146+E152+E153</f>
        <v>67236673</v>
      </c>
    </row>
    <row r="155" spans="1:5" ht="15" customHeight="1" thickBot="1" x14ac:dyDescent="0.25">
      <c r="A155" s="473" t="s">
        <v>29</v>
      </c>
      <c r="B155" s="405" t="s">
        <v>479</v>
      </c>
      <c r="C155" s="453">
        <f>+C128+C154</f>
        <v>230425684</v>
      </c>
      <c r="D155" s="594">
        <f t="shared" si="5"/>
        <v>21444312</v>
      </c>
      <c r="E155" s="453">
        <f>+E128+E154</f>
        <v>251869996</v>
      </c>
    </row>
    <row r="156" spans="1:5" ht="13.5" thickBot="1" x14ac:dyDescent="0.25">
      <c r="A156" s="413"/>
      <c r="B156" s="414"/>
      <c r="C156" s="415"/>
      <c r="D156" s="415"/>
      <c r="E156" s="415"/>
    </row>
    <row r="157" spans="1:5" ht="15" customHeight="1" thickBot="1" x14ac:dyDescent="0.25">
      <c r="A157" s="261" t="s">
        <v>526</v>
      </c>
      <c r="B157" s="262"/>
      <c r="C157" s="127"/>
      <c r="D157" s="127"/>
      <c r="E157" s="127"/>
    </row>
    <row r="158" spans="1:5" ht="14.25" customHeight="1" thickBot="1" x14ac:dyDescent="0.25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12" zoomScaleNormal="112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 x14ac:dyDescent="0.25">
      <c r="A1" s="238"/>
      <c r="B1" s="240"/>
      <c r="C1" s="588" t="s">
        <v>644</v>
      </c>
      <c r="D1" s="588"/>
      <c r="E1" s="588"/>
    </row>
    <row r="2" spans="1:5" s="97" customFormat="1" ht="21" customHeight="1" x14ac:dyDescent="0.2">
      <c r="A2" s="433" t="s">
        <v>62</v>
      </c>
      <c r="B2" s="674" t="s">
        <v>227</v>
      </c>
      <c r="C2" s="675"/>
      <c r="D2" s="675"/>
      <c r="E2" s="676"/>
    </row>
    <row r="3" spans="1:5" s="97" customFormat="1" ht="16.5" thickBot="1" x14ac:dyDescent="0.25">
      <c r="A3" s="241" t="s">
        <v>203</v>
      </c>
      <c r="B3" s="677" t="s">
        <v>436</v>
      </c>
      <c r="C3" s="678"/>
      <c r="D3" s="678"/>
      <c r="E3" s="679"/>
    </row>
    <row r="4" spans="1:5" s="98" customFormat="1" ht="15.95" customHeight="1" thickBot="1" x14ac:dyDescent="0.3">
      <c r="A4" s="242"/>
      <c r="B4" s="242"/>
      <c r="C4" s="243"/>
      <c r="D4" s="243"/>
      <c r="E4" s="243" t="str">
        <f>'9.1. sz. mell'!E4</f>
        <v>Forintban</v>
      </c>
    </row>
    <row r="5" spans="1:5" ht="24.75" thickBot="1" x14ac:dyDescent="0.25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625</v>
      </c>
    </row>
    <row r="6" spans="1:5" s="71" customFormat="1" ht="12.95" customHeight="1" thickBot="1" x14ac:dyDescent="0.25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 x14ac:dyDescent="0.25">
      <c r="A7" s="246"/>
      <c r="B7" s="247" t="s">
        <v>57</v>
      </c>
      <c r="C7" s="379"/>
      <c r="D7" s="379"/>
      <c r="E7" s="379"/>
    </row>
    <row r="8" spans="1:5" s="71" customFormat="1" ht="12" customHeight="1" thickBot="1" x14ac:dyDescent="0.25">
      <c r="A8" s="32" t="s">
        <v>19</v>
      </c>
      <c r="B8" s="21" t="s">
        <v>254</v>
      </c>
      <c r="C8" s="314">
        <f>+C9+C10+C11+C12+C13+C14</f>
        <v>111876645</v>
      </c>
      <c r="D8" s="314">
        <f>+D9+D10+D11+D12+D13+D14</f>
        <v>2525910</v>
      </c>
      <c r="E8" s="314">
        <f>+E9+E10+E11+E12+E13+E14</f>
        <v>114402555</v>
      </c>
    </row>
    <row r="9" spans="1:5" s="99" customFormat="1" ht="12" customHeight="1" x14ac:dyDescent="0.2">
      <c r="A9" s="462" t="s">
        <v>99</v>
      </c>
      <c r="B9" s="443" t="s">
        <v>255</v>
      </c>
      <c r="C9" s="317">
        <f>'9.1. sz. mell'!C9-'9.1.2. sz. mell '!C9</f>
        <v>97189685</v>
      </c>
      <c r="D9" s="317">
        <f>'9.1. sz. mell'!D9-'9.1.2. sz. mell '!D9</f>
        <v>42212</v>
      </c>
      <c r="E9" s="317">
        <f>'9.1. sz. mell'!E9-'9.1.2. sz. mell '!E9</f>
        <v>97231897</v>
      </c>
    </row>
    <row r="10" spans="1:5" s="100" customFormat="1" ht="12" customHeight="1" x14ac:dyDescent="0.2">
      <c r="A10" s="463" t="s">
        <v>100</v>
      </c>
      <c r="B10" s="444" t="s">
        <v>256</v>
      </c>
      <c r="C10" s="317">
        <f>'9.1. sz. mell'!C10-'9.1.2. sz. mell '!C10</f>
        <v>0</v>
      </c>
      <c r="D10" s="317">
        <f>'9.1. sz. mell'!D10-'9.1.2. sz. mell '!D10</f>
        <v>0</v>
      </c>
      <c r="E10" s="317">
        <f>'9.1. sz. mell'!E10-'9.1.2. sz. mell '!E10</f>
        <v>0</v>
      </c>
    </row>
    <row r="11" spans="1:5" s="100" customFormat="1" ht="12" customHeight="1" x14ac:dyDescent="0.2">
      <c r="A11" s="463" t="s">
        <v>101</v>
      </c>
      <c r="B11" s="444" t="s">
        <v>559</v>
      </c>
      <c r="C11" s="317">
        <f>'9.1. sz. mell'!C11-'9.1.2. sz. mell '!C11</f>
        <v>12394560</v>
      </c>
      <c r="D11" s="317">
        <f>'9.1. sz. mell'!D11-'9.1.2. sz. mell '!D11</f>
        <v>-225500</v>
      </c>
      <c r="E11" s="317">
        <f>'9.1. sz. mell'!E11-'9.1.2. sz. mell '!E11</f>
        <v>12169060</v>
      </c>
    </row>
    <row r="12" spans="1:5" s="100" customFormat="1" ht="12" customHeight="1" x14ac:dyDescent="0.2">
      <c r="A12" s="463" t="s">
        <v>102</v>
      </c>
      <c r="B12" s="444" t="s">
        <v>258</v>
      </c>
      <c r="C12" s="317">
        <f>'9.1. sz. mell'!C12-'9.1.2. sz. mell '!C12</f>
        <v>1800000</v>
      </c>
      <c r="D12" s="317">
        <f>'9.1. sz. mell'!D12-'9.1.2. sz. mell '!D12</f>
        <v>0</v>
      </c>
      <c r="E12" s="317">
        <f>'9.1. sz. mell'!E12-'9.1.2. sz. mell '!E12</f>
        <v>1800000</v>
      </c>
    </row>
    <row r="13" spans="1:5" s="100" customFormat="1" ht="12" customHeight="1" x14ac:dyDescent="0.2">
      <c r="A13" s="463" t="s">
        <v>149</v>
      </c>
      <c r="B13" s="444" t="s">
        <v>513</v>
      </c>
      <c r="C13" s="317">
        <f>'9.1. sz. mell'!C13-'9.1.2. sz. mell '!C13</f>
        <v>492400</v>
      </c>
      <c r="D13" s="317">
        <f>'9.1. sz. mell'!D13-'9.1.2. sz. mell '!D13</f>
        <v>2709198</v>
      </c>
      <c r="E13" s="317">
        <f>'9.1. sz. mell'!E13-'9.1.2. sz. mell '!E13</f>
        <v>3201598</v>
      </c>
    </row>
    <row r="14" spans="1:5" s="99" customFormat="1" ht="12" customHeight="1" thickBot="1" x14ac:dyDescent="0.25">
      <c r="A14" s="464" t="s">
        <v>103</v>
      </c>
      <c r="B14" s="445" t="s">
        <v>440</v>
      </c>
      <c r="C14" s="317">
        <f>'9.1. sz. mell'!C14-'9.1.2. sz. mell '!C14</f>
        <v>0</v>
      </c>
      <c r="D14" s="317">
        <f>'9.1. sz. mell'!D14-'9.1.2. sz. mell '!D14</f>
        <v>0</v>
      </c>
      <c r="E14" s="317">
        <f>'9.1. sz. mell'!E14-'9.1.2. sz. mell '!E14</f>
        <v>0</v>
      </c>
    </row>
    <row r="15" spans="1:5" s="99" customFormat="1" ht="12" customHeight="1" thickBot="1" x14ac:dyDescent="0.25">
      <c r="A15" s="32" t="s">
        <v>20</v>
      </c>
      <c r="B15" s="309" t="s">
        <v>259</v>
      </c>
      <c r="C15" s="314">
        <f>+C16+C17+C18+C19+C20</f>
        <v>12514251</v>
      </c>
      <c r="D15" s="314">
        <f>+D16+D17+D18+D19+D20</f>
        <v>13250034</v>
      </c>
      <c r="E15" s="314">
        <f>+E16+E17+E18+E19+E20</f>
        <v>25764285</v>
      </c>
    </row>
    <row r="16" spans="1:5" s="99" customFormat="1" ht="12" customHeight="1" x14ac:dyDescent="0.2">
      <c r="A16" s="462" t="s">
        <v>105</v>
      </c>
      <c r="B16" s="443" t="s">
        <v>260</v>
      </c>
      <c r="C16" s="317">
        <f>'9.1. sz. mell'!C16-'9.1.2. sz. mell '!C16</f>
        <v>0</v>
      </c>
      <c r="D16" s="317">
        <f>'9.1. sz. mell'!D16-'9.1.2. sz. mell '!D16</f>
        <v>0</v>
      </c>
      <c r="E16" s="317">
        <f>'9.1. sz. mell'!E16-'9.1.2. sz. mell '!E16</f>
        <v>0</v>
      </c>
    </row>
    <row r="17" spans="1:5" s="99" customFormat="1" ht="12" customHeight="1" x14ac:dyDescent="0.2">
      <c r="A17" s="463" t="s">
        <v>106</v>
      </c>
      <c r="B17" s="444" t="s">
        <v>261</v>
      </c>
      <c r="C17" s="317">
        <f>'9.1. sz. mell'!C17-'9.1.2. sz. mell '!C17</f>
        <v>0</v>
      </c>
      <c r="D17" s="317">
        <f>'9.1. sz. mell'!D17-'9.1.2. sz. mell '!D17</f>
        <v>0</v>
      </c>
      <c r="E17" s="317">
        <f>'9.1. sz. mell'!E17-'9.1.2. sz. mell '!E17</f>
        <v>0</v>
      </c>
    </row>
    <row r="18" spans="1:5" s="99" customFormat="1" ht="12" customHeight="1" x14ac:dyDescent="0.2">
      <c r="A18" s="463" t="s">
        <v>107</v>
      </c>
      <c r="B18" s="444" t="s">
        <v>429</v>
      </c>
      <c r="C18" s="317">
        <f>'9.1. sz. mell'!C18-'9.1.2. sz. mell '!C18</f>
        <v>0</v>
      </c>
      <c r="D18" s="317">
        <f>'9.1. sz. mell'!D18-'9.1.2. sz. mell '!D18</f>
        <v>0</v>
      </c>
      <c r="E18" s="317">
        <f>'9.1. sz. mell'!E18-'9.1.2. sz. mell '!E18</f>
        <v>0</v>
      </c>
    </row>
    <row r="19" spans="1:5" s="99" customFormat="1" ht="12" customHeight="1" x14ac:dyDescent="0.2">
      <c r="A19" s="463" t="s">
        <v>108</v>
      </c>
      <c r="B19" s="444" t="s">
        <v>430</v>
      </c>
      <c r="C19" s="317">
        <f>'9.1. sz. mell'!C19-'9.1.2. sz. mell '!C19</f>
        <v>0</v>
      </c>
      <c r="D19" s="317">
        <f>'9.1. sz. mell'!D19-'9.1.2. sz. mell '!D19</f>
        <v>0</v>
      </c>
      <c r="E19" s="317">
        <f>'9.1. sz. mell'!E19-'9.1.2. sz. mell '!E19</f>
        <v>0</v>
      </c>
    </row>
    <row r="20" spans="1:5" s="99" customFormat="1" ht="12" customHeight="1" x14ac:dyDescent="0.2">
      <c r="A20" s="463" t="s">
        <v>109</v>
      </c>
      <c r="B20" s="444" t="s">
        <v>262</v>
      </c>
      <c r="C20" s="317">
        <f>'9.1. sz. mell'!C20-'9.1.2. sz. mell '!C20</f>
        <v>12514251</v>
      </c>
      <c r="D20" s="317">
        <f>'9.1. sz. mell'!D20-'9.1.2. sz. mell '!D20</f>
        <v>13250034</v>
      </c>
      <c r="E20" s="317">
        <f>'9.1. sz. mell'!E20-'9.1.2. sz. mell '!E20</f>
        <v>25764285</v>
      </c>
    </row>
    <row r="21" spans="1:5" s="100" customFormat="1" ht="12" customHeight="1" thickBot="1" x14ac:dyDescent="0.25">
      <c r="A21" s="464" t="s">
        <v>118</v>
      </c>
      <c r="B21" s="445" t="s">
        <v>263</v>
      </c>
      <c r="C21" s="317">
        <f>'9.1. sz. mell'!C21-'9.1.2. sz. mell '!C21</f>
        <v>0</v>
      </c>
      <c r="D21" s="317">
        <f>'9.1. sz. mell'!D21-'9.1.2. sz. mell '!D21</f>
        <v>0</v>
      </c>
      <c r="E21" s="317">
        <f>'9.1. sz. mell'!E21-'9.1.2. sz. mell '!E21</f>
        <v>0</v>
      </c>
    </row>
    <row r="22" spans="1:5" s="100" customFormat="1" ht="12" customHeight="1" thickBot="1" x14ac:dyDescent="0.25">
      <c r="A22" s="32" t="s">
        <v>21</v>
      </c>
      <c r="B22" s="21" t="s">
        <v>264</v>
      </c>
      <c r="C22" s="314">
        <f>+C23+C24+C25+C26+C27</f>
        <v>9041731</v>
      </c>
      <c r="D22" s="314">
        <f>+D23+D24+D25+D26+D27</f>
        <v>0</v>
      </c>
      <c r="E22" s="314">
        <f>+E23+E24+E25+E26+E27</f>
        <v>11497731</v>
      </c>
    </row>
    <row r="23" spans="1:5" s="100" customFormat="1" ht="12" customHeight="1" x14ac:dyDescent="0.2">
      <c r="A23" s="462" t="s">
        <v>88</v>
      </c>
      <c r="B23" s="443" t="s">
        <v>265</v>
      </c>
      <c r="C23" s="317">
        <v>9041731</v>
      </c>
      <c r="D23" s="317"/>
      <c r="E23" s="317">
        <v>11497731</v>
      </c>
    </row>
    <row r="24" spans="1:5" s="99" customFormat="1" ht="12" customHeight="1" x14ac:dyDescent="0.2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 x14ac:dyDescent="0.2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 x14ac:dyDescent="0.2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 x14ac:dyDescent="0.2">
      <c r="A27" s="463" t="s">
        <v>172</v>
      </c>
      <c r="B27" s="444" t="s">
        <v>267</v>
      </c>
      <c r="C27" s="316"/>
      <c r="D27" s="316"/>
      <c r="E27" s="316"/>
    </row>
    <row r="28" spans="1:5" s="100" customFormat="1" ht="12" customHeight="1" thickBot="1" x14ac:dyDescent="0.25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 x14ac:dyDescent="0.25">
      <c r="A29" s="32" t="s">
        <v>174</v>
      </c>
      <c r="B29" s="21" t="s">
        <v>569</v>
      </c>
      <c r="C29" s="320">
        <f>SUM(C30:C36)</f>
        <v>20700000</v>
      </c>
      <c r="D29" s="320">
        <f>SUM(D30:D36)</f>
        <v>0</v>
      </c>
      <c r="E29" s="320">
        <f>SUM(E30:E36)</f>
        <v>20700000</v>
      </c>
    </row>
    <row r="30" spans="1:5" s="100" customFormat="1" ht="12" customHeight="1" x14ac:dyDescent="0.2">
      <c r="A30" s="462" t="s">
        <v>270</v>
      </c>
      <c r="B30" s="443" t="s">
        <v>564</v>
      </c>
      <c r="C30" s="317">
        <f>'9.1. sz. mell'!C30-'9.1.2. sz. mell '!C30</f>
        <v>0</v>
      </c>
      <c r="D30" s="317">
        <f>'9.1. sz. mell'!D30-'9.1.2. sz. mell '!D30</f>
        <v>0</v>
      </c>
      <c r="E30" s="317">
        <f>'9.1. sz. mell'!E30-'9.1.2. sz. mell '!E30</f>
        <v>0</v>
      </c>
    </row>
    <row r="31" spans="1:5" s="100" customFormat="1" ht="12" customHeight="1" x14ac:dyDescent="0.2">
      <c r="A31" s="463" t="s">
        <v>271</v>
      </c>
      <c r="B31" s="444" t="s">
        <v>565</v>
      </c>
      <c r="C31" s="317">
        <f>'9.1. sz. mell'!C31-'9.1.2. sz. mell '!C31</f>
        <v>0</v>
      </c>
      <c r="D31" s="317">
        <f>'9.1. sz. mell'!D31-'9.1.2. sz. mell '!D31</f>
        <v>0</v>
      </c>
      <c r="E31" s="317">
        <f>'9.1. sz. mell'!E31-'9.1.2. sz. mell '!E31</f>
        <v>0</v>
      </c>
    </row>
    <row r="32" spans="1:5" s="100" customFormat="1" ht="12" customHeight="1" x14ac:dyDescent="0.2">
      <c r="A32" s="463" t="s">
        <v>272</v>
      </c>
      <c r="B32" s="444" t="s">
        <v>566</v>
      </c>
      <c r="C32" s="317">
        <v>13500000</v>
      </c>
      <c r="D32" s="317"/>
      <c r="E32" s="317">
        <v>13500000</v>
      </c>
    </row>
    <row r="33" spans="1:5" s="100" customFormat="1" ht="12" customHeight="1" x14ac:dyDescent="0.2">
      <c r="A33" s="463" t="s">
        <v>273</v>
      </c>
      <c r="B33" s="444" t="s">
        <v>567</v>
      </c>
      <c r="C33" s="317"/>
      <c r="D33" s="317"/>
      <c r="E33" s="317"/>
    </row>
    <row r="34" spans="1:5" s="100" customFormat="1" ht="12" customHeight="1" x14ac:dyDescent="0.2">
      <c r="A34" s="463" t="s">
        <v>561</v>
      </c>
      <c r="B34" s="444" t="s">
        <v>274</v>
      </c>
      <c r="C34" s="317">
        <v>6400000</v>
      </c>
      <c r="D34" s="317"/>
      <c r="E34" s="317">
        <v>6400000</v>
      </c>
    </row>
    <row r="35" spans="1:5" s="100" customFormat="1" ht="12" customHeight="1" x14ac:dyDescent="0.2">
      <c r="A35" s="463" t="s">
        <v>562</v>
      </c>
      <c r="B35" s="444" t="s">
        <v>275</v>
      </c>
      <c r="C35" s="317">
        <v>300000</v>
      </c>
      <c r="D35" s="317"/>
      <c r="E35" s="317">
        <v>300000</v>
      </c>
    </row>
    <row r="36" spans="1:5" s="100" customFormat="1" ht="12" customHeight="1" thickBot="1" x14ac:dyDescent="0.25">
      <c r="A36" s="464" t="s">
        <v>563</v>
      </c>
      <c r="B36" s="542" t="s">
        <v>276</v>
      </c>
      <c r="C36" s="317">
        <v>500000</v>
      </c>
      <c r="D36" s="317"/>
      <c r="E36" s="317">
        <v>500000</v>
      </c>
    </row>
    <row r="37" spans="1:5" s="100" customFormat="1" ht="12" customHeight="1" thickBot="1" x14ac:dyDescent="0.25">
      <c r="A37" s="32" t="s">
        <v>23</v>
      </c>
      <c r="B37" s="21" t="s">
        <v>441</v>
      </c>
      <c r="C37" s="314">
        <f>SUM(C38:C48)</f>
        <v>6974429</v>
      </c>
      <c r="D37" s="314">
        <f>SUM(D38:D48)</f>
        <v>2600000</v>
      </c>
      <c r="E37" s="314">
        <f>SUM(E38:E48)</f>
        <v>9574429</v>
      </c>
    </row>
    <row r="38" spans="1:5" s="100" customFormat="1" ht="12" customHeight="1" x14ac:dyDescent="0.2">
      <c r="A38" s="462" t="s">
        <v>92</v>
      </c>
      <c r="B38" s="443" t="s">
        <v>279</v>
      </c>
      <c r="C38" s="317">
        <f>'9.1. sz. mell'!C38-'9.1.2. sz. mell '!C38</f>
        <v>0</v>
      </c>
      <c r="D38" s="317">
        <f>E38-C38</f>
        <v>0</v>
      </c>
      <c r="E38" s="317">
        <f>'9.1. sz. mell'!E38-'9.1.2. sz. mell '!E38</f>
        <v>0</v>
      </c>
    </row>
    <row r="39" spans="1:5" s="100" customFormat="1" ht="12" customHeight="1" x14ac:dyDescent="0.2">
      <c r="A39" s="463" t="s">
        <v>93</v>
      </c>
      <c r="B39" s="444" t="s">
        <v>280</v>
      </c>
      <c r="C39" s="317">
        <v>1855700</v>
      </c>
      <c r="D39" s="317">
        <f t="shared" ref="D39:D48" si="0">E39-C39</f>
        <v>2355337</v>
      </c>
      <c r="E39" s="317">
        <v>4211037</v>
      </c>
    </row>
    <row r="40" spans="1:5" s="100" customFormat="1" ht="12" customHeight="1" x14ac:dyDescent="0.2">
      <c r="A40" s="463" t="s">
        <v>94</v>
      </c>
      <c r="B40" s="444" t="s">
        <v>281</v>
      </c>
      <c r="C40" s="317">
        <v>405337</v>
      </c>
      <c r="D40" s="317">
        <f t="shared" si="0"/>
        <v>-5337</v>
      </c>
      <c r="E40" s="317">
        <v>400000</v>
      </c>
    </row>
    <row r="41" spans="1:5" s="100" customFormat="1" ht="12" customHeight="1" x14ac:dyDescent="0.2">
      <c r="A41" s="463" t="s">
        <v>176</v>
      </c>
      <c r="B41" s="444" t="s">
        <v>282</v>
      </c>
      <c r="C41" s="317">
        <v>95680</v>
      </c>
      <c r="D41" s="317">
        <f t="shared" si="0"/>
        <v>0</v>
      </c>
      <c r="E41" s="317">
        <v>95680</v>
      </c>
    </row>
    <row r="42" spans="1:5" s="100" customFormat="1" ht="12" customHeight="1" x14ac:dyDescent="0.2">
      <c r="A42" s="463" t="s">
        <v>177</v>
      </c>
      <c r="B42" s="444" t="s">
        <v>283</v>
      </c>
      <c r="C42" s="317">
        <v>3253100</v>
      </c>
      <c r="D42" s="317">
        <f t="shared" si="0"/>
        <v>0</v>
      </c>
      <c r="E42" s="317">
        <v>3253100</v>
      </c>
    </row>
    <row r="43" spans="1:5" s="100" customFormat="1" ht="12" customHeight="1" x14ac:dyDescent="0.2">
      <c r="A43" s="463" t="s">
        <v>178</v>
      </c>
      <c r="B43" s="444" t="s">
        <v>284</v>
      </c>
      <c r="C43" s="317">
        <v>1013612</v>
      </c>
      <c r="D43" s="317">
        <f t="shared" si="0"/>
        <v>250000</v>
      </c>
      <c r="E43" s="317">
        <v>1263612</v>
      </c>
    </row>
    <row r="44" spans="1:5" s="100" customFormat="1" ht="12" customHeight="1" x14ac:dyDescent="0.2">
      <c r="A44" s="463" t="s">
        <v>179</v>
      </c>
      <c r="B44" s="444" t="s">
        <v>285</v>
      </c>
      <c r="C44" s="317">
        <v>251000</v>
      </c>
      <c r="D44" s="317">
        <f t="shared" si="0"/>
        <v>0</v>
      </c>
      <c r="E44" s="317">
        <v>251000</v>
      </c>
    </row>
    <row r="45" spans="1:5" s="100" customFormat="1" ht="12" customHeight="1" x14ac:dyDescent="0.2">
      <c r="A45" s="463" t="s">
        <v>180</v>
      </c>
      <c r="B45" s="444" t="s">
        <v>568</v>
      </c>
      <c r="C45" s="317">
        <v>100000</v>
      </c>
      <c r="D45" s="317">
        <f t="shared" si="0"/>
        <v>0</v>
      </c>
      <c r="E45" s="317">
        <v>100000</v>
      </c>
    </row>
    <row r="46" spans="1:5" s="100" customFormat="1" ht="12" customHeight="1" x14ac:dyDescent="0.2">
      <c r="A46" s="463" t="s">
        <v>277</v>
      </c>
      <c r="B46" s="444" t="s">
        <v>287</v>
      </c>
      <c r="C46" s="317">
        <f>'9.1. sz. mell'!C46-'9.1.2. sz. mell '!C46</f>
        <v>0</v>
      </c>
      <c r="D46" s="317">
        <f t="shared" si="0"/>
        <v>0</v>
      </c>
      <c r="E46" s="317">
        <f>'9.1. sz. mell'!E46-'9.1.2. sz. mell '!E46</f>
        <v>0</v>
      </c>
    </row>
    <row r="47" spans="1:5" s="100" customFormat="1" ht="12" customHeight="1" x14ac:dyDescent="0.2">
      <c r="A47" s="464" t="s">
        <v>278</v>
      </c>
      <c r="B47" s="445" t="s">
        <v>443</v>
      </c>
      <c r="C47" s="317">
        <f>'9.1. sz. mell'!C47-'9.1.2. sz. mell '!C47</f>
        <v>0</v>
      </c>
      <c r="D47" s="317">
        <f t="shared" si="0"/>
        <v>0</v>
      </c>
      <c r="E47" s="317">
        <f>'9.1. sz. mell'!E47-'9.1.2. sz. mell '!E47</f>
        <v>0</v>
      </c>
    </row>
    <row r="48" spans="1:5" s="100" customFormat="1" ht="12" customHeight="1" thickBot="1" x14ac:dyDescent="0.25">
      <c r="A48" s="464" t="s">
        <v>442</v>
      </c>
      <c r="B48" s="445" t="s">
        <v>288</v>
      </c>
      <c r="C48" s="317">
        <f>'9.1. sz. mell'!C48-'9.1.2. sz. mell '!C48</f>
        <v>0</v>
      </c>
      <c r="D48" s="317">
        <f t="shared" si="0"/>
        <v>0</v>
      </c>
      <c r="E48" s="317">
        <f>'9.1. sz. mell'!E48-'9.1.2. sz. mell '!E48</f>
        <v>0</v>
      </c>
    </row>
    <row r="49" spans="1:5" s="100" customFormat="1" ht="12" customHeight="1" thickBot="1" x14ac:dyDescent="0.25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 x14ac:dyDescent="0.2">
      <c r="A50" s="462" t="s">
        <v>95</v>
      </c>
      <c r="B50" s="443" t="s">
        <v>293</v>
      </c>
      <c r="C50" s="487"/>
      <c r="D50" s="487"/>
      <c r="E50" s="487"/>
    </row>
    <row r="51" spans="1:5" s="100" customFormat="1" ht="12" customHeight="1" x14ac:dyDescent="0.2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 x14ac:dyDescent="0.2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 x14ac:dyDescent="0.2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 x14ac:dyDescent="0.25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 x14ac:dyDescent="0.25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 x14ac:dyDescent="0.2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 x14ac:dyDescent="0.2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 x14ac:dyDescent="0.2">
      <c r="A58" s="463" t="s">
        <v>302</v>
      </c>
      <c r="B58" s="444" t="s">
        <v>300</v>
      </c>
      <c r="C58" s="316"/>
      <c r="D58" s="316"/>
      <c r="E58" s="316"/>
    </row>
    <row r="59" spans="1:5" s="100" customFormat="1" ht="12" customHeight="1" thickBot="1" x14ac:dyDescent="0.25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 x14ac:dyDescent="0.25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 x14ac:dyDescent="0.2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 x14ac:dyDescent="0.2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 x14ac:dyDescent="0.2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 x14ac:dyDescent="0.25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 x14ac:dyDescent="0.25">
      <c r="A65" s="32" t="s">
        <v>27</v>
      </c>
      <c r="B65" s="21" t="s">
        <v>309</v>
      </c>
      <c r="C65" s="320">
        <f>+C8+C15+C22+C29+C37+C49+C55+C60</f>
        <v>161107056</v>
      </c>
      <c r="D65" s="320">
        <f>+D8+D15+D22+D29+D37+D49+D55+D60</f>
        <v>18375944</v>
      </c>
      <c r="E65" s="320">
        <f>+E8+E15+E22+E29+E37+E49+E55+E60</f>
        <v>181939000</v>
      </c>
    </row>
    <row r="66" spans="1:5" s="100" customFormat="1" ht="12" customHeight="1" thickBot="1" x14ac:dyDescent="0.2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 x14ac:dyDescent="0.2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 x14ac:dyDescent="0.2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 x14ac:dyDescent="0.25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 x14ac:dyDescent="0.2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 x14ac:dyDescent="0.2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 x14ac:dyDescent="0.2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 x14ac:dyDescent="0.2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 x14ac:dyDescent="0.25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 x14ac:dyDescent="0.2">
      <c r="A75" s="465" t="s">
        <v>321</v>
      </c>
      <c r="B75" s="309" t="s">
        <v>322</v>
      </c>
      <c r="C75" s="314">
        <f>SUM(C76:C77)</f>
        <v>0</v>
      </c>
      <c r="D75" s="314">
        <f>SUM(D76:D77)</f>
        <v>0</v>
      </c>
      <c r="E75" s="314">
        <f>SUM(E76:E77)</f>
        <v>0</v>
      </c>
    </row>
    <row r="76" spans="1:5" s="100" customFormat="1" ht="12" customHeight="1" x14ac:dyDescent="0.2">
      <c r="A76" s="462" t="s">
        <v>345</v>
      </c>
      <c r="B76" s="443" t="s">
        <v>323</v>
      </c>
      <c r="C76" s="319"/>
      <c r="D76" s="319"/>
      <c r="E76" s="319"/>
    </row>
    <row r="77" spans="1:5" s="100" customFormat="1" ht="12" customHeight="1" thickBot="1" x14ac:dyDescent="0.25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 x14ac:dyDescent="0.2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 x14ac:dyDescent="0.2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 x14ac:dyDescent="0.2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 x14ac:dyDescent="0.25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 x14ac:dyDescent="0.2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 x14ac:dyDescent="0.2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 x14ac:dyDescent="0.2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 x14ac:dyDescent="0.2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 x14ac:dyDescent="0.25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 x14ac:dyDescent="0.2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 x14ac:dyDescent="0.2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 x14ac:dyDescent="0.2">
      <c r="A89" s="465" t="s">
        <v>515</v>
      </c>
      <c r="B89" s="450" t="s">
        <v>485</v>
      </c>
      <c r="C89" s="320">
        <f>+C66+C70+C75+C78+C82+C88+C87</f>
        <v>0</v>
      </c>
      <c r="D89" s="320">
        <f>+D66+D70+D75+D78+D82+D88+D87</f>
        <v>0</v>
      </c>
      <c r="E89" s="320">
        <f>+E66+E70+E75+E78+E82+E88+E87</f>
        <v>0</v>
      </c>
    </row>
    <row r="90" spans="1:5" s="99" customFormat="1" ht="12" customHeight="1" thickBot="1" x14ac:dyDescent="0.2">
      <c r="A90" s="469" t="s">
        <v>516</v>
      </c>
      <c r="B90" s="451" t="s">
        <v>517</v>
      </c>
      <c r="C90" s="320">
        <f>+C65+C89</f>
        <v>161107056</v>
      </c>
      <c r="D90" s="320">
        <f>+D65+D89</f>
        <v>18375944</v>
      </c>
      <c r="E90" s="320">
        <f>+E65+E89</f>
        <v>181939000</v>
      </c>
    </row>
    <row r="91" spans="1:5" s="100" customFormat="1" ht="15" customHeight="1" thickBot="1" x14ac:dyDescent="0.25">
      <c r="A91" s="252"/>
      <c r="B91" s="253"/>
      <c r="C91" s="384"/>
      <c r="D91" s="384"/>
      <c r="E91" s="384"/>
    </row>
    <row r="92" spans="1:5" s="71" customFormat="1" ht="16.5" customHeight="1" thickBot="1" x14ac:dyDescent="0.25">
      <c r="A92" s="256"/>
      <c r="B92" s="257" t="s">
        <v>58</v>
      </c>
      <c r="C92" s="386"/>
      <c r="D92" s="386"/>
      <c r="E92" s="386"/>
    </row>
    <row r="93" spans="1:5" s="101" customFormat="1" ht="12" customHeight="1" thickBot="1" x14ac:dyDescent="0.25">
      <c r="A93" s="435" t="s">
        <v>19</v>
      </c>
      <c r="B93" s="28" t="s">
        <v>521</v>
      </c>
      <c r="C93" s="313">
        <f>+C94+C95+C96+C97+C98+C111</f>
        <v>88592926</v>
      </c>
      <c r="D93" s="313">
        <f>+D94+D95+D96+D97+D98+D111</f>
        <v>15005062</v>
      </c>
      <c r="E93" s="313">
        <f>+E94+E95+E96+E97+E98+E111</f>
        <v>105158235</v>
      </c>
    </row>
    <row r="94" spans="1:5" ht="12" customHeight="1" x14ac:dyDescent="0.2">
      <c r="A94" s="470" t="s">
        <v>99</v>
      </c>
      <c r="B94" s="10" t="s">
        <v>50</v>
      </c>
      <c r="C94" s="526">
        <f>'9.1. sz. mell'!C94-'9.1.2. sz. mell '!C94</f>
        <v>19562523</v>
      </c>
      <c r="D94" s="526">
        <f>'9.1. sz. mell'!D94-'9.1.2. sz. mell '!D94</f>
        <v>0</v>
      </c>
      <c r="E94" s="315">
        <f>'9.1. sz. mell'!E94-'9.1.2. sz. mell '!E94</f>
        <v>21122770</v>
      </c>
    </row>
    <row r="95" spans="1:5" ht="12" customHeight="1" x14ac:dyDescent="0.2">
      <c r="A95" s="463" t="s">
        <v>100</v>
      </c>
      <c r="B95" s="8" t="s">
        <v>184</v>
      </c>
      <c r="C95" s="424">
        <f>'9.1. sz. mell'!C95-'9.1.2. sz. mell '!C95</f>
        <v>3887979</v>
      </c>
      <c r="D95" s="424">
        <f>'9.1. sz. mell'!D95-'9.1.2. sz. mell '!D95</f>
        <v>0</v>
      </c>
      <c r="E95" s="316">
        <f>'9.1. sz. mell'!E95-'9.1.2. sz. mell '!E95</f>
        <v>3887979</v>
      </c>
    </row>
    <row r="96" spans="1:5" ht="12" customHeight="1" x14ac:dyDescent="0.2">
      <c r="A96" s="463" t="s">
        <v>101</v>
      </c>
      <c r="B96" s="8" t="s">
        <v>141</v>
      </c>
      <c r="C96" s="424">
        <f>'9.1. sz. mell'!C96-'9.1.2. sz. mell '!C96</f>
        <v>51784793</v>
      </c>
      <c r="D96" s="424">
        <f>'9.1. sz. mell'!D96-'9.1.2. sz. mell '!D96</f>
        <v>8921492</v>
      </c>
      <c r="E96" s="316">
        <f>'9.1. sz. mell'!E96-'9.1.2. sz. mell '!E96</f>
        <v>60706285</v>
      </c>
    </row>
    <row r="97" spans="1:5" ht="12" customHeight="1" x14ac:dyDescent="0.2">
      <c r="A97" s="463" t="s">
        <v>102</v>
      </c>
      <c r="B97" s="11" t="s">
        <v>185</v>
      </c>
      <c r="C97" s="424">
        <f>'9.1. sz. mell'!C97-'9.1.2. sz. mell '!C97</f>
        <v>2700000</v>
      </c>
      <c r="D97" s="424">
        <f>'9.1. sz. mell'!D97-'9.1.2. sz. mell '!D97</f>
        <v>2391000</v>
      </c>
      <c r="E97" s="316">
        <f>'9.1. sz. mell'!E97-'9.1.2. sz. mell '!E97</f>
        <v>5091000</v>
      </c>
    </row>
    <row r="98" spans="1:5" ht="12" customHeight="1" x14ac:dyDescent="0.2">
      <c r="A98" s="463" t="s">
        <v>113</v>
      </c>
      <c r="B98" s="19" t="s">
        <v>186</v>
      </c>
      <c r="C98" s="424">
        <v>10657631</v>
      </c>
      <c r="D98" s="424">
        <f>'9.1. sz. mell'!D98-'9.1.2. sz. mell '!D98</f>
        <v>3692570</v>
      </c>
      <c r="E98" s="316">
        <v>14350201</v>
      </c>
    </row>
    <row r="99" spans="1:5" ht="12" customHeight="1" x14ac:dyDescent="0.2">
      <c r="A99" s="463" t="s">
        <v>103</v>
      </c>
      <c r="B99" s="8" t="s">
        <v>518</v>
      </c>
      <c r="C99" s="424">
        <f>'9.1. sz. mell'!C99-'9.1.2. sz. mell '!C99</f>
        <v>0</v>
      </c>
      <c r="D99" s="424">
        <f>'9.1. sz. mell'!D99-'9.1.2. sz. mell '!D99</f>
        <v>0</v>
      </c>
      <c r="E99" s="316">
        <f>'9.1. sz. mell'!E99-'9.1.2. sz. mell '!E99</f>
        <v>0</v>
      </c>
    </row>
    <row r="100" spans="1:5" ht="12" customHeight="1" x14ac:dyDescent="0.2">
      <c r="A100" s="463" t="s">
        <v>104</v>
      </c>
      <c r="B100" s="149" t="s">
        <v>448</v>
      </c>
      <c r="C100" s="424">
        <f>'9.1. sz. mell'!C100-'9.1.2. sz. mell '!C100</f>
        <v>0</v>
      </c>
      <c r="D100" s="424">
        <f>'9.1. sz. mell'!D100-'9.1.2. sz. mell '!D100</f>
        <v>0</v>
      </c>
      <c r="E100" s="316">
        <f>'9.1. sz. mell'!E100-'9.1.2. sz. mell '!E100</f>
        <v>0</v>
      </c>
    </row>
    <row r="101" spans="1:5" ht="12" customHeight="1" x14ac:dyDescent="0.2">
      <c r="A101" s="463" t="s">
        <v>114</v>
      </c>
      <c r="B101" s="149" t="s">
        <v>447</v>
      </c>
      <c r="C101" s="424">
        <f>'9.1. sz. mell'!C101-'9.1.2. sz. mell '!C101</f>
        <v>0</v>
      </c>
      <c r="D101" s="424">
        <f>'9.1. sz. mell'!D101-'9.1.2. sz. mell '!D101</f>
        <v>0</v>
      </c>
      <c r="E101" s="316">
        <f>'9.1. sz. mell'!E101-'9.1.2. sz. mell '!E101</f>
        <v>0</v>
      </c>
    </row>
    <row r="102" spans="1:5" ht="12" customHeight="1" x14ac:dyDescent="0.2">
      <c r="A102" s="463" t="s">
        <v>115</v>
      </c>
      <c r="B102" s="149" t="s">
        <v>356</v>
      </c>
      <c r="C102" s="424">
        <f>'9.1. sz. mell'!C102-'9.1.2. sz. mell '!C102</f>
        <v>0</v>
      </c>
      <c r="D102" s="424">
        <f>'9.1. sz. mell'!D102-'9.1.2. sz. mell '!D102</f>
        <v>0</v>
      </c>
      <c r="E102" s="316">
        <f>'9.1. sz. mell'!E102-'9.1.2. sz. mell '!E102</f>
        <v>0</v>
      </c>
    </row>
    <row r="103" spans="1:5" ht="12" customHeight="1" x14ac:dyDescent="0.2">
      <c r="A103" s="463" t="s">
        <v>116</v>
      </c>
      <c r="B103" s="150" t="s">
        <v>357</v>
      </c>
      <c r="C103" s="424">
        <f>'9.1. sz. mell'!C103-'9.1.2. sz. mell '!C103</f>
        <v>0</v>
      </c>
      <c r="D103" s="424">
        <f>'9.1. sz. mell'!D103-'9.1.2. sz. mell '!D103</f>
        <v>0</v>
      </c>
      <c r="E103" s="316">
        <f>'9.1. sz. mell'!E103-'9.1.2. sz. mell '!E103</f>
        <v>0</v>
      </c>
    </row>
    <row r="104" spans="1:5" ht="12" customHeight="1" x14ac:dyDescent="0.2">
      <c r="A104" s="463" t="s">
        <v>117</v>
      </c>
      <c r="B104" s="150" t="s">
        <v>358</v>
      </c>
      <c r="C104" s="424">
        <f>'9.1. sz. mell'!C104-'9.1.2. sz. mell '!C104</f>
        <v>0</v>
      </c>
      <c r="D104" s="424">
        <f>'9.1. sz. mell'!D104-'9.1.2. sz. mell '!D104</f>
        <v>0</v>
      </c>
      <c r="E104" s="316">
        <f>'9.1. sz. mell'!E104-'9.1.2. sz. mell '!E104</f>
        <v>0</v>
      </c>
    </row>
    <row r="105" spans="1:5" ht="12" customHeight="1" x14ac:dyDescent="0.2">
      <c r="A105" s="463" t="s">
        <v>119</v>
      </c>
      <c r="B105" s="149" t="s">
        <v>359</v>
      </c>
      <c r="C105" s="424">
        <f>'9.1. sz. mell'!C105-'9.1.2. sz. mell '!C105</f>
        <v>0</v>
      </c>
      <c r="D105" s="424">
        <f>'9.1. sz. mell'!D105-'9.1.2. sz. mell '!D105</f>
        <v>0</v>
      </c>
      <c r="E105" s="316">
        <f>'9.1. sz. mell'!E105-'9.1.2. sz. mell '!E105</f>
        <v>0</v>
      </c>
    </row>
    <row r="106" spans="1:5" ht="12" customHeight="1" x14ac:dyDescent="0.2">
      <c r="A106" s="463" t="s">
        <v>187</v>
      </c>
      <c r="B106" s="149" t="s">
        <v>360</v>
      </c>
      <c r="C106" s="424">
        <f>'9.1. sz. mell'!C106-'9.1.2. sz. mell '!C106</f>
        <v>0</v>
      </c>
      <c r="D106" s="424">
        <f>'9.1. sz. mell'!D106-'9.1.2. sz. mell '!D106</f>
        <v>0</v>
      </c>
      <c r="E106" s="316">
        <f>'9.1. sz. mell'!E106-'9.1.2. sz. mell '!E106</f>
        <v>0</v>
      </c>
    </row>
    <row r="107" spans="1:5" ht="12" customHeight="1" x14ac:dyDescent="0.2">
      <c r="A107" s="463" t="s">
        <v>354</v>
      </c>
      <c r="B107" s="150" t="s">
        <v>361</v>
      </c>
      <c r="C107" s="424">
        <f>'9.1. sz. mell'!C107-'9.1.2. sz. mell '!C107</f>
        <v>0</v>
      </c>
      <c r="D107" s="424">
        <f>'9.1. sz. mell'!D107-'9.1.2. sz. mell '!D107</f>
        <v>0</v>
      </c>
      <c r="E107" s="316">
        <f>'9.1. sz. mell'!E107-'9.1.2. sz. mell '!E107</f>
        <v>0</v>
      </c>
    </row>
    <row r="108" spans="1:5" ht="12" customHeight="1" x14ac:dyDescent="0.2">
      <c r="A108" s="471" t="s">
        <v>355</v>
      </c>
      <c r="B108" s="151" t="s">
        <v>362</v>
      </c>
      <c r="C108" s="424">
        <f>'9.1. sz. mell'!C108-'9.1.2. sz. mell '!C108</f>
        <v>0</v>
      </c>
      <c r="D108" s="424">
        <f>'9.1. sz. mell'!D108-'9.1.2. sz. mell '!D108</f>
        <v>0</v>
      </c>
      <c r="E108" s="316">
        <f>'9.1. sz. mell'!E108-'9.1.2. sz. mell '!E108</f>
        <v>0</v>
      </c>
    </row>
    <row r="109" spans="1:5" ht="12" customHeight="1" x14ac:dyDescent="0.2">
      <c r="A109" s="463" t="s">
        <v>445</v>
      </c>
      <c r="B109" s="151" t="s">
        <v>363</v>
      </c>
      <c r="C109" s="424">
        <f>'9.1. sz. mell'!C109-'9.1.2. sz. mell '!C109</f>
        <v>0</v>
      </c>
      <c r="D109" s="424">
        <f>'9.1. sz. mell'!D109-'9.1.2. sz. mell '!D109</f>
        <v>0</v>
      </c>
      <c r="E109" s="316">
        <f>'9.1. sz. mell'!E109-'9.1.2. sz. mell '!E109</f>
        <v>0</v>
      </c>
    </row>
    <row r="110" spans="1:5" ht="12" customHeight="1" x14ac:dyDescent="0.2">
      <c r="A110" s="463" t="s">
        <v>446</v>
      </c>
      <c r="B110" s="150" t="s">
        <v>364</v>
      </c>
      <c r="C110" s="424">
        <f>'9.1. sz. mell'!C110-'9.1.2. sz. mell '!C110</f>
        <v>0</v>
      </c>
      <c r="D110" s="424">
        <f>'9.1. sz. mell'!D110-'9.1.2. sz. mell '!D110</f>
        <v>0</v>
      </c>
      <c r="E110" s="316">
        <f>'9.1. sz. mell'!E110-'9.1.2. sz. mell '!E110</f>
        <v>0</v>
      </c>
    </row>
    <row r="111" spans="1:5" ht="12" customHeight="1" x14ac:dyDescent="0.2">
      <c r="A111" s="463" t="s">
        <v>450</v>
      </c>
      <c r="B111" s="11" t="s">
        <v>51</v>
      </c>
      <c r="C111" s="424">
        <f>'9.1. sz. mell'!C111-'9.1.2. sz. mell '!C111</f>
        <v>0</v>
      </c>
      <c r="D111" s="424">
        <f>'9.1. sz. mell'!D111-'9.1.2. sz. mell '!D111</f>
        <v>0</v>
      </c>
      <c r="E111" s="316">
        <f>'9.1. sz. mell'!E111-'9.1.2. sz. mell '!E111</f>
        <v>0</v>
      </c>
    </row>
    <row r="112" spans="1:5" ht="12" customHeight="1" x14ac:dyDescent="0.2">
      <c r="A112" s="464" t="s">
        <v>451</v>
      </c>
      <c r="B112" s="8" t="s">
        <v>519</v>
      </c>
      <c r="C112" s="424">
        <f>'9.1. sz. mell'!C112-'9.1.2. sz. mell '!C112</f>
        <v>0</v>
      </c>
      <c r="D112" s="424">
        <f>'9.1. sz. mell'!D112-'9.1.2. sz. mell '!D112</f>
        <v>0</v>
      </c>
      <c r="E112" s="316">
        <f>'9.1. sz. mell'!E112-'9.1.2. sz. mell '!E112</f>
        <v>0</v>
      </c>
    </row>
    <row r="113" spans="1:5" ht="12" customHeight="1" thickBot="1" x14ac:dyDescent="0.25">
      <c r="A113" s="472" t="s">
        <v>452</v>
      </c>
      <c r="B113" s="152" t="s">
        <v>520</v>
      </c>
      <c r="C113" s="527">
        <f>'9.1. sz. mell'!C113-'9.1.2. sz. mell '!C113</f>
        <v>0</v>
      </c>
      <c r="D113" s="527">
        <f>'9.1. sz. mell'!D113-'9.1.2. sz. mell '!D113</f>
        <v>0</v>
      </c>
      <c r="E113" s="322"/>
    </row>
    <row r="114" spans="1:5" ht="12" customHeight="1" thickBot="1" x14ac:dyDescent="0.25">
      <c r="A114" s="32" t="s">
        <v>20</v>
      </c>
      <c r="B114" s="27" t="s">
        <v>365</v>
      </c>
      <c r="C114" s="314">
        <f>+C115+C117+C119</f>
        <v>0</v>
      </c>
      <c r="D114" s="314">
        <f>+D115+D117+D119</f>
        <v>0</v>
      </c>
      <c r="E114" s="314">
        <f>+E115+E117+E119</f>
        <v>0</v>
      </c>
    </row>
    <row r="115" spans="1:5" ht="12" customHeight="1" x14ac:dyDescent="0.2">
      <c r="A115" s="462" t="s">
        <v>105</v>
      </c>
      <c r="B115" s="8" t="s">
        <v>231</v>
      </c>
      <c r="C115" s="317"/>
      <c r="D115" s="317"/>
      <c r="E115" s="317">
        <f>'9.1. sz. mell'!E115-'9.1.2. sz. mell '!E115</f>
        <v>0</v>
      </c>
    </row>
    <row r="116" spans="1:5" ht="12" customHeight="1" x14ac:dyDescent="0.2">
      <c r="A116" s="462" t="s">
        <v>106</v>
      </c>
      <c r="B116" s="12" t="s">
        <v>369</v>
      </c>
      <c r="C116" s="317">
        <f>'9.1. sz. mell'!C116-'9.1.2. sz. mell '!C116</f>
        <v>0</v>
      </c>
      <c r="D116" s="317">
        <f>'9.1. sz. mell'!D116-'9.1.2. sz. mell '!D116</f>
        <v>0</v>
      </c>
      <c r="E116" s="317">
        <f>'9.1. sz. mell'!E116-'9.1.2. sz. mell '!E116</f>
        <v>0</v>
      </c>
    </row>
    <row r="117" spans="1:5" ht="12" customHeight="1" x14ac:dyDescent="0.2">
      <c r="A117" s="462" t="s">
        <v>107</v>
      </c>
      <c r="B117" s="12" t="s">
        <v>188</v>
      </c>
      <c r="C117" s="317">
        <f>'9.1. sz. mell'!C117-'9.1.2. sz. mell '!C117</f>
        <v>0</v>
      </c>
      <c r="D117" s="317">
        <f>'9.1. sz. mell'!D117-'9.1.2. sz. mell '!D117</f>
        <v>0</v>
      </c>
      <c r="E117" s="317">
        <f>'9.1. sz. mell'!E117-'9.1.2. sz. mell '!E117</f>
        <v>0</v>
      </c>
    </row>
    <row r="118" spans="1:5" ht="12" customHeight="1" x14ac:dyDescent="0.2">
      <c r="A118" s="462" t="s">
        <v>108</v>
      </c>
      <c r="B118" s="12" t="s">
        <v>370</v>
      </c>
      <c r="C118" s="317">
        <f>'9.1. sz. mell'!C118-'9.1.2. sz. mell '!C118</f>
        <v>0</v>
      </c>
      <c r="D118" s="317">
        <f>'9.1. sz. mell'!D118-'9.1.2. sz. mell '!D118</f>
        <v>0</v>
      </c>
      <c r="E118" s="317">
        <f>'9.1. sz. mell'!E118-'9.1.2. sz. mell '!E118</f>
        <v>0</v>
      </c>
    </row>
    <row r="119" spans="1:5" ht="12" customHeight="1" x14ac:dyDescent="0.2">
      <c r="A119" s="462" t="s">
        <v>109</v>
      </c>
      <c r="B119" s="311" t="s">
        <v>233</v>
      </c>
      <c r="C119" s="317">
        <f>'9.1. sz. mell'!C119-'9.1.2. sz. mell '!C119</f>
        <v>0</v>
      </c>
      <c r="D119" s="317">
        <f>'9.1. sz. mell'!D119-'9.1.2. sz. mell '!D119</f>
        <v>0</v>
      </c>
      <c r="E119" s="317">
        <f>'9.1. sz. mell'!E119-'9.1.2. sz. mell '!E119</f>
        <v>0</v>
      </c>
    </row>
    <row r="120" spans="1:5" ht="12" customHeight="1" x14ac:dyDescent="0.2">
      <c r="A120" s="462" t="s">
        <v>118</v>
      </c>
      <c r="B120" s="310" t="s">
        <v>435</v>
      </c>
      <c r="C120" s="317">
        <f>'9.1. sz. mell'!C120-'9.1.2. sz. mell '!C120</f>
        <v>0</v>
      </c>
      <c r="D120" s="317">
        <f>'9.1. sz. mell'!D120-'9.1.2. sz. mell '!D120</f>
        <v>0</v>
      </c>
      <c r="E120" s="317">
        <f>'9.1. sz. mell'!E120-'9.1.2. sz. mell '!E120</f>
        <v>0</v>
      </c>
    </row>
    <row r="121" spans="1:5" ht="12" customHeight="1" x14ac:dyDescent="0.2">
      <c r="A121" s="462" t="s">
        <v>120</v>
      </c>
      <c r="B121" s="439" t="s">
        <v>375</v>
      </c>
      <c r="C121" s="317">
        <f>'9.1. sz. mell'!C121-'9.1.2. sz. mell '!C121</f>
        <v>0</v>
      </c>
      <c r="D121" s="317">
        <f>'9.1. sz. mell'!D121-'9.1.2. sz. mell '!D121</f>
        <v>0</v>
      </c>
      <c r="E121" s="317">
        <f>'9.1. sz. mell'!E121-'9.1.2. sz. mell '!E121</f>
        <v>0</v>
      </c>
    </row>
    <row r="122" spans="1:5" ht="12" customHeight="1" x14ac:dyDescent="0.2">
      <c r="A122" s="462" t="s">
        <v>189</v>
      </c>
      <c r="B122" s="150" t="s">
        <v>358</v>
      </c>
      <c r="C122" s="317">
        <f>'9.1. sz. mell'!C122-'9.1.2. sz. mell '!C122</f>
        <v>0</v>
      </c>
      <c r="D122" s="317">
        <f>'9.1. sz. mell'!D122-'9.1.2. sz. mell '!D122</f>
        <v>0</v>
      </c>
      <c r="E122" s="317">
        <f>'9.1. sz. mell'!E122-'9.1.2. sz. mell '!E122</f>
        <v>0</v>
      </c>
    </row>
    <row r="123" spans="1:5" ht="12" customHeight="1" x14ac:dyDescent="0.2">
      <c r="A123" s="462" t="s">
        <v>190</v>
      </c>
      <c r="B123" s="150" t="s">
        <v>374</v>
      </c>
      <c r="C123" s="317">
        <f>'9.1. sz. mell'!C123-'9.1.2. sz. mell '!C123</f>
        <v>0</v>
      </c>
      <c r="D123" s="317">
        <f>'9.1. sz. mell'!D123-'9.1.2. sz. mell '!D123</f>
        <v>0</v>
      </c>
      <c r="E123" s="317">
        <f>'9.1. sz. mell'!E123-'9.1.2. sz. mell '!E123</f>
        <v>0</v>
      </c>
    </row>
    <row r="124" spans="1:5" ht="12" customHeight="1" x14ac:dyDescent="0.2">
      <c r="A124" s="462" t="s">
        <v>191</v>
      </c>
      <c r="B124" s="150" t="s">
        <v>373</v>
      </c>
      <c r="C124" s="317">
        <f>'9.1. sz. mell'!C124-'9.1.2. sz. mell '!C124</f>
        <v>0</v>
      </c>
      <c r="D124" s="317">
        <f>'9.1. sz. mell'!D124-'9.1.2. sz. mell '!D124</f>
        <v>0</v>
      </c>
      <c r="E124" s="317">
        <f>'9.1. sz. mell'!E124-'9.1.2. sz. mell '!E124</f>
        <v>0</v>
      </c>
    </row>
    <row r="125" spans="1:5" ht="12" customHeight="1" x14ac:dyDescent="0.2">
      <c r="A125" s="462" t="s">
        <v>366</v>
      </c>
      <c r="B125" s="150" t="s">
        <v>361</v>
      </c>
      <c r="C125" s="317">
        <f>'9.1. sz. mell'!C125-'9.1.2. sz. mell '!C125</f>
        <v>0</v>
      </c>
      <c r="D125" s="317">
        <f>'9.1. sz. mell'!D125-'9.1.2. sz. mell '!D125</f>
        <v>0</v>
      </c>
      <c r="E125" s="317">
        <f>'9.1. sz. mell'!E125-'9.1.2. sz. mell '!E125</f>
        <v>0</v>
      </c>
    </row>
    <row r="126" spans="1:5" ht="12" customHeight="1" x14ac:dyDescent="0.2">
      <c r="A126" s="462" t="s">
        <v>367</v>
      </c>
      <c r="B126" s="150" t="s">
        <v>372</v>
      </c>
      <c r="C126" s="317"/>
      <c r="D126" s="317"/>
      <c r="E126" s="317">
        <f>'9.1. sz. mell'!E126-'9.1.2. sz. mell '!E126</f>
        <v>0</v>
      </c>
    </row>
    <row r="127" spans="1:5" ht="12" customHeight="1" thickBot="1" x14ac:dyDescent="0.25">
      <c r="A127" s="471" t="s">
        <v>368</v>
      </c>
      <c r="B127" s="150" t="s">
        <v>371</v>
      </c>
      <c r="C127" s="317">
        <f>'9.1. sz. mell'!C127-'9.1.2. sz. mell '!C127</f>
        <v>0</v>
      </c>
      <c r="D127" s="317">
        <f>'9.1. sz. mell'!D127-'9.1.2. sz. mell '!D127</f>
        <v>0</v>
      </c>
      <c r="E127" s="317">
        <f>'9.1. sz. mell'!E127-'9.1.2. sz. mell '!E127</f>
        <v>0</v>
      </c>
    </row>
    <row r="128" spans="1:5" ht="12" customHeight="1" thickBot="1" x14ac:dyDescent="0.25">
      <c r="A128" s="32" t="s">
        <v>21</v>
      </c>
      <c r="B128" s="130" t="s">
        <v>455</v>
      </c>
      <c r="C128" s="314">
        <f>+C93+C114</f>
        <v>88592926</v>
      </c>
      <c r="D128" s="314">
        <f>+D93+D114</f>
        <v>15005062</v>
      </c>
      <c r="E128" s="314">
        <f>+E93+E114</f>
        <v>105158235</v>
      </c>
    </row>
    <row r="129" spans="1:11" ht="12" customHeight="1" thickBot="1" x14ac:dyDescent="0.25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 x14ac:dyDescent="0.2">
      <c r="A130" s="462" t="s">
        <v>270</v>
      </c>
      <c r="B130" s="9" t="s">
        <v>524</v>
      </c>
      <c r="C130" s="281"/>
      <c r="D130" s="281"/>
      <c r="E130" s="281"/>
    </row>
    <row r="131" spans="1:11" ht="12" customHeight="1" x14ac:dyDescent="0.2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 x14ac:dyDescent="0.25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 x14ac:dyDescent="0.25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 x14ac:dyDescent="0.2">
      <c r="A134" s="462" t="s">
        <v>92</v>
      </c>
      <c r="B134" s="9" t="s">
        <v>466</v>
      </c>
      <c r="C134" s="281"/>
      <c r="D134" s="281"/>
      <c r="E134" s="281"/>
    </row>
    <row r="135" spans="1:11" ht="12" customHeight="1" x14ac:dyDescent="0.2">
      <c r="A135" s="462" t="s">
        <v>93</v>
      </c>
      <c r="B135" s="9" t="s">
        <v>458</v>
      </c>
      <c r="C135" s="281"/>
      <c r="D135" s="281"/>
      <c r="E135" s="281"/>
    </row>
    <row r="136" spans="1:11" ht="12" customHeight="1" x14ac:dyDescent="0.2">
      <c r="A136" s="462" t="s">
        <v>94</v>
      </c>
      <c r="B136" s="9" t="s">
        <v>459</v>
      </c>
      <c r="C136" s="281"/>
      <c r="D136" s="281"/>
      <c r="E136" s="281"/>
    </row>
    <row r="137" spans="1:11" ht="12" customHeight="1" x14ac:dyDescent="0.2">
      <c r="A137" s="462" t="s">
        <v>176</v>
      </c>
      <c r="B137" s="9" t="s">
        <v>522</v>
      </c>
      <c r="C137" s="281"/>
      <c r="D137" s="281"/>
      <c r="E137" s="281"/>
    </row>
    <row r="138" spans="1:11" ht="12" customHeight="1" x14ac:dyDescent="0.2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 x14ac:dyDescent="0.25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 x14ac:dyDescent="0.25">
      <c r="A140" s="32" t="s">
        <v>24</v>
      </c>
      <c r="B140" s="130" t="s">
        <v>550</v>
      </c>
      <c r="C140" s="320">
        <f>+C141+C142+C144+C145+C143</f>
        <v>67100018</v>
      </c>
      <c r="D140" s="320">
        <f>+D141+D142+D144+D145+D143</f>
        <v>136655</v>
      </c>
      <c r="E140" s="320">
        <f>+E141+E142+E144+E145+E143</f>
        <v>67236673</v>
      </c>
      <c r="K140" s="263"/>
    </row>
    <row r="141" spans="1:11" x14ac:dyDescent="0.2">
      <c r="A141" s="462" t="s">
        <v>95</v>
      </c>
      <c r="B141" s="9" t="s">
        <v>376</v>
      </c>
      <c r="C141" s="281">
        <f>'9.1. sz. mell'!C141-'9.1.2. sz. mell '!C141</f>
        <v>0</v>
      </c>
      <c r="D141" s="281">
        <f>'9.1. sz. mell'!D141-'9.1.2. sz. mell '!D141</f>
        <v>0</v>
      </c>
      <c r="E141" s="281">
        <f>'9.1. sz. mell'!E141-'9.1.2. sz. mell '!E141</f>
        <v>0</v>
      </c>
    </row>
    <row r="142" spans="1:11" ht="12" customHeight="1" x14ac:dyDescent="0.2">
      <c r="A142" s="462" t="s">
        <v>96</v>
      </c>
      <c r="B142" s="9" t="s">
        <v>377</v>
      </c>
      <c r="C142" s="281">
        <f>'9.1. sz. mell'!C142-'9.1.2. sz. mell '!C142</f>
        <v>4455369</v>
      </c>
      <c r="D142" s="281">
        <f>'9.1. sz. mell'!D142-'9.1.2. sz. mell '!D142</f>
        <v>0</v>
      </c>
      <c r="E142" s="281">
        <f>'9.1. sz. mell'!E142-'9.1.2. sz. mell '!E142</f>
        <v>4455369</v>
      </c>
    </row>
    <row r="143" spans="1:11" s="101" customFormat="1" ht="12" customHeight="1" x14ac:dyDescent="0.2">
      <c r="A143" s="462" t="s">
        <v>290</v>
      </c>
      <c r="B143" s="9" t="s">
        <v>549</v>
      </c>
      <c r="C143" s="281">
        <f>'9.1. sz. mell'!C143-'9.1.2. sz. mell '!C143</f>
        <v>62644649</v>
      </c>
      <c r="D143" s="281">
        <f>'9.1. sz. mell'!D143-'9.1.2. sz. mell '!D143</f>
        <v>136655</v>
      </c>
      <c r="E143" s="281">
        <f>'9.1. sz. mell'!E143-'9.1.2. sz. mell '!E143</f>
        <v>62781304</v>
      </c>
    </row>
    <row r="144" spans="1:11" s="101" customFormat="1" ht="12" customHeight="1" x14ac:dyDescent="0.2">
      <c r="A144" s="462" t="s">
        <v>291</v>
      </c>
      <c r="B144" s="9" t="s">
        <v>471</v>
      </c>
      <c r="C144" s="281">
        <f>'9.1. sz. mell'!C144-'9.1.2. sz. mell '!C144</f>
        <v>0</v>
      </c>
      <c r="D144" s="281">
        <f>'9.1. sz. mell'!D144-'9.1.2. sz. mell '!D144</f>
        <v>0</v>
      </c>
      <c r="E144" s="281">
        <f>'9.1. sz. mell'!E144-'9.1.2. sz. mell '!E144</f>
        <v>0</v>
      </c>
    </row>
    <row r="145" spans="1:5" s="101" customFormat="1" ht="12" customHeight="1" thickBot="1" x14ac:dyDescent="0.25">
      <c r="A145" s="471" t="s">
        <v>292</v>
      </c>
      <c r="B145" s="7" t="s">
        <v>396</v>
      </c>
      <c r="C145" s="281">
        <f>'9.1. sz. mell'!C145-'9.1.2. sz. mell '!C145</f>
        <v>0</v>
      </c>
      <c r="D145" s="281">
        <f>'9.1. sz. mell'!D145-'9.1.2. sz. mell '!D145</f>
        <v>0</v>
      </c>
      <c r="E145" s="281">
        <f>'9.1. sz. mell'!E145-'9.1.2. sz. mell '!E145</f>
        <v>0</v>
      </c>
    </row>
    <row r="146" spans="1:5" s="101" customFormat="1" ht="12" customHeight="1" thickBot="1" x14ac:dyDescent="0.25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 x14ac:dyDescent="0.2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 x14ac:dyDescent="0.2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 x14ac:dyDescent="0.2">
      <c r="A149" s="462" t="s">
        <v>302</v>
      </c>
      <c r="B149" s="9" t="s">
        <v>469</v>
      </c>
      <c r="C149" s="281"/>
      <c r="D149" s="281"/>
      <c r="E149" s="281"/>
    </row>
    <row r="150" spans="1:5" ht="12.75" customHeight="1" x14ac:dyDescent="0.2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 x14ac:dyDescent="0.25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 x14ac:dyDescent="0.25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 x14ac:dyDescent="0.25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 x14ac:dyDescent="0.25">
      <c r="A154" s="32" t="s">
        <v>28</v>
      </c>
      <c r="B154" s="130" t="s">
        <v>480</v>
      </c>
      <c r="C154" s="453">
        <f>+C129+C133+C140+C146+C152+C153</f>
        <v>67100018</v>
      </c>
      <c r="D154" s="453">
        <f>+D129+D133+D140+D146+D152+D153</f>
        <v>136655</v>
      </c>
      <c r="E154" s="453">
        <f>+E129+E133+E140+E146+E152+E153</f>
        <v>67236673</v>
      </c>
    </row>
    <row r="155" spans="1:5" ht="13.5" thickBot="1" x14ac:dyDescent="0.25">
      <c r="A155" s="473" t="s">
        <v>29</v>
      </c>
      <c r="B155" s="405" t="s">
        <v>479</v>
      </c>
      <c r="C155" s="453">
        <f>+C128+C154</f>
        <v>155692944</v>
      </c>
      <c r="D155" s="453">
        <f>+D128+D154</f>
        <v>15141717</v>
      </c>
      <c r="E155" s="453">
        <f>+E128+E154</f>
        <v>172394908</v>
      </c>
    </row>
    <row r="156" spans="1:5" ht="15" customHeight="1" thickBot="1" x14ac:dyDescent="0.25">
      <c r="A156" s="413"/>
      <c r="B156" s="414"/>
      <c r="C156" s="415"/>
      <c r="D156" s="415"/>
      <c r="E156" s="415"/>
    </row>
    <row r="157" spans="1:5" ht="14.25" customHeight="1" thickBot="1" x14ac:dyDescent="0.25">
      <c r="A157" s="261" t="s">
        <v>526</v>
      </c>
      <c r="B157" s="262"/>
      <c r="C157" s="127"/>
      <c r="D157" s="127"/>
      <c r="E157" s="127"/>
    </row>
    <row r="158" spans="1:5" ht="13.5" thickBot="1" x14ac:dyDescent="0.25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4" zoomScaleNormal="124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 x14ac:dyDescent="0.25">
      <c r="A1" s="238"/>
      <c r="B1" s="240"/>
      <c r="C1" s="588" t="s">
        <v>645</v>
      </c>
      <c r="D1" s="588"/>
      <c r="E1" s="588"/>
    </row>
    <row r="2" spans="1:5" s="97" customFormat="1" ht="21" customHeight="1" x14ac:dyDescent="0.2">
      <c r="A2" s="433" t="s">
        <v>62</v>
      </c>
      <c r="B2" s="674" t="s">
        <v>227</v>
      </c>
      <c r="C2" s="675"/>
      <c r="D2" s="675"/>
      <c r="E2" s="676"/>
    </row>
    <row r="3" spans="1:5" s="97" customFormat="1" ht="16.5" thickBot="1" x14ac:dyDescent="0.25">
      <c r="A3" s="241" t="s">
        <v>203</v>
      </c>
      <c r="B3" s="677" t="s">
        <v>437</v>
      </c>
      <c r="C3" s="678"/>
      <c r="D3" s="678"/>
      <c r="E3" s="679"/>
    </row>
    <row r="4" spans="1:5" s="98" customFormat="1" ht="15.95" customHeight="1" thickBot="1" x14ac:dyDescent="0.3">
      <c r="A4" s="242"/>
      <c r="B4" s="242"/>
      <c r="C4" s="243"/>
      <c r="D4" s="243"/>
      <c r="E4" s="243" t="str">
        <f>'9.1.1. sz. mell '!E4</f>
        <v>Forintban</v>
      </c>
    </row>
    <row r="5" spans="1:5" ht="24.75" thickBot="1" x14ac:dyDescent="0.25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625</v>
      </c>
    </row>
    <row r="6" spans="1:5" s="71" customFormat="1" ht="12.95" customHeight="1" thickBot="1" x14ac:dyDescent="0.25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 x14ac:dyDescent="0.25">
      <c r="A7" s="246"/>
      <c r="B7" s="247" t="s">
        <v>57</v>
      </c>
      <c r="C7" s="379"/>
      <c r="D7" s="379"/>
      <c r="E7" s="379"/>
    </row>
    <row r="8" spans="1:5" s="71" customFormat="1" ht="12" customHeight="1" thickBot="1" x14ac:dyDescent="0.25">
      <c r="A8" s="32" t="s">
        <v>19</v>
      </c>
      <c r="B8" s="21" t="s">
        <v>254</v>
      </c>
      <c r="C8" s="314">
        <f>+C9+C10+C11+C12+C13+C14</f>
        <v>0</v>
      </c>
      <c r="D8" s="314">
        <f>+D9+D10+D11+D12+D13+D14</f>
        <v>0</v>
      </c>
      <c r="E8" s="314">
        <f>+E9+E10+E11+E12+E13+E14</f>
        <v>0</v>
      </c>
    </row>
    <row r="9" spans="1:5" s="99" customFormat="1" ht="12" customHeight="1" x14ac:dyDescent="0.2">
      <c r="A9" s="462" t="s">
        <v>99</v>
      </c>
      <c r="B9" s="443" t="s">
        <v>255</v>
      </c>
      <c r="C9" s="317"/>
      <c r="D9" s="317"/>
      <c r="E9" s="317"/>
    </row>
    <row r="10" spans="1:5" s="100" customFormat="1" ht="12" customHeight="1" x14ac:dyDescent="0.2">
      <c r="A10" s="463" t="s">
        <v>100</v>
      </c>
      <c r="B10" s="444" t="s">
        <v>256</v>
      </c>
      <c r="C10" s="316"/>
      <c r="D10" s="316"/>
      <c r="E10" s="316"/>
    </row>
    <row r="11" spans="1:5" s="100" customFormat="1" ht="12" customHeight="1" x14ac:dyDescent="0.2">
      <c r="A11" s="463" t="s">
        <v>101</v>
      </c>
      <c r="B11" s="444" t="s">
        <v>559</v>
      </c>
      <c r="C11" s="316"/>
      <c r="D11" s="316"/>
      <c r="E11" s="316"/>
    </row>
    <row r="12" spans="1:5" s="100" customFormat="1" ht="12" customHeight="1" x14ac:dyDescent="0.2">
      <c r="A12" s="463" t="s">
        <v>102</v>
      </c>
      <c r="B12" s="444" t="s">
        <v>258</v>
      </c>
      <c r="C12" s="316"/>
      <c r="D12" s="316"/>
      <c r="E12" s="316"/>
    </row>
    <row r="13" spans="1:5" s="100" customFormat="1" ht="12" customHeight="1" x14ac:dyDescent="0.2">
      <c r="A13" s="463" t="s">
        <v>149</v>
      </c>
      <c r="B13" s="444" t="s">
        <v>513</v>
      </c>
      <c r="C13" s="316"/>
      <c r="D13" s="316"/>
      <c r="E13" s="316"/>
    </row>
    <row r="14" spans="1:5" s="99" customFormat="1" ht="12" customHeight="1" thickBot="1" x14ac:dyDescent="0.25">
      <c r="A14" s="464" t="s">
        <v>103</v>
      </c>
      <c r="B14" s="445" t="s">
        <v>440</v>
      </c>
      <c r="C14" s="316"/>
      <c r="D14" s="316"/>
      <c r="E14" s="316"/>
    </row>
    <row r="15" spans="1:5" s="99" customFormat="1" ht="12" customHeight="1" thickBot="1" x14ac:dyDescent="0.25">
      <c r="A15" s="32" t="s">
        <v>20</v>
      </c>
      <c r="B15" s="309" t="s">
        <v>259</v>
      </c>
      <c r="C15" s="314">
        <f>+C16+C17+C18+C19+C20</f>
        <v>0</v>
      </c>
      <c r="D15" s="314">
        <f>+D16+D17+D18+D19+D20</f>
        <v>0</v>
      </c>
      <c r="E15" s="314">
        <f>+E16+E17+E18+E19+E20</f>
        <v>0</v>
      </c>
    </row>
    <row r="16" spans="1:5" s="99" customFormat="1" ht="12" customHeight="1" x14ac:dyDescent="0.2">
      <c r="A16" s="462" t="s">
        <v>105</v>
      </c>
      <c r="B16" s="443" t="s">
        <v>260</v>
      </c>
      <c r="C16" s="317"/>
      <c r="D16" s="317"/>
      <c r="E16" s="317"/>
    </row>
    <row r="17" spans="1:5" s="99" customFormat="1" ht="12" customHeight="1" x14ac:dyDescent="0.2">
      <c r="A17" s="463" t="s">
        <v>106</v>
      </c>
      <c r="B17" s="444" t="s">
        <v>261</v>
      </c>
      <c r="C17" s="316"/>
      <c r="D17" s="316"/>
      <c r="E17" s="316"/>
    </row>
    <row r="18" spans="1:5" s="99" customFormat="1" ht="12" customHeight="1" x14ac:dyDescent="0.2">
      <c r="A18" s="463" t="s">
        <v>107</v>
      </c>
      <c r="B18" s="444" t="s">
        <v>429</v>
      </c>
      <c r="C18" s="316"/>
      <c r="D18" s="316"/>
      <c r="E18" s="316"/>
    </row>
    <row r="19" spans="1:5" s="99" customFormat="1" ht="12" customHeight="1" x14ac:dyDescent="0.2">
      <c r="A19" s="463" t="s">
        <v>108</v>
      </c>
      <c r="B19" s="444" t="s">
        <v>430</v>
      </c>
      <c r="C19" s="316"/>
      <c r="D19" s="316"/>
      <c r="E19" s="316"/>
    </row>
    <row r="20" spans="1:5" s="99" customFormat="1" ht="12" customHeight="1" x14ac:dyDescent="0.2">
      <c r="A20" s="463" t="s">
        <v>109</v>
      </c>
      <c r="B20" s="444" t="s">
        <v>262</v>
      </c>
      <c r="C20" s="316"/>
      <c r="D20" s="316"/>
      <c r="E20" s="316"/>
    </row>
    <row r="21" spans="1:5" s="100" customFormat="1" ht="12" customHeight="1" thickBot="1" x14ac:dyDescent="0.25">
      <c r="A21" s="464" t="s">
        <v>118</v>
      </c>
      <c r="B21" s="445" t="s">
        <v>263</v>
      </c>
      <c r="C21" s="318"/>
      <c r="D21" s="318"/>
      <c r="E21" s="318"/>
    </row>
    <row r="22" spans="1:5" s="100" customFormat="1" ht="12" customHeight="1" thickBot="1" x14ac:dyDescent="0.25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0</v>
      </c>
      <c r="E22" s="314">
        <f>+E23+E24+E25+E26+E27</f>
        <v>0</v>
      </c>
    </row>
    <row r="23" spans="1:5" s="100" customFormat="1" ht="12" customHeight="1" x14ac:dyDescent="0.2">
      <c r="A23" s="462" t="s">
        <v>88</v>
      </c>
      <c r="B23" s="443" t="s">
        <v>265</v>
      </c>
      <c r="C23" s="317"/>
      <c r="D23" s="317"/>
      <c r="E23" s="317"/>
    </row>
    <row r="24" spans="1:5" s="99" customFormat="1" ht="12" customHeight="1" x14ac:dyDescent="0.2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 x14ac:dyDescent="0.2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 x14ac:dyDescent="0.2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 x14ac:dyDescent="0.2">
      <c r="A27" s="463" t="s">
        <v>172</v>
      </c>
      <c r="B27" s="444" t="s">
        <v>267</v>
      </c>
      <c r="C27" s="316"/>
      <c r="D27" s="316"/>
      <c r="E27" s="316"/>
    </row>
    <row r="28" spans="1:5" s="100" customFormat="1" ht="12" customHeight="1" thickBot="1" x14ac:dyDescent="0.25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 x14ac:dyDescent="0.25">
      <c r="A29" s="32" t="s">
        <v>174</v>
      </c>
      <c r="B29" s="21" t="s">
        <v>269</v>
      </c>
      <c r="C29" s="320">
        <f>SUM(C30:C36)</f>
        <v>0</v>
      </c>
      <c r="D29" s="320">
        <f>SUM(D30:D36)</f>
        <v>0</v>
      </c>
      <c r="E29" s="320">
        <f>SUM(E30:E36)</f>
        <v>0</v>
      </c>
    </row>
    <row r="30" spans="1:5" s="100" customFormat="1" ht="12" customHeight="1" x14ac:dyDescent="0.2">
      <c r="A30" s="462" t="s">
        <v>270</v>
      </c>
      <c r="B30" s="443" t="s">
        <v>564</v>
      </c>
      <c r="C30" s="317"/>
      <c r="D30" s="317"/>
      <c r="E30" s="317"/>
    </row>
    <row r="31" spans="1:5" s="100" customFormat="1" ht="12" customHeight="1" x14ac:dyDescent="0.2">
      <c r="A31" s="463" t="s">
        <v>271</v>
      </c>
      <c r="B31" s="444" t="s">
        <v>565</v>
      </c>
      <c r="C31" s="316"/>
      <c r="D31" s="316"/>
      <c r="E31" s="316"/>
    </row>
    <row r="32" spans="1:5" s="100" customFormat="1" ht="12" customHeight="1" x14ac:dyDescent="0.2">
      <c r="A32" s="463" t="s">
        <v>272</v>
      </c>
      <c r="B32" s="444" t="s">
        <v>566</v>
      </c>
      <c r="C32" s="316"/>
      <c r="D32" s="316">
        <f>E32-C32</f>
        <v>0</v>
      </c>
      <c r="E32" s="316"/>
    </row>
    <row r="33" spans="1:5" s="100" customFormat="1" ht="12" customHeight="1" x14ac:dyDescent="0.2">
      <c r="A33" s="463" t="s">
        <v>273</v>
      </c>
      <c r="B33" s="444" t="s">
        <v>567</v>
      </c>
      <c r="C33" s="316"/>
      <c r="D33" s="316">
        <f t="shared" ref="D33" si="0">E33-C33</f>
        <v>0</v>
      </c>
      <c r="E33" s="316"/>
    </row>
    <row r="34" spans="1:5" s="100" customFormat="1" ht="12" customHeight="1" x14ac:dyDescent="0.2">
      <c r="A34" s="463" t="s">
        <v>561</v>
      </c>
      <c r="B34" s="444" t="s">
        <v>274</v>
      </c>
      <c r="C34" s="316"/>
      <c r="D34" s="316"/>
      <c r="E34" s="316"/>
    </row>
    <row r="35" spans="1:5" s="100" customFormat="1" ht="12" customHeight="1" x14ac:dyDescent="0.2">
      <c r="A35" s="463" t="s">
        <v>562</v>
      </c>
      <c r="B35" s="444" t="s">
        <v>275</v>
      </c>
      <c r="C35" s="316"/>
      <c r="D35" s="316"/>
      <c r="E35" s="316"/>
    </row>
    <row r="36" spans="1:5" s="100" customFormat="1" ht="12" customHeight="1" thickBot="1" x14ac:dyDescent="0.25">
      <c r="A36" s="464" t="s">
        <v>563</v>
      </c>
      <c r="B36" s="445" t="s">
        <v>276</v>
      </c>
      <c r="C36" s="318"/>
      <c r="D36" s="316"/>
      <c r="E36" s="318"/>
    </row>
    <row r="37" spans="1:5" s="100" customFormat="1" ht="12" customHeight="1" thickBot="1" x14ac:dyDescent="0.25">
      <c r="A37" s="32" t="s">
        <v>23</v>
      </c>
      <c r="B37" s="21" t="s">
        <v>441</v>
      </c>
      <c r="C37" s="314">
        <f>SUM(C38:C48)</f>
        <v>0</v>
      </c>
      <c r="D37" s="314">
        <f>SUM(D38:D48)</f>
        <v>0</v>
      </c>
      <c r="E37" s="314">
        <f>SUM(E38:E48)</f>
        <v>0</v>
      </c>
    </row>
    <row r="38" spans="1:5" s="100" customFormat="1" ht="12" customHeight="1" x14ac:dyDescent="0.2">
      <c r="A38" s="462" t="s">
        <v>92</v>
      </c>
      <c r="B38" s="443" t="s">
        <v>279</v>
      </c>
      <c r="C38" s="317"/>
      <c r="D38" s="317"/>
      <c r="E38" s="317"/>
    </row>
    <row r="39" spans="1:5" s="100" customFormat="1" ht="12" customHeight="1" x14ac:dyDescent="0.2">
      <c r="A39" s="463" t="s">
        <v>93</v>
      </c>
      <c r="B39" s="444" t="s">
        <v>280</v>
      </c>
      <c r="C39" s="316"/>
      <c r="D39" s="316"/>
      <c r="E39" s="316"/>
    </row>
    <row r="40" spans="1:5" s="100" customFormat="1" ht="12" customHeight="1" x14ac:dyDescent="0.2">
      <c r="A40" s="463" t="s">
        <v>94</v>
      </c>
      <c r="B40" s="444" t="s">
        <v>281</v>
      </c>
      <c r="C40" s="316"/>
      <c r="D40" s="316">
        <f t="shared" ref="D40:D46" si="1">E40-C40</f>
        <v>0</v>
      </c>
      <c r="E40" s="316"/>
    </row>
    <row r="41" spans="1:5" s="100" customFormat="1" ht="12" customHeight="1" x14ac:dyDescent="0.2">
      <c r="A41" s="463" t="s">
        <v>176</v>
      </c>
      <c r="B41" s="444" t="s">
        <v>282</v>
      </c>
      <c r="C41" s="316"/>
      <c r="D41" s="316">
        <f t="shared" si="1"/>
        <v>0</v>
      </c>
      <c r="E41" s="316"/>
    </row>
    <row r="42" spans="1:5" s="100" customFormat="1" ht="12" customHeight="1" x14ac:dyDescent="0.2">
      <c r="A42" s="463" t="s">
        <v>177</v>
      </c>
      <c r="B42" s="444" t="s">
        <v>283</v>
      </c>
      <c r="C42" s="316"/>
      <c r="D42" s="316">
        <f t="shared" si="1"/>
        <v>0</v>
      </c>
      <c r="E42" s="316"/>
    </row>
    <row r="43" spans="1:5" s="100" customFormat="1" ht="12" customHeight="1" x14ac:dyDescent="0.2">
      <c r="A43" s="463" t="s">
        <v>178</v>
      </c>
      <c r="B43" s="444" t="s">
        <v>284</v>
      </c>
      <c r="C43" s="316"/>
      <c r="D43" s="316">
        <f t="shared" si="1"/>
        <v>0</v>
      </c>
      <c r="E43" s="316"/>
    </row>
    <row r="44" spans="1:5" s="100" customFormat="1" ht="12" customHeight="1" x14ac:dyDescent="0.2">
      <c r="A44" s="463" t="s">
        <v>179</v>
      </c>
      <c r="B44" s="444" t="s">
        <v>285</v>
      </c>
      <c r="C44" s="316"/>
      <c r="D44" s="316">
        <f t="shared" si="1"/>
        <v>0</v>
      </c>
      <c r="E44" s="316"/>
    </row>
    <row r="45" spans="1:5" s="100" customFormat="1" ht="12" customHeight="1" x14ac:dyDescent="0.2">
      <c r="A45" s="463" t="s">
        <v>180</v>
      </c>
      <c r="B45" s="444" t="s">
        <v>570</v>
      </c>
      <c r="C45" s="316"/>
      <c r="D45" s="316">
        <f t="shared" si="1"/>
        <v>0</v>
      </c>
      <c r="E45" s="316"/>
    </row>
    <row r="46" spans="1:5" s="100" customFormat="1" ht="12" customHeight="1" x14ac:dyDescent="0.2">
      <c r="A46" s="463" t="s">
        <v>277</v>
      </c>
      <c r="B46" s="444" t="s">
        <v>287</v>
      </c>
      <c r="C46" s="319"/>
      <c r="D46" s="316">
        <f t="shared" si="1"/>
        <v>0</v>
      </c>
      <c r="E46" s="316">
        <f>'9.1. sz. mell'!E46</f>
        <v>0</v>
      </c>
    </row>
    <row r="47" spans="1:5" s="100" customFormat="1" ht="12" customHeight="1" x14ac:dyDescent="0.2">
      <c r="A47" s="464" t="s">
        <v>278</v>
      </c>
      <c r="B47" s="445" t="s">
        <v>443</v>
      </c>
      <c r="C47" s="429"/>
      <c r="D47" s="429"/>
      <c r="E47" s="316">
        <f>'9.1. sz. mell'!E47</f>
        <v>0</v>
      </c>
    </row>
    <row r="48" spans="1:5" s="100" customFormat="1" ht="12" customHeight="1" thickBot="1" x14ac:dyDescent="0.25">
      <c r="A48" s="464" t="s">
        <v>442</v>
      </c>
      <c r="B48" s="445" t="s">
        <v>288</v>
      </c>
      <c r="C48" s="429"/>
      <c r="D48" s="429"/>
      <c r="E48" s="316">
        <f>'9.1. sz. mell'!E48</f>
        <v>0</v>
      </c>
    </row>
    <row r="49" spans="1:5" s="100" customFormat="1" ht="12" customHeight="1" thickBot="1" x14ac:dyDescent="0.25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 x14ac:dyDescent="0.2">
      <c r="A50" s="462" t="s">
        <v>95</v>
      </c>
      <c r="B50" s="443" t="s">
        <v>293</v>
      </c>
      <c r="C50" s="620"/>
      <c r="D50" s="487"/>
      <c r="E50" s="487"/>
    </row>
    <row r="51" spans="1:5" s="100" customFormat="1" ht="12" customHeight="1" x14ac:dyDescent="0.2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 x14ac:dyDescent="0.2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 x14ac:dyDescent="0.2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 x14ac:dyDescent="0.25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 x14ac:dyDescent="0.25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 x14ac:dyDescent="0.2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 x14ac:dyDescent="0.2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 x14ac:dyDescent="0.2">
      <c r="A58" s="463" t="s">
        <v>302</v>
      </c>
      <c r="B58" s="444" t="s">
        <v>300</v>
      </c>
      <c r="C58" s="316"/>
      <c r="D58" s="316">
        <f>E58-C58</f>
        <v>0</v>
      </c>
      <c r="E58" s="316"/>
    </row>
    <row r="59" spans="1:5" s="100" customFormat="1" ht="12" customHeight="1" thickBot="1" x14ac:dyDescent="0.25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 x14ac:dyDescent="0.25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 x14ac:dyDescent="0.2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 x14ac:dyDescent="0.2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 x14ac:dyDescent="0.2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 x14ac:dyDescent="0.25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 x14ac:dyDescent="0.25">
      <c r="A65" s="32" t="s">
        <v>27</v>
      </c>
      <c r="B65" s="21" t="s">
        <v>309</v>
      </c>
      <c r="C65" s="320">
        <f>+C8+C15+C22+C29+C37+C49+C55+C60</f>
        <v>0</v>
      </c>
      <c r="D65" s="320">
        <f>+D8+D15+D22+D29+D37+D49+D55+D60</f>
        <v>0</v>
      </c>
      <c r="E65" s="320">
        <f>+E8+E15+E22+E29+E37+E49+E55+E60</f>
        <v>0</v>
      </c>
    </row>
    <row r="66" spans="1:5" s="100" customFormat="1" ht="12" customHeight="1" thickBot="1" x14ac:dyDescent="0.2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 x14ac:dyDescent="0.2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 x14ac:dyDescent="0.2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 x14ac:dyDescent="0.25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 x14ac:dyDescent="0.2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 x14ac:dyDescent="0.2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 x14ac:dyDescent="0.2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 x14ac:dyDescent="0.2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 x14ac:dyDescent="0.25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 x14ac:dyDescent="0.2">
      <c r="A75" s="465" t="s">
        <v>321</v>
      </c>
      <c r="B75" s="309" t="s">
        <v>322</v>
      </c>
      <c r="C75" s="314">
        <f>SUM(C76:C77)</f>
        <v>69318628</v>
      </c>
      <c r="D75" s="314">
        <f>SUM(D76:D77)</f>
        <v>612368</v>
      </c>
      <c r="E75" s="314">
        <f>SUM(E76:E77)</f>
        <v>69930996</v>
      </c>
    </row>
    <row r="76" spans="1:5" s="100" customFormat="1" ht="12" customHeight="1" x14ac:dyDescent="0.2">
      <c r="A76" s="462" t="s">
        <v>345</v>
      </c>
      <c r="B76" s="443" t="s">
        <v>323</v>
      </c>
      <c r="C76" s="319">
        <v>69318628</v>
      </c>
      <c r="D76" s="319">
        <f>E76-C76</f>
        <v>612368</v>
      </c>
      <c r="E76" s="319">
        <v>69930996</v>
      </c>
    </row>
    <row r="77" spans="1:5" s="100" customFormat="1" ht="12" customHeight="1" thickBot="1" x14ac:dyDescent="0.25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 x14ac:dyDescent="0.2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 x14ac:dyDescent="0.2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 x14ac:dyDescent="0.2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 x14ac:dyDescent="0.25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 x14ac:dyDescent="0.2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 x14ac:dyDescent="0.2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 x14ac:dyDescent="0.2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 x14ac:dyDescent="0.2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 x14ac:dyDescent="0.25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 x14ac:dyDescent="0.2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 x14ac:dyDescent="0.2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 x14ac:dyDescent="0.2">
      <c r="A89" s="465" t="s">
        <v>515</v>
      </c>
      <c r="B89" s="450" t="s">
        <v>485</v>
      </c>
      <c r="C89" s="320">
        <f>+C66+C70+C75+C78+C82+C88+C87</f>
        <v>69318628</v>
      </c>
      <c r="D89" s="320">
        <f>+D66+D70+D75+D78+D82+D88+D87</f>
        <v>612368</v>
      </c>
      <c r="E89" s="320">
        <f>+E66+E70+E75+E78+E82+E88+E87</f>
        <v>69930996</v>
      </c>
    </row>
    <row r="90" spans="1:5" s="99" customFormat="1" ht="12" customHeight="1" thickBot="1" x14ac:dyDescent="0.2">
      <c r="A90" s="469" t="s">
        <v>516</v>
      </c>
      <c r="B90" s="451" t="s">
        <v>517</v>
      </c>
      <c r="C90" s="320">
        <f>+C65+C89</f>
        <v>69318628</v>
      </c>
      <c r="D90" s="320">
        <f>+D65+D89</f>
        <v>612368</v>
      </c>
      <c r="E90" s="320">
        <f>+E65+E89</f>
        <v>69930996</v>
      </c>
    </row>
    <row r="91" spans="1:5" s="100" customFormat="1" ht="15" customHeight="1" thickBot="1" x14ac:dyDescent="0.25">
      <c r="A91" s="252"/>
      <c r="B91" s="253"/>
      <c r="C91" s="384"/>
      <c r="D91" s="384"/>
      <c r="E91" s="384"/>
    </row>
    <row r="92" spans="1:5" s="71" customFormat="1" ht="16.5" customHeight="1" thickBot="1" x14ac:dyDescent="0.25">
      <c r="A92" s="256"/>
      <c r="B92" s="257" t="s">
        <v>58</v>
      </c>
      <c r="C92" s="386"/>
      <c r="D92" s="386"/>
      <c r="E92" s="386"/>
    </row>
    <row r="93" spans="1:5" s="101" customFormat="1" ht="12" customHeight="1" thickBot="1" x14ac:dyDescent="0.25">
      <c r="A93" s="435" t="s">
        <v>19</v>
      </c>
      <c r="B93" s="28" t="s">
        <v>521</v>
      </c>
      <c r="C93" s="313">
        <f>+C94+C95+C96+C97+C98+C111</f>
        <v>0</v>
      </c>
      <c r="D93" s="313">
        <f>+D94+D95+D96+D97+D98+D111</f>
        <v>0</v>
      </c>
      <c r="E93" s="313">
        <f>+E94+E95+E96+E97+E98+E111</f>
        <v>0</v>
      </c>
    </row>
    <row r="94" spans="1:5" ht="12" customHeight="1" x14ac:dyDescent="0.2">
      <c r="A94" s="470" t="s">
        <v>99</v>
      </c>
      <c r="B94" s="10" t="s">
        <v>50</v>
      </c>
      <c r="C94" s="315"/>
      <c r="D94" s="315"/>
      <c r="E94" s="315"/>
    </row>
    <row r="95" spans="1:5" ht="12" customHeight="1" x14ac:dyDescent="0.2">
      <c r="A95" s="463" t="s">
        <v>100</v>
      </c>
      <c r="B95" s="8" t="s">
        <v>184</v>
      </c>
      <c r="C95" s="316"/>
      <c r="D95" s="316"/>
      <c r="E95" s="316"/>
    </row>
    <row r="96" spans="1:5" ht="12" customHeight="1" x14ac:dyDescent="0.2">
      <c r="A96" s="463" t="s">
        <v>101</v>
      </c>
      <c r="B96" s="8" t="s">
        <v>141</v>
      </c>
      <c r="C96" s="318"/>
      <c r="D96" s="318"/>
      <c r="E96" s="318"/>
    </row>
    <row r="97" spans="1:5" ht="12" customHeight="1" x14ac:dyDescent="0.2">
      <c r="A97" s="463" t="s">
        <v>102</v>
      </c>
      <c r="B97" s="11" t="s">
        <v>185</v>
      </c>
      <c r="C97" s="318"/>
      <c r="D97" s="318"/>
      <c r="E97" s="318"/>
    </row>
    <row r="98" spans="1:5" ht="12" customHeight="1" x14ac:dyDescent="0.2">
      <c r="A98" s="463" t="s">
        <v>113</v>
      </c>
      <c r="B98" s="19" t="s">
        <v>186</v>
      </c>
      <c r="C98" s="318"/>
      <c r="D98" s="318">
        <f>SUM(D99:D110)</f>
        <v>0</v>
      </c>
      <c r="E98" s="318"/>
    </row>
    <row r="99" spans="1:5" ht="12" customHeight="1" x14ac:dyDescent="0.2">
      <c r="A99" s="463" t="s">
        <v>103</v>
      </c>
      <c r="B99" s="8" t="s">
        <v>518</v>
      </c>
      <c r="C99" s="318"/>
      <c r="D99" s="318"/>
      <c r="E99" s="318"/>
    </row>
    <row r="100" spans="1:5" ht="12" customHeight="1" x14ac:dyDescent="0.2">
      <c r="A100" s="463" t="s">
        <v>104</v>
      </c>
      <c r="B100" s="149" t="s">
        <v>448</v>
      </c>
      <c r="C100" s="318"/>
      <c r="D100" s="318"/>
      <c r="E100" s="318"/>
    </row>
    <row r="101" spans="1:5" ht="12" customHeight="1" x14ac:dyDescent="0.2">
      <c r="A101" s="463" t="s">
        <v>114</v>
      </c>
      <c r="B101" s="149" t="s">
        <v>447</v>
      </c>
      <c r="C101" s="318"/>
      <c r="D101" s="318"/>
      <c r="E101" s="318"/>
    </row>
    <row r="102" spans="1:5" ht="12" customHeight="1" x14ac:dyDescent="0.2">
      <c r="A102" s="463" t="s">
        <v>115</v>
      </c>
      <c r="B102" s="149" t="s">
        <v>356</v>
      </c>
      <c r="C102" s="318"/>
      <c r="D102" s="318"/>
      <c r="E102" s="318"/>
    </row>
    <row r="103" spans="1:5" ht="12" customHeight="1" x14ac:dyDescent="0.2">
      <c r="A103" s="463" t="s">
        <v>116</v>
      </c>
      <c r="B103" s="150" t="s">
        <v>357</v>
      </c>
      <c r="C103" s="318"/>
      <c r="D103" s="318"/>
      <c r="E103" s="318"/>
    </row>
    <row r="104" spans="1:5" ht="12" customHeight="1" x14ac:dyDescent="0.2">
      <c r="A104" s="463" t="s">
        <v>117</v>
      </c>
      <c r="B104" s="150" t="s">
        <v>358</v>
      </c>
      <c r="C104" s="318"/>
      <c r="D104" s="318"/>
      <c r="E104" s="318"/>
    </row>
    <row r="105" spans="1:5" ht="12" customHeight="1" x14ac:dyDescent="0.2">
      <c r="A105" s="463" t="s">
        <v>119</v>
      </c>
      <c r="B105" s="149" t="s">
        <v>359</v>
      </c>
      <c r="C105" s="318"/>
      <c r="D105" s="318"/>
      <c r="E105" s="318"/>
    </row>
    <row r="106" spans="1:5" ht="12" customHeight="1" x14ac:dyDescent="0.2">
      <c r="A106" s="463" t="s">
        <v>187</v>
      </c>
      <c r="B106" s="149" t="s">
        <v>360</v>
      </c>
      <c r="C106" s="318"/>
      <c r="D106" s="318"/>
      <c r="E106" s="318"/>
    </row>
    <row r="107" spans="1:5" ht="12" customHeight="1" x14ac:dyDescent="0.2">
      <c r="A107" s="463" t="s">
        <v>354</v>
      </c>
      <c r="B107" s="150" t="s">
        <v>361</v>
      </c>
      <c r="C107" s="318"/>
      <c r="D107" s="318"/>
      <c r="E107" s="318"/>
    </row>
    <row r="108" spans="1:5" ht="12" customHeight="1" x14ac:dyDescent="0.2">
      <c r="A108" s="471" t="s">
        <v>355</v>
      </c>
      <c r="B108" s="151" t="s">
        <v>362</v>
      </c>
      <c r="C108" s="318"/>
      <c r="D108" s="318"/>
      <c r="E108" s="318"/>
    </row>
    <row r="109" spans="1:5" ht="12" customHeight="1" x14ac:dyDescent="0.2">
      <c r="A109" s="463" t="s">
        <v>445</v>
      </c>
      <c r="B109" s="151" t="s">
        <v>363</v>
      </c>
      <c r="C109" s="318"/>
      <c r="D109" s="318"/>
      <c r="E109" s="318"/>
    </row>
    <row r="110" spans="1:5" ht="12" customHeight="1" x14ac:dyDescent="0.2">
      <c r="A110" s="463" t="s">
        <v>446</v>
      </c>
      <c r="B110" s="150" t="s">
        <v>364</v>
      </c>
      <c r="C110" s="316"/>
      <c r="D110" s="316">
        <f>E110-C110</f>
        <v>0</v>
      </c>
      <c r="E110" s="316"/>
    </row>
    <row r="111" spans="1:5" ht="12" customHeight="1" x14ac:dyDescent="0.2">
      <c r="A111" s="463" t="s">
        <v>450</v>
      </c>
      <c r="B111" s="11" t="s">
        <v>51</v>
      </c>
      <c r="C111" s="316"/>
      <c r="D111" s="316"/>
      <c r="E111" s="316"/>
    </row>
    <row r="112" spans="1:5" ht="12" customHeight="1" x14ac:dyDescent="0.2">
      <c r="A112" s="464" t="s">
        <v>451</v>
      </c>
      <c r="B112" s="8" t="s">
        <v>519</v>
      </c>
      <c r="C112" s="318"/>
      <c r="D112" s="318"/>
      <c r="E112" s="318"/>
    </row>
    <row r="113" spans="1:5" ht="12" customHeight="1" thickBot="1" x14ac:dyDescent="0.25">
      <c r="A113" s="472" t="s">
        <v>452</v>
      </c>
      <c r="B113" s="152" t="s">
        <v>520</v>
      </c>
      <c r="C113" s="322"/>
      <c r="D113" s="322"/>
      <c r="E113" s="322"/>
    </row>
    <row r="114" spans="1:5" ht="12" customHeight="1" thickBot="1" x14ac:dyDescent="0.25">
      <c r="A114" s="32" t="s">
        <v>20</v>
      </c>
      <c r="B114" s="27" t="s">
        <v>365</v>
      </c>
      <c r="C114" s="314">
        <f>+C115+C117+C119</f>
        <v>74732740</v>
      </c>
      <c r="D114" s="314">
        <f>+D115+D117+D119</f>
        <v>4742348</v>
      </c>
      <c r="E114" s="314">
        <f>+E115+E117+E119</f>
        <v>79475088</v>
      </c>
    </row>
    <row r="115" spans="1:5" ht="12" customHeight="1" x14ac:dyDescent="0.2">
      <c r="A115" s="462" t="s">
        <v>105</v>
      </c>
      <c r="B115" s="8" t="s">
        <v>231</v>
      </c>
      <c r="C115" s="317">
        <v>66713097</v>
      </c>
      <c r="D115" s="317">
        <f>E115-C115</f>
        <v>-54953315</v>
      </c>
      <c r="E115" s="317">
        <v>11759782</v>
      </c>
    </row>
    <row r="116" spans="1:5" ht="12" customHeight="1" x14ac:dyDescent="0.2">
      <c r="A116" s="462" t="s">
        <v>106</v>
      </c>
      <c r="B116" s="12" t="s">
        <v>369</v>
      </c>
      <c r="C116" s="317"/>
      <c r="D116" s="317">
        <f t="shared" ref="D116:D125" si="2">E116-C116</f>
        <v>0</v>
      </c>
      <c r="E116" s="317">
        <f>'9.1. sz. mell'!E116</f>
        <v>0</v>
      </c>
    </row>
    <row r="117" spans="1:5" ht="12" customHeight="1" x14ac:dyDescent="0.2">
      <c r="A117" s="462" t="s">
        <v>107</v>
      </c>
      <c r="B117" s="12" t="s">
        <v>188</v>
      </c>
      <c r="C117" s="316">
        <v>7019643</v>
      </c>
      <c r="D117" s="317">
        <f t="shared" si="2"/>
        <v>59695663</v>
      </c>
      <c r="E117" s="317">
        <f>'9.1. sz. mell'!E117</f>
        <v>66715306</v>
      </c>
    </row>
    <row r="118" spans="1:5" ht="12" customHeight="1" x14ac:dyDescent="0.2">
      <c r="A118" s="462" t="s">
        <v>108</v>
      </c>
      <c r="B118" s="12" t="s">
        <v>370</v>
      </c>
      <c r="C118" s="281"/>
      <c r="D118" s="317">
        <f t="shared" si="2"/>
        <v>0</v>
      </c>
      <c r="E118" s="317">
        <f>'9.1. sz. mell'!E118</f>
        <v>0</v>
      </c>
    </row>
    <row r="119" spans="1:5" ht="12" customHeight="1" x14ac:dyDescent="0.2">
      <c r="A119" s="462" t="s">
        <v>109</v>
      </c>
      <c r="B119" s="311" t="s">
        <v>233</v>
      </c>
      <c r="C119" s="281">
        <v>1000000</v>
      </c>
      <c r="D119" s="317">
        <f t="shared" si="2"/>
        <v>0</v>
      </c>
      <c r="E119" s="317">
        <f>'9.1. sz. mell'!E119</f>
        <v>1000000</v>
      </c>
    </row>
    <row r="120" spans="1:5" ht="12" customHeight="1" x14ac:dyDescent="0.2">
      <c r="A120" s="462" t="s">
        <v>118</v>
      </c>
      <c r="B120" s="310" t="s">
        <v>435</v>
      </c>
      <c r="C120" s="281"/>
      <c r="D120" s="317">
        <f t="shared" si="2"/>
        <v>0</v>
      </c>
      <c r="E120" s="317">
        <f>'9.1. sz. mell'!E120</f>
        <v>0</v>
      </c>
    </row>
    <row r="121" spans="1:5" ht="12" customHeight="1" x14ac:dyDescent="0.2">
      <c r="A121" s="462" t="s">
        <v>120</v>
      </c>
      <c r="B121" s="439" t="s">
        <v>375</v>
      </c>
      <c r="C121" s="281"/>
      <c r="D121" s="317">
        <f t="shared" si="2"/>
        <v>0</v>
      </c>
      <c r="E121" s="317">
        <f>'9.1. sz. mell'!E121</f>
        <v>0</v>
      </c>
    </row>
    <row r="122" spans="1:5" ht="12" customHeight="1" x14ac:dyDescent="0.2">
      <c r="A122" s="462" t="s">
        <v>189</v>
      </c>
      <c r="B122" s="150" t="s">
        <v>358</v>
      </c>
      <c r="C122" s="281"/>
      <c r="D122" s="317">
        <f t="shared" si="2"/>
        <v>0</v>
      </c>
      <c r="E122" s="317">
        <f>'9.1. sz. mell'!E122</f>
        <v>0</v>
      </c>
    </row>
    <row r="123" spans="1:5" ht="12" customHeight="1" x14ac:dyDescent="0.2">
      <c r="A123" s="462" t="s">
        <v>190</v>
      </c>
      <c r="B123" s="150" t="s">
        <v>374</v>
      </c>
      <c r="C123" s="281"/>
      <c r="D123" s="317">
        <f t="shared" si="2"/>
        <v>0</v>
      </c>
      <c r="E123" s="317">
        <f>'9.1. sz. mell'!E123</f>
        <v>0</v>
      </c>
    </row>
    <row r="124" spans="1:5" ht="12" customHeight="1" x14ac:dyDescent="0.2">
      <c r="A124" s="462" t="s">
        <v>191</v>
      </c>
      <c r="B124" s="150" t="s">
        <v>373</v>
      </c>
      <c r="C124" s="281"/>
      <c r="D124" s="317">
        <f t="shared" si="2"/>
        <v>0</v>
      </c>
      <c r="E124" s="317">
        <f>'9.1. sz. mell'!E124</f>
        <v>0</v>
      </c>
    </row>
    <row r="125" spans="1:5" ht="12" customHeight="1" x14ac:dyDescent="0.2">
      <c r="A125" s="462" t="s">
        <v>366</v>
      </c>
      <c r="B125" s="150" t="s">
        <v>361</v>
      </c>
      <c r="C125" s="281"/>
      <c r="D125" s="317">
        <f t="shared" si="2"/>
        <v>0</v>
      </c>
      <c r="E125" s="317">
        <f>'9.1. sz. mell'!E125</f>
        <v>0</v>
      </c>
    </row>
    <row r="126" spans="1:5" ht="12" customHeight="1" x14ac:dyDescent="0.2">
      <c r="A126" s="462" t="s">
        <v>367</v>
      </c>
      <c r="B126" s="150" t="s">
        <v>372</v>
      </c>
      <c r="C126" s="281"/>
      <c r="D126" s="317"/>
      <c r="E126" s="317">
        <f>'9.1. sz. mell'!E126</f>
        <v>0</v>
      </c>
    </row>
    <row r="127" spans="1:5" ht="12" customHeight="1" thickBot="1" x14ac:dyDescent="0.25">
      <c r="A127" s="471" t="s">
        <v>368</v>
      </c>
      <c r="B127" s="150" t="s">
        <v>371</v>
      </c>
      <c r="C127" s="283"/>
      <c r="D127" s="283"/>
      <c r="E127" s="283"/>
    </row>
    <row r="128" spans="1:5" ht="12" customHeight="1" thickBot="1" x14ac:dyDescent="0.25">
      <c r="A128" s="32" t="s">
        <v>21</v>
      </c>
      <c r="B128" s="130" t="s">
        <v>455</v>
      </c>
      <c r="C128" s="314">
        <f>+C93+C114</f>
        <v>74732740</v>
      </c>
      <c r="D128" s="314">
        <f>+D93+D114</f>
        <v>4742348</v>
      </c>
      <c r="E128" s="314">
        <f>+E93+E114</f>
        <v>79475088</v>
      </c>
    </row>
    <row r="129" spans="1:11" ht="12" customHeight="1" thickBot="1" x14ac:dyDescent="0.25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 x14ac:dyDescent="0.2">
      <c r="A130" s="462" t="s">
        <v>270</v>
      </c>
      <c r="B130" s="9" t="s">
        <v>524</v>
      </c>
      <c r="C130" s="281"/>
      <c r="D130" s="281"/>
      <c r="E130" s="281"/>
    </row>
    <row r="131" spans="1:11" ht="12" customHeight="1" x14ac:dyDescent="0.2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 x14ac:dyDescent="0.25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 x14ac:dyDescent="0.25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 x14ac:dyDescent="0.2">
      <c r="A134" s="462" t="s">
        <v>92</v>
      </c>
      <c r="B134" s="9" t="s">
        <v>466</v>
      </c>
      <c r="C134" s="281"/>
      <c r="D134" s="281"/>
      <c r="E134" s="281"/>
    </row>
    <row r="135" spans="1:11" ht="12" customHeight="1" x14ac:dyDescent="0.2">
      <c r="A135" s="462" t="s">
        <v>93</v>
      </c>
      <c r="B135" s="9" t="s">
        <v>458</v>
      </c>
      <c r="C135" s="281"/>
      <c r="D135" s="281"/>
      <c r="E135" s="281"/>
    </row>
    <row r="136" spans="1:11" ht="12" customHeight="1" x14ac:dyDescent="0.2">
      <c r="A136" s="462" t="s">
        <v>94</v>
      </c>
      <c r="B136" s="9" t="s">
        <v>459</v>
      </c>
      <c r="C136" s="281"/>
      <c r="D136" s="281"/>
      <c r="E136" s="281"/>
    </row>
    <row r="137" spans="1:11" ht="12" customHeight="1" x14ac:dyDescent="0.2">
      <c r="A137" s="462" t="s">
        <v>176</v>
      </c>
      <c r="B137" s="9" t="s">
        <v>522</v>
      </c>
      <c r="C137" s="281"/>
      <c r="D137" s="281"/>
      <c r="E137" s="281"/>
    </row>
    <row r="138" spans="1:11" ht="12" customHeight="1" x14ac:dyDescent="0.2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 x14ac:dyDescent="0.25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 x14ac:dyDescent="0.25">
      <c r="A140" s="32" t="s">
        <v>24</v>
      </c>
      <c r="B140" s="130" t="s">
        <v>550</v>
      </c>
      <c r="C140" s="320">
        <f>+C141+C142+C144+C145+C143</f>
        <v>0</v>
      </c>
      <c r="D140" s="320">
        <f>+D141+D142+D144+D145+D143</f>
        <v>0</v>
      </c>
      <c r="E140" s="320">
        <f>+E141+E142+E144+E145+E143</f>
        <v>0</v>
      </c>
      <c r="K140" s="263"/>
    </row>
    <row r="141" spans="1:11" x14ac:dyDescent="0.2">
      <c r="A141" s="462" t="s">
        <v>95</v>
      </c>
      <c r="B141" s="9" t="s">
        <v>376</v>
      </c>
      <c r="C141" s="281"/>
      <c r="D141" s="281"/>
      <c r="E141" s="281"/>
    </row>
    <row r="142" spans="1:11" ht="12" customHeight="1" x14ac:dyDescent="0.2">
      <c r="A142" s="462" t="s">
        <v>96</v>
      </c>
      <c r="B142" s="9" t="s">
        <v>377</v>
      </c>
      <c r="C142" s="281"/>
      <c r="D142" s="281"/>
      <c r="E142" s="281"/>
    </row>
    <row r="143" spans="1:11" s="101" customFormat="1" ht="12" customHeight="1" x14ac:dyDescent="0.2">
      <c r="A143" s="462" t="s">
        <v>290</v>
      </c>
      <c r="B143" s="9" t="s">
        <v>549</v>
      </c>
      <c r="C143" s="281"/>
      <c r="D143" s="281"/>
      <c r="E143" s="281"/>
    </row>
    <row r="144" spans="1:11" s="101" customFormat="1" ht="12" customHeight="1" x14ac:dyDescent="0.2">
      <c r="A144" s="462" t="s">
        <v>291</v>
      </c>
      <c r="B144" s="9" t="s">
        <v>471</v>
      </c>
      <c r="C144" s="281"/>
      <c r="D144" s="281"/>
      <c r="E144" s="281"/>
    </row>
    <row r="145" spans="1:5" s="101" customFormat="1" ht="12" customHeight="1" thickBot="1" x14ac:dyDescent="0.25">
      <c r="A145" s="471" t="s">
        <v>292</v>
      </c>
      <c r="B145" s="7" t="s">
        <v>396</v>
      </c>
      <c r="C145" s="281"/>
      <c r="D145" s="281"/>
      <c r="E145" s="281"/>
    </row>
    <row r="146" spans="1:5" s="101" customFormat="1" ht="12" customHeight="1" thickBot="1" x14ac:dyDescent="0.25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 x14ac:dyDescent="0.2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 x14ac:dyDescent="0.2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 x14ac:dyDescent="0.2">
      <c r="A149" s="462" t="s">
        <v>302</v>
      </c>
      <c r="B149" s="9" t="s">
        <v>469</v>
      </c>
      <c r="C149" s="281"/>
      <c r="D149" s="281"/>
      <c r="E149" s="281"/>
    </row>
    <row r="150" spans="1:5" ht="12.75" customHeight="1" x14ac:dyDescent="0.2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 x14ac:dyDescent="0.25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 x14ac:dyDescent="0.25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 x14ac:dyDescent="0.25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 x14ac:dyDescent="0.25">
      <c r="A154" s="32" t="s">
        <v>28</v>
      </c>
      <c r="B154" s="130" t="s">
        <v>480</v>
      </c>
      <c r="C154" s="453">
        <f>+C129+C133+C140+C146+C152+C153</f>
        <v>0</v>
      </c>
      <c r="D154" s="453">
        <f>+D129+D133+D140+D146+D152+D153</f>
        <v>0</v>
      </c>
      <c r="E154" s="453">
        <f>+E129+E133+E140+E146+E152+E153</f>
        <v>0</v>
      </c>
    </row>
    <row r="155" spans="1:5" ht="13.5" thickBot="1" x14ac:dyDescent="0.25">
      <c r="A155" s="473" t="s">
        <v>29</v>
      </c>
      <c r="B155" s="405" t="s">
        <v>479</v>
      </c>
      <c r="C155" s="453">
        <f>+C128+C154</f>
        <v>74732740</v>
      </c>
      <c r="D155" s="453">
        <f>+D128+D154</f>
        <v>4742348</v>
      </c>
      <c r="E155" s="453">
        <f>+E128+E154</f>
        <v>79475088</v>
      </c>
    </row>
    <row r="156" spans="1:5" ht="15" customHeight="1" thickBot="1" x14ac:dyDescent="0.25">
      <c r="A156" s="413"/>
      <c r="B156" s="414"/>
      <c r="C156" s="415"/>
      <c r="D156" s="415"/>
      <c r="E156" s="415"/>
    </row>
    <row r="157" spans="1:5" ht="14.25" customHeight="1" thickBot="1" x14ac:dyDescent="0.25">
      <c r="A157" s="261" t="s">
        <v>526</v>
      </c>
      <c r="B157" s="262"/>
      <c r="C157" s="127"/>
      <c r="D157" s="127"/>
      <c r="E157" s="127"/>
    </row>
    <row r="158" spans="1:5" ht="13.5" thickBot="1" x14ac:dyDescent="0.25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85" workbookViewId="0">
      <selection activeCell="F9" sqref="F9"/>
    </sheetView>
  </sheetViews>
  <sheetFormatPr defaultRowHeight="12.75" x14ac:dyDescent="0.2"/>
  <cols>
    <col min="1" max="1" width="19.5" style="416" customWidth="1"/>
    <col min="2" max="2" width="72" style="417" customWidth="1"/>
    <col min="3" max="3" width="25" style="418" customWidth="1"/>
    <col min="4" max="16384" width="9.33203125" style="3"/>
  </cols>
  <sheetData>
    <row r="1" spans="1:3" s="2" customFormat="1" ht="16.5" customHeight="1" thickBot="1" x14ac:dyDescent="0.25">
      <c r="A1" s="238"/>
      <c r="B1" s="240"/>
      <c r="C1" s="588" t="str">
        <f>+CONCATENATE("9.1.3. melléklet a ……/",LEFT(ÖSSZEFÜGGÉSEK!A5,4),". (….) önkormányzati rendelethez")</f>
        <v>9.1.3. melléklet a ……/2018. (….) önkormányzati rendelethez</v>
      </c>
    </row>
    <row r="2" spans="1:3" s="97" customFormat="1" ht="21" customHeight="1" x14ac:dyDescent="0.2">
      <c r="A2" s="433" t="s">
        <v>62</v>
      </c>
      <c r="B2" s="375" t="s">
        <v>227</v>
      </c>
      <c r="C2" s="377" t="s">
        <v>55</v>
      </c>
    </row>
    <row r="3" spans="1:3" s="97" customFormat="1" ht="16.5" thickBot="1" x14ac:dyDescent="0.25">
      <c r="A3" s="241" t="s">
        <v>203</v>
      </c>
      <c r="B3" s="376" t="s">
        <v>537</v>
      </c>
      <c r="C3" s="517" t="s">
        <v>438</v>
      </c>
    </row>
    <row r="4" spans="1:3" s="98" customFormat="1" ht="15.95" customHeight="1" thickBot="1" x14ac:dyDescent="0.3">
      <c r="A4" s="242"/>
      <c r="B4" s="242"/>
      <c r="C4" s="243">
        <f>'9.1.2. sz. mell '!C4</f>
        <v>0</v>
      </c>
    </row>
    <row r="5" spans="1:3" ht="13.5" thickBot="1" x14ac:dyDescent="0.25">
      <c r="A5" s="434" t="s">
        <v>205</v>
      </c>
      <c r="B5" s="244" t="s">
        <v>572</v>
      </c>
      <c r="C5" s="378" t="s">
        <v>56</v>
      </c>
    </row>
    <row r="6" spans="1:3" s="71" customFormat="1" ht="12.95" customHeight="1" thickBot="1" x14ac:dyDescent="0.25">
      <c r="A6" s="206"/>
      <c r="B6" s="207" t="s">
        <v>500</v>
      </c>
      <c r="C6" s="208" t="s">
        <v>501</v>
      </c>
    </row>
    <row r="7" spans="1:3" s="71" customFormat="1" ht="15.95" customHeight="1" thickBot="1" x14ac:dyDescent="0.25">
      <c r="A7" s="246"/>
      <c r="B7" s="247" t="s">
        <v>57</v>
      </c>
      <c r="C7" s="379"/>
    </row>
    <row r="8" spans="1:3" s="71" customFormat="1" ht="12" customHeight="1" thickBot="1" x14ac:dyDescent="0.25">
      <c r="A8" s="32" t="s">
        <v>19</v>
      </c>
      <c r="B8" s="21" t="s">
        <v>254</v>
      </c>
      <c r="C8" s="314">
        <f>+C9+C10+C11+C12+C13+C14</f>
        <v>0</v>
      </c>
    </row>
    <row r="9" spans="1:3" s="99" customFormat="1" ht="12" customHeight="1" x14ac:dyDescent="0.2">
      <c r="A9" s="462" t="s">
        <v>99</v>
      </c>
      <c r="B9" s="443" t="s">
        <v>255</v>
      </c>
      <c r="C9" s="317"/>
    </row>
    <row r="10" spans="1:3" s="100" customFormat="1" ht="12" customHeight="1" x14ac:dyDescent="0.2">
      <c r="A10" s="463" t="s">
        <v>100</v>
      </c>
      <c r="B10" s="444" t="s">
        <v>256</v>
      </c>
      <c r="C10" s="316"/>
    </row>
    <row r="11" spans="1:3" s="100" customFormat="1" ht="12" customHeight="1" x14ac:dyDescent="0.2">
      <c r="A11" s="463" t="s">
        <v>101</v>
      </c>
      <c r="B11" s="444" t="s">
        <v>559</v>
      </c>
      <c r="C11" s="316"/>
    </row>
    <row r="12" spans="1:3" s="100" customFormat="1" ht="12" customHeight="1" x14ac:dyDescent="0.2">
      <c r="A12" s="463" t="s">
        <v>102</v>
      </c>
      <c r="B12" s="444" t="s">
        <v>258</v>
      </c>
      <c r="C12" s="316"/>
    </row>
    <row r="13" spans="1:3" s="100" customFormat="1" ht="12" customHeight="1" x14ac:dyDescent="0.2">
      <c r="A13" s="463" t="s">
        <v>149</v>
      </c>
      <c r="B13" s="444" t="s">
        <v>513</v>
      </c>
      <c r="C13" s="316"/>
    </row>
    <row r="14" spans="1:3" s="99" customFormat="1" ht="12" customHeight="1" thickBot="1" x14ac:dyDescent="0.25">
      <c r="A14" s="464" t="s">
        <v>103</v>
      </c>
      <c r="B14" s="445" t="s">
        <v>440</v>
      </c>
      <c r="C14" s="316"/>
    </row>
    <row r="15" spans="1:3" s="99" customFormat="1" ht="12" customHeight="1" thickBot="1" x14ac:dyDescent="0.25">
      <c r="A15" s="32" t="s">
        <v>20</v>
      </c>
      <c r="B15" s="309" t="s">
        <v>259</v>
      </c>
      <c r="C15" s="314">
        <f>+C16+C17+C18+C19+C20</f>
        <v>0</v>
      </c>
    </row>
    <row r="16" spans="1:3" s="99" customFormat="1" ht="12" customHeight="1" x14ac:dyDescent="0.2">
      <c r="A16" s="462" t="s">
        <v>105</v>
      </c>
      <c r="B16" s="443" t="s">
        <v>260</v>
      </c>
      <c r="C16" s="317"/>
    </row>
    <row r="17" spans="1:3" s="99" customFormat="1" ht="12" customHeight="1" x14ac:dyDescent="0.2">
      <c r="A17" s="463" t="s">
        <v>106</v>
      </c>
      <c r="B17" s="444" t="s">
        <v>261</v>
      </c>
      <c r="C17" s="316"/>
    </row>
    <row r="18" spans="1:3" s="99" customFormat="1" ht="12" customHeight="1" x14ac:dyDescent="0.2">
      <c r="A18" s="463" t="s">
        <v>107</v>
      </c>
      <c r="B18" s="444" t="s">
        <v>429</v>
      </c>
      <c r="C18" s="316"/>
    </row>
    <row r="19" spans="1:3" s="99" customFormat="1" ht="12" customHeight="1" x14ac:dyDescent="0.2">
      <c r="A19" s="463" t="s">
        <v>108</v>
      </c>
      <c r="B19" s="444" t="s">
        <v>430</v>
      </c>
      <c r="C19" s="316"/>
    </row>
    <row r="20" spans="1:3" s="99" customFormat="1" ht="12" customHeight="1" x14ac:dyDescent="0.2">
      <c r="A20" s="463" t="s">
        <v>109</v>
      </c>
      <c r="B20" s="444" t="s">
        <v>262</v>
      </c>
      <c r="C20" s="316"/>
    </row>
    <row r="21" spans="1:3" s="100" customFormat="1" ht="12" customHeight="1" thickBot="1" x14ac:dyDescent="0.25">
      <c r="A21" s="464" t="s">
        <v>118</v>
      </c>
      <c r="B21" s="445" t="s">
        <v>263</v>
      </c>
      <c r="C21" s="318"/>
    </row>
    <row r="22" spans="1:3" s="100" customFormat="1" ht="12" customHeight="1" thickBot="1" x14ac:dyDescent="0.25">
      <c r="A22" s="32" t="s">
        <v>21</v>
      </c>
      <c r="B22" s="21" t="s">
        <v>264</v>
      </c>
      <c r="C22" s="314">
        <f>+C23+C24+C25+C26+C27</f>
        <v>0</v>
      </c>
    </row>
    <row r="23" spans="1:3" s="100" customFormat="1" ht="12" customHeight="1" x14ac:dyDescent="0.2">
      <c r="A23" s="462" t="s">
        <v>88</v>
      </c>
      <c r="B23" s="443" t="s">
        <v>265</v>
      </c>
      <c r="C23" s="317"/>
    </row>
    <row r="24" spans="1:3" s="99" customFormat="1" ht="12" customHeight="1" x14ac:dyDescent="0.2">
      <c r="A24" s="463" t="s">
        <v>89</v>
      </c>
      <c r="B24" s="444" t="s">
        <v>266</v>
      </c>
      <c r="C24" s="316"/>
    </row>
    <row r="25" spans="1:3" s="100" customFormat="1" ht="12" customHeight="1" x14ac:dyDescent="0.2">
      <c r="A25" s="463" t="s">
        <v>90</v>
      </c>
      <c r="B25" s="444" t="s">
        <v>431</v>
      </c>
      <c r="C25" s="316"/>
    </row>
    <row r="26" spans="1:3" s="100" customFormat="1" ht="12" customHeight="1" x14ac:dyDescent="0.2">
      <c r="A26" s="463" t="s">
        <v>91</v>
      </c>
      <c r="B26" s="444" t="s">
        <v>432</v>
      </c>
      <c r="C26" s="316"/>
    </row>
    <row r="27" spans="1:3" s="100" customFormat="1" ht="12" customHeight="1" x14ac:dyDescent="0.2">
      <c r="A27" s="463" t="s">
        <v>172</v>
      </c>
      <c r="B27" s="444" t="s">
        <v>267</v>
      </c>
      <c r="C27" s="316"/>
    </row>
    <row r="28" spans="1:3" s="100" customFormat="1" ht="12" customHeight="1" thickBot="1" x14ac:dyDescent="0.25">
      <c r="A28" s="464" t="s">
        <v>173</v>
      </c>
      <c r="B28" s="445" t="s">
        <v>268</v>
      </c>
      <c r="C28" s="318"/>
    </row>
    <row r="29" spans="1:3" s="100" customFormat="1" ht="12" customHeight="1" thickBot="1" x14ac:dyDescent="0.25">
      <c r="A29" s="32" t="s">
        <v>174</v>
      </c>
      <c r="B29" s="21" t="s">
        <v>269</v>
      </c>
      <c r="C29" s="320">
        <f>SUM(C30:C36)</f>
        <v>0</v>
      </c>
    </row>
    <row r="30" spans="1:3" s="100" customFormat="1" ht="12" customHeight="1" x14ac:dyDescent="0.2">
      <c r="A30" s="462" t="s">
        <v>270</v>
      </c>
      <c r="B30" s="443" t="s">
        <v>564</v>
      </c>
      <c r="C30" s="317"/>
    </row>
    <row r="31" spans="1:3" s="100" customFormat="1" ht="12" customHeight="1" x14ac:dyDescent="0.2">
      <c r="A31" s="463" t="s">
        <v>271</v>
      </c>
      <c r="B31" s="444" t="s">
        <v>565</v>
      </c>
      <c r="C31" s="316"/>
    </row>
    <row r="32" spans="1:3" s="100" customFormat="1" ht="12" customHeight="1" x14ac:dyDescent="0.2">
      <c r="A32" s="463" t="s">
        <v>272</v>
      </c>
      <c r="B32" s="444" t="s">
        <v>566</v>
      </c>
      <c r="C32" s="316"/>
    </row>
    <row r="33" spans="1:3" s="100" customFormat="1" ht="12" customHeight="1" x14ac:dyDescent="0.2">
      <c r="A33" s="463" t="s">
        <v>273</v>
      </c>
      <c r="B33" s="444" t="s">
        <v>567</v>
      </c>
      <c r="C33" s="316"/>
    </row>
    <row r="34" spans="1:3" s="100" customFormat="1" ht="12" customHeight="1" x14ac:dyDescent="0.2">
      <c r="A34" s="463" t="s">
        <v>561</v>
      </c>
      <c r="B34" s="444" t="s">
        <v>274</v>
      </c>
      <c r="C34" s="316"/>
    </row>
    <row r="35" spans="1:3" s="100" customFormat="1" ht="12" customHeight="1" x14ac:dyDescent="0.2">
      <c r="A35" s="463" t="s">
        <v>562</v>
      </c>
      <c r="B35" s="444" t="s">
        <v>275</v>
      </c>
      <c r="C35" s="316"/>
    </row>
    <row r="36" spans="1:3" s="100" customFormat="1" ht="12" customHeight="1" thickBot="1" x14ac:dyDescent="0.25">
      <c r="A36" s="464" t="s">
        <v>563</v>
      </c>
      <c r="B36" s="542" t="s">
        <v>276</v>
      </c>
      <c r="C36" s="318"/>
    </row>
    <row r="37" spans="1:3" s="100" customFormat="1" ht="12" customHeight="1" thickBot="1" x14ac:dyDescent="0.25">
      <c r="A37" s="32" t="s">
        <v>23</v>
      </c>
      <c r="B37" s="21" t="s">
        <v>441</v>
      </c>
      <c r="C37" s="314">
        <f>SUM(C38:C48)</f>
        <v>0</v>
      </c>
    </row>
    <row r="38" spans="1:3" s="100" customFormat="1" ht="12" customHeight="1" x14ac:dyDescent="0.2">
      <c r="A38" s="462" t="s">
        <v>92</v>
      </c>
      <c r="B38" s="443" t="s">
        <v>279</v>
      </c>
      <c r="C38" s="317"/>
    </row>
    <row r="39" spans="1:3" s="100" customFormat="1" ht="12" customHeight="1" x14ac:dyDescent="0.2">
      <c r="A39" s="463" t="s">
        <v>93</v>
      </c>
      <c r="B39" s="444" t="s">
        <v>280</v>
      </c>
      <c r="C39" s="316"/>
    </row>
    <row r="40" spans="1:3" s="100" customFormat="1" ht="12" customHeight="1" x14ac:dyDescent="0.2">
      <c r="A40" s="463" t="s">
        <v>94</v>
      </c>
      <c r="B40" s="444" t="s">
        <v>281</v>
      </c>
      <c r="C40" s="316"/>
    </row>
    <row r="41" spans="1:3" s="100" customFormat="1" ht="12" customHeight="1" x14ac:dyDescent="0.2">
      <c r="A41" s="463" t="s">
        <v>176</v>
      </c>
      <c r="B41" s="444" t="s">
        <v>282</v>
      </c>
      <c r="C41" s="316"/>
    </row>
    <row r="42" spans="1:3" s="100" customFormat="1" ht="12" customHeight="1" x14ac:dyDescent="0.2">
      <c r="A42" s="463" t="s">
        <v>177</v>
      </c>
      <c r="B42" s="444" t="s">
        <v>283</v>
      </c>
      <c r="C42" s="316"/>
    </row>
    <row r="43" spans="1:3" s="100" customFormat="1" ht="12" customHeight="1" x14ac:dyDescent="0.2">
      <c r="A43" s="463" t="s">
        <v>178</v>
      </c>
      <c r="B43" s="444" t="s">
        <v>284</v>
      </c>
      <c r="C43" s="316"/>
    </row>
    <row r="44" spans="1:3" s="100" customFormat="1" ht="12" customHeight="1" x14ac:dyDescent="0.2">
      <c r="A44" s="463" t="s">
        <v>179</v>
      </c>
      <c r="B44" s="444" t="s">
        <v>285</v>
      </c>
      <c r="C44" s="316"/>
    </row>
    <row r="45" spans="1:3" s="100" customFormat="1" ht="12" customHeight="1" x14ac:dyDescent="0.2">
      <c r="A45" s="463" t="s">
        <v>180</v>
      </c>
      <c r="B45" s="444" t="s">
        <v>568</v>
      </c>
      <c r="C45" s="316"/>
    </row>
    <row r="46" spans="1:3" s="100" customFormat="1" ht="12" customHeight="1" x14ac:dyDescent="0.2">
      <c r="A46" s="463" t="s">
        <v>277</v>
      </c>
      <c r="B46" s="444" t="s">
        <v>287</v>
      </c>
      <c r="C46" s="319"/>
    </row>
    <row r="47" spans="1:3" s="100" customFormat="1" ht="12" customHeight="1" x14ac:dyDescent="0.2">
      <c r="A47" s="464" t="s">
        <v>278</v>
      </c>
      <c r="B47" s="445" t="s">
        <v>443</v>
      </c>
      <c r="C47" s="429"/>
    </row>
    <row r="48" spans="1:3" s="100" customFormat="1" ht="12" customHeight="1" thickBot="1" x14ac:dyDescent="0.25">
      <c r="A48" s="464" t="s">
        <v>442</v>
      </c>
      <c r="B48" s="445" t="s">
        <v>288</v>
      </c>
      <c r="C48" s="429"/>
    </row>
    <row r="49" spans="1:3" s="100" customFormat="1" ht="12" customHeight="1" thickBot="1" x14ac:dyDescent="0.25">
      <c r="A49" s="32" t="s">
        <v>24</v>
      </c>
      <c r="B49" s="21" t="s">
        <v>289</v>
      </c>
      <c r="C49" s="314">
        <f>SUM(C50:C54)</f>
        <v>0</v>
      </c>
    </row>
    <row r="50" spans="1:3" s="100" customFormat="1" ht="12" customHeight="1" x14ac:dyDescent="0.2">
      <c r="A50" s="462" t="s">
        <v>95</v>
      </c>
      <c r="B50" s="443" t="s">
        <v>293</v>
      </c>
      <c r="C50" s="487"/>
    </row>
    <row r="51" spans="1:3" s="100" customFormat="1" ht="12" customHeight="1" x14ac:dyDescent="0.2">
      <c r="A51" s="463" t="s">
        <v>96</v>
      </c>
      <c r="B51" s="444" t="s">
        <v>294</v>
      </c>
      <c r="C51" s="319"/>
    </row>
    <row r="52" spans="1:3" s="100" customFormat="1" ht="12" customHeight="1" x14ac:dyDescent="0.2">
      <c r="A52" s="463" t="s">
        <v>290</v>
      </c>
      <c r="B52" s="444" t="s">
        <v>295</v>
      </c>
      <c r="C52" s="319"/>
    </row>
    <row r="53" spans="1:3" s="100" customFormat="1" ht="12" customHeight="1" x14ac:dyDescent="0.2">
      <c r="A53" s="463" t="s">
        <v>291</v>
      </c>
      <c r="B53" s="444" t="s">
        <v>296</v>
      </c>
      <c r="C53" s="319"/>
    </row>
    <row r="54" spans="1:3" s="100" customFormat="1" ht="12" customHeight="1" thickBot="1" x14ac:dyDescent="0.25">
      <c r="A54" s="464" t="s">
        <v>292</v>
      </c>
      <c r="B54" s="542" t="s">
        <v>297</v>
      </c>
      <c r="C54" s="429"/>
    </row>
    <row r="55" spans="1:3" s="100" customFormat="1" ht="12" customHeight="1" thickBot="1" x14ac:dyDescent="0.25">
      <c r="A55" s="32" t="s">
        <v>181</v>
      </c>
      <c r="B55" s="21" t="s">
        <v>298</v>
      </c>
      <c r="C55" s="314">
        <f>SUM(C56:C58)</f>
        <v>0</v>
      </c>
    </row>
    <row r="56" spans="1:3" s="100" customFormat="1" ht="12" customHeight="1" x14ac:dyDescent="0.2">
      <c r="A56" s="462" t="s">
        <v>97</v>
      </c>
      <c r="B56" s="443" t="s">
        <v>299</v>
      </c>
      <c r="C56" s="317"/>
    </row>
    <row r="57" spans="1:3" s="100" customFormat="1" ht="12" customHeight="1" x14ac:dyDescent="0.2">
      <c r="A57" s="463" t="s">
        <v>98</v>
      </c>
      <c r="B57" s="444" t="s">
        <v>433</v>
      </c>
      <c r="C57" s="316"/>
    </row>
    <row r="58" spans="1:3" s="100" customFormat="1" ht="12" customHeight="1" x14ac:dyDescent="0.2">
      <c r="A58" s="463" t="s">
        <v>302</v>
      </c>
      <c r="B58" s="444" t="s">
        <v>300</v>
      </c>
      <c r="C58" s="316"/>
    </row>
    <row r="59" spans="1:3" s="100" customFormat="1" ht="12" customHeight="1" thickBot="1" x14ac:dyDescent="0.25">
      <c r="A59" s="464" t="s">
        <v>303</v>
      </c>
      <c r="B59" s="542" t="s">
        <v>301</v>
      </c>
      <c r="C59" s="318"/>
    </row>
    <row r="60" spans="1:3" s="100" customFormat="1" ht="12" customHeight="1" thickBot="1" x14ac:dyDescent="0.25">
      <c r="A60" s="32" t="s">
        <v>26</v>
      </c>
      <c r="B60" s="309" t="s">
        <v>304</v>
      </c>
      <c r="C60" s="314">
        <f>SUM(C61:C63)</f>
        <v>0</v>
      </c>
    </row>
    <row r="61" spans="1:3" s="100" customFormat="1" ht="12" customHeight="1" x14ac:dyDescent="0.2">
      <c r="A61" s="462" t="s">
        <v>182</v>
      </c>
      <c r="B61" s="443" t="s">
        <v>306</v>
      </c>
      <c r="C61" s="319"/>
    </row>
    <row r="62" spans="1:3" s="100" customFormat="1" ht="12" customHeight="1" x14ac:dyDescent="0.2">
      <c r="A62" s="463" t="s">
        <v>183</v>
      </c>
      <c r="B62" s="444" t="s">
        <v>434</v>
      </c>
      <c r="C62" s="319"/>
    </row>
    <row r="63" spans="1:3" s="100" customFormat="1" ht="12" customHeight="1" x14ac:dyDescent="0.2">
      <c r="A63" s="463" t="s">
        <v>232</v>
      </c>
      <c r="B63" s="444" t="s">
        <v>307</v>
      </c>
      <c r="C63" s="319"/>
    </row>
    <row r="64" spans="1:3" s="100" customFormat="1" ht="12" customHeight="1" thickBot="1" x14ac:dyDescent="0.25">
      <c r="A64" s="464" t="s">
        <v>305</v>
      </c>
      <c r="B64" s="542" t="s">
        <v>308</v>
      </c>
      <c r="C64" s="319"/>
    </row>
    <row r="65" spans="1:3" s="100" customFormat="1" ht="12" customHeight="1" thickBot="1" x14ac:dyDescent="0.25">
      <c r="A65" s="32" t="s">
        <v>27</v>
      </c>
      <c r="B65" s="21" t="s">
        <v>309</v>
      </c>
      <c r="C65" s="320">
        <f>+C8+C15+C22+C29+C37+C49+C55+C60</f>
        <v>0</v>
      </c>
    </row>
    <row r="66" spans="1:3" s="100" customFormat="1" ht="12" customHeight="1" thickBot="1" x14ac:dyDescent="0.2">
      <c r="A66" s="465" t="s">
        <v>400</v>
      </c>
      <c r="B66" s="309" t="s">
        <v>311</v>
      </c>
      <c r="C66" s="314">
        <f>SUM(C67:C69)</f>
        <v>0</v>
      </c>
    </row>
    <row r="67" spans="1:3" s="100" customFormat="1" ht="12" customHeight="1" x14ac:dyDescent="0.2">
      <c r="A67" s="462" t="s">
        <v>342</v>
      </c>
      <c r="B67" s="443" t="s">
        <v>312</v>
      </c>
      <c r="C67" s="319"/>
    </row>
    <row r="68" spans="1:3" s="100" customFormat="1" ht="12" customHeight="1" x14ac:dyDescent="0.2">
      <c r="A68" s="463" t="s">
        <v>351</v>
      </c>
      <c r="B68" s="444" t="s">
        <v>313</v>
      </c>
      <c r="C68" s="319"/>
    </row>
    <row r="69" spans="1:3" s="100" customFormat="1" ht="12" customHeight="1" thickBot="1" x14ac:dyDescent="0.25">
      <c r="A69" s="464" t="s">
        <v>352</v>
      </c>
      <c r="B69" s="546" t="s">
        <v>314</v>
      </c>
      <c r="C69" s="319"/>
    </row>
    <row r="70" spans="1:3" s="100" customFormat="1" ht="12" customHeight="1" thickBot="1" x14ac:dyDescent="0.2">
      <c r="A70" s="465" t="s">
        <v>315</v>
      </c>
      <c r="B70" s="309" t="s">
        <v>316</v>
      </c>
      <c r="C70" s="314">
        <f>SUM(C71:C74)</f>
        <v>0</v>
      </c>
    </row>
    <row r="71" spans="1:3" s="100" customFormat="1" ht="12" customHeight="1" x14ac:dyDescent="0.2">
      <c r="A71" s="462" t="s">
        <v>150</v>
      </c>
      <c r="B71" s="443" t="s">
        <v>317</v>
      </c>
      <c r="C71" s="319"/>
    </row>
    <row r="72" spans="1:3" s="100" customFormat="1" ht="12" customHeight="1" x14ac:dyDescent="0.2">
      <c r="A72" s="463" t="s">
        <v>151</v>
      </c>
      <c r="B72" s="444" t="s">
        <v>318</v>
      </c>
      <c r="C72" s="319"/>
    </row>
    <row r="73" spans="1:3" s="100" customFormat="1" ht="12" customHeight="1" x14ac:dyDescent="0.2">
      <c r="A73" s="463" t="s">
        <v>343</v>
      </c>
      <c r="B73" s="444" t="s">
        <v>319</v>
      </c>
      <c r="C73" s="319"/>
    </row>
    <row r="74" spans="1:3" s="100" customFormat="1" ht="12" customHeight="1" thickBot="1" x14ac:dyDescent="0.25">
      <c r="A74" s="464" t="s">
        <v>344</v>
      </c>
      <c r="B74" s="445" t="s">
        <v>320</v>
      </c>
      <c r="C74" s="319"/>
    </row>
    <row r="75" spans="1:3" s="100" customFormat="1" ht="12" customHeight="1" thickBot="1" x14ac:dyDescent="0.2">
      <c r="A75" s="465" t="s">
        <v>321</v>
      </c>
      <c r="B75" s="309" t="s">
        <v>322</v>
      </c>
      <c r="C75" s="314">
        <f>SUM(C76:C77)</f>
        <v>0</v>
      </c>
    </row>
    <row r="76" spans="1:3" s="100" customFormat="1" ht="12" customHeight="1" x14ac:dyDescent="0.2">
      <c r="A76" s="462" t="s">
        <v>345</v>
      </c>
      <c r="B76" s="443" t="s">
        <v>323</v>
      </c>
      <c r="C76" s="319"/>
    </row>
    <row r="77" spans="1:3" s="100" customFormat="1" ht="12" customHeight="1" thickBot="1" x14ac:dyDescent="0.25">
      <c r="A77" s="464" t="s">
        <v>346</v>
      </c>
      <c r="B77" s="445" t="s">
        <v>324</v>
      </c>
      <c r="C77" s="319"/>
    </row>
    <row r="78" spans="1:3" s="99" customFormat="1" ht="12" customHeight="1" thickBot="1" x14ac:dyDescent="0.2">
      <c r="A78" s="465" t="s">
        <v>325</v>
      </c>
      <c r="B78" s="309" t="s">
        <v>326</v>
      </c>
      <c r="C78" s="314">
        <f>SUM(C79:C81)</f>
        <v>0</v>
      </c>
    </row>
    <row r="79" spans="1:3" s="100" customFormat="1" ht="12" customHeight="1" x14ac:dyDescent="0.2">
      <c r="A79" s="462" t="s">
        <v>347</v>
      </c>
      <c r="B79" s="443" t="s">
        <v>327</v>
      </c>
      <c r="C79" s="319"/>
    </row>
    <row r="80" spans="1:3" s="100" customFormat="1" ht="12" customHeight="1" x14ac:dyDescent="0.2">
      <c r="A80" s="463" t="s">
        <v>348</v>
      </c>
      <c r="B80" s="444" t="s">
        <v>328</v>
      </c>
      <c r="C80" s="319"/>
    </row>
    <row r="81" spans="1:3" s="100" customFormat="1" ht="12" customHeight="1" thickBot="1" x14ac:dyDescent="0.25">
      <c r="A81" s="464" t="s">
        <v>349</v>
      </c>
      <c r="B81" s="445" t="s">
        <v>329</v>
      </c>
      <c r="C81" s="319"/>
    </row>
    <row r="82" spans="1:3" s="100" customFormat="1" ht="12" customHeight="1" thickBot="1" x14ac:dyDescent="0.2">
      <c r="A82" s="465" t="s">
        <v>330</v>
      </c>
      <c r="B82" s="309" t="s">
        <v>350</v>
      </c>
      <c r="C82" s="314">
        <f>SUM(C83:C86)</f>
        <v>0</v>
      </c>
    </row>
    <row r="83" spans="1:3" s="100" customFormat="1" ht="12" customHeight="1" x14ac:dyDescent="0.2">
      <c r="A83" s="466" t="s">
        <v>331</v>
      </c>
      <c r="B83" s="443" t="s">
        <v>332</v>
      </c>
      <c r="C83" s="319"/>
    </row>
    <row r="84" spans="1:3" s="100" customFormat="1" ht="12" customHeight="1" x14ac:dyDescent="0.2">
      <c r="A84" s="467" t="s">
        <v>333</v>
      </c>
      <c r="B84" s="444" t="s">
        <v>334</v>
      </c>
      <c r="C84" s="319"/>
    </row>
    <row r="85" spans="1:3" s="100" customFormat="1" ht="12" customHeight="1" x14ac:dyDescent="0.2">
      <c r="A85" s="467" t="s">
        <v>335</v>
      </c>
      <c r="B85" s="444" t="s">
        <v>336</v>
      </c>
      <c r="C85" s="319"/>
    </row>
    <row r="86" spans="1:3" s="99" customFormat="1" ht="12" customHeight="1" thickBot="1" x14ac:dyDescent="0.25">
      <c r="A86" s="468" t="s">
        <v>337</v>
      </c>
      <c r="B86" s="445" t="s">
        <v>338</v>
      </c>
      <c r="C86" s="319"/>
    </row>
    <row r="87" spans="1:3" s="99" customFormat="1" ht="12" customHeight="1" thickBot="1" x14ac:dyDescent="0.2">
      <c r="A87" s="465" t="s">
        <v>339</v>
      </c>
      <c r="B87" s="309" t="s">
        <v>482</v>
      </c>
      <c r="C87" s="488"/>
    </row>
    <row r="88" spans="1:3" s="99" customFormat="1" ht="12" customHeight="1" thickBot="1" x14ac:dyDescent="0.2">
      <c r="A88" s="465" t="s">
        <v>514</v>
      </c>
      <c r="B88" s="309" t="s">
        <v>340</v>
      </c>
      <c r="C88" s="488"/>
    </row>
    <row r="89" spans="1:3" s="99" customFormat="1" ht="12" customHeight="1" thickBot="1" x14ac:dyDescent="0.2">
      <c r="A89" s="465" t="s">
        <v>515</v>
      </c>
      <c r="B89" s="450" t="s">
        <v>485</v>
      </c>
      <c r="C89" s="320">
        <f>+C66+C70+C75+C78+C82+C88+C87</f>
        <v>0</v>
      </c>
    </row>
    <row r="90" spans="1:3" s="99" customFormat="1" ht="12" customHeight="1" thickBot="1" x14ac:dyDescent="0.2">
      <c r="A90" s="469" t="s">
        <v>516</v>
      </c>
      <c r="B90" s="451" t="s">
        <v>517</v>
      </c>
      <c r="C90" s="320">
        <f>+C65+C89</f>
        <v>0</v>
      </c>
    </row>
    <row r="91" spans="1:3" s="100" customFormat="1" ht="15" customHeight="1" thickBot="1" x14ac:dyDescent="0.25">
      <c r="A91" s="252"/>
      <c r="B91" s="253"/>
      <c r="C91" s="384"/>
    </row>
    <row r="92" spans="1:3" s="71" customFormat="1" ht="16.5" customHeight="1" thickBot="1" x14ac:dyDescent="0.25">
      <c r="A92" s="256"/>
      <c r="B92" s="257" t="s">
        <v>58</v>
      </c>
      <c r="C92" s="386"/>
    </row>
    <row r="93" spans="1:3" s="101" customFormat="1" ht="12" customHeight="1" thickBot="1" x14ac:dyDescent="0.25">
      <c r="A93" s="435" t="s">
        <v>19</v>
      </c>
      <c r="B93" s="28" t="s">
        <v>521</v>
      </c>
      <c r="C93" s="313">
        <f>+C94+C95+C96+C97+C98+C111</f>
        <v>0</v>
      </c>
    </row>
    <row r="94" spans="1:3" ht="12" customHeight="1" x14ac:dyDescent="0.2">
      <c r="A94" s="470" t="s">
        <v>99</v>
      </c>
      <c r="B94" s="10" t="s">
        <v>50</v>
      </c>
      <c r="C94" s="315"/>
    </row>
    <row r="95" spans="1:3" ht="12" customHeight="1" x14ac:dyDescent="0.2">
      <c r="A95" s="463" t="s">
        <v>100</v>
      </c>
      <c r="B95" s="8" t="s">
        <v>184</v>
      </c>
      <c r="C95" s="316"/>
    </row>
    <row r="96" spans="1:3" ht="12" customHeight="1" x14ac:dyDescent="0.2">
      <c r="A96" s="463" t="s">
        <v>101</v>
      </c>
      <c r="B96" s="8" t="s">
        <v>141</v>
      </c>
      <c r="C96" s="318"/>
    </row>
    <row r="97" spans="1:3" ht="12" customHeight="1" x14ac:dyDescent="0.2">
      <c r="A97" s="463" t="s">
        <v>102</v>
      </c>
      <c r="B97" s="11" t="s">
        <v>185</v>
      </c>
      <c r="C97" s="318"/>
    </row>
    <row r="98" spans="1:3" ht="12" customHeight="1" x14ac:dyDescent="0.2">
      <c r="A98" s="463" t="s">
        <v>113</v>
      </c>
      <c r="B98" s="19" t="s">
        <v>186</v>
      </c>
      <c r="C98" s="318"/>
    </row>
    <row r="99" spans="1:3" ht="12" customHeight="1" x14ac:dyDescent="0.2">
      <c r="A99" s="463" t="s">
        <v>103</v>
      </c>
      <c r="B99" s="8" t="s">
        <v>518</v>
      </c>
      <c r="C99" s="318"/>
    </row>
    <row r="100" spans="1:3" ht="12" customHeight="1" x14ac:dyDescent="0.2">
      <c r="A100" s="463" t="s">
        <v>104</v>
      </c>
      <c r="B100" s="149" t="s">
        <v>448</v>
      </c>
      <c r="C100" s="318"/>
    </row>
    <row r="101" spans="1:3" ht="12" customHeight="1" x14ac:dyDescent="0.2">
      <c r="A101" s="463" t="s">
        <v>114</v>
      </c>
      <c r="B101" s="149" t="s">
        <v>447</v>
      </c>
      <c r="C101" s="318"/>
    </row>
    <row r="102" spans="1:3" ht="12" customHeight="1" x14ac:dyDescent="0.2">
      <c r="A102" s="463" t="s">
        <v>115</v>
      </c>
      <c r="B102" s="149" t="s">
        <v>356</v>
      </c>
      <c r="C102" s="318"/>
    </row>
    <row r="103" spans="1:3" ht="12" customHeight="1" x14ac:dyDescent="0.2">
      <c r="A103" s="463" t="s">
        <v>116</v>
      </c>
      <c r="B103" s="150" t="s">
        <v>357</v>
      </c>
      <c r="C103" s="318"/>
    </row>
    <row r="104" spans="1:3" ht="12" customHeight="1" x14ac:dyDescent="0.2">
      <c r="A104" s="463" t="s">
        <v>117</v>
      </c>
      <c r="B104" s="150" t="s">
        <v>358</v>
      </c>
      <c r="C104" s="318"/>
    </row>
    <row r="105" spans="1:3" ht="12" customHeight="1" x14ac:dyDescent="0.2">
      <c r="A105" s="463" t="s">
        <v>119</v>
      </c>
      <c r="B105" s="149" t="s">
        <v>359</v>
      </c>
      <c r="C105" s="318"/>
    </row>
    <row r="106" spans="1:3" ht="12" customHeight="1" x14ac:dyDescent="0.2">
      <c r="A106" s="463" t="s">
        <v>187</v>
      </c>
      <c r="B106" s="149" t="s">
        <v>360</v>
      </c>
      <c r="C106" s="318"/>
    </row>
    <row r="107" spans="1:3" ht="12" customHeight="1" x14ac:dyDescent="0.2">
      <c r="A107" s="463" t="s">
        <v>354</v>
      </c>
      <c r="B107" s="150" t="s">
        <v>361</v>
      </c>
      <c r="C107" s="318"/>
    </row>
    <row r="108" spans="1:3" ht="12" customHeight="1" x14ac:dyDescent="0.2">
      <c r="A108" s="471" t="s">
        <v>355</v>
      </c>
      <c r="B108" s="151" t="s">
        <v>362</v>
      </c>
      <c r="C108" s="318"/>
    </row>
    <row r="109" spans="1:3" ht="12" customHeight="1" x14ac:dyDescent="0.2">
      <c r="A109" s="463" t="s">
        <v>445</v>
      </c>
      <c r="B109" s="151" t="s">
        <v>363</v>
      </c>
      <c r="C109" s="318"/>
    </row>
    <row r="110" spans="1:3" ht="12" customHeight="1" x14ac:dyDescent="0.2">
      <c r="A110" s="463" t="s">
        <v>446</v>
      </c>
      <c r="B110" s="150" t="s">
        <v>364</v>
      </c>
      <c r="C110" s="316"/>
    </row>
    <row r="111" spans="1:3" ht="12" customHeight="1" x14ac:dyDescent="0.2">
      <c r="A111" s="463" t="s">
        <v>450</v>
      </c>
      <c r="B111" s="11" t="s">
        <v>51</v>
      </c>
      <c r="C111" s="316"/>
    </row>
    <row r="112" spans="1:3" ht="12" customHeight="1" x14ac:dyDescent="0.2">
      <c r="A112" s="464" t="s">
        <v>451</v>
      </c>
      <c r="B112" s="8" t="s">
        <v>519</v>
      </c>
      <c r="C112" s="318"/>
    </row>
    <row r="113" spans="1:3" ht="12" customHeight="1" thickBot="1" x14ac:dyDescent="0.25">
      <c r="A113" s="472" t="s">
        <v>452</v>
      </c>
      <c r="B113" s="152" t="s">
        <v>520</v>
      </c>
      <c r="C113" s="322"/>
    </row>
    <row r="114" spans="1:3" ht="12" customHeight="1" thickBot="1" x14ac:dyDescent="0.25">
      <c r="A114" s="32" t="s">
        <v>20</v>
      </c>
      <c r="B114" s="27" t="s">
        <v>365</v>
      </c>
      <c r="C114" s="314">
        <f>+C115+C117+C119</f>
        <v>0</v>
      </c>
    </row>
    <row r="115" spans="1:3" ht="12" customHeight="1" x14ac:dyDescent="0.2">
      <c r="A115" s="462" t="s">
        <v>105</v>
      </c>
      <c r="B115" s="8" t="s">
        <v>231</v>
      </c>
      <c r="C115" s="317"/>
    </row>
    <row r="116" spans="1:3" ht="12" customHeight="1" x14ac:dyDescent="0.2">
      <c r="A116" s="462" t="s">
        <v>106</v>
      </c>
      <c r="B116" s="12" t="s">
        <v>369</v>
      </c>
      <c r="C116" s="317"/>
    </row>
    <row r="117" spans="1:3" ht="12" customHeight="1" x14ac:dyDescent="0.2">
      <c r="A117" s="462" t="s">
        <v>107</v>
      </c>
      <c r="B117" s="12" t="s">
        <v>188</v>
      </c>
      <c r="C117" s="316"/>
    </row>
    <row r="118" spans="1:3" ht="12" customHeight="1" x14ac:dyDescent="0.2">
      <c r="A118" s="462" t="s">
        <v>108</v>
      </c>
      <c r="B118" s="12" t="s">
        <v>370</v>
      </c>
      <c r="C118" s="281"/>
    </row>
    <row r="119" spans="1:3" ht="12" customHeight="1" x14ac:dyDescent="0.2">
      <c r="A119" s="462" t="s">
        <v>109</v>
      </c>
      <c r="B119" s="311" t="s">
        <v>233</v>
      </c>
      <c r="C119" s="281"/>
    </row>
    <row r="120" spans="1:3" ht="12" customHeight="1" x14ac:dyDescent="0.2">
      <c r="A120" s="462" t="s">
        <v>118</v>
      </c>
      <c r="B120" s="310" t="s">
        <v>435</v>
      </c>
      <c r="C120" s="281"/>
    </row>
    <row r="121" spans="1:3" ht="12" customHeight="1" x14ac:dyDescent="0.2">
      <c r="A121" s="462" t="s">
        <v>120</v>
      </c>
      <c r="B121" s="439" t="s">
        <v>375</v>
      </c>
      <c r="C121" s="281"/>
    </row>
    <row r="122" spans="1:3" ht="12" customHeight="1" x14ac:dyDescent="0.2">
      <c r="A122" s="462" t="s">
        <v>189</v>
      </c>
      <c r="B122" s="150" t="s">
        <v>358</v>
      </c>
      <c r="C122" s="281"/>
    </row>
    <row r="123" spans="1:3" ht="12" customHeight="1" x14ac:dyDescent="0.2">
      <c r="A123" s="462" t="s">
        <v>190</v>
      </c>
      <c r="B123" s="150" t="s">
        <v>374</v>
      </c>
      <c r="C123" s="281"/>
    </row>
    <row r="124" spans="1:3" ht="12" customHeight="1" x14ac:dyDescent="0.2">
      <c r="A124" s="462" t="s">
        <v>191</v>
      </c>
      <c r="B124" s="150" t="s">
        <v>373</v>
      </c>
      <c r="C124" s="281"/>
    </row>
    <row r="125" spans="1:3" ht="12" customHeight="1" x14ac:dyDescent="0.2">
      <c r="A125" s="462" t="s">
        <v>366</v>
      </c>
      <c r="B125" s="150" t="s">
        <v>361</v>
      </c>
      <c r="C125" s="281"/>
    </row>
    <row r="126" spans="1:3" ht="12" customHeight="1" x14ac:dyDescent="0.2">
      <c r="A126" s="462" t="s">
        <v>367</v>
      </c>
      <c r="B126" s="150" t="s">
        <v>372</v>
      </c>
      <c r="C126" s="281"/>
    </row>
    <row r="127" spans="1:3" ht="12" customHeight="1" thickBot="1" x14ac:dyDescent="0.25">
      <c r="A127" s="471" t="s">
        <v>368</v>
      </c>
      <c r="B127" s="150" t="s">
        <v>371</v>
      </c>
      <c r="C127" s="283"/>
    </row>
    <row r="128" spans="1:3" ht="12" customHeight="1" thickBot="1" x14ac:dyDescent="0.25">
      <c r="A128" s="32" t="s">
        <v>21</v>
      </c>
      <c r="B128" s="130" t="s">
        <v>455</v>
      </c>
      <c r="C128" s="314">
        <f>+C93+C114</f>
        <v>0</v>
      </c>
    </row>
    <row r="129" spans="1:11" ht="12" customHeight="1" thickBot="1" x14ac:dyDescent="0.25">
      <c r="A129" s="32" t="s">
        <v>22</v>
      </c>
      <c r="B129" s="130" t="s">
        <v>456</v>
      </c>
      <c r="C129" s="314">
        <f>+C130+C131+C132</f>
        <v>0</v>
      </c>
    </row>
    <row r="130" spans="1:11" s="101" customFormat="1" ht="12" customHeight="1" x14ac:dyDescent="0.2">
      <c r="A130" s="462" t="s">
        <v>270</v>
      </c>
      <c r="B130" s="9" t="s">
        <v>524</v>
      </c>
      <c r="C130" s="281"/>
    </row>
    <row r="131" spans="1:11" ht="12" customHeight="1" x14ac:dyDescent="0.2">
      <c r="A131" s="462" t="s">
        <v>271</v>
      </c>
      <c r="B131" s="9" t="s">
        <v>464</v>
      </c>
      <c r="C131" s="281"/>
    </row>
    <row r="132" spans="1:11" ht="12" customHeight="1" thickBot="1" x14ac:dyDescent="0.25">
      <c r="A132" s="471" t="s">
        <v>272</v>
      </c>
      <c r="B132" s="7" t="s">
        <v>523</v>
      </c>
      <c r="C132" s="281"/>
    </row>
    <row r="133" spans="1:11" ht="12" customHeight="1" thickBot="1" x14ac:dyDescent="0.25">
      <c r="A133" s="32" t="s">
        <v>23</v>
      </c>
      <c r="B133" s="130" t="s">
        <v>457</v>
      </c>
      <c r="C133" s="314">
        <f>+C134+C135+C136+C137+C138+C139</f>
        <v>0</v>
      </c>
    </row>
    <row r="134" spans="1:11" ht="12" customHeight="1" x14ac:dyDescent="0.2">
      <c r="A134" s="462" t="s">
        <v>92</v>
      </c>
      <c r="B134" s="9" t="s">
        <v>466</v>
      </c>
      <c r="C134" s="281"/>
    </row>
    <row r="135" spans="1:11" ht="12" customHeight="1" x14ac:dyDescent="0.2">
      <c r="A135" s="462" t="s">
        <v>93</v>
      </c>
      <c r="B135" s="9" t="s">
        <v>458</v>
      </c>
      <c r="C135" s="281"/>
    </row>
    <row r="136" spans="1:11" ht="12" customHeight="1" x14ac:dyDescent="0.2">
      <c r="A136" s="462" t="s">
        <v>94</v>
      </c>
      <c r="B136" s="9" t="s">
        <v>459</v>
      </c>
      <c r="C136" s="281"/>
    </row>
    <row r="137" spans="1:11" ht="12" customHeight="1" x14ac:dyDescent="0.2">
      <c r="A137" s="462" t="s">
        <v>176</v>
      </c>
      <c r="B137" s="9" t="s">
        <v>522</v>
      </c>
      <c r="C137" s="281"/>
    </row>
    <row r="138" spans="1:11" ht="12" customHeight="1" x14ac:dyDescent="0.2">
      <c r="A138" s="462" t="s">
        <v>177</v>
      </c>
      <c r="B138" s="9" t="s">
        <v>461</v>
      </c>
      <c r="C138" s="281"/>
    </row>
    <row r="139" spans="1:11" s="101" customFormat="1" ht="12" customHeight="1" thickBot="1" x14ac:dyDescent="0.25">
      <c r="A139" s="471" t="s">
        <v>178</v>
      </c>
      <c r="B139" s="7" t="s">
        <v>462</v>
      </c>
      <c r="C139" s="281"/>
    </row>
    <row r="140" spans="1:11" ht="12" customHeight="1" thickBot="1" x14ac:dyDescent="0.25">
      <c r="A140" s="32" t="s">
        <v>24</v>
      </c>
      <c r="B140" s="130" t="s">
        <v>550</v>
      </c>
      <c r="C140" s="320">
        <f>+C141+C142+C144+C145+C143</f>
        <v>0</v>
      </c>
      <c r="K140" s="263"/>
    </row>
    <row r="141" spans="1:11" x14ac:dyDescent="0.2">
      <c r="A141" s="462" t="s">
        <v>95</v>
      </c>
      <c r="B141" s="9" t="s">
        <v>376</v>
      </c>
      <c r="C141" s="281"/>
    </row>
    <row r="142" spans="1:11" ht="12" customHeight="1" x14ac:dyDescent="0.2">
      <c r="A142" s="462" t="s">
        <v>96</v>
      </c>
      <c r="B142" s="9" t="s">
        <v>377</v>
      </c>
      <c r="C142" s="281"/>
    </row>
    <row r="143" spans="1:11" s="101" customFormat="1" ht="12" customHeight="1" x14ac:dyDescent="0.2">
      <c r="A143" s="462" t="s">
        <v>290</v>
      </c>
      <c r="B143" s="9" t="s">
        <v>549</v>
      </c>
      <c r="C143" s="281"/>
    </row>
    <row r="144" spans="1:11" s="101" customFormat="1" ht="12" customHeight="1" x14ac:dyDescent="0.2">
      <c r="A144" s="462" t="s">
        <v>291</v>
      </c>
      <c r="B144" s="9" t="s">
        <v>471</v>
      </c>
      <c r="C144" s="281"/>
    </row>
    <row r="145" spans="1:3" s="101" customFormat="1" ht="12" customHeight="1" thickBot="1" x14ac:dyDescent="0.25">
      <c r="A145" s="471" t="s">
        <v>292</v>
      </c>
      <c r="B145" s="7" t="s">
        <v>396</v>
      </c>
      <c r="C145" s="281"/>
    </row>
    <row r="146" spans="1:3" s="101" customFormat="1" ht="12" customHeight="1" thickBot="1" x14ac:dyDescent="0.25">
      <c r="A146" s="32" t="s">
        <v>25</v>
      </c>
      <c r="B146" s="130" t="s">
        <v>472</v>
      </c>
      <c r="C146" s="323">
        <f>+C147+C148+C149+C150+C151</f>
        <v>0</v>
      </c>
    </row>
    <row r="147" spans="1:3" s="101" customFormat="1" ht="12" customHeight="1" x14ac:dyDescent="0.2">
      <c r="A147" s="462" t="s">
        <v>97</v>
      </c>
      <c r="B147" s="9" t="s">
        <v>467</v>
      </c>
      <c r="C147" s="281"/>
    </row>
    <row r="148" spans="1:3" s="101" customFormat="1" ht="12" customHeight="1" x14ac:dyDescent="0.2">
      <c r="A148" s="462" t="s">
        <v>98</v>
      </c>
      <c r="B148" s="9" t="s">
        <v>474</v>
      </c>
      <c r="C148" s="281"/>
    </row>
    <row r="149" spans="1:3" s="101" customFormat="1" ht="12" customHeight="1" x14ac:dyDescent="0.2">
      <c r="A149" s="462" t="s">
        <v>302</v>
      </c>
      <c r="B149" s="9" t="s">
        <v>469</v>
      </c>
      <c r="C149" s="281"/>
    </row>
    <row r="150" spans="1:3" ht="12.75" customHeight="1" x14ac:dyDescent="0.2">
      <c r="A150" s="462" t="s">
        <v>303</v>
      </c>
      <c r="B150" s="9" t="s">
        <v>525</v>
      </c>
      <c r="C150" s="281"/>
    </row>
    <row r="151" spans="1:3" ht="12.75" customHeight="1" thickBot="1" x14ac:dyDescent="0.25">
      <c r="A151" s="471" t="s">
        <v>473</v>
      </c>
      <c r="B151" s="7" t="s">
        <v>476</v>
      </c>
      <c r="C151" s="283"/>
    </row>
    <row r="152" spans="1:3" ht="12.75" customHeight="1" thickBot="1" x14ac:dyDescent="0.25">
      <c r="A152" s="518" t="s">
        <v>26</v>
      </c>
      <c r="B152" s="130" t="s">
        <v>477</v>
      </c>
      <c r="C152" s="323"/>
    </row>
    <row r="153" spans="1:3" ht="12" customHeight="1" thickBot="1" x14ac:dyDescent="0.25">
      <c r="A153" s="518" t="s">
        <v>27</v>
      </c>
      <c r="B153" s="130" t="s">
        <v>478</v>
      </c>
      <c r="C153" s="323"/>
    </row>
    <row r="154" spans="1:3" ht="15" customHeight="1" thickBot="1" x14ac:dyDescent="0.25">
      <c r="A154" s="32" t="s">
        <v>28</v>
      </c>
      <c r="B154" s="130" t="s">
        <v>480</v>
      </c>
      <c r="C154" s="453">
        <f>+C129+C133+C140+C146+C152+C153</f>
        <v>0</v>
      </c>
    </row>
    <row r="155" spans="1:3" ht="13.5" thickBot="1" x14ac:dyDescent="0.25">
      <c r="A155" s="473" t="s">
        <v>29</v>
      </c>
      <c r="B155" s="405" t="s">
        <v>479</v>
      </c>
      <c r="C155" s="453">
        <f>+C128+C154</f>
        <v>0</v>
      </c>
    </row>
    <row r="156" spans="1:3" ht="15" customHeight="1" thickBot="1" x14ac:dyDescent="0.25">
      <c r="A156" s="413"/>
      <c r="B156" s="414"/>
      <c r="C156" s="415"/>
    </row>
    <row r="157" spans="1:3" ht="14.25" customHeight="1" thickBot="1" x14ac:dyDescent="0.25">
      <c r="A157" s="261" t="s">
        <v>526</v>
      </c>
      <c r="B157" s="262"/>
      <c r="C157" s="127"/>
    </row>
    <row r="158" spans="1:3" ht="13.5" thickBot="1" x14ac:dyDescent="0.25">
      <c r="A158" s="261" t="s">
        <v>206</v>
      </c>
      <c r="B158" s="262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59"/>
  <sheetViews>
    <sheetView view="pageLayout" topLeftCell="C1" zoomScaleNormal="130" zoomScaleSheetLayoutView="100" workbookViewId="0">
      <selection activeCell="C16" sqref="C16"/>
    </sheetView>
  </sheetViews>
  <sheetFormatPr defaultRowHeight="15.75" x14ac:dyDescent="0.25"/>
  <cols>
    <col min="1" max="1" width="9.5" style="406" customWidth="1"/>
    <col min="2" max="2" width="76.5" style="406" customWidth="1"/>
    <col min="3" max="5" width="20.33203125" style="407" customWidth="1"/>
    <col min="6" max="16384" width="9.33203125" style="440"/>
  </cols>
  <sheetData>
    <row r="1" spans="1:5" ht="15.95" customHeight="1" x14ac:dyDescent="0.25">
      <c r="A1" s="625" t="s">
        <v>16</v>
      </c>
      <c r="B1" s="625"/>
      <c r="C1" s="625"/>
      <c r="D1" s="440"/>
      <c r="E1" s="440"/>
    </row>
    <row r="2" spans="1:5" ht="15.95" customHeight="1" thickBot="1" x14ac:dyDescent="0.3">
      <c r="A2" s="626" t="s">
        <v>153</v>
      </c>
      <c r="B2" s="626"/>
    </row>
    <row r="3" spans="1:5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  <c r="D3" s="40" t="s">
        <v>599</v>
      </c>
      <c r="E3" s="40" t="s">
        <v>623</v>
      </c>
    </row>
    <row r="4" spans="1:5" s="441" customFormat="1" ht="12" customHeight="1" thickBot="1" x14ac:dyDescent="0.25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 x14ac:dyDescent="0.25">
      <c r="A5" s="20" t="s">
        <v>19</v>
      </c>
      <c r="B5" s="21" t="s">
        <v>254</v>
      </c>
      <c r="C5" s="314">
        <f>+C6+C7+C8+C9+C10+C11</f>
        <v>111876645</v>
      </c>
      <c r="D5" s="314">
        <f>E5-C5</f>
        <v>2525910</v>
      </c>
      <c r="E5" s="314">
        <f>+E6+E7+E8+E9+E10+E11</f>
        <v>114402555</v>
      </c>
    </row>
    <row r="6" spans="1:5" s="442" customFormat="1" ht="12" customHeight="1" x14ac:dyDescent="0.2">
      <c r="A6" s="15" t="s">
        <v>99</v>
      </c>
      <c r="B6" s="443" t="s">
        <v>255</v>
      </c>
      <c r="C6" s="317">
        <f>SUM('9.1. sz. mell'!C9)</f>
        <v>97189685</v>
      </c>
      <c r="D6" s="317">
        <f>E6-C6</f>
        <v>42212</v>
      </c>
      <c r="E6" s="317">
        <f>SUM('9.1. sz. mell'!E9)</f>
        <v>97231897</v>
      </c>
    </row>
    <row r="7" spans="1:5" s="442" customFormat="1" ht="12" customHeight="1" x14ac:dyDescent="0.2">
      <c r="A7" s="14" t="s">
        <v>100</v>
      </c>
      <c r="B7" s="444" t="s">
        <v>256</v>
      </c>
      <c r="C7" s="317"/>
      <c r="D7" s="317"/>
      <c r="E7" s="317"/>
    </row>
    <row r="8" spans="1:5" s="442" customFormat="1" ht="12" customHeight="1" x14ac:dyDescent="0.2">
      <c r="A8" s="14" t="s">
        <v>101</v>
      </c>
      <c r="B8" s="444" t="s">
        <v>559</v>
      </c>
      <c r="C8" s="317">
        <v>12394560</v>
      </c>
      <c r="D8" s="317">
        <f>E8-C8</f>
        <v>-225500</v>
      </c>
      <c r="E8" s="317">
        <v>12169060</v>
      </c>
    </row>
    <row r="9" spans="1:5" s="442" customFormat="1" ht="12" customHeight="1" x14ac:dyDescent="0.2">
      <c r="A9" s="14" t="s">
        <v>102</v>
      </c>
      <c r="B9" s="444" t="s">
        <v>258</v>
      </c>
      <c r="C9" s="317">
        <f>SUM('9.1. sz. mell'!C12)</f>
        <v>1800000</v>
      </c>
      <c r="D9" s="317">
        <f t="shared" ref="D9:D11" si="0">E9-C9</f>
        <v>0</v>
      </c>
      <c r="E9" s="317">
        <f>SUM('9.1. sz. mell'!E12)</f>
        <v>1800000</v>
      </c>
    </row>
    <row r="10" spans="1:5" s="442" customFormat="1" ht="12" customHeight="1" x14ac:dyDescent="0.2">
      <c r="A10" s="14" t="s">
        <v>149</v>
      </c>
      <c r="B10" s="310" t="s">
        <v>439</v>
      </c>
      <c r="C10" s="317">
        <f>SUM('9.1. sz. mell'!C13)</f>
        <v>492400</v>
      </c>
      <c r="D10" s="317">
        <f t="shared" si="0"/>
        <v>2709198</v>
      </c>
      <c r="E10" s="317">
        <f>SUM('9.1. sz. mell'!E13)</f>
        <v>3201598</v>
      </c>
    </row>
    <row r="11" spans="1:5" s="442" customFormat="1" ht="12" customHeight="1" thickBot="1" x14ac:dyDescent="0.25">
      <c r="A11" s="16" t="s">
        <v>103</v>
      </c>
      <c r="B11" s="311" t="s">
        <v>440</v>
      </c>
      <c r="C11" s="317">
        <f>SUM('9.1. sz. mell'!C14)</f>
        <v>0</v>
      </c>
      <c r="D11" s="317">
        <f t="shared" si="0"/>
        <v>0</v>
      </c>
      <c r="E11" s="317">
        <f>SUM('9.1. sz. mell'!E14)</f>
        <v>0</v>
      </c>
    </row>
    <row r="12" spans="1:5" s="442" customFormat="1" ht="12" customHeight="1" thickBot="1" x14ac:dyDescent="0.25">
      <c r="A12" s="20" t="s">
        <v>20</v>
      </c>
      <c r="B12" s="309" t="s">
        <v>259</v>
      </c>
      <c r="C12" s="314">
        <f>+C13+C14+C15+C16+C17</f>
        <v>12514251</v>
      </c>
      <c r="D12" s="314">
        <f>E12-C12</f>
        <v>13250034</v>
      </c>
      <c r="E12" s="314">
        <f>+E13+E14+E15+E16+E17</f>
        <v>25764285</v>
      </c>
    </row>
    <row r="13" spans="1:5" s="442" customFormat="1" ht="12" customHeight="1" x14ac:dyDescent="0.2">
      <c r="A13" s="15" t="s">
        <v>105</v>
      </c>
      <c r="B13" s="443" t="s">
        <v>260</v>
      </c>
      <c r="C13" s="317"/>
      <c r="D13" s="317">
        <f>E13-C13</f>
        <v>0</v>
      </c>
      <c r="E13" s="317"/>
    </row>
    <row r="14" spans="1:5" s="442" customFormat="1" ht="12" customHeight="1" x14ac:dyDescent="0.2">
      <c r="A14" s="14" t="s">
        <v>106</v>
      </c>
      <c r="B14" s="444" t="s">
        <v>261</v>
      </c>
      <c r="C14" s="316"/>
      <c r="D14" s="317">
        <f t="shared" ref="D14:D18" si="1">E14-C14</f>
        <v>0</v>
      </c>
      <c r="E14" s="316"/>
    </row>
    <row r="15" spans="1:5" s="442" customFormat="1" ht="12" customHeight="1" x14ac:dyDescent="0.2">
      <c r="A15" s="14" t="s">
        <v>107</v>
      </c>
      <c r="B15" s="444" t="s">
        <v>429</v>
      </c>
      <c r="C15" s="316"/>
      <c r="D15" s="317">
        <f t="shared" si="1"/>
        <v>0</v>
      </c>
      <c r="E15" s="316"/>
    </row>
    <row r="16" spans="1:5" s="442" customFormat="1" ht="12" customHeight="1" x14ac:dyDescent="0.2">
      <c r="A16" s="14" t="s">
        <v>108</v>
      </c>
      <c r="B16" s="444" t="s">
        <v>430</v>
      </c>
      <c r="C16" s="316"/>
      <c r="D16" s="317">
        <f t="shared" si="1"/>
        <v>0</v>
      </c>
      <c r="E16" s="316"/>
    </row>
    <row r="17" spans="1:5" s="442" customFormat="1" ht="12" customHeight="1" x14ac:dyDescent="0.2">
      <c r="A17" s="14" t="s">
        <v>109</v>
      </c>
      <c r="B17" s="444" t="s">
        <v>262</v>
      </c>
      <c r="C17" s="316">
        <v>12514251</v>
      </c>
      <c r="D17" s="317">
        <f t="shared" si="1"/>
        <v>13250034</v>
      </c>
      <c r="E17" s="316">
        <f>'9.1. sz. mell'!E20+'9.2. sz. mell'!E23</f>
        <v>25764285</v>
      </c>
    </row>
    <row r="18" spans="1:5" s="442" customFormat="1" ht="12" customHeight="1" thickBot="1" x14ac:dyDescent="0.25">
      <c r="A18" s="16" t="s">
        <v>118</v>
      </c>
      <c r="B18" s="311" t="s">
        <v>263</v>
      </c>
      <c r="C18" s="318"/>
      <c r="D18" s="317">
        <f t="shared" si="1"/>
        <v>0</v>
      </c>
      <c r="E18" s="318"/>
    </row>
    <row r="19" spans="1:5" s="442" customFormat="1" ht="12" customHeight="1" thickBot="1" x14ac:dyDescent="0.25">
      <c r="A19" s="20" t="s">
        <v>21</v>
      </c>
      <c r="B19" s="21" t="s">
        <v>264</v>
      </c>
      <c r="C19" s="314">
        <f>+C20+C21+C22+C23+C24</f>
        <v>9041731</v>
      </c>
      <c r="D19" s="314">
        <f>E19-C19</f>
        <v>2456000</v>
      </c>
      <c r="E19" s="314">
        <f>+E20+E21+E22+E23+E24</f>
        <v>11497731</v>
      </c>
    </row>
    <row r="20" spans="1:5" s="442" customFormat="1" ht="12" customHeight="1" x14ac:dyDescent="0.2">
      <c r="A20" s="15" t="s">
        <v>88</v>
      </c>
      <c r="B20" s="443" t="s">
        <v>265</v>
      </c>
      <c r="C20" s="317">
        <v>9041731</v>
      </c>
      <c r="D20" s="317">
        <f>E20-C20</f>
        <v>2456000</v>
      </c>
      <c r="E20" s="317">
        <v>11497731</v>
      </c>
    </row>
    <row r="21" spans="1:5" s="442" customFormat="1" ht="12" customHeight="1" x14ac:dyDescent="0.2">
      <c r="A21" s="14" t="s">
        <v>89</v>
      </c>
      <c r="B21" s="444" t="s">
        <v>266</v>
      </c>
      <c r="C21" s="316"/>
      <c r="D21" s="317">
        <f t="shared" ref="D21:D25" si="2">E21-C21</f>
        <v>0</v>
      </c>
      <c r="E21" s="316"/>
    </row>
    <row r="22" spans="1:5" s="442" customFormat="1" ht="12" customHeight="1" x14ac:dyDescent="0.2">
      <c r="A22" s="14" t="s">
        <v>90</v>
      </c>
      <c r="B22" s="444" t="s">
        <v>431</v>
      </c>
      <c r="C22" s="316"/>
      <c r="D22" s="317">
        <f t="shared" si="2"/>
        <v>0</v>
      </c>
      <c r="E22" s="316"/>
    </row>
    <row r="23" spans="1:5" s="442" customFormat="1" ht="12" customHeight="1" x14ac:dyDescent="0.2">
      <c r="A23" s="14" t="s">
        <v>91</v>
      </c>
      <c r="B23" s="444" t="s">
        <v>432</v>
      </c>
      <c r="C23" s="316"/>
      <c r="D23" s="317">
        <f t="shared" si="2"/>
        <v>0</v>
      </c>
      <c r="E23" s="316"/>
    </row>
    <row r="24" spans="1:5" s="442" customFormat="1" ht="12" customHeight="1" x14ac:dyDescent="0.2">
      <c r="A24" s="14" t="s">
        <v>172</v>
      </c>
      <c r="B24" s="444" t="s">
        <v>267</v>
      </c>
      <c r="C24" s="316"/>
      <c r="D24" s="317">
        <f t="shared" si="2"/>
        <v>0</v>
      </c>
      <c r="E24" s="316"/>
    </row>
    <row r="25" spans="1:5" s="442" customFormat="1" ht="12" customHeight="1" thickBot="1" x14ac:dyDescent="0.25">
      <c r="A25" s="16" t="s">
        <v>173</v>
      </c>
      <c r="B25" s="445" t="s">
        <v>268</v>
      </c>
      <c r="C25" s="318"/>
      <c r="D25" s="317">
        <f t="shared" si="2"/>
        <v>0</v>
      </c>
      <c r="E25" s="318"/>
    </row>
    <row r="26" spans="1:5" s="442" customFormat="1" ht="12" customHeight="1" thickBot="1" x14ac:dyDescent="0.25">
      <c r="A26" s="20" t="s">
        <v>174</v>
      </c>
      <c r="B26" s="21" t="s">
        <v>560</v>
      </c>
      <c r="C26" s="320">
        <f>SUM(C27:C33)</f>
        <v>20700000</v>
      </c>
      <c r="D26" s="320">
        <f>SUM(D27:D33)</f>
        <v>0</v>
      </c>
      <c r="E26" s="320">
        <f>SUM(E27:E33)</f>
        <v>20700000</v>
      </c>
    </row>
    <row r="27" spans="1:5" s="442" customFormat="1" ht="12" customHeight="1" x14ac:dyDescent="0.2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 x14ac:dyDescent="0.2">
      <c r="A28" s="14" t="s">
        <v>271</v>
      </c>
      <c r="B28" s="444" t="s">
        <v>565</v>
      </c>
      <c r="C28" s="316"/>
      <c r="D28" s="317">
        <f t="shared" ref="D28:D33" si="3">E28-C28</f>
        <v>0</v>
      </c>
      <c r="E28" s="316"/>
    </row>
    <row r="29" spans="1:5" s="442" customFormat="1" ht="12" customHeight="1" x14ac:dyDescent="0.2">
      <c r="A29" s="14" t="s">
        <v>272</v>
      </c>
      <c r="B29" s="444" t="s">
        <v>566</v>
      </c>
      <c r="C29" s="316">
        <v>13500000</v>
      </c>
      <c r="D29" s="317">
        <f t="shared" si="3"/>
        <v>0</v>
      </c>
      <c r="E29" s="316">
        <v>13500000</v>
      </c>
    </row>
    <row r="30" spans="1:5" s="442" customFormat="1" ht="12" customHeight="1" x14ac:dyDescent="0.2">
      <c r="A30" s="14" t="s">
        <v>273</v>
      </c>
      <c r="B30" s="444" t="s">
        <v>567</v>
      </c>
      <c r="C30" s="316"/>
      <c r="D30" s="317">
        <f t="shared" si="3"/>
        <v>0</v>
      </c>
      <c r="E30" s="316"/>
    </row>
    <row r="31" spans="1:5" s="442" customFormat="1" ht="12" customHeight="1" x14ac:dyDescent="0.2">
      <c r="A31" s="14" t="s">
        <v>561</v>
      </c>
      <c r="B31" s="444" t="s">
        <v>274</v>
      </c>
      <c r="C31" s="316">
        <v>6400000</v>
      </c>
      <c r="D31" s="317">
        <f t="shared" si="3"/>
        <v>0</v>
      </c>
      <c r="E31" s="316">
        <v>6400000</v>
      </c>
    </row>
    <row r="32" spans="1:5" s="442" customFormat="1" ht="12" customHeight="1" x14ac:dyDescent="0.2">
      <c r="A32" s="14" t="s">
        <v>562</v>
      </c>
      <c r="B32" s="444" t="s">
        <v>275</v>
      </c>
      <c r="C32" s="316">
        <v>300000</v>
      </c>
      <c r="D32" s="317">
        <f t="shared" si="3"/>
        <v>0</v>
      </c>
      <c r="E32" s="316">
        <v>300000</v>
      </c>
    </row>
    <row r="33" spans="1:5" s="442" customFormat="1" ht="12" customHeight="1" thickBot="1" x14ac:dyDescent="0.25">
      <c r="A33" s="16" t="s">
        <v>563</v>
      </c>
      <c r="B33" s="542" t="s">
        <v>276</v>
      </c>
      <c r="C33" s="318">
        <v>500000</v>
      </c>
      <c r="D33" s="317">
        <f t="shared" si="3"/>
        <v>0</v>
      </c>
      <c r="E33" s="318">
        <v>500000</v>
      </c>
    </row>
    <row r="34" spans="1:5" s="442" customFormat="1" ht="12" customHeight="1" thickBot="1" x14ac:dyDescent="0.25">
      <c r="A34" s="20" t="s">
        <v>23</v>
      </c>
      <c r="B34" s="21" t="s">
        <v>441</v>
      </c>
      <c r="C34" s="314">
        <f>SUM(C35:C45)</f>
        <v>7333429</v>
      </c>
      <c r="D34" s="314">
        <f>E34-C34</f>
        <v>2600000</v>
      </c>
      <c r="E34" s="314">
        <f>SUM(E35:E45)</f>
        <v>9933429</v>
      </c>
    </row>
    <row r="35" spans="1:5" s="442" customFormat="1" ht="12" customHeight="1" x14ac:dyDescent="0.2">
      <c r="A35" s="15" t="s">
        <v>92</v>
      </c>
      <c r="B35" s="443" t="s">
        <v>279</v>
      </c>
      <c r="C35" s="317">
        <f>SUM('9.1. sz. mell'!C38,'9.2. sz. mell'!C9)</f>
        <v>0</v>
      </c>
      <c r="D35" s="317">
        <f>E35-C35</f>
        <v>0</v>
      </c>
      <c r="E35" s="317">
        <f>SUM('9.1. sz. mell'!E38,'9.2. sz. mell'!E9)</f>
        <v>0</v>
      </c>
    </row>
    <row r="36" spans="1:5" s="442" customFormat="1" ht="12" customHeight="1" x14ac:dyDescent="0.2">
      <c r="A36" s="14" t="s">
        <v>93</v>
      </c>
      <c r="B36" s="444" t="s">
        <v>280</v>
      </c>
      <c r="C36" s="317">
        <f>SUM('9.1. sz. mell'!C39,'9.2. sz. mell'!C10)</f>
        <v>2455700</v>
      </c>
      <c r="D36" s="317">
        <f t="shared" ref="D36:D87" si="4">E36-C36</f>
        <v>2355337</v>
      </c>
      <c r="E36" s="317">
        <f>4211037+600000</f>
        <v>4811037</v>
      </c>
    </row>
    <row r="37" spans="1:5" s="442" customFormat="1" ht="12" customHeight="1" x14ac:dyDescent="0.2">
      <c r="A37" s="14" t="s">
        <v>94</v>
      </c>
      <c r="B37" s="444" t="s">
        <v>281</v>
      </c>
      <c r="C37" s="317">
        <f>SUM('9.1. sz. mell'!C40,'9.2. sz. mell'!C11)</f>
        <v>405337</v>
      </c>
      <c r="D37" s="317">
        <f t="shared" si="4"/>
        <v>-5337</v>
      </c>
      <c r="E37" s="317">
        <f>SUM('9.1. sz. mell'!E40,'9.2. sz. mell'!E11)</f>
        <v>400000</v>
      </c>
    </row>
    <row r="38" spans="1:5" s="442" customFormat="1" ht="12" customHeight="1" x14ac:dyDescent="0.2">
      <c r="A38" s="14" t="s">
        <v>176</v>
      </c>
      <c r="B38" s="444" t="s">
        <v>282</v>
      </c>
      <c r="C38" s="317">
        <f>SUM('9.1. sz. mell'!C41,'9.2. sz. mell'!C12)</f>
        <v>95680</v>
      </c>
      <c r="D38" s="317">
        <f t="shared" si="4"/>
        <v>0</v>
      </c>
      <c r="E38" s="317">
        <f>SUM('9.1. sz. mell'!E41,'9.2. sz. mell'!E12)</f>
        <v>95680</v>
      </c>
    </row>
    <row r="39" spans="1:5" s="442" customFormat="1" ht="12" customHeight="1" x14ac:dyDescent="0.2">
      <c r="A39" s="14" t="s">
        <v>177</v>
      </c>
      <c r="B39" s="444" t="s">
        <v>283</v>
      </c>
      <c r="C39" s="317">
        <f>SUM('9.1. sz. mell'!C42,'9.2. sz. mell'!C13)</f>
        <v>3253100</v>
      </c>
      <c r="D39" s="317">
        <f t="shared" si="4"/>
        <v>0</v>
      </c>
      <c r="E39" s="317">
        <f>SUM('9.1. sz. mell'!E42,'9.2. sz. mell'!E13)</f>
        <v>3253100</v>
      </c>
    </row>
    <row r="40" spans="1:5" s="442" customFormat="1" ht="12" customHeight="1" x14ac:dyDescent="0.2">
      <c r="A40" s="14" t="s">
        <v>178</v>
      </c>
      <c r="B40" s="444" t="s">
        <v>284</v>
      </c>
      <c r="C40" s="317">
        <f>SUM('9.1. sz. mell'!C43,'9.2. sz. mell'!C14)</f>
        <v>1013612</v>
      </c>
      <c r="D40" s="317">
        <f t="shared" si="4"/>
        <v>250000</v>
      </c>
      <c r="E40" s="317">
        <f>SUM('9.1. sz. mell'!E43,'9.2. sz. mell'!E14)</f>
        <v>1263612</v>
      </c>
    </row>
    <row r="41" spans="1:5" s="442" customFormat="1" ht="12" customHeight="1" x14ac:dyDescent="0.2">
      <c r="A41" s="14" t="s">
        <v>179</v>
      </c>
      <c r="B41" s="444" t="s">
        <v>285</v>
      </c>
      <c r="C41" s="317"/>
      <c r="D41" s="317">
        <f t="shared" si="4"/>
        <v>0</v>
      </c>
      <c r="E41" s="317"/>
    </row>
    <row r="42" spans="1:5" s="442" customFormat="1" ht="12" customHeight="1" x14ac:dyDescent="0.2">
      <c r="A42" s="14" t="s">
        <v>180</v>
      </c>
      <c r="B42" s="444" t="s">
        <v>568</v>
      </c>
      <c r="C42" s="317">
        <f>SUM('9.1. sz. mell'!C45,'9.2. sz. mell'!C16)</f>
        <v>110000</v>
      </c>
      <c r="D42" s="317">
        <f t="shared" si="4"/>
        <v>0</v>
      </c>
      <c r="E42" s="317">
        <f>100000+10000</f>
        <v>110000</v>
      </c>
    </row>
    <row r="43" spans="1:5" s="442" customFormat="1" ht="12" customHeight="1" x14ac:dyDescent="0.2">
      <c r="A43" s="14" t="s">
        <v>277</v>
      </c>
      <c r="B43" s="444" t="s">
        <v>287</v>
      </c>
      <c r="C43" s="317">
        <f>SUM('9.1. sz. mell'!C46,'9.2. sz. mell'!C17)</f>
        <v>0</v>
      </c>
      <c r="D43" s="317">
        <f t="shared" si="4"/>
        <v>0</v>
      </c>
      <c r="E43" s="317">
        <f>SUM('9.1. sz. mell'!E46,'9.2. sz. mell'!E17)</f>
        <v>0</v>
      </c>
    </row>
    <row r="44" spans="1:5" s="442" customFormat="1" ht="12" customHeight="1" x14ac:dyDescent="0.2">
      <c r="A44" s="16" t="s">
        <v>278</v>
      </c>
      <c r="B44" s="445" t="s">
        <v>443</v>
      </c>
      <c r="C44" s="317">
        <f>SUM('9.1. sz. mell'!C47,'9.2. sz. mell'!C18)</f>
        <v>0</v>
      </c>
      <c r="D44" s="317">
        <f t="shared" si="4"/>
        <v>0</v>
      </c>
      <c r="E44" s="317">
        <f>SUM('9.1. sz. mell'!E47,'9.2. sz. mell'!E18)</f>
        <v>0</v>
      </c>
    </row>
    <row r="45" spans="1:5" s="442" customFormat="1" ht="12" customHeight="1" thickBot="1" x14ac:dyDescent="0.25">
      <c r="A45" s="16" t="s">
        <v>442</v>
      </c>
      <c r="B45" s="311" t="s">
        <v>288</v>
      </c>
      <c r="C45" s="317">
        <f>SUM('9.1. sz. mell'!C48,'9.2. sz. mell'!C19)</f>
        <v>0</v>
      </c>
      <c r="D45" s="593">
        <f t="shared" si="4"/>
        <v>0</v>
      </c>
      <c r="E45" s="317">
        <f>SUM('9.1. sz. mell'!E48,'9.2. sz. mell'!E19)</f>
        <v>0</v>
      </c>
    </row>
    <row r="46" spans="1:5" s="442" customFormat="1" ht="12" customHeight="1" thickBot="1" x14ac:dyDescent="0.25">
      <c r="A46" s="20" t="s">
        <v>24</v>
      </c>
      <c r="B46" s="21" t="s">
        <v>289</v>
      </c>
      <c r="C46" s="314">
        <f>SUM(C47:C51)</f>
        <v>0</v>
      </c>
      <c r="D46" s="594">
        <f t="shared" si="4"/>
        <v>0</v>
      </c>
      <c r="E46" s="314">
        <f>SUM(E47:E51)</f>
        <v>0</v>
      </c>
    </row>
    <row r="47" spans="1:5" s="442" customFormat="1" ht="12" customHeight="1" x14ac:dyDescent="0.2">
      <c r="A47" s="15" t="s">
        <v>95</v>
      </c>
      <c r="B47" s="443" t="s">
        <v>293</v>
      </c>
      <c r="C47" s="487"/>
      <c r="D47" s="317">
        <f t="shared" si="4"/>
        <v>0</v>
      </c>
      <c r="E47" s="487"/>
    </row>
    <row r="48" spans="1:5" s="442" customFormat="1" ht="12" customHeight="1" x14ac:dyDescent="0.2">
      <c r="A48" s="14" t="s">
        <v>96</v>
      </c>
      <c r="B48" s="444" t="s">
        <v>294</v>
      </c>
      <c r="C48" s="319"/>
      <c r="D48" s="317">
        <f t="shared" si="4"/>
        <v>0</v>
      </c>
      <c r="E48" s="319"/>
    </row>
    <row r="49" spans="1:5" s="442" customFormat="1" ht="12" customHeight="1" x14ac:dyDescent="0.2">
      <c r="A49" s="14" t="s">
        <v>290</v>
      </c>
      <c r="B49" s="444" t="s">
        <v>295</v>
      </c>
      <c r="C49" s="319"/>
      <c r="D49" s="317">
        <f t="shared" si="4"/>
        <v>0</v>
      </c>
      <c r="E49" s="319"/>
    </row>
    <row r="50" spans="1:5" s="442" customFormat="1" ht="12" customHeight="1" x14ac:dyDescent="0.2">
      <c r="A50" s="14" t="s">
        <v>291</v>
      </c>
      <c r="B50" s="444" t="s">
        <v>296</v>
      </c>
      <c r="C50" s="319"/>
      <c r="D50" s="317">
        <f t="shared" si="4"/>
        <v>0</v>
      </c>
      <c r="E50" s="319"/>
    </row>
    <row r="51" spans="1:5" s="442" customFormat="1" ht="12" customHeight="1" thickBot="1" x14ac:dyDescent="0.25">
      <c r="A51" s="16" t="s">
        <v>292</v>
      </c>
      <c r="B51" s="311" t="s">
        <v>297</v>
      </c>
      <c r="C51" s="429"/>
      <c r="D51" s="593">
        <f t="shared" si="4"/>
        <v>0</v>
      </c>
      <c r="E51" s="429"/>
    </row>
    <row r="52" spans="1:5" s="442" customFormat="1" ht="12" customHeight="1" thickBot="1" x14ac:dyDescent="0.25">
      <c r="A52" s="20" t="s">
        <v>181</v>
      </c>
      <c r="B52" s="21" t="s">
        <v>298</v>
      </c>
      <c r="C52" s="314">
        <f>SUM(C53:C55)</f>
        <v>0</v>
      </c>
      <c r="D52" s="594">
        <f t="shared" si="4"/>
        <v>4046021</v>
      </c>
      <c r="E52" s="314">
        <f>SUM(E53:E55)</f>
        <v>4046021</v>
      </c>
    </row>
    <row r="53" spans="1:5" s="442" customFormat="1" ht="12" customHeight="1" x14ac:dyDescent="0.2">
      <c r="A53" s="15" t="s">
        <v>97</v>
      </c>
      <c r="B53" s="443" t="s">
        <v>299</v>
      </c>
      <c r="C53" s="317"/>
      <c r="D53" s="317">
        <f t="shared" si="4"/>
        <v>0</v>
      </c>
      <c r="E53" s="317"/>
    </row>
    <row r="54" spans="1:5" s="442" customFormat="1" ht="12" customHeight="1" x14ac:dyDescent="0.2">
      <c r="A54" s="14" t="s">
        <v>98</v>
      </c>
      <c r="B54" s="444" t="s">
        <v>433</v>
      </c>
      <c r="C54" s="316"/>
      <c r="D54" s="317">
        <f t="shared" si="4"/>
        <v>0</v>
      </c>
      <c r="E54" s="316"/>
    </row>
    <row r="55" spans="1:5" s="442" customFormat="1" ht="12" customHeight="1" x14ac:dyDescent="0.2">
      <c r="A55" s="14" t="s">
        <v>302</v>
      </c>
      <c r="B55" s="444" t="s">
        <v>300</v>
      </c>
      <c r="C55" s="316"/>
      <c r="D55" s="317">
        <f t="shared" si="4"/>
        <v>4046021</v>
      </c>
      <c r="E55" s="316">
        <v>4046021</v>
      </c>
    </row>
    <row r="56" spans="1:5" s="442" customFormat="1" ht="12" customHeight="1" thickBot="1" x14ac:dyDescent="0.25">
      <c r="A56" s="16" t="s">
        <v>303</v>
      </c>
      <c r="B56" s="311" t="s">
        <v>301</v>
      </c>
      <c r="C56" s="318"/>
      <c r="D56" s="593">
        <f t="shared" si="4"/>
        <v>0</v>
      </c>
      <c r="E56" s="318"/>
    </row>
    <row r="57" spans="1:5" s="442" customFormat="1" ht="12" customHeight="1" thickBot="1" x14ac:dyDescent="0.25">
      <c r="A57" s="20" t="s">
        <v>26</v>
      </c>
      <c r="B57" s="309" t="s">
        <v>304</v>
      </c>
      <c r="C57" s="314">
        <f>SUM(C58:C60)</f>
        <v>0</v>
      </c>
      <c r="D57" s="594">
        <f t="shared" si="4"/>
        <v>0</v>
      </c>
      <c r="E57" s="314">
        <f>SUM(E58:E60)</f>
        <v>0</v>
      </c>
    </row>
    <row r="58" spans="1:5" s="442" customFormat="1" ht="12" customHeight="1" x14ac:dyDescent="0.2">
      <c r="A58" s="15" t="s">
        <v>182</v>
      </c>
      <c r="B58" s="443" t="s">
        <v>306</v>
      </c>
      <c r="C58" s="319"/>
      <c r="D58" s="317">
        <f t="shared" si="4"/>
        <v>0</v>
      </c>
      <c r="E58" s="319"/>
    </row>
    <row r="59" spans="1:5" s="442" customFormat="1" ht="12" customHeight="1" x14ac:dyDescent="0.2">
      <c r="A59" s="14" t="s">
        <v>183</v>
      </c>
      <c r="B59" s="444" t="s">
        <v>434</v>
      </c>
      <c r="C59" s="319"/>
      <c r="D59" s="317">
        <f t="shared" si="4"/>
        <v>0</v>
      </c>
      <c r="E59" s="319"/>
    </row>
    <row r="60" spans="1:5" s="442" customFormat="1" ht="12" customHeight="1" x14ac:dyDescent="0.2">
      <c r="A60" s="14" t="s">
        <v>232</v>
      </c>
      <c r="B60" s="444" t="s">
        <v>307</v>
      </c>
      <c r="C60" s="319"/>
      <c r="D60" s="317">
        <f t="shared" si="4"/>
        <v>0</v>
      </c>
      <c r="E60" s="319"/>
    </row>
    <row r="61" spans="1:5" s="442" customFormat="1" ht="12" customHeight="1" thickBot="1" x14ac:dyDescent="0.25">
      <c r="A61" s="16" t="s">
        <v>305</v>
      </c>
      <c r="B61" s="311" t="s">
        <v>308</v>
      </c>
      <c r="C61" s="319"/>
      <c r="D61" s="593">
        <f t="shared" si="4"/>
        <v>0</v>
      </c>
      <c r="E61" s="319"/>
    </row>
    <row r="62" spans="1:5" s="442" customFormat="1" ht="12" customHeight="1" thickBot="1" x14ac:dyDescent="0.25">
      <c r="A62" s="515" t="s">
        <v>483</v>
      </c>
      <c r="B62" s="21" t="s">
        <v>309</v>
      </c>
      <c r="C62" s="320">
        <f>+C5+C12+C19+C26+C34+C46+C52+C57</f>
        <v>161466056</v>
      </c>
      <c r="D62" s="594">
        <f t="shared" si="4"/>
        <v>24877965</v>
      </c>
      <c r="E62" s="320">
        <f>+E5+E12+E19+E26+E34+E46+E52+E57</f>
        <v>186344021</v>
      </c>
    </row>
    <row r="63" spans="1:5" s="442" customFormat="1" ht="12" customHeight="1" thickBot="1" x14ac:dyDescent="0.25">
      <c r="A63" s="490" t="s">
        <v>310</v>
      </c>
      <c r="B63" s="309" t="s">
        <v>311</v>
      </c>
      <c r="C63" s="314">
        <f>SUM(C64:C66)</f>
        <v>0</v>
      </c>
      <c r="D63" s="594">
        <f t="shared" si="4"/>
        <v>0</v>
      </c>
      <c r="E63" s="314">
        <f>SUM(E64:E66)</f>
        <v>0</v>
      </c>
    </row>
    <row r="64" spans="1:5" s="442" customFormat="1" ht="12" customHeight="1" x14ac:dyDescent="0.2">
      <c r="A64" s="15" t="s">
        <v>342</v>
      </c>
      <c r="B64" s="443" t="s">
        <v>312</v>
      </c>
      <c r="C64" s="319"/>
      <c r="D64" s="317">
        <f t="shared" si="4"/>
        <v>0</v>
      </c>
      <c r="E64" s="319"/>
    </row>
    <row r="65" spans="1:5" s="442" customFormat="1" ht="12" customHeight="1" x14ac:dyDescent="0.2">
      <c r="A65" s="14" t="s">
        <v>351</v>
      </c>
      <c r="B65" s="444" t="s">
        <v>313</v>
      </c>
      <c r="C65" s="319"/>
      <c r="D65" s="317">
        <f t="shared" si="4"/>
        <v>0</v>
      </c>
      <c r="E65" s="319"/>
    </row>
    <row r="66" spans="1:5" s="442" customFormat="1" ht="12" customHeight="1" thickBot="1" x14ac:dyDescent="0.25">
      <c r="A66" s="16" t="s">
        <v>352</v>
      </c>
      <c r="B66" s="509" t="s">
        <v>468</v>
      </c>
      <c r="C66" s="319"/>
      <c r="D66" s="593">
        <f t="shared" si="4"/>
        <v>0</v>
      </c>
      <c r="E66" s="319"/>
    </row>
    <row r="67" spans="1:5" s="442" customFormat="1" ht="12" customHeight="1" thickBot="1" x14ac:dyDescent="0.25">
      <c r="A67" s="490" t="s">
        <v>315</v>
      </c>
      <c r="B67" s="309" t="s">
        <v>316</v>
      </c>
      <c r="C67" s="314">
        <f>SUM(C68:C71)</f>
        <v>0</v>
      </c>
      <c r="D67" s="594">
        <f t="shared" si="4"/>
        <v>0</v>
      </c>
      <c r="E67" s="314">
        <f>SUM(E68:E71)</f>
        <v>0</v>
      </c>
    </row>
    <row r="68" spans="1:5" s="442" customFormat="1" ht="12" customHeight="1" x14ac:dyDescent="0.2">
      <c r="A68" s="15" t="s">
        <v>150</v>
      </c>
      <c r="B68" s="443" t="s">
        <v>317</v>
      </c>
      <c r="C68" s="319"/>
      <c r="D68" s="317">
        <f t="shared" si="4"/>
        <v>0</v>
      </c>
      <c r="E68" s="319"/>
    </row>
    <row r="69" spans="1:5" s="442" customFormat="1" ht="12" customHeight="1" x14ac:dyDescent="0.2">
      <c r="A69" s="14" t="s">
        <v>151</v>
      </c>
      <c r="B69" s="444" t="s">
        <v>318</v>
      </c>
      <c r="C69" s="319"/>
      <c r="D69" s="317">
        <f t="shared" si="4"/>
        <v>0</v>
      </c>
      <c r="E69" s="319"/>
    </row>
    <row r="70" spans="1:5" s="442" customFormat="1" ht="12" customHeight="1" x14ac:dyDescent="0.2">
      <c r="A70" s="14" t="s">
        <v>343</v>
      </c>
      <c r="B70" s="444" t="s">
        <v>319</v>
      </c>
      <c r="C70" s="319"/>
      <c r="D70" s="317">
        <f t="shared" si="4"/>
        <v>0</v>
      </c>
      <c r="E70" s="319"/>
    </row>
    <row r="71" spans="1:5" s="442" customFormat="1" ht="12" customHeight="1" thickBot="1" x14ac:dyDescent="0.25">
      <c r="A71" s="16" t="s">
        <v>344</v>
      </c>
      <c r="B71" s="311" t="s">
        <v>320</v>
      </c>
      <c r="C71" s="319"/>
      <c r="D71" s="593">
        <f t="shared" si="4"/>
        <v>0</v>
      </c>
      <c r="E71" s="319"/>
    </row>
    <row r="72" spans="1:5" s="442" customFormat="1" ht="12" customHeight="1" thickBot="1" x14ac:dyDescent="0.25">
      <c r="A72" s="490" t="s">
        <v>321</v>
      </c>
      <c r="B72" s="309" t="s">
        <v>322</v>
      </c>
      <c r="C72" s="314">
        <f>SUM(C73:C74)</f>
        <v>70302024</v>
      </c>
      <c r="D72" s="594">
        <f t="shared" si="4"/>
        <v>612368</v>
      </c>
      <c r="E72" s="314">
        <f>SUM(E73:E74)</f>
        <v>70914392</v>
      </c>
    </row>
    <row r="73" spans="1:5" s="442" customFormat="1" ht="12" customHeight="1" x14ac:dyDescent="0.2">
      <c r="A73" s="15" t="s">
        <v>345</v>
      </c>
      <c r="B73" s="443" t="s">
        <v>323</v>
      </c>
      <c r="C73" s="319">
        <v>70302024</v>
      </c>
      <c r="D73" s="317">
        <f t="shared" si="4"/>
        <v>612368</v>
      </c>
      <c r="E73" s="319">
        <f>'9.1. sz. mell'!E76+'9.2. sz. mell'!E39</f>
        <v>70914392</v>
      </c>
    </row>
    <row r="74" spans="1:5" s="442" customFormat="1" ht="12" customHeight="1" thickBot="1" x14ac:dyDescent="0.25">
      <c r="A74" s="16" t="s">
        <v>346</v>
      </c>
      <c r="B74" s="311" t="s">
        <v>324</v>
      </c>
      <c r="C74" s="319"/>
      <c r="D74" s="593">
        <f t="shared" si="4"/>
        <v>0</v>
      </c>
      <c r="E74" s="319"/>
    </row>
    <row r="75" spans="1:5" s="442" customFormat="1" ht="12" customHeight="1" thickBot="1" x14ac:dyDescent="0.25">
      <c r="A75" s="490" t="s">
        <v>325</v>
      </c>
      <c r="B75" s="309" t="s">
        <v>326</v>
      </c>
      <c r="C75" s="314">
        <f>SUM(C76:C78)</f>
        <v>0</v>
      </c>
      <c r="D75" s="594">
        <f t="shared" si="4"/>
        <v>0</v>
      </c>
      <c r="E75" s="314">
        <f>SUM(E76:E78)</f>
        <v>0</v>
      </c>
    </row>
    <row r="76" spans="1:5" s="442" customFormat="1" ht="12" customHeight="1" x14ac:dyDescent="0.2">
      <c r="A76" s="15" t="s">
        <v>347</v>
      </c>
      <c r="B76" s="443" t="s">
        <v>327</v>
      </c>
      <c r="C76" s="319"/>
      <c r="D76" s="317">
        <f t="shared" si="4"/>
        <v>0</v>
      </c>
      <c r="E76" s="319"/>
    </row>
    <row r="77" spans="1:5" s="442" customFormat="1" ht="12" customHeight="1" x14ac:dyDescent="0.2">
      <c r="A77" s="14" t="s">
        <v>348</v>
      </c>
      <c r="B77" s="444" t="s">
        <v>328</v>
      </c>
      <c r="C77" s="319"/>
      <c r="D77" s="317">
        <f t="shared" si="4"/>
        <v>0</v>
      </c>
      <c r="E77" s="319"/>
    </row>
    <row r="78" spans="1:5" s="442" customFormat="1" ht="12" customHeight="1" thickBot="1" x14ac:dyDescent="0.25">
      <c r="A78" s="16" t="s">
        <v>349</v>
      </c>
      <c r="B78" s="311" t="s">
        <v>329</v>
      </c>
      <c r="C78" s="319"/>
      <c r="D78" s="593">
        <f t="shared" si="4"/>
        <v>0</v>
      </c>
      <c r="E78" s="319"/>
    </row>
    <row r="79" spans="1:5" s="442" customFormat="1" ht="12" customHeight="1" thickBot="1" x14ac:dyDescent="0.25">
      <c r="A79" s="490" t="s">
        <v>330</v>
      </c>
      <c r="B79" s="309" t="s">
        <v>350</v>
      </c>
      <c r="C79" s="314">
        <f>SUM(C80:C83)</f>
        <v>0</v>
      </c>
      <c r="D79" s="594">
        <f t="shared" si="4"/>
        <v>0</v>
      </c>
      <c r="E79" s="314">
        <f>SUM(E80:E83)</f>
        <v>0</v>
      </c>
    </row>
    <row r="80" spans="1:5" s="442" customFormat="1" ht="12" customHeight="1" x14ac:dyDescent="0.2">
      <c r="A80" s="447" t="s">
        <v>331</v>
      </c>
      <c r="B80" s="443" t="s">
        <v>332</v>
      </c>
      <c r="C80" s="319"/>
      <c r="D80" s="317">
        <f t="shared" si="4"/>
        <v>0</v>
      </c>
      <c r="E80" s="319"/>
    </row>
    <row r="81" spans="1:5" s="442" customFormat="1" ht="12" customHeight="1" x14ac:dyDescent="0.2">
      <c r="A81" s="448" t="s">
        <v>333</v>
      </c>
      <c r="B81" s="444" t="s">
        <v>334</v>
      </c>
      <c r="C81" s="319"/>
      <c r="D81" s="317">
        <f t="shared" si="4"/>
        <v>0</v>
      </c>
      <c r="E81" s="319"/>
    </row>
    <row r="82" spans="1:5" s="442" customFormat="1" ht="12" customHeight="1" x14ac:dyDescent="0.2">
      <c r="A82" s="448" t="s">
        <v>335</v>
      </c>
      <c r="B82" s="444" t="s">
        <v>336</v>
      </c>
      <c r="C82" s="319"/>
      <c r="D82" s="317">
        <f t="shared" si="4"/>
        <v>0</v>
      </c>
      <c r="E82" s="319"/>
    </row>
    <row r="83" spans="1:5" s="442" customFormat="1" ht="12" customHeight="1" thickBot="1" x14ac:dyDescent="0.25">
      <c r="A83" s="449" t="s">
        <v>337</v>
      </c>
      <c r="B83" s="311" t="s">
        <v>338</v>
      </c>
      <c r="C83" s="319"/>
      <c r="D83" s="593">
        <f t="shared" si="4"/>
        <v>0</v>
      </c>
      <c r="E83" s="319"/>
    </row>
    <row r="84" spans="1:5" s="442" customFormat="1" ht="12" customHeight="1" thickBot="1" x14ac:dyDescent="0.25">
      <c r="A84" s="490" t="s">
        <v>339</v>
      </c>
      <c r="B84" s="309" t="s">
        <v>482</v>
      </c>
      <c r="C84" s="488"/>
      <c r="D84" s="595">
        <f t="shared" si="4"/>
        <v>0</v>
      </c>
      <c r="E84" s="488"/>
    </row>
    <row r="85" spans="1:5" s="442" customFormat="1" ht="13.5" customHeight="1" thickBot="1" x14ac:dyDescent="0.25">
      <c r="A85" s="490" t="s">
        <v>341</v>
      </c>
      <c r="B85" s="309" t="s">
        <v>340</v>
      </c>
      <c r="C85" s="488"/>
      <c r="D85" s="594">
        <f t="shared" si="4"/>
        <v>0</v>
      </c>
      <c r="E85" s="488"/>
    </row>
    <row r="86" spans="1:5" s="442" customFormat="1" ht="15.75" customHeight="1" thickBot="1" x14ac:dyDescent="0.25">
      <c r="A86" s="490" t="s">
        <v>353</v>
      </c>
      <c r="B86" s="450" t="s">
        <v>485</v>
      </c>
      <c r="C86" s="320">
        <f>+C63+C67+C72+C75+C79+C85+C84</f>
        <v>70302024</v>
      </c>
      <c r="D86" s="594">
        <f t="shared" si="4"/>
        <v>612368</v>
      </c>
      <c r="E86" s="320">
        <f>+E63+E67+E72+E75+E79+E85+E84</f>
        <v>70914392</v>
      </c>
    </row>
    <row r="87" spans="1:5" s="442" customFormat="1" ht="16.5" customHeight="1" thickBot="1" x14ac:dyDescent="0.25">
      <c r="A87" s="491" t="s">
        <v>484</v>
      </c>
      <c r="B87" s="451" t="s">
        <v>486</v>
      </c>
      <c r="C87" s="320">
        <f>+C62+C86</f>
        <v>231768080</v>
      </c>
      <c r="D87" s="317">
        <f t="shared" si="4"/>
        <v>25490333</v>
      </c>
      <c r="E87" s="320">
        <f>+E62+E86</f>
        <v>257258413</v>
      </c>
    </row>
    <row r="88" spans="1:5" s="442" customFormat="1" ht="83.25" customHeight="1" x14ac:dyDescent="0.2">
      <c r="A88" s="5"/>
      <c r="B88" s="6"/>
      <c r="C88" s="321"/>
      <c r="D88" s="321"/>
      <c r="E88" s="321"/>
    </row>
    <row r="89" spans="1:5" ht="16.5" customHeight="1" x14ac:dyDescent="0.25">
      <c r="A89" s="625" t="s">
        <v>48</v>
      </c>
      <c r="B89" s="625"/>
      <c r="C89" s="625"/>
      <c r="D89" s="440"/>
      <c r="E89" s="440"/>
    </row>
    <row r="90" spans="1:5" s="452" customFormat="1" ht="16.5" customHeight="1" thickBot="1" x14ac:dyDescent="0.3">
      <c r="A90" s="627" t="s">
        <v>154</v>
      </c>
      <c r="B90" s="627"/>
      <c r="C90" s="146"/>
      <c r="D90" s="146"/>
      <c r="E90" s="146" t="s">
        <v>600</v>
      </c>
    </row>
    <row r="91" spans="1:5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  <c r="D91" s="40" t="str">
        <f>+D3</f>
        <v>Módosítás összege</v>
      </c>
      <c r="E91" s="40" t="str">
        <f>+E3</f>
        <v>2018. évi módosított előirányzat</v>
      </c>
    </row>
    <row r="92" spans="1:5" s="441" customFormat="1" ht="12" customHeight="1" thickBot="1" x14ac:dyDescent="0.25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 x14ac:dyDescent="0.3">
      <c r="A93" s="22" t="s">
        <v>19</v>
      </c>
      <c r="B93" s="28" t="s">
        <v>444</v>
      </c>
      <c r="C93" s="313">
        <f>C94+C95+C96+C97+C98+C111</f>
        <v>113707925</v>
      </c>
      <c r="D93" s="313">
        <f>E93-C93</f>
        <v>59543131</v>
      </c>
      <c r="E93" s="313">
        <f>SUM(E94:E98)</f>
        <v>173251056</v>
      </c>
    </row>
    <row r="94" spans="1:5" ht="12" customHeight="1" x14ac:dyDescent="0.25">
      <c r="A94" s="17" t="s">
        <v>99</v>
      </c>
      <c r="B94" s="10" t="s">
        <v>50</v>
      </c>
      <c r="C94" s="315">
        <v>27363165</v>
      </c>
      <c r="D94" s="315">
        <f>E94-C94</f>
        <v>46706726</v>
      </c>
      <c r="E94" s="606">
        <v>74069891</v>
      </c>
    </row>
    <row r="95" spans="1:5" ht="12" customHeight="1" x14ac:dyDescent="0.25">
      <c r="A95" s="14" t="s">
        <v>100</v>
      </c>
      <c r="B95" s="8" t="s">
        <v>184</v>
      </c>
      <c r="C95" s="316">
        <v>13266468</v>
      </c>
      <c r="D95" s="316">
        <f>E95-C95</f>
        <v>911774</v>
      </c>
      <c r="E95" s="607">
        <v>14178242</v>
      </c>
    </row>
    <row r="96" spans="1:5" ht="12" customHeight="1" x14ac:dyDescent="0.25">
      <c r="A96" s="14" t="s">
        <v>101</v>
      </c>
      <c r="B96" s="8" t="s">
        <v>141</v>
      </c>
      <c r="C96" s="318">
        <v>59720661</v>
      </c>
      <c r="D96" s="316">
        <f t="shared" ref="D96:D154" si="5">E96-C96</f>
        <v>5806683</v>
      </c>
      <c r="E96" s="607">
        <v>65527344</v>
      </c>
    </row>
    <row r="97" spans="1:5" ht="12" customHeight="1" x14ac:dyDescent="0.25">
      <c r="A97" s="14" t="s">
        <v>102</v>
      </c>
      <c r="B97" s="11" t="s">
        <v>185</v>
      </c>
      <c r="C97" s="318">
        <v>2700000</v>
      </c>
      <c r="D97" s="316">
        <f t="shared" si="5"/>
        <v>2391000</v>
      </c>
      <c r="E97" s="607">
        <f>'9.1. sz. mell'!E97+'9.2. sz. mell'!E50</f>
        <v>5091000</v>
      </c>
    </row>
    <row r="98" spans="1:5" ht="12" customHeight="1" x14ac:dyDescent="0.25">
      <c r="A98" s="14" t="s">
        <v>113</v>
      </c>
      <c r="B98" s="19" t="s">
        <v>186</v>
      </c>
      <c r="C98" s="318">
        <v>10657631</v>
      </c>
      <c r="D98" s="316">
        <f t="shared" si="5"/>
        <v>3726948</v>
      </c>
      <c r="E98" s="607">
        <f>'9.1. sz. mell'!E98+'9.2. sz. mell'!E51</f>
        <v>14384579</v>
      </c>
    </row>
    <row r="99" spans="1:5" ht="12" customHeight="1" x14ac:dyDescent="0.25">
      <c r="A99" s="14" t="s">
        <v>103</v>
      </c>
      <c r="B99" s="8" t="s">
        <v>449</v>
      </c>
      <c r="C99" s="318"/>
      <c r="D99" s="316">
        <f t="shared" si="5"/>
        <v>0</v>
      </c>
      <c r="E99" s="318"/>
    </row>
    <row r="100" spans="1:5" ht="12" customHeight="1" x14ac:dyDescent="0.25">
      <c r="A100" s="14" t="s">
        <v>104</v>
      </c>
      <c r="B100" s="151" t="s">
        <v>448</v>
      </c>
      <c r="C100" s="318"/>
      <c r="D100" s="316">
        <f t="shared" si="5"/>
        <v>0</v>
      </c>
      <c r="E100" s="318"/>
    </row>
    <row r="101" spans="1:5" ht="12" customHeight="1" x14ac:dyDescent="0.25">
      <c r="A101" s="14" t="s">
        <v>114</v>
      </c>
      <c r="B101" s="151" t="s">
        <v>447</v>
      </c>
      <c r="C101" s="318"/>
      <c r="D101" s="316">
        <f t="shared" si="5"/>
        <v>0</v>
      </c>
      <c r="E101" s="318"/>
    </row>
    <row r="102" spans="1:5" ht="12" customHeight="1" x14ac:dyDescent="0.25">
      <c r="A102" s="14" t="s">
        <v>115</v>
      </c>
      <c r="B102" s="149" t="s">
        <v>356</v>
      </c>
      <c r="C102" s="318"/>
      <c r="D102" s="316">
        <f t="shared" si="5"/>
        <v>0</v>
      </c>
      <c r="E102" s="318"/>
    </row>
    <row r="103" spans="1:5" ht="12" customHeight="1" x14ac:dyDescent="0.25">
      <c r="A103" s="14" t="s">
        <v>116</v>
      </c>
      <c r="B103" s="150" t="s">
        <v>357</v>
      </c>
      <c r="C103" s="318"/>
      <c r="D103" s="316">
        <f t="shared" si="5"/>
        <v>0</v>
      </c>
      <c r="E103" s="318"/>
    </row>
    <row r="104" spans="1:5" ht="12" customHeight="1" x14ac:dyDescent="0.25">
      <c r="A104" s="14" t="s">
        <v>117</v>
      </c>
      <c r="B104" s="150" t="s">
        <v>358</v>
      </c>
      <c r="C104" s="318"/>
      <c r="D104" s="316">
        <f t="shared" si="5"/>
        <v>0</v>
      </c>
      <c r="E104" s="318"/>
    </row>
    <row r="105" spans="1:5" ht="12" customHeight="1" x14ac:dyDescent="0.25">
      <c r="A105" s="14" t="s">
        <v>119</v>
      </c>
      <c r="B105" s="149" t="s">
        <v>359</v>
      </c>
      <c r="C105" s="318"/>
      <c r="D105" s="316">
        <f t="shared" si="5"/>
        <v>0</v>
      </c>
      <c r="E105" s="318"/>
    </row>
    <row r="106" spans="1:5" ht="12" customHeight="1" x14ac:dyDescent="0.25">
      <c r="A106" s="14" t="s">
        <v>187</v>
      </c>
      <c r="B106" s="149" t="s">
        <v>360</v>
      </c>
      <c r="C106" s="318"/>
      <c r="D106" s="316">
        <f t="shared" si="5"/>
        <v>0</v>
      </c>
      <c r="E106" s="318"/>
    </row>
    <row r="107" spans="1:5" ht="12" customHeight="1" x14ac:dyDescent="0.25">
      <c r="A107" s="14" t="s">
        <v>354</v>
      </c>
      <c r="B107" s="150" t="s">
        <v>361</v>
      </c>
      <c r="C107" s="318"/>
      <c r="D107" s="316">
        <f t="shared" si="5"/>
        <v>0</v>
      </c>
      <c r="E107" s="318"/>
    </row>
    <row r="108" spans="1:5" ht="12" customHeight="1" x14ac:dyDescent="0.25">
      <c r="A108" s="13" t="s">
        <v>355</v>
      </c>
      <c r="B108" s="151" t="s">
        <v>362</v>
      </c>
      <c r="C108" s="318"/>
      <c r="D108" s="316">
        <f t="shared" si="5"/>
        <v>0</v>
      </c>
      <c r="E108" s="318"/>
    </row>
    <row r="109" spans="1:5" ht="12" customHeight="1" x14ac:dyDescent="0.25">
      <c r="A109" s="14" t="s">
        <v>445</v>
      </c>
      <c r="B109" s="151" t="s">
        <v>363</v>
      </c>
      <c r="C109" s="318"/>
      <c r="D109" s="316">
        <f t="shared" si="5"/>
        <v>0</v>
      </c>
      <c r="E109" s="318"/>
    </row>
    <row r="110" spans="1:5" ht="12" customHeight="1" x14ac:dyDescent="0.25">
      <c r="A110" s="16" t="s">
        <v>446</v>
      </c>
      <c r="B110" s="151" t="s">
        <v>364</v>
      </c>
      <c r="C110" s="318"/>
      <c r="D110" s="316">
        <f t="shared" si="5"/>
        <v>0</v>
      </c>
      <c r="E110" s="318"/>
    </row>
    <row r="111" spans="1:5" ht="12" customHeight="1" x14ac:dyDescent="0.25">
      <c r="A111" s="14" t="s">
        <v>450</v>
      </c>
      <c r="B111" s="11" t="s">
        <v>51</v>
      </c>
      <c r="C111" s="316"/>
      <c r="D111" s="316">
        <f t="shared" si="5"/>
        <v>0</v>
      </c>
      <c r="E111" s="316"/>
    </row>
    <row r="112" spans="1:5" ht="12" customHeight="1" x14ac:dyDescent="0.25">
      <c r="A112" s="14" t="s">
        <v>451</v>
      </c>
      <c r="B112" s="8" t="s">
        <v>453</v>
      </c>
      <c r="C112" s="316"/>
      <c r="D112" s="316">
        <f t="shared" si="5"/>
        <v>0</v>
      </c>
      <c r="E112" s="316"/>
    </row>
    <row r="113" spans="1:5" ht="12" customHeight="1" thickBot="1" x14ac:dyDescent="0.3">
      <c r="A113" s="18" t="s">
        <v>452</v>
      </c>
      <c r="B113" s="513" t="s">
        <v>454</v>
      </c>
      <c r="C113" s="322"/>
      <c r="D113" s="318">
        <f t="shared" si="5"/>
        <v>0</v>
      </c>
      <c r="E113" s="322"/>
    </row>
    <row r="114" spans="1:5" ht="12" customHeight="1" thickBot="1" x14ac:dyDescent="0.3">
      <c r="A114" s="510" t="s">
        <v>20</v>
      </c>
      <c r="B114" s="511" t="s">
        <v>365</v>
      </c>
      <c r="C114" s="512">
        <f>+C115+C117+C119</f>
        <v>74732740</v>
      </c>
      <c r="D114" s="594">
        <f t="shared" si="5"/>
        <v>5070248</v>
      </c>
      <c r="E114" s="512">
        <f>+E115+E117+E119</f>
        <v>79802988</v>
      </c>
    </row>
    <row r="115" spans="1:5" ht="12" customHeight="1" x14ac:dyDescent="0.25">
      <c r="A115" s="15" t="s">
        <v>105</v>
      </c>
      <c r="B115" s="8" t="s">
        <v>231</v>
      </c>
      <c r="C115" s="317">
        <v>66713097</v>
      </c>
      <c r="D115" s="317">
        <f t="shared" si="5"/>
        <v>-54625415</v>
      </c>
      <c r="E115" s="317">
        <f>'9.1. sz. mell'!E115+'9.2. sz. mell'!E53</f>
        <v>12087682</v>
      </c>
    </row>
    <row r="116" spans="1:5" ht="12" customHeight="1" x14ac:dyDescent="0.25">
      <c r="A116" s="15" t="s">
        <v>106</v>
      </c>
      <c r="B116" s="12" t="s">
        <v>369</v>
      </c>
      <c r="C116" s="317"/>
      <c r="D116" s="316">
        <f t="shared" si="5"/>
        <v>0</v>
      </c>
      <c r="E116" s="317"/>
    </row>
    <row r="117" spans="1:5" ht="12" customHeight="1" x14ac:dyDescent="0.25">
      <c r="A117" s="15" t="s">
        <v>107</v>
      </c>
      <c r="B117" s="12" t="s">
        <v>188</v>
      </c>
      <c r="C117" s="316">
        <v>7019643</v>
      </c>
      <c r="D117" s="316">
        <f t="shared" si="5"/>
        <v>59695663</v>
      </c>
      <c r="E117" s="316">
        <v>66715306</v>
      </c>
    </row>
    <row r="118" spans="1:5" ht="12" customHeight="1" x14ac:dyDescent="0.25">
      <c r="A118" s="15" t="s">
        <v>108</v>
      </c>
      <c r="B118" s="12" t="s">
        <v>370</v>
      </c>
      <c r="C118" s="281"/>
      <c r="D118" s="316">
        <f t="shared" si="5"/>
        <v>0</v>
      </c>
      <c r="E118" s="281"/>
    </row>
    <row r="119" spans="1:5" ht="12" customHeight="1" x14ac:dyDescent="0.25">
      <c r="A119" s="15" t="s">
        <v>109</v>
      </c>
      <c r="B119" s="311" t="s">
        <v>233</v>
      </c>
      <c r="C119" s="281">
        <v>1000000</v>
      </c>
      <c r="D119" s="316">
        <f t="shared" si="5"/>
        <v>0</v>
      </c>
      <c r="E119" s="281">
        <v>1000000</v>
      </c>
    </row>
    <row r="120" spans="1:5" ht="12" customHeight="1" x14ac:dyDescent="0.25">
      <c r="A120" s="15" t="s">
        <v>118</v>
      </c>
      <c r="B120" s="310" t="s">
        <v>435</v>
      </c>
      <c r="C120" s="281"/>
      <c r="D120" s="316">
        <f t="shared" si="5"/>
        <v>0</v>
      </c>
      <c r="E120" s="281"/>
    </row>
    <row r="121" spans="1:5" ht="12" customHeight="1" x14ac:dyDescent="0.25">
      <c r="A121" s="15" t="s">
        <v>120</v>
      </c>
      <c r="B121" s="439" t="s">
        <v>375</v>
      </c>
      <c r="C121" s="281"/>
      <c r="D121" s="316">
        <f t="shared" si="5"/>
        <v>0</v>
      </c>
      <c r="E121" s="281"/>
    </row>
    <row r="122" spans="1:5" x14ac:dyDescent="0.25">
      <c r="A122" s="15" t="s">
        <v>189</v>
      </c>
      <c r="B122" s="150" t="s">
        <v>358</v>
      </c>
      <c r="C122" s="281"/>
      <c r="D122" s="316">
        <f t="shared" si="5"/>
        <v>0</v>
      </c>
      <c r="E122" s="281"/>
    </row>
    <row r="123" spans="1:5" ht="12" customHeight="1" x14ac:dyDescent="0.25">
      <c r="A123" s="15" t="s">
        <v>190</v>
      </c>
      <c r="B123" s="150" t="s">
        <v>374</v>
      </c>
      <c r="C123" s="281"/>
      <c r="D123" s="316">
        <f t="shared" si="5"/>
        <v>0</v>
      </c>
      <c r="E123" s="281"/>
    </row>
    <row r="124" spans="1:5" ht="12" customHeight="1" x14ac:dyDescent="0.25">
      <c r="A124" s="15" t="s">
        <v>191</v>
      </c>
      <c r="B124" s="150" t="s">
        <v>373</v>
      </c>
      <c r="C124" s="281"/>
      <c r="D124" s="316">
        <f t="shared" si="5"/>
        <v>0</v>
      </c>
      <c r="E124" s="281"/>
    </row>
    <row r="125" spans="1:5" ht="12" customHeight="1" x14ac:dyDescent="0.25">
      <c r="A125" s="15" t="s">
        <v>366</v>
      </c>
      <c r="B125" s="150" t="s">
        <v>361</v>
      </c>
      <c r="C125" s="281"/>
      <c r="D125" s="316">
        <f t="shared" si="5"/>
        <v>0</v>
      </c>
      <c r="E125" s="281"/>
    </row>
    <row r="126" spans="1:5" ht="12" customHeight="1" x14ac:dyDescent="0.25">
      <c r="A126" s="15" t="s">
        <v>367</v>
      </c>
      <c r="B126" s="150" t="s">
        <v>372</v>
      </c>
      <c r="C126" s="281"/>
      <c r="D126" s="316">
        <f t="shared" si="5"/>
        <v>0</v>
      </c>
      <c r="E126" s="281"/>
    </row>
    <row r="127" spans="1:5" ht="16.5" thickBot="1" x14ac:dyDescent="0.3">
      <c r="A127" s="13" t="s">
        <v>368</v>
      </c>
      <c r="B127" s="150" t="s">
        <v>371</v>
      </c>
      <c r="C127" s="283"/>
      <c r="D127" s="318">
        <f t="shared" si="5"/>
        <v>0</v>
      </c>
      <c r="E127" s="283"/>
    </row>
    <row r="128" spans="1:5" ht="12" customHeight="1" thickBot="1" x14ac:dyDescent="0.3">
      <c r="A128" s="20" t="s">
        <v>21</v>
      </c>
      <c r="B128" s="130" t="s">
        <v>455</v>
      </c>
      <c r="C128" s="314">
        <f>+C93+C114</f>
        <v>188440665</v>
      </c>
      <c r="D128" s="594">
        <f t="shared" si="5"/>
        <v>64613379</v>
      </c>
      <c r="E128" s="314">
        <f>+E93+E114</f>
        <v>253054044</v>
      </c>
    </row>
    <row r="129" spans="1:5" ht="12" customHeight="1" thickBot="1" x14ac:dyDescent="0.3">
      <c r="A129" s="20" t="s">
        <v>22</v>
      </c>
      <c r="B129" s="130" t="s">
        <v>456</v>
      </c>
      <c r="C129" s="314">
        <f>+C130+C131+C132</f>
        <v>0</v>
      </c>
      <c r="D129" s="594">
        <f t="shared" si="5"/>
        <v>0</v>
      </c>
      <c r="E129" s="314">
        <f>+E130+E131+E132</f>
        <v>0</v>
      </c>
    </row>
    <row r="130" spans="1:5" ht="12" customHeight="1" x14ac:dyDescent="0.25">
      <c r="A130" s="15" t="s">
        <v>270</v>
      </c>
      <c r="B130" s="12" t="s">
        <v>463</v>
      </c>
      <c r="C130" s="281"/>
      <c r="D130" s="317">
        <f t="shared" si="5"/>
        <v>0</v>
      </c>
      <c r="E130" s="281"/>
    </row>
    <row r="131" spans="1:5" ht="12" customHeight="1" x14ac:dyDescent="0.25">
      <c r="A131" s="15" t="s">
        <v>271</v>
      </c>
      <c r="B131" s="12" t="s">
        <v>464</v>
      </c>
      <c r="C131" s="281"/>
      <c r="D131" s="316">
        <f t="shared" si="5"/>
        <v>0</v>
      </c>
      <c r="E131" s="281"/>
    </row>
    <row r="132" spans="1:5" ht="12" customHeight="1" thickBot="1" x14ac:dyDescent="0.3">
      <c r="A132" s="13" t="s">
        <v>272</v>
      </c>
      <c r="B132" s="12" t="s">
        <v>465</v>
      </c>
      <c r="C132" s="281"/>
      <c r="D132" s="318">
        <f t="shared" si="5"/>
        <v>0</v>
      </c>
      <c r="E132" s="281"/>
    </row>
    <row r="133" spans="1:5" ht="12" customHeight="1" thickBot="1" x14ac:dyDescent="0.3">
      <c r="A133" s="20" t="s">
        <v>23</v>
      </c>
      <c r="B133" s="130" t="s">
        <v>457</v>
      </c>
      <c r="C133" s="314">
        <f>SUM(C134:C139)</f>
        <v>0</v>
      </c>
      <c r="D133" s="594">
        <f t="shared" si="5"/>
        <v>0</v>
      </c>
      <c r="E133" s="314">
        <f>SUM(E134:E139)</f>
        <v>0</v>
      </c>
    </row>
    <row r="134" spans="1:5" ht="12" customHeight="1" x14ac:dyDescent="0.25">
      <c r="A134" s="15" t="s">
        <v>92</v>
      </c>
      <c r="B134" s="9" t="s">
        <v>466</v>
      </c>
      <c r="C134" s="281"/>
      <c r="D134" s="317">
        <f t="shared" si="5"/>
        <v>0</v>
      </c>
      <c r="E134" s="281"/>
    </row>
    <row r="135" spans="1:5" ht="12" customHeight="1" x14ac:dyDescent="0.25">
      <c r="A135" s="15" t="s">
        <v>93</v>
      </c>
      <c r="B135" s="9" t="s">
        <v>458</v>
      </c>
      <c r="C135" s="281"/>
      <c r="D135" s="316">
        <f t="shared" si="5"/>
        <v>0</v>
      </c>
      <c r="E135" s="281"/>
    </row>
    <row r="136" spans="1:5" ht="12" customHeight="1" x14ac:dyDescent="0.25">
      <c r="A136" s="15" t="s">
        <v>94</v>
      </c>
      <c r="B136" s="9" t="s">
        <v>459</v>
      </c>
      <c r="C136" s="281"/>
      <c r="D136" s="316">
        <f t="shared" si="5"/>
        <v>0</v>
      </c>
      <c r="E136" s="281"/>
    </row>
    <row r="137" spans="1:5" ht="12" customHeight="1" x14ac:dyDescent="0.25">
      <c r="A137" s="15" t="s">
        <v>176</v>
      </c>
      <c r="B137" s="9" t="s">
        <v>460</v>
      </c>
      <c r="C137" s="281"/>
      <c r="D137" s="316">
        <f t="shared" si="5"/>
        <v>0</v>
      </c>
      <c r="E137" s="281"/>
    </row>
    <row r="138" spans="1:5" ht="12" customHeight="1" x14ac:dyDescent="0.25">
      <c r="A138" s="15" t="s">
        <v>177</v>
      </c>
      <c r="B138" s="9" t="s">
        <v>461</v>
      </c>
      <c r="C138" s="281"/>
      <c r="D138" s="316">
        <f t="shared" si="5"/>
        <v>0</v>
      </c>
      <c r="E138" s="281"/>
    </row>
    <row r="139" spans="1:5" ht="12" customHeight="1" thickBot="1" x14ac:dyDescent="0.3">
      <c r="A139" s="13" t="s">
        <v>178</v>
      </c>
      <c r="B139" s="9" t="s">
        <v>462</v>
      </c>
      <c r="C139" s="281"/>
      <c r="D139" s="318">
        <f t="shared" si="5"/>
        <v>0</v>
      </c>
      <c r="E139" s="281"/>
    </row>
    <row r="140" spans="1:5" ht="12" customHeight="1" thickBot="1" x14ac:dyDescent="0.3">
      <c r="A140" s="20" t="s">
        <v>24</v>
      </c>
      <c r="B140" s="130" t="s">
        <v>470</v>
      </c>
      <c r="C140" s="320">
        <f>+C141+C142+C143+C144</f>
        <v>4455369</v>
      </c>
      <c r="D140" s="594">
        <f t="shared" si="5"/>
        <v>0</v>
      </c>
      <c r="E140" s="320">
        <f>+E141+E142+E143+E144</f>
        <v>4455369</v>
      </c>
    </row>
    <row r="141" spans="1:5" ht="12" customHeight="1" x14ac:dyDescent="0.25">
      <c r="A141" s="15" t="s">
        <v>95</v>
      </c>
      <c r="B141" s="9" t="s">
        <v>376</v>
      </c>
      <c r="C141" s="281"/>
      <c r="D141" s="317">
        <f t="shared" si="5"/>
        <v>0</v>
      </c>
      <c r="E141" s="281"/>
    </row>
    <row r="142" spans="1:5" ht="12" customHeight="1" x14ac:dyDescent="0.25">
      <c r="A142" s="15" t="s">
        <v>96</v>
      </c>
      <c r="B142" s="9" t="s">
        <v>377</v>
      </c>
      <c r="C142" s="281">
        <v>4455369</v>
      </c>
      <c r="D142" s="316">
        <f t="shared" si="5"/>
        <v>0</v>
      </c>
      <c r="E142" s="281">
        <v>4455369</v>
      </c>
    </row>
    <row r="143" spans="1:5" ht="12" customHeight="1" x14ac:dyDescent="0.25">
      <c r="A143" s="15" t="s">
        <v>290</v>
      </c>
      <c r="B143" s="9" t="s">
        <v>471</v>
      </c>
      <c r="C143" s="281"/>
      <c r="D143" s="316">
        <f t="shared" si="5"/>
        <v>0</v>
      </c>
      <c r="E143" s="281"/>
    </row>
    <row r="144" spans="1:5" ht="12" customHeight="1" thickBot="1" x14ac:dyDescent="0.3">
      <c r="A144" s="13" t="s">
        <v>291</v>
      </c>
      <c r="B144" s="7" t="s">
        <v>396</v>
      </c>
      <c r="C144" s="281"/>
      <c r="D144" s="318">
        <f t="shared" si="5"/>
        <v>0</v>
      </c>
      <c r="E144" s="281"/>
    </row>
    <row r="145" spans="1:9" ht="12" customHeight="1" thickBot="1" x14ac:dyDescent="0.3">
      <c r="A145" s="20" t="s">
        <v>25</v>
      </c>
      <c r="B145" s="130" t="s">
        <v>472</v>
      </c>
      <c r="C145" s="323">
        <f>SUM(C146:C150)</f>
        <v>0</v>
      </c>
      <c r="D145" s="594">
        <f t="shared" si="5"/>
        <v>0</v>
      </c>
      <c r="E145" s="323">
        <f>SUM(E146:E150)</f>
        <v>0</v>
      </c>
    </row>
    <row r="146" spans="1:9" ht="12" customHeight="1" x14ac:dyDescent="0.25">
      <c r="A146" s="15" t="s">
        <v>97</v>
      </c>
      <c r="B146" s="9" t="s">
        <v>467</v>
      </c>
      <c r="C146" s="281"/>
      <c r="D146" s="317">
        <f t="shared" si="5"/>
        <v>0</v>
      </c>
      <c r="E146" s="281"/>
    </row>
    <row r="147" spans="1:9" ht="12" customHeight="1" x14ac:dyDescent="0.25">
      <c r="A147" s="15" t="s">
        <v>98</v>
      </c>
      <c r="B147" s="9" t="s">
        <v>474</v>
      </c>
      <c r="C147" s="281"/>
      <c r="D147" s="316">
        <f t="shared" si="5"/>
        <v>0</v>
      </c>
      <c r="E147" s="281"/>
    </row>
    <row r="148" spans="1:9" ht="12" customHeight="1" x14ac:dyDescent="0.25">
      <c r="A148" s="15" t="s">
        <v>302</v>
      </c>
      <c r="B148" s="9" t="s">
        <v>469</v>
      </c>
      <c r="C148" s="281"/>
      <c r="D148" s="316">
        <f t="shared" si="5"/>
        <v>0</v>
      </c>
      <c r="E148" s="281"/>
    </row>
    <row r="149" spans="1:9" ht="12" customHeight="1" x14ac:dyDescent="0.25">
      <c r="A149" s="15" t="s">
        <v>303</v>
      </c>
      <c r="B149" s="9" t="s">
        <v>475</v>
      </c>
      <c r="C149" s="281"/>
      <c r="D149" s="316">
        <f t="shared" si="5"/>
        <v>0</v>
      </c>
      <c r="E149" s="281"/>
    </row>
    <row r="150" spans="1:9" ht="12" customHeight="1" thickBot="1" x14ac:dyDescent="0.3">
      <c r="A150" s="15" t="s">
        <v>473</v>
      </c>
      <c r="B150" s="9" t="s">
        <v>476</v>
      </c>
      <c r="C150" s="281"/>
      <c r="D150" s="318">
        <f t="shared" si="5"/>
        <v>0</v>
      </c>
      <c r="E150" s="281"/>
    </row>
    <row r="151" spans="1:9" ht="12" customHeight="1" thickBot="1" x14ac:dyDescent="0.3">
      <c r="A151" s="20" t="s">
        <v>26</v>
      </c>
      <c r="B151" s="130" t="s">
        <v>477</v>
      </c>
      <c r="C151" s="514"/>
      <c r="D151" s="594">
        <f t="shared" si="5"/>
        <v>0</v>
      </c>
      <c r="E151" s="514"/>
    </row>
    <row r="152" spans="1:9" ht="12" customHeight="1" thickBot="1" x14ac:dyDescent="0.3">
      <c r="A152" s="20" t="s">
        <v>27</v>
      </c>
      <c r="B152" s="130" t="s">
        <v>478</v>
      </c>
      <c r="C152" s="514"/>
      <c r="D152" s="594">
        <f t="shared" si="5"/>
        <v>0</v>
      </c>
      <c r="E152" s="514"/>
    </row>
    <row r="153" spans="1:9" ht="15" customHeight="1" thickBot="1" x14ac:dyDescent="0.3">
      <c r="A153" s="20" t="s">
        <v>28</v>
      </c>
      <c r="B153" s="130" t="s">
        <v>480</v>
      </c>
      <c r="C153" s="453">
        <f>+C129+C133+C140+C145+C151+C152</f>
        <v>4455369</v>
      </c>
      <c r="D153" s="594">
        <f t="shared" si="5"/>
        <v>0</v>
      </c>
      <c r="E153" s="453">
        <f>+E129+E133+E140+E145+E151+E152</f>
        <v>4455369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479</v>
      </c>
      <c r="C154" s="453">
        <f>+C128+C153</f>
        <v>192896034</v>
      </c>
      <c r="D154" s="594">
        <f t="shared" si="5"/>
        <v>64613379</v>
      </c>
      <c r="E154" s="453">
        <f>+E128+E153</f>
        <v>257509413</v>
      </c>
    </row>
    <row r="155" spans="1:9" ht="7.5" customHeight="1" x14ac:dyDescent="0.25"/>
    <row r="156" spans="1:9" x14ac:dyDescent="0.25">
      <c r="A156" s="628" t="s">
        <v>378</v>
      </c>
      <c r="B156" s="628"/>
      <c r="C156" s="628"/>
      <c r="D156" s="440"/>
      <c r="E156" s="440"/>
    </row>
    <row r="157" spans="1:9" ht="15" customHeight="1" thickBot="1" x14ac:dyDescent="0.3">
      <c r="A157" s="626" t="s">
        <v>155</v>
      </c>
      <c r="B157" s="626"/>
      <c r="C157" s="324"/>
      <c r="D157" s="324"/>
      <c r="E157" s="324" t="str">
        <f>E90</f>
        <v>Forintban</v>
      </c>
    </row>
    <row r="158" spans="1:9" ht="13.5" customHeight="1" thickBot="1" x14ac:dyDescent="0.3">
      <c r="A158" s="20">
        <v>1</v>
      </c>
      <c r="B158" s="27" t="s">
        <v>481</v>
      </c>
      <c r="C158" s="314">
        <f>+C62-C128</f>
        <v>-26974609</v>
      </c>
      <c r="D158" s="314">
        <f>+D62-D128</f>
        <v>-39735414</v>
      </c>
      <c r="E158" s="314">
        <f>+E62-E128</f>
        <v>-66710023</v>
      </c>
    </row>
    <row r="159" spans="1:9" ht="27.75" customHeight="1" thickBot="1" x14ac:dyDescent="0.3">
      <c r="A159" s="20" t="s">
        <v>20</v>
      </c>
      <c r="B159" s="27" t="s">
        <v>487</v>
      </c>
      <c r="C159" s="314">
        <f>+C86-C153</f>
        <v>65846655</v>
      </c>
      <c r="D159" s="314">
        <f>+D86-D153</f>
        <v>612368</v>
      </c>
      <c r="E159" s="314">
        <f>+E86-E153</f>
        <v>66459023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47" right="0.51" top="1.4566929133858268" bottom="0.86614173228346458" header="0.42" footer="0.26"/>
  <pageSetup paperSize="8" scale="71" fitToHeight="2" orientation="portrait" r:id="rId1"/>
  <headerFooter alignWithMargins="0">
    <oddHeader>&amp;C&amp;"Times New Roman CE,Félkövér"&amp;12Kajárpéc Községi Önkormányzat2018. ÉVI KÖLTSÉGVETÉSÉNEK ÖSSZEVONT MÉRLEGE&amp;R&amp;"Times New Roman CE,Félkövér dőlt"&amp;11 1.1. melléklet az 5/2019.(IV.25.)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abSelected="1" view="pageLayout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5" width="25" style="260" customWidth="1"/>
    <col min="6" max="16384" width="9.33203125" style="260"/>
  </cols>
  <sheetData>
    <row r="1" spans="1:5" s="239" customFormat="1" ht="21" customHeight="1" thickBot="1" x14ac:dyDescent="0.25">
      <c r="A1" s="238"/>
      <c r="B1" s="240"/>
      <c r="C1" s="589" t="s">
        <v>646</v>
      </c>
      <c r="D1" s="589"/>
      <c r="E1" s="589"/>
    </row>
    <row r="2" spans="1:5" s="482" customFormat="1" ht="25.5" customHeight="1" x14ac:dyDescent="0.2">
      <c r="A2" s="433" t="s">
        <v>204</v>
      </c>
      <c r="B2" s="674" t="s">
        <v>405</v>
      </c>
      <c r="C2" s="675"/>
      <c r="D2" s="675"/>
      <c r="E2" s="676"/>
    </row>
    <row r="3" spans="1:5" s="482" customFormat="1" ht="24.75" thickBot="1" x14ac:dyDescent="0.25">
      <c r="A3" s="476" t="s">
        <v>203</v>
      </c>
      <c r="B3" s="677" t="s">
        <v>404</v>
      </c>
      <c r="C3" s="678"/>
      <c r="D3" s="678"/>
      <c r="E3" s="679"/>
    </row>
    <row r="4" spans="1:5" s="483" customFormat="1" ht="15.95" customHeight="1" thickBot="1" x14ac:dyDescent="0.3">
      <c r="A4" s="242"/>
      <c r="B4" s="242"/>
      <c r="C4" s="243"/>
      <c r="D4" s="243"/>
      <c r="E4" s="243" t="s">
        <v>600</v>
      </c>
    </row>
    <row r="5" spans="1:5" ht="24.75" thickBot="1" x14ac:dyDescent="0.25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625</v>
      </c>
    </row>
    <row r="6" spans="1:5" s="484" customFormat="1" ht="12.95" customHeight="1" thickBot="1" x14ac:dyDescent="0.25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484" customFormat="1" ht="15.95" customHeight="1" thickBot="1" x14ac:dyDescent="0.25">
      <c r="A7" s="246"/>
      <c r="B7" s="247" t="s">
        <v>57</v>
      </c>
      <c r="C7" s="248"/>
      <c r="D7" s="248"/>
      <c r="E7" s="248"/>
    </row>
    <row r="8" spans="1:5" s="391" customFormat="1" ht="12" customHeight="1" thickBot="1" x14ac:dyDescent="0.25">
      <c r="A8" s="206" t="s">
        <v>19</v>
      </c>
      <c r="B8" s="249" t="s">
        <v>527</v>
      </c>
      <c r="C8" s="334">
        <f>SUM(C9:C19)</f>
        <v>610000</v>
      </c>
      <c r="D8" s="334">
        <f>SUM(D9:D19)</f>
        <v>0</v>
      </c>
      <c r="E8" s="334">
        <f>SUM(E9:E19)</f>
        <v>610000</v>
      </c>
    </row>
    <row r="9" spans="1:5" s="391" customFormat="1" ht="12" customHeight="1" x14ac:dyDescent="0.2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 x14ac:dyDescent="0.2">
      <c r="A10" s="478" t="s">
        <v>100</v>
      </c>
      <c r="B10" s="8" t="s">
        <v>280</v>
      </c>
      <c r="C10" s="332">
        <v>600000</v>
      </c>
      <c r="D10" s="332">
        <f>E10-C10</f>
        <v>0</v>
      </c>
      <c r="E10" s="332">
        <v>600000</v>
      </c>
    </row>
    <row r="11" spans="1:5" s="391" customFormat="1" ht="12" customHeight="1" x14ac:dyDescent="0.2">
      <c r="A11" s="478" t="s">
        <v>101</v>
      </c>
      <c r="B11" s="8" t="s">
        <v>281</v>
      </c>
      <c r="C11" s="332"/>
      <c r="D11" s="332">
        <f t="shared" ref="D11:D19" si="0">E11-C11</f>
        <v>0</v>
      </c>
      <c r="E11" s="332"/>
    </row>
    <row r="12" spans="1:5" s="391" customFormat="1" ht="12" customHeight="1" x14ac:dyDescent="0.2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 x14ac:dyDescent="0.2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 x14ac:dyDescent="0.2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 x14ac:dyDescent="0.2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 x14ac:dyDescent="0.2">
      <c r="A16" s="478" t="s">
        <v>114</v>
      </c>
      <c r="B16" s="8" t="s">
        <v>286</v>
      </c>
      <c r="C16" s="381">
        <v>10000</v>
      </c>
      <c r="D16" s="332">
        <f t="shared" si="0"/>
        <v>0</v>
      </c>
      <c r="E16" s="381">
        <v>10000</v>
      </c>
    </row>
    <row r="17" spans="1:5" s="485" customFormat="1" ht="12" customHeight="1" x14ac:dyDescent="0.2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 x14ac:dyDescent="0.2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 x14ac:dyDescent="0.25">
      <c r="A19" s="478" t="s">
        <v>117</v>
      </c>
      <c r="B19" s="7" t="s">
        <v>288</v>
      </c>
      <c r="C19" s="333"/>
      <c r="D19" s="332">
        <f t="shared" si="0"/>
        <v>0</v>
      </c>
      <c r="E19" s="333"/>
    </row>
    <row r="20" spans="1:5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  <c r="D20" s="334">
        <f>SUM(D21:D23)</f>
        <v>0</v>
      </c>
      <c r="E20" s="334">
        <f>SUM(E21:E23)</f>
        <v>4046021</v>
      </c>
    </row>
    <row r="21" spans="1:5" s="485" customFormat="1" ht="12" customHeight="1" x14ac:dyDescent="0.2">
      <c r="A21" s="478" t="s">
        <v>105</v>
      </c>
      <c r="B21" s="9" t="s">
        <v>260</v>
      </c>
      <c r="C21" s="332"/>
      <c r="D21" s="332"/>
      <c r="E21" s="332">
        <v>4046021</v>
      </c>
    </row>
    <row r="22" spans="1:5" s="485" customFormat="1" ht="12" customHeight="1" x14ac:dyDescent="0.2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 x14ac:dyDescent="0.2">
      <c r="A23" s="478" t="s">
        <v>107</v>
      </c>
      <c r="B23" s="8" t="s">
        <v>410</v>
      </c>
      <c r="C23" s="332"/>
      <c r="D23" s="332">
        <f>E23-C23</f>
        <v>0</v>
      </c>
      <c r="E23" s="332"/>
    </row>
    <row r="24" spans="1:5" s="485" customFormat="1" ht="12" customHeight="1" thickBot="1" x14ac:dyDescent="0.25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 x14ac:dyDescent="0.25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 x14ac:dyDescent="0.25">
      <c r="A26" s="214" t="s">
        <v>22</v>
      </c>
      <c r="B26" s="130" t="s">
        <v>529</v>
      </c>
      <c r="C26" s="334">
        <f>+C27+C28+C29</f>
        <v>0</v>
      </c>
      <c r="D26" s="334">
        <f>+D27+D28+D29</f>
        <v>0</v>
      </c>
      <c r="E26" s="334">
        <f>+E27+E28+E29</f>
        <v>0</v>
      </c>
    </row>
    <row r="27" spans="1:5" s="485" customFormat="1" ht="12" customHeight="1" x14ac:dyDescent="0.2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 x14ac:dyDescent="0.2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 x14ac:dyDescent="0.2">
      <c r="A29" s="479" t="s">
        <v>272</v>
      </c>
      <c r="B29" s="481" t="s">
        <v>412</v>
      </c>
      <c r="C29" s="332"/>
      <c r="D29" s="332"/>
      <c r="E29" s="332"/>
    </row>
    <row r="30" spans="1:5" s="485" customFormat="1" ht="12" customHeight="1" thickBot="1" x14ac:dyDescent="0.25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 x14ac:dyDescent="0.25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 x14ac:dyDescent="0.2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 x14ac:dyDescent="0.2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 x14ac:dyDescent="0.25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 x14ac:dyDescent="0.25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 x14ac:dyDescent="0.25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 x14ac:dyDescent="0.25">
      <c r="A37" s="206" t="s">
        <v>26</v>
      </c>
      <c r="B37" s="130" t="s">
        <v>415</v>
      </c>
      <c r="C37" s="383">
        <f>+C8+C20+C25+C26+C31+C35+C36</f>
        <v>610000</v>
      </c>
      <c r="D37" s="383">
        <f>+D8+D20+D25+D26+D31+D35+D36</f>
        <v>0</v>
      </c>
      <c r="E37" s="383">
        <f>+E8+E20+E25+E26+E31+E35+E36</f>
        <v>4656021</v>
      </c>
    </row>
    <row r="38" spans="1:5" s="391" customFormat="1" ht="12" customHeight="1" thickBot="1" x14ac:dyDescent="0.25">
      <c r="A38" s="250" t="s">
        <v>27</v>
      </c>
      <c r="B38" s="130" t="s">
        <v>416</v>
      </c>
      <c r="C38" s="383">
        <f>+C39+C40+C41</f>
        <v>63628045</v>
      </c>
      <c r="D38" s="383">
        <f>+D39+D40+D41</f>
        <v>136655</v>
      </c>
      <c r="E38" s="383">
        <f>+E39+E40+E41</f>
        <v>63764700</v>
      </c>
    </row>
    <row r="39" spans="1:5" s="391" customFormat="1" ht="12" customHeight="1" thickBot="1" x14ac:dyDescent="0.25">
      <c r="A39" s="479" t="s">
        <v>417</v>
      </c>
      <c r="B39" s="480" t="s">
        <v>238</v>
      </c>
      <c r="C39" s="80">
        <v>983396</v>
      </c>
      <c r="D39" s="87">
        <f t="shared" ref="D39:D40" si="1">E39-C39</f>
        <v>0</v>
      </c>
      <c r="E39" s="80">
        <v>983396</v>
      </c>
    </row>
    <row r="40" spans="1:5" s="391" customFormat="1" ht="12" customHeight="1" thickBot="1" x14ac:dyDescent="0.25">
      <c r="A40" s="479" t="s">
        <v>418</v>
      </c>
      <c r="B40" s="481" t="s">
        <v>2</v>
      </c>
      <c r="C40" s="335"/>
      <c r="D40" s="87">
        <f t="shared" si="1"/>
        <v>0</v>
      </c>
      <c r="E40" s="335"/>
    </row>
    <row r="41" spans="1:5" s="485" customFormat="1" ht="12" customHeight="1" thickBot="1" x14ac:dyDescent="0.25">
      <c r="A41" s="478" t="s">
        <v>419</v>
      </c>
      <c r="B41" s="148" t="s">
        <v>420</v>
      </c>
      <c r="C41" s="87">
        <v>62644649</v>
      </c>
      <c r="D41" s="87">
        <f>E41-C41</f>
        <v>136655</v>
      </c>
      <c r="E41" s="87">
        <v>62781304</v>
      </c>
    </row>
    <row r="42" spans="1:5" s="485" customFormat="1" ht="15" customHeight="1" thickBot="1" x14ac:dyDescent="0.25">
      <c r="A42" s="250" t="s">
        <v>28</v>
      </c>
      <c r="B42" s="251" t="s">
        <v>421</v>
      </c>
      <c r="C42" s="386">
        <f>+C37+C38</f>
        <v>64238045</v>
      </c>
      <c r="D42" s="386">
        <f>+D37+D38</f>
        <v>136655</v>
      </c>
      <c r="E42" s="386">
        <f>+E37+E38</f>
        <v>68420721</v>
      </c>
    </row>
    <row r="43" spans="1:5" s="485" customFormat="1" ht="15" customHeight="1" x14ac:dyDescent="0.2">
      <c r="A43" s="252"/>
      <c r="B43" s="253"/>
      <c r="C43" s="384"/>
      <c r="D43" s="384"/>
      <c r="E43" s="384"/>
    </row>
    <row r="44" spans="1:5" ht="13.5" thickBot="1" x14ac:dyDescent="0.25">
      <c r="A44" s="254"/>
      <c r="B44" s="255"/>
      <c r="C44" s="385"/>
      <c r="D44" s="385"/>
      <c r="E44" s="385"/>
    </row>
    <row r="45" spans="1:5" s="484" customFormat="1" ht="16.5" customHeight="1" thickBot="1" x14ac:dyDescent="0.25">
      <c r="A45" s="256"/>
      <c r="B45" s="257" t="s">
        <v>58</v>
      </c>
      <c r="C45" s="386"/>
      <c r="D45" s="386"/>
      <c r="E45" s="386"/>
    </row>
    <row r="46" spans="1:5" s="486" customFormat="1" ht="12" customHeight="1" thickBot="1" x14ac:dyDescent="0.25">
      <c r="A46" s="214" t="s">
        <v>19</v>
      </c>
      <c r="B46" s="130" t="s">
        <v>422</v>
      </c>
      <c r="C46" s="334">
        <f>SUM(C47:C51)</f>
        <v>64238045</v>
      </c>
      <c r="D46" s="334">
        <f>SUM(D47:D51)</f>
        <v>3820398</v>
      </c>
      <c r="E46" s="334">
        <f>SUM(E47:E51)</f>
        <v>68092821</v>
      </c>
    </row>
    <row r="47" spans="1:5" ht="12" customHeight="1" x14ac:dyDescent="0.2">
      <c r="A47" s="478" t="s">
        <v>99</v>
      </c>
      <c r="B47" s="9" t="s">
        <v>50</v>
      </c>
      <c r="C47" s="80">
        <v>46925688</v>
      </c>
      <c r="D47" s="80">
        <f>E47-C47</f>
        <v>6021433</v>
      </c>
      <c r="E47" s="80">
        <v>52947121</v>
      </c>
    </row>
    <row r="48" spans="1:5" ht="12" customHeight="1" x14ac:dyDescent="0.2">
      <c r="A48" s="478" t="s">
        <v>100</v>
      </c>
      <c r="B48" s="8" t="s">
        <v>184</v>
      </c>
      <c r="C48" s="83">
        <v>9376489</v>
      </c>
      <c r="D48" s="80">
        <f t="shared" ref="D48:D49" si="2">E48-C48</f>
        <v>913774</v>
      </c>
      <c r="E48" s="83">
        <v>10290263</v>
      </c>
    </row>
    <row r="49" spans="1:5" ht="12" customHeight="1" x14ac:dyDescent="0.2">
      <c r="A49" s="478" t="s">
        <v>101</v>
      </c>
      <c r="B49" s="8" t="s">
        <v>141</v>
      </c>
      <c r="C49" s="83">
        <v>7935868</v>
      </c>
      <c r="D49" s="80">
        <f t="shared" si="2"/>
        <v>-3114809</v>
      </c>
      <c r="E49" s="83">
        <v>4821059</v>
      </c>
    </row>
    <row r="50" spans="1:5" ht="12" customHeight="1" x14ac:dyDescent="0.2">
      <c r="A50" s="478" t="s">
        <v>102</v>
      </c>
      <c r="B50" s="8" t="s">
        <v>185</v>
      </c>
      <c r="C50" s="83"/>
      <c r="D50" s="83"/>
      <c r="E50" s="83"/>
    </row>
    <row r="51" spans="1:5" ht="12" customHeight="1" thickBot="1" x14ac:dyDescent="0.25">
      <c r="A51" s="478" t="s">
        <v>149</v>
      </c>
      <c r="B51" s="8" t="s">
        <v>186</v>
      </c>
      <c r="C51" s="83">
        <v>0</v>
      </c>
      <c r="D51" s="83"/>
      <c r="E51" s="83">
        <v>34378</v>
      </c>
    </row>
    <row r="52" spans="1:5" ht="12" customHeight="1" thickBot="1" x14ac:dyDescent="0.25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327900</v>
      </c>
    </row>
    <row r="53" spans="1:5" s="486" customFormat="1" ht="12" customHeight="1" x14ac:dyDescent="0.2">
      <c r="A53" s="478" t="s">
        <v>105</v>
      </c>
      <c r="B53" s="9" t="s">
        <v>231</v>
      </c>
      <c r="C53" s="80">
        <v>0</v>
      </c>
      <c r="D53" s="80"/>
      <c r="E53" s="80">
        <v>327900</v>
      </c>
    </row>
    <row r="54" spans="1:5" ht="12" customHeight="1" x14ac:dyDescent="0.2">
      <c r="A54" s="478" t="s">
        <v>106</v>
      </c>
      <c r="B54" s="8" t="s">
        <v>188</v>
      </c>
      <c r="C54" s="83"/>
      <c r="D54" s="83"/>
      <c r="E54" s="83"/>
    </row>
    <row r="55" spans="1:5" ht="12" customHeight="1" x14ac:dyDescent="0.2">
      <c r="A55" s="478" t="s">
        <v>107</v>
      </c>
      <c r="B55" s="8" t="s">
        <v>59</v>
      </c>
      <c r="C55" s="83"/>
      <c r="D55" s="83"/>
      <c r="E55" s="83"/>
    </row>
    <row r="56" spans="1:5" ht="12" customHeight="1" thickBot="1" x14ac:dyDescent="0.25">
      <c r="A56" s="478" t="s">
        <v>108</v>
      </c>
      <c r="B56" s="8" t="s">
        <v>531</v>
      </c>
      <c r="C56" s="83"/>
      <c r="D56" s="83"/>
      <c r="E56" s="83"/>
    </row>
    <row r="57" spans="1:5" ht="12" customHeight="1" thickBot="1" x14ac:dyDescent="0.25">
      <c r="A57" s="214" t="s">
        <v>21</v>
      </c>
      <c r="B57" s="130" t="s">
        <v>13</v>
      </c>
      <c r="C57" s="361"/>
      <c r="D57" s="361"/>
      <c r="E57" s="361"/>
    </row>
    <row r="58" spans="1:5" ht="15" customHeight="1" thickBot="1" x14ac:dyDescent="0.25">
      <c r="A58" s="214" t="s">
        <v>22</v>
      </c>
      <c r="B58" s="258" t="s">
        <v>538</v>
      </c>
      <c r="C58" s="387">
        <f>+C46+C52+C57</f>
        <v>64238045</v>
      </c>
      <c r="D58" s="387">
        <f>+D46+D52+D57</f>
        <v>3820398</v>
      </c>
      <c r="E58" s="387">
        <f>+E46+E52+E57</f>
        <v>68420721</v>
      </c>
    </row>
    <row r="59" spans="1:5" ht="13.5" thickBot="1" x14ac:dyDescent="0.25">
      <c r="C59" s="388"/>
      <c r="D59" s="388"/>
      <c r="E59" s="388"/>
    </row>
    <row r="60" spans="1:5" ht="15" customHeight="1" thickBot="1" x14ac:dyDescent="0.25">
      <c r="A60" s="261" t="s">
        <v>526</v>
      </c>
      <c r="B60" s="262"/>
      <c r="C60" s="127">
        <v>13</v>
      </c>
      <c r="D60" s="621"/>
      <c r="E60" s="621"/>
    </row>
    <row r="61" spans="1:5" ht="14.25" customHeight="1" thickBot="1" x14ac:dyDescent="0.25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honeticPr fontId="30" type="noConversion"/>
  <printOptions horizontalCentered="1"/>
  <pageMargins left="0.25" right="0.25" top="0.75" bottom="0.75" header="0.3" footer="0.3"/>
  <pageSetup paperSize="8"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view="pageLayout" topLeftCell="C1" zoomScaleNormal="112" workbookViewId="0">
      <selection activeCell="E1" sqref="E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5" width="25" style="260" customWidth="1"/>
    <col min="6" max="16384" width="9.33203125" style="260"/>
  </cols>
  <sheetData>
    <row r="1" spans="1:5" s="239" customFormat="1" ht="21" customHeight="1" thickBot="1" x14ac:dyDescent="0.25">
      <c r="A1" s="238"/>
      <c r="B1" s="240"/>
      <c r="C1" s="589"/>
      <c r="D1" s="589"/>
      <c r="E1" s="589" t="s">
        <v>647</v>
      </c>
    </row>
    <row r="2" spans="1:5" s="482" customFormat="1" ht="25.5" customHeight="1" thickBot="1" x14ac:dyDescent="0.25">
      <c r="A2" s="433" t="s">
        <v>204</v>
      </c>
      <c r="B2" s="671" t="s">
        <v>405</v>
      </c>
      <c r="C2" s="672"/>
      <c r="D2" s="672"/>
      <c r="E2" s="673"/>
    </row>
    <row r="3" spans="1:5" s="482" customFormat="1" ht="24.75" thickBot="1" x14ac:dyDescent="0.25">
      <c r="A3" s="476" t="s">
        <v>203</v>
      </c>
      <c r="B3" s="671" t="s">
        <v>424</v>
      </c>
      <c r="C3" s="672"/>
      <c r="D3" s="672"/>
      <c r="E3" s="673"/>
    </row>
    <row r="4" spans="1:5" s="483" customFormat="1" ht="15.95" customHeight="1" thickBot="1" x14ac:dyDescent="0.3">
      <c r="A4" s="242"/>
      <c r="B4" s="242"/>
      <c r="C4" s="243"/>
      <c r="D4" s="243"/>
      <c r="E4" s="243" t="s">
        <v>600</v>
      </c>
    </row>
    <row r="5" spans="1:5" ht="24.75" thickBot="1" x14ac:dyDescent="0.25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623</v>
      </c>
    </row>
    <row r="6" spans="1:5" s="484" customFormat="1" ht="12.95" customHeight="1" thickBot="1" x14ac:dyDescent="0.25">
      <c r="A6" s="206"/>
      <c r="B6" s="207" t="s">
        <v>500</v>
      </c>
      <c r="C6" s="208" t="s">
        <v>501</v>
      </c>
      <c r="D6" s="208" t="s">
        <v>501</v>
      </c>
      <c r="E6" s="208" t="s">
        <v>501</v>
      </c>
    </row>
    <row r="7" spans="1:5" s="484" customFormat="1" ht="15.95" customHeight="1" thickBot="1" x14ac:dyDescent="0.25">
      <c r="A7" s="246"/>
      <c r="B7" s="247" t="s">
        <v>57</v>
      </c>
      <c r="C7" s="248"/>
      <c r="D7" s="248"/>
      <c r="E7" s="248"/>
    </row>
    <row r="8" spans="1:5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  <c r="D8" s="334">
        <f>SUM(D9:D19)</f>
        <v>0</v>
      </c>
      <c r="E8" s="334">
        <f>SUM(E9:E19)</f>
        <v>0</v>
      </c>
    </row>
    <row r="9" spans="1:5" s="391" customFormat="1" ht="12" customHeight="1" x14ac:dyDescent="0.2">
      <c r="A9" s="477" t="s">
        <v>99</v>
      </c>
      <c r="B9" s="10" t="s">
        <v>279</v>
      </c>
      <c r="C9" s="380"/>
      <c r="D9" s="380"/>
      <c r="E9" s="380"/>
    </row>
    <row r="10" spans="1:5" s="391" customFormat="1" ht="12" customHeight="1" x14ac:dyDescent="0.2">
      <c r="A10" s="478" t="s">
        <v>100</v>
      </c>
      <c r="B10" s="8" t="s">
        <v>280</v>
      </c>
      <c r="C10" s="332"/>
      <c r="D10" s="332">
        <f>E10-C10</f>
        <v>0</v>
      </c>
      <c r="E10" s="332"/>
    </row>
    <row r="11" spans="1:5" s="391" customFormat="1" ht="12" customHeight="1" x14ac:dyDescent="0.2">
      <c r="A11" s="478" t="s">
        <v>101</v>
      </c>
      <c r="B11" s="8" t="s">
        <v>281</v>
      </c>
      <c r="C11" s="332"/>
      <c r="D11" s="332">
        <f t="shared" ref="D11:D18" si="0">E11-C11</f>
        <v>0</v>
      </c>
      <c r="E11" s="332"/>
    </row>
    <row r="12" spans="1:5" s="391" customFormat="1" ht="12" customHeight="1" x14ac:dyDescent="0.2">
      <c r="A12" s="478" t="s">
        <v>102</v>
      </c>
      <c r="B12" s="8" t="s">
        <v>282</v>
      </c>
      <c r="C12" s="332"/>
      <c r="D12" s="332">
        <f t="shared" si="0"/>
        <v>0</v>
      </c>
      <c r="E12" s="332"/>
    </row>
    <row r="13" spans="1:5" s="391" customFormat="1" ht="12" customHeight="1" x14ac:dyDescent="0.2">
      <c r="A13" s="478" t="s">
        <v>149</v>
      </c>
      <c r="B13" s="8" t="s">
        <v>283</v>
      </c>
      <c r="C13" s="332"/>
      <c r="D13" s="332">
        <f t="shared" si="0"/>
        <v>0</v>
      </c>
      <c r="E13" s="332"/>
    </row>
    <row r="14" spans="1:5" s="391" customFormat="1" ht="12" customHeight="1" x14ac:dyDescent="0.2">
      <c r="A14" s="478" t="s">
        <v>103</v>
      </c>
      <c r="B14" s="8" t="s">
        <v>406</v>
      </c>
      <c r="C14" s="332"/>
      <c r="D14" s="332">
        <f t="shared" si="0"/>
        <v>0</v>
      </c>
      <c r="E14" s="332"/>
    </row>
    <row r="15" spans="1:5" s="391" customFormat="1" ht="12" customHeight="1" x14ac:dyDescent="0.2">
      <c r="A15" s="478" t="s">
        <v>104</v>
      </c>
      <c r="B15" s="7" t="s">
        <v>407</v>
      </c>
      <c r="C15" s="332"/>
      <c r="D15" s="332">
        <f t="shared" si="0"/>
        <v>0</v>
      </c>
      <c r="E15" s="332"/>
    </row>
    <row r="16" spans="1:5" s="391" customFormat="1" ht="12" customHeight="1" x14ac:dyDescent="0.2">
      <c r="A16" s="478" t="s">
        <v>114</v>
      </c>
      <c r="B16" s="8" t="s">
        <v>286</v>
      </c>
      <c r="C16" s="381"/>
      <c r="D16" s="332">
        <f t="shared" si="0"/>
        <v>0</v>
      </c>
      <c r="E16" s="381"/>
    </row>
    <row r="17" spans="1:5" s="485" customFormat="1" ht="12" customHeight="1" x14ac:dyDescent="0.2">
      <c r="A17" s="478" t="s">
        <v>115</v>
      </c>
      <c r="B17" s="8" t="s">
        <v>287</v>
      </c>
      <c r="C17" s="332"/>
      <c r="D17" s="332">
        <f t="shared" si="0"/>
        <v>0</v>
      </c>
      <c r="E17" s="332"/>
    </row>
    <row r="18" spans="1:5" s="485" customFormat="1" ht="12" customHeight="1" x14ac:dyDescent="0.2">
      <c r="A18" s="478" t="s">
        <v>116</v>
      </c>
      <c r="B18" s="8" t="s">
        <v>443</v>
      </c>
      <c r="C18" s="333"/>
      <c r="D18" s="332">
        <f t="shared" si="0"/>
        <v>0</v>
      </c>
      <c r="E18" s="333"/>
    </row>
    <row r="19" spans="1:5" s="485" customFormat="1" ht="12" customHeight="1" thickBot="1" x14ac:dyDescent="0.25">
      <c r="A19" s="478" t="s">
        <v>117</v>
      </c>
      <c r="B19" s="7" t="s">
        <v>288</v>
      </c>
      <c r="C19" s="333"/>
      <c r="D19" s="332"/>
      <c r="E19" s="333"/>
    </row>
    <row r="20" spans="1:5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  <c r="D20" s="334">
        <f>SUM(D21:D23)</f>
        <v>0</v>
      </c>
      <c r="E20" s="334">
        <f>SUM(E21:E23)</f>
        <v>4046021</v>
      </c>
    </row>
    <row r="21" spans="1:5" s="485" customFormat="1" ht="12" customHeight="1" x14ac:dyDescent="0.2">
      <c r="A21" s="478" t="s">
        <v>105</v>
      </c>
      <c r="B21" s="9" t="s">
        <v>260</v>
      </c>
      <c r="C21" s="332"/>
      <c r="D21" s="332"/>
      <c r="E21" s="332">
        <v>4046021</v>
      </c>
    </row>
    <row r="22" spans="1:5" s="485" customFormat="1" ht="12" customHeight="1" x14ac:dyDescent="0.2">
      <c r="A22" s="478" t="s">
        <v>106</v>
      </c>
      <c r="B22" s="8" t="s">
        <v>409</v>
      </c>
      <c r="C22" s="332"/>
      <c r="D22" s="332"/>
      <c r="E22" s="332"/>
    </row>
    <row r="23" spans="1:5" s="485" customFormat="1" ht="12" customHeight="1" x14ac:dyDescent="0.2">
      <c r="A23" s="478" t="s">
        <v>107</v>
      </c>
      <c r="B23" s="8" t="s">
        <v>410</v>
      </c>
      <c r="C23" s="332"/>
      <c r="D23" s="332"/>
      <c r="E23" s="332"/>
    </row>
    <row r="24" spans="1:5" s="485" customFormat="1" ht="12" customHeight="1" thickBot="1" x14ac:dyDescent="0.25">
      <c r="A24" s="478" t="s">
        <v>108</v>
      </c>
      <c r="B24" s="8" t="s">
        <v>528</v>
      </c>
      <c r="C24" s="332"/>
      <c r="D24" s="332"/>
      <c r="E24" s="332"/>
    </row>
    <row r="25" spans="1:5" s="485" customFormat="1" ht="12" customHeight="1" thickBot="1" x14ac:dyDescent="0.25">
      <c r="A25" s="214" t="s">
        <v>21</v>
      </c>
      <c r="B25" s="130" t="s">
        <v>175</v>
      </c>
      <c r="C25" s="361"/>
      <c r="D25" s="361"/>
      <c r="E25" s="361"/>
    </row>
    <row r="26" spans="1:5" s="485" customFormat="1" ht="12" customHeight="1" thickBot="1" x14ac:dyDescent="0.25">
      <c r="A26" s="214" t="s">
        <v>22</v>
      </c>
      <c r="B26" s="130" t="s">
        <v>529</v>
      </c>
      <c r="C26" s="334">
        <f>+C27+C28+C29</f>
        <v>0</v>
      </c>
      <c r="D26" s="334">
        <f>+D27+D28+D29</f>
        <v>0</v>
      </c>
      <c r="E26" s="334">
        <f>+E27+E28+E29</f>
        <v>0</v>
      </c>
    </row>
    <row r="27" spans="1:5" s="485" customFormat="1" ht="12" customHeight="1" x14ac:dyDescent="0.2">
      <c r="A27" s="479" t="s">
        <v>270</v>
      </c>
      <c r="B27" s="480" t="s">
        <v>265</v>
      </c>
      <c r="C27" s="80"/>
      <c r="D27" s="80"/>
      <c r="E27" s="80"/>
    </row>
    <row r="28" spans="1:5" s="485" customFormat="1" ht="12" customHeight="1" x14ac:dyDescent="0.2">
      <c r="A28" s="479" t="s">
        <v>271</v>
      </c>
      <c r="B28" s="480" t="s">
        <v>409</v>
      </c>
      <c r="C28" s="332"/>
      <c r="D28" s="332"/>
      <c r="E28" s="332"/>
    </row>
    <row r="29" spans="1:5" s="485" customFormat="1" ht="12" customHeight="1" x14ac:dyDescent="0.2">
      <c r="A29" s="479" t="s">
        <v>272</v>
      </c>
      <c r="B29" s="481" t="s">
        <v>412</v>
      </c>
      <c r="C29" s="332"/>
      <c r="D29" s="332">
        <f>E29-C29</f>
        <v>0</v>
      </c>
      <c r="E29" s="332"/>
    </row>
    <row r="30" spans="1:5" s="485" customFormat="1" ht="12" customHeight="1" thickBot="1" x14ac:dyDescent="0.25">
      <c r="A30" s="478" t="s">
        <v>273</v>
      </c>
      <c r="B30" s="148" t="s">
        <v>530</v>
      </c>
      <c r="C30" s="87"/>
      <c r="D30" s="87"/>
      <c r="E30" s="87"/>
    </row>
    <row r="31" spans="1:5" s="485" customFormat="1" ht="12" customHeight="1" thickBot="1" x14ac:dyDescent="0.25">
      <c r="A31" s="214" t="s">
        <v>23</v>
      </c>
      <c r="B31" s="130" t="s">
        <v>413</v>
      </c>
      <c r="C31" s="334">
        <f>+C32+C33+C34</f>
        <v>0</v>
      </c>
      <c r="D31" s="334">
        <f>+D32+D33+D34</f>
        <v>0</v>
      </c>
      <c r="E31" s="334">
        <f>+E32+E33+E34</f>
        <v>0</v>
      </c>
    </row>
    <row r="32" spans="1:5" s="485" customFormat="1" ht="12" customHeight="1" x14ac:dyDescent="0.2">
      <c r="A32" s="479" t="s">
        <v>92</v>
      </c>
      <c r="B32" s="480" t="s">
        <v>293</v>
      </c>
      <c r="C32" s="80"/>
      <c r="D32" s="80"/>
      <c r="E32" s="80"/>
    </row>
    <row r="33" spans="1:5" s="485" customFormat="1" ht="12" customHeight="1" x14ac:dyDescent="0.2">
      <c r="A33" s="479" t="s">
        <v>93</v>
      </c>
      <c r="B33" s="481" t="s">
        <v>294</v>
      </c>
      <c r="C33" s="335"/>
      <c r="D33" s="335"/>
      <c r="E33" s="335"/>
    </row>
    <row r="34" spans="1:5" s="485" customFormat="1" ht="12" customHeight="1" thickBot="1" x14ac:dyDescent="0.25">
      <c r="A34" s="478" t="s">
        <v>94</v>
      </c>
      <c r="B34" s="148" t="s">
        <v>295</v>
      </c>
      <c r="C34" s="87"/>
      <c r="D34" s="87"/>
      <c r="E34" s="87"/>
    </row>
    <row r="35" spans="1:5" s="391" customFormat="1" ht="12" customHeight="1" thickBot="1" x14ac:dyDescent="0.25">
      <c r="A35" s="214" t="s">
        <v>24</v>
      </c>
      <c r="B35" s="130" t="s">
        <v>381</v>
      </c>
      <c r="C35" s="361"/>
      <c r="D35" s="361"/>
      <c r="E35" s="361"/>
    </row>
    <row r="36" spans="1:5" s="391" customFormat="1" ht="12" customHeight="1" thickBot="1" x14ac:dyDescent="0.25">
      <c r="A36" s="214" t="s">
        <v>25</v>
      </c>
      <c r="B36" s="130" t="s">
        <v>414</v>
      </c>
      <c r="C36" s="382"/>
      <c r="D36" s="382"/>
      <c r="E36" s="382"/>
    </row>
    <row r="37" spans="1:5" s="391" customFormat="1" ht="12" customHeight="1" thickBot="1" x14ac:dyDescent="0.25">
      <c r="A37" s="206" t="s">
        <v>26</v>
      </c>
      <c r="B37" s="130" t="s">
        <v>415</v>
      </c>
      <c r="C37" s="383">
        <f>+C8+C20+C25+C26+C31+C35+C36</f>
        <v>0</v>
      </c>
      <c r="D37" s="383">
        <f>+D8+D20+D25+D26+D31+D35+D36</f>
        <v>0</v>
      </c>
      <c r="E37" s="383">
        <f>+E8+E20+E25+E26+E31+E35+E36</f>
        <v>4046021</v>
      </c>
    </row>
    <row r="38" spans="1:5" s="391" customFormat="1" ht="12" customHeight="1" thickBot="1" x14ac:dyDescent="0.25">
      <c r="A38" s="250" t="s">
        <v>27</v>
      </c>
      <c r="B38" s="130" t="s">
        <v>416</v>
      </c>
      <c r="C38" s="383">
        <f>+C39+C40+C41</f>
        <v>63628045</v>
      </c>
      <c r="D38" s="383">
        <f>+D39+D40+D41</f>
        <v>136655</v>
      </c>
      <c r="E38" s="383">
        <f>+E39+E40+E41</f>
        <v>63764700</v>
      </c>
    </row>
    <row r="39" spans="1:5" s="391" customFormat="1" ht="12" customHeight="1" x14ac:dyDescent="0.2">
      <c r="A39" s="479" t="s">
        <v>417</v>
      </c>
      <c r="B39" s="480" t="s">
        <v>238</v>
      </c>
      <c r="C39" s="80">
        <v>983396</v>
      </c>
      <c r="D39" s="604">
        <f t="shared" ref="D39:D40" si="1">E39-C39</f>
        <v>0</v>
      </c>
      <c r="E39" s="80">
        <v>983396</v>
      </c>
    </row>
    <row r="40" spans="1:5" s="391" customFormat="1" ht="12" customHeight="1" thickBot="1" x14ac:dyDescent="0.25">
      <c r="A40" s="479" t="s">
        <v>418</v>
      </c>
      <c r="B40" s="481" t="s">
        <v>2</v>
      </c>
      <c r="C40" s="335"/>
      <c r="D40" s="605">
        <f t="shared" si="1"/>
        <v>0</v>
      </c>
      <c r="E40" s="335"/>
    </row>
    <row r="41" spans="1:5" s="485" customFormat="1" ht="12" customHeight="1" thickBot="1" x14ac:dyDescent="0.25">
      <c r="A41" s="478" t="s">
        <v>419</v>
      </c>
      <c r="B41" s="148" t="s">
        <v>420</v>
      </c>
      <c r="C41" s="87">
        <v>62644649</v>
      </c>
      <c r="D41" s="87">
        <f>E41-C41</f>
        <v>136655</v>
      </c>
      <c r="E41" s="87">
        <v>62781304</v>
      </c>
    </row>
    <row r="42" spans="1:5" s="485" customFormat="1" ht="15" customHeight="1" thickBot="1" x14ac:dyDescent="0.25">
      <c r="A42" s="250" t="s">
        <v>28</v>
      </c>
      <c r="B42" s="251" t="s">
        <v>421</v>
      </c>
      <c r="C42" s="386">
        <f>+C37+C38</f>
        <v>63628045</v>
      </c>
      <c r="D42" s="386">
        <f>+D37+D38</f>
        <v>136655</v>
      </c>
      <c r="E42" s="386">
        <f>+E37+E38</f>
        <v>67810721</v>
      </c>
    </row>
    <row r="43" spans="1:5" s="485" customFormat="1" ht="15" customHeight="1" x14ac:dyDescent="0.2">
      <c r="A43" s="252"/>
      <c r="B43" s="253"/>
      <c r="C43" s="384"/>
      <c r="D43" s="384"/>
      <c r="E43" s="384"/>
    </row>
    <row r="44" spans="1:5" ht="13.5" thickBot="1" x14ac:dyDescent="0.25">
      <c r="A44" s="254"/>
      <c r="B44" s="255"/>
      <c r="C44" s="385"/>
      <c r="D44" s="385"/>
      <c r="E44" s="385"/>
    </row>
    <row r="45" spans="1:5" s="484" customFormat="1" ht="16.5" customHeight="1" thickBot="1" x14ac:dyDescent="0.25">
      <c r="A45" s="256"/>
      <c r="B45" s="257" t="s">
        <v>58</v>
      </c>
      <c r="C45" s="386"/>
      <c r="D45" s="386"/>
      <c r="E45" s="386"/>
    </row>
    <row r="46" spans="1:5" s="486" customFormat="1" ht="12" customHeight="1" thickBot="1" x14ac:dyDescent="0.25">
      <c r="A46" s="214" t="s">
        <v>19</v>
      </c>
      <c r="B46" s="130" t="s">
        <v>422</v>
      </c>
      <c r="C46" s="334">
        <f>SUM(C47:C51)</f>
        <v>64238045</v>
      </c>
      <c r="D46" s="334">
        <f>SUM(D47:D51)</f>
        <v>3820398</v>
      </c>
      <c r="E46" s="334">
        <f>SUM(E47:E51)</f>
        <v>68092821</v>
      </c>
    </row>
    <row r="47" spans="1:5" ht="12" customHeight="1" x14ac:dyDescent="0.2">
      <c r="A47" s="478" t="s">
        <v>99</v>
      </c>
      <c r="B47" s="9" t="s">
        <v>50</v>
      </c>
      <c r="C47" s="80">
        <v>46925688</v>
      </c>
      <c r="D47" s="80">
        <f>E47-C47</f>
        <v>6021433</v>
      </c>
      <c r="E47" s="80">
        <v>52947121</v>
      </c>
    </row>
    <row r="48" spans="1:5" ht="12" customHeight="1" x14ac:dyDescent="0.2">
      <c r="A48" s="478" t="s">
        <v>100</v>
      </c>
      <c r="B48" s="8" t="s">
        <v>184</v>
      </c>
      <c r="C48" s="83">
        <v>9376489</v>
      </c>
      <c r="D48" s="80">
        <f t="shared" ref="D48:D50" si="2">E48-C48</f>
        <v>913774</v>
      </c>
      <c r="E48" s="83">
        <v>10290263</v>
      </c>
    </row>
    <row r="49" spans="1:5" ht="12" customHeight="1" x14ac:dyDescent="0.2">
      <c r="A49" s="478" t="s">
        <v>101</v>
      </c>
      <c r="B49" s="8" t="s">
        <v>141</v>
      </c>
      <c r="C49" s="83">
        <v>7935868</v>
      </c>
      <c r="D49" s="80">
        <f t="shared" si="2"/>
        <v>-3114809</v>
      </c>
      <c r="E49" s="83">
        <v>4821059</v>
      </c>
    </row>
    <row r="50" spans="1:5" ht="12" customHeight="1" x14ac:dyDescent="0.2">
      <c r="A50" s="478" t="s">
        <v>102</v>
      </c>
      <c r="B50" s="8" t="s">
        <v>185</v>
      </c>
      <c r="C50" s="83"/>
      <c r="D50" s="80">
        <f t="shared" si="2"/>
        <v>0</v>
      </c>
      <c r="E50" s="83"/>
    </row>
    <row r="51" spans="1:5" ht="12" customHeight="1" thickBot="1" x14ac:dyDescent="0.25">
      <c r="A51" s="478" t="s">
        <v>149</v>
      </c>
      <c r="B51" s="8" t="s">
        <v>186</v>
      </c>
      <c r="C51" s="83">
        <v>0</v>
      </c>
      <c r="D51" s="83"/>
      <c r="E51" s="83">
        <v>34378</v>
      </c>
    </row>
    <row r="52" spans="1:5" ht="12" customHeight="1" thickBot="1" x14ac:dyDescent="0.25">
      <c r="A52" s="214" t="s">
        <v>20</v>
      </c>
      <c r="B52" s="130" t="s">
        <v>423</v>
      </c>
      <c r="C52" s="334">
        <f>SUM(C53:C55)</f>
        <v>0</v>
      </c>
      <c r="D52" s="334">
        <f>SUM(D53:D55)</f>
        <v>0</v>
      </c>
      <c r="E52" s="334">
        <f>SUM(E53:E55)</f>
        <v>0</v>
      </c>
    </row>
    <row r="53" spans="1:5" s="486" customFormat="1" ht="12" customHeight="1" x14ac:dyDescent="0.2">
      <c r="A53" s="478" t="s">
        <v>105</v>
      </c>
      <c r="B53" s="9" t="s">
        <v>231</v>
      </c>
      <c r="C53" s="80"/>
      <c r="D53" s="80"/>
      <c r="E53" s="80"/>
    </row>
    <row r="54" spans="1:5" ht="12" customHeight="1" x14ac:dyDescent="0.2">
      <c r="A54" s="478" t="s">
        <v>106</v>
      </c>
      <c r="B54" s="8" t="s">
        <v>188</v>
      </c>
      <c r="C54" s="83"/>
      <c r="D54" s="83"/>
      <c r="E54" s="83"/>
    </row>
    <row r="55" spans="1:5" ht="12" customHeight="1" x14ac:dyDescent="0.2">
      <c r="A55" s="478" t="s">
        <v>107</v>
      </c>
      <c r="B55" s="8" t="s">
        <v>59</v>
      </c>
      <c r="C55" s="83"/>
      <c r="D55" s="83"/>
      <c r="E55" s="83"/>
    </row>
    <row r="56" spans="1:5" ht="12" customHeight="1" thickBot="1" x14ac:dyDescent="0.25">
      <c r="A56" s="478" t="s">
        <v>108</v>
      </c>
      <c r="B56" s="8" t="s">
        <v>531</v>
      </c>
      <c r="C56" s="83"/>
      <c r="D56" s="83"/>
      <c r="E56" s="83"/>
    </row>
    <row r="57" spans="1:5" ht="15" customHeight="1" thickBot="1" x14ac:dyDescent="0.25">
      <c r="A57" s="214" t="s">
        <v>21</v>
      </c>
      <c r="B57" s="130" t="s">
        <v>13</v>
      </c>
      <c r="C57" s="361"/>
      <c r="D57" s="361"/>
      <c r="E57" s="361"/>
    </row>
    <row r="58" spans="1:5" ht="13.5" thickBot="1" x14ac:dyDescent="0.25">
      <c r="A58" s="214" t="s">
        <v>22</v>
      </c>
      <c r="B58" s="258" t="s">
        <v>538</v>
      </c>
      <c r="C58" s="387">
        <f>+C46+C52+C57</f>
        <v>64238045</v>
      </c>
      <c r="D58" s="387">
        <f>+D46+D52+D57</f>
        <v>3820398</v>
      </c>
      <c r="E58" s="387">
        <f>+E46+E52+E57</f>
        <v>68092821</v>
      </c>
    </row>
    <row r="59" spans="1:5" ht="15" customHeight="1" thickBot="1" x14ac:dyDescent="0.25">
      <c r="C59" s="388"/>
      <c r="D59" s="388"/>
      <c r="E59" s="388"/>
    </row>
    <row r="60" spans="1:5" ht="14.25" customHeight="1" thickBot="1" x14ac:dyDescent="0.25">
      <c r="A60" s="261" t="s">
        <v>526</v>
      </c>
      <c r="B60" s="262"/>
      <c r="C60" s="127">
        <v>13</v>
      </c>
      <c r="D60" s="621"/>
      <c r="E60" s="621"/>
    </row>
    <row r="61" spans="1:5" ht="13.5" thickBot="1" x14ac:dyDescent="0.25">
      <c r="A61" s="261" t="s">
        <v>206</v>
      </c>
      <c r="B61" s="262"/>
      <c r="C61" s="127">
        <v>0</v>
      </c>
      <c r="D61" s="127">
        <v>0</v>
      </c>
      <c r="E61" s="127">
        <v>0</v>
      </c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89" t="str">
        <f>+CONCATENATE("9.2.2. melléklet a ……/",LEFT(ÖSSZEFÜGGÉSEK!A5,4),". (….) önkormányzati rendelethez")</f>
        <v>9.2.2. melléklet a ……/2018. (….) önkormányzati rendelethez</v>
      </c>
    </row>
    <row r="2" spans="1:3" s="482" customFormat="1" ht="25.5" customHeight="1" x14ac:dyDescent="0.2">
      <c r="A2" s="433" t="s">
        <v>204</v>
      </c>
      <c r="B2" s="375" t="s">
        <v>405</v>
      </c>
      <c r="C2" s="389" t="s">
        <v>60</v>
      </c>
    </row>
    <row r="3" spans="1:3" s="482" customFormat="1" ht="24.75" thickBot="1" x14ac:dyDescent="0.25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 x14ac:dyDescent="0.3">
      <c r="A4" s="242"/>
      <c r="B4" s="242"/>
      <c r="C4" s="243">
        <f>'9.2.1. sz. mell'!C4</f>
        <v>0</v>
      </c>
    </row>
    <row r="5" spans="1:3" ht="13.5" thickBot="1" x14ac:dyDescent="0.25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 x14ac:dyDescent="0.25">
      <c r="A6" s="206"/>
      <c r="B6" s="207" t="s">
        <v>500</v>
      </c>
      <c r="C6" s="208" t="s">
        <v>501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279</v>
      </c>
      <c r="C9" s="380"/>
    </row>
    <row r="10" spans="1:3" s="391" customFormat="1" ht="12" customHeight="1" x14ac:dyDescent="0.2">
      <c r="A10" s="478" t="s">
        <v>100</v>
      </c>
      <c r="B10" s="8" t="s">
        <v>280</v>
      </c>
      <c r="C10" s="332"/>
    </row>
    <row r="11" spans="1:3" s="391" customFormat="1" ht="12" customHeight="1" x14ac:dyDescent="0.2">
      <c r="A11" s="478" t="s">
        <v>101</v>
      </c>
      <c r="B11" s="8" t="s">
        <v>281</v>
      </c>
      <c r="C11" s="332"/>
    </row>
    <row r="12" spans="1:3" s="391" customFormat="1" ht="12" customHeight="1" x14ac:dyDescent="0.2">
      <c r="A12" s="478" t="s">
        <v>102</v>
      </c>
      <c r="B12" s="8" t="s">
        <v>282</v>
      </c>
      <c r="C12" s="332"/>
    </row>
    <row r="13" spans="1:3" s="391" customFormat="1" ht="12" customHeight="1" x14ac:dyDescent="0.2">
      <c r="A13" s="478" t="s">
        <v>149</v>
      </c>
      <c r="B13" s="8" t="s">
        <v>283</v>
      </c>
      <c r="C13" s="332"/>
    </row>
    <row r="14" spans="1:3" s="391" customFormat="1" ht="12" customHeight="1" x14ac:dyDescent="0.2">
      <c r="A14" s="478" t="s">
        <v>103</v>
      </c>
      <c r="B14" s="8" t="s">
        <v>406</v>
      </c>
      <c r="C14" s="332"/>
    </row>
    <row r="15" spans="1:3" s="391" customFormat="1" ht="12" customHeight="1" x14ac:dyDescent="0.2">
      <c r="A15" s="478" t="s">
        <v>104</v>
      </c>
      <c r="B15" s="7" t="s">
        <v>407</v>
      </c>
      <c r="C15" s="332"/>
    </row>
    <row r="16" spans="1:3" s="391" customFormat="1" ht="12" customHeight="1" x14ac:dyDescent="0.2">
      <c r="A16" s="478" t="s">
        <v>114</v>
      </c>
      <c r="B16" s="8" t="s">
        <v>286</v>
      </c>
      <c r="C16" s="381"/>
    </row>
    <row r="17" spans="1:3" s="485" customFormat="1" ht="12" customHeight="1" x14ac:dyDescent="0.2">
      <c r="A17" s="478" t="s">
        <v>115</v>
      </c>
      <c r="B17" s="8" t="s">
        <v>287</v>
      </c>
      <c r="C17" s="332"/>
    </row>
    <row r="18" spans="1:3" s="485" customFormat="1" ht="12" customHeight="1" x14ac:dyDescent="0.2">
      <c r="A18" s="478" t="s">
        <v>116</v>
      </c>
      <c r="B18" s="8" t="s">
        <v>443</v>
      </c>
      <c r="C18" s="333"/>
    </row>
    <row r="19" spans="1:3" s="485" customFormat="1" ht="12" customHeight="1" thickBot="1" x14ac:dyDescent="0.25">
      <c r="A19" s="478" t="s">
        <v>117</v>
      </c>
      <c r="B19" s="7" t="s">
        <v>288</v>
      </c>
      <c r="C19" s="333"/>
    </row>
    <row r="20" spans="1:3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260</v>
      </c>
      <c r="C21" s="332"/>
    </row>
    <row r="22" spans="1:3" s="485" customFormat="1" ht="12" customHeight="1" x14ac:dyDescent="0.2">
      <c r="A22" s="478" t="s">
        <v>106</v>
      </c>
      <c r="B22" s="8" t="s">
        <v>409</v>
      </c>
      <c r="C22" s="332"/>
    </row>
    <row r="23" spans="1:3" s="485" customFormat="1" ht="12" customHeight="1" x14ac:dyDescent="0.2">
      <c r="A23" s="478" t="s">
        <v>107</v>
      </c>
      <c r="B23" s="8" t="s">
        <v>410</v>
      </c>
      <c r="C23" s="332"/>
    </row>
    <row r="24" spans="1:3" s="485" customFormat="1" ht="12" customHeight="1" thickBot="1" x14ac:dyDescent="0.25">
      <c r="A24" s="478" t="s">
        <v>108</v>
      </c>
      <c r="B24" s="8" t="s">
        <v>528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 x14ac:dyDescent="0.2">
      <c r="A27" s="479" t="s">
        <v>270</v>
      </c>
      <c r="B27" s="480" t="s">
        <v>265</v>
      </c>
      <c r="C27" s="80"/>
    </row>
    <row r="28" spans="1:3" s="485" customFormat="1" ht="12" customHeight="1" x14ac:dyDescent="0.2">
      <c r="A28" s="479" t="s">
        <v>271</v>
      </c>
      <c r="B28" s="480" t="s">
        <v>409</v>
      </c>
      <c r="C28" s="332"/>
    </row>
    <row r="29" spans="1:3" s="485" customFormat="1" ht="12" customHeight="1" x14ac:dyDescent="0.2">
      <c r="A29" s="479" t="s">
        <v>272</v>
      </c>
      <c r="B29" s="481" t="s">
        <v>412</v>
      </c>
      <c r="C29" s="332"/>
    </row>
    <row r="30" spans="1:3" s="485" customFormat="1" ht="12" customHeight="1" thickBot="1" x14ac:dyDescent="0.25">
      <c r="A30" s="478" t="s">
        <v>273</v>
      </c>
      <c r="B30" s="148" t="s">
        <v>530</v>
      </c>
      <c r="C30" s="87"/>
    </row>
    <row r="31" spans="1:3" s="485" customFormat="1" ht="12" customHeight="1" thickBot="1" x14ac:dyDescent="0.25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293</v>
      </c>
      <c r="C32" s="80"/>
    </row>
    <row r="33" spans="1:3" s="485" customFormat="1" ht="12" customHeight="1" x14ac:dyDescent="0.2">
      <c r="A33" s="479" t="s">
        <v>93</v>
      </c>
      <c r="B33" s="481" t="s">
        <v>294</v>
      </c>
      <c r="C33" s="335"/>
    </row>
    <row r="34" spans="1:3" s="485" customFormat="1" ht="12" customHeight="1" thickBot="1" x14ac:dyDescent="0.25">
      <c r="A34" s="478" t="s">
        <v>94</v>
      </c>
      <c r="B34" s="148" t="s">
        <v>295</v>
      </c>
      <c r="C34" s="87"/>
    </row>
    <row r="35" spans="1:3" s="391" customFormat="1" ht="12" customHeight="1" thickBot="1" x14ac:dyDescent="0.25">
      <c r="A35" s="214" t="s">
        <v>24</v>
      </c>
      <c r="B35" s="130" t="s">
        <v>381</v>
      </c>
      <c r="C35" s="361"/>
    </row>
    <row r="36" spans="1:3" s="391" customFormat="1" ht="12" customHeight="1" thickBot="1" x14ac:dyDescent="0.25">
      <c r="A36" s="214" t="s">
        <v>25</v>
      </c>
      <c r="B36" s="130" t="s">
        <v>414</v>
      </c>
      <c r="C36" s="382"/>
    </row>
    <row r="37" spans="1:3" s="391" customFormat="1" ht="12" customHeight="1" thickBot="1" x14ac:dyDescent="0.25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 x14ac:dyDescent="0.2">
      <c r="A39" s="479" t="s">
        <v>417</v>
      </c>
      <c r="B39" s="480" t="s">
        <v>238</v>
      </c>
      <c r="C39" s="80"/>
    </row>
    <row r="40" spans="1:3" s="391" customFormat="1" ht="12" customHeight="1" x14ac:dyDescent="0.2">
      <c r="A40" s="479" t="s">
        <v>418</v>
      </c>
      <c r="B40" s="481" t="s">
        <v>2</v>
      </c>
      <c r="C40" s="335"/>
    </row>
    <row r="41" spans="1:3" s="485" customFormat="1" ht="12" customHeight="1" thickBot="1" x14ac:dyDescent="0.25">
      <c r="A41" s="478" t="s">
        <v>419</v>
      </c>
      <c r="B41" s="148" t="s">
        <v>420</v>
      </c>
      <c r="C41" s="87"/>
    </row>
    <row r="42" spans="1:3" s="485" customFormat="1" ht="15" customHeight="1" thickBot="1" x14ac:dyDescent="0.25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422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231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531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526</v>
      </c>
      <c r="B60" s="262"/>
      <c r="C60" s="127"/>
    </row>
    <row r="61" spans="1:3" ht="13.5" thickBot="1" x14ac:dyDescent="0.25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zoomScale="130" zoomScaleNormal="130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89" t="str">
        <f>+CONCATENATE("9.2.3. melléklet a ……/",LEFT(ÖSSZEFÜGGÉSEK!A5,4),". (….) önkormányzati rendelethez")</f>
        <v>9.2.3. melléklet a ……/2018. (….) önkormányzati rendelethez</v>
      </c>
    </row>
    <row r="2" spans="1:3" s="482" customFormat="1" ht="25.5" customHeight="1" x14ac:dyDescent="0.2">
      <c r="A2" s="433" t="s">
        <v>204</v>
      </c>
      <c r="B2" s="375" t="s">
        <v>405</v>
      </c>
      <c r="C2" s="389" t="s">
        <v>60</v>
      </c>
    </row>
    <row r="3" spans="1:3" s="482" customFormat="1" ht="24.75" thickBot="1" x14ac:dyDescent="0.25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 x14ac:dyDescent="0.3">
      <c r="A4" s="242"/>
      <c r="B4" s="242"/>
      <c r="C4" s="243">
        <f>'9.2.2. sz.  mell'!C4</f>
        <v>0</v>
      </c>
    </row>
    <row r="5" spans="1:3" ht="13.5" thickBot="1" x14ac:dyDescent="0.25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 x14ac:dyDescent="0.25">
      <c r="A6" s="206"/>
      <c r="B6" s="207" t="s">
        <v>500</v>
      </c>
      <c r="C6" s="208" t="s">
        <v>501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279</v>
      </c>
      <c r="C9" s="380"/>
    </row>
    <row r="10" spans="1:3" s="391" customFormat="1" ht="12" customHeight="1" x14ac:dyDescent="0.2">
      <c r="A10" s="478" t="s">
        <v>100</v>
      </c>
      <c r="B10" s="8" t="s">
        <v>280</v>
      </c>
      <c r="C10" s="332"/>
    </row>
    <row r="11" spans="1:3" s="391" customFormat="1" ht="12" customHeight="1" x14ac:dyDescent="0.2">
      <c r="A11" s="478" t="s">
        <v>101</v>
      </c>
      <c r="B11" s="8" t="s">
        <v>281</v>
      </c>
      <c r="C11" s="332"/>
    </row>
    <row r="12" spans="1:3" s="391" customFormat="1" ht="12" customHeight="1" x14ac:dyDescent="0.2">
      <c r="A12" s="478" t="s">
        <v>102</v>
      </c>
      <c r="B12" s="8" t="s">
        <v>282</v>
      </c>
      <c r="C12" s="332"/>
    </row>
    <row r="13" spans="1:3" s="391" customFormat="1" ht="12" customHeight="1" x14ac:dyDescent="0.2">
      <c r="A13" s="478" t="s">
        <v>149</v>
      </c>
      <c r="B13" s="8" t="s">
        <v>283</v>
      </c>
      <c r="C13" s="332"/>
    </row>
    <row r="14" spans="1:3" s="391" customFormat="1" ht="12" customHeight="1" x14ac:dyDescent="0.2">
      <c r="A14" s="478" t="s">
        <v>103</v>
      </c>
      <c r="B14" s="8" t="s">
        <v>406</v>
      </c>
      <c r="C14" s="332"/>
    </row>
    <row r="15" spans="1:3" s="391" customFormat="1" ht="12" customHeight="1" x14ac:dyDescent="0.2">
      <c r="A15" s="478" t="s">
        <v>104</v>
      </c>
      <c r="B15" s="7" t="s">
        <v>407</v>
      </c>
      <c r="C15" s="332"/>
    </row>
    <row r="16" spans="1:3" s="391" customFormat="1" ht="12" customHeight="1" x14ac:dyDescent="0.2">
      <c r="A16" s="478" t="s">
        <v>114</v>
      </c>
      <c r="B16" s="8" t="s">
        <v>286</v>
      </c>
      <c r="C16" s="381"/>
    </row>
    <row r="17" spans="1:3" s="485" customFormat="1" ht="12" customHeight="1" x14ac:dyDescent="0.2">
      <c r="A17" s="478" t="s">
        <v>115</v>
      </c>
      <c r="B17" s="8" t="s">
        <v>287</v>
      </c>
      <c r="C17" s="332"/>
    </row>
    <row r="18" spans="1:3" s="485" customFormat="1" ht="12" customHeight="1" x14ac:dyDescent="0.2">
      <c r="A18" s="478" t="s">
        <v>116</v>
      </c>
      <c r="B18" s="8" t="s">
        <v>443</v>
      </c>
      <c r="C18" s="333"/>
    </row>
    <row r="19" spans="1:3" s="485" customFormat="1" ht="12" customHeight="1" thickBot="1" x14ac:dyDescent="0.25">
      <c r="A19" s="478" t="s">
        <v>117</v>
      </c>
      <c r="B19" s="7" t="s">
        <v>288</v>
      </c>
      <c r="C19" s="333"/>
    </row>
    <row r="20" spans="1:3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260</v>
      </c>
      <c r="C21" s="332"/>
    </row>
    <row r="22" spans="1:3" s="485" customFormat="1" ht="12" customHeight="1" x14ac:dyDescent="0.2">
      <c r="A22" s="478" t="s">
        <v>106</v>
      </c>
      <c r="B22" s="8" t="s">
        <v>409</v>
      </c>
      <c r="C22" s="332"/>
    </row>
    <row r="23" spans="1:3" s="485" customFormat="1" ht="12" customHeight="1" x14ac:dyDescent="0.2">
      <c r="A23" s="478" t="s">
        <v>107</v>
      </c>
      <c r="B23" s="8" t="s">
        <v>410</v>
      </c>
      <c r="C23" s="332"/>
    </row>
    <row r="24" spans="1:3" s="485" customFormat="1" ht="12" customHeight="1" thickBot="1" x14ac:dyDescent="0.25">
      <c r="A24" s="478" t="s">
        <v>108</v>
      </c>
      <c r="B24" s="8" t="s">
        <v>528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529</v>
      </c>
      <c r="C26" s="334">
        <f>+C27+C28+C29</f>
        <v>0</v>
      </c>
    </row>
    <row r="27" spans="1:3" s="485" customFormat="1" ht="12" customHeight="1" x14ac:dyDescent="0.2">
      <c r="A27" s="479" t="s">
        <v>270</v>
      </c>
      <c r="B27" s="480" t="s">
        <v>265</v>
      </c>
      <c r="C27" s="80"/>
    </row>
    <row r="28" spans="1:3" s="485" customFormat="1" ht="12" customHeight="1" x14ac:dyDescent="0.2">
      <c r="A28" s="479" t="s">
        <v>271</v>
      </c>
      <c r="B28" s="480" t="s">
        <v>409</v>
      </c>
      <c r="C28" s="332"/>
    </row>
    <row r="29" spans="1:3" s="485" customFormat="1" ht="12" customHeight="1" x14ac:dyDescent="0.2">
      <c r="A29" s="479" t="s">
        <v>272</v>
      </c>
      <c r="B29" s="481" t="s">
        <v>412</v>
      </c>
      <c r="C29" s="332"/>
    </row>
    <row r="30" spans="1:3" s="485" customFormat="1" ht="12" customHeight="1" thickBot="1" x14ac:dyDescent="0.25">
      <c r="A30" s="478" t="s">
        <v>273</v>
      </c>
      <c r="B30" s="148" t="s">
        <v>530</v>
      </c>
      <c r="C30" s="87"/>
    </row>
    <row r="31" spans="1:3" s="485" customFormat="1" ht="12" customHeight="1" thickBot="1" x14ac:dyDescent="0.25">
      <c r="A31" s="214" t="s">
        <v>23</v>
      </c>
      <c r="B31" s="130" t="s">
        <v>413</v>
      </c>
      <c r="C31" s="334">
        <f>+C32+C33+C34</f>
        <v>0</v>
      </c>
    </row>
    <row r="32" spans="1:3" s="485" customFormat="1" ht="12" customHeight="1" x14ac:dyDescent="0.2">
      <c r="A32" s="479" t="s">
        <v>92</v>
      </c>
      <c r="B32" s="480" t="s">
        <v>293</v>
      </c>
      <c r="C32" s="80"/>
    </row>
    <row r="33" spans="1:3" s="485" customFormat="1" ht="12" customHeight="1" x14ac:dyDescent="0.2">
      <c r="A33" s="479" t="s">
        <v>93</v>
      </c>
      <c r="B33" s="481" t="s">
        <v>294</v>
      </c>
      <c r="C33" s="335"/>
    </row>
    <row r="34" spans="1:3" s="485" customFormat="1" ht="12" customHeight="1" thickBot="1" x14ac:dyDescent="0.25">
      <c r="A34" s="478" t="s">
        <v>94</v>
      </c>
      <c r="B34" s="148" t="s">
        <v>295</v>
      </c>
      <c r="C34" s="87"/>
    </row>
    <row r="35" spans="1:3" s="391" customFormat="1" ht="12" customHeight="1" thickBot="1" x14ac:dyDescent="0.25">
      <c r="A35" s="214" t="s">
        <v>24</v>
      </c>
      <c r="B35" s="130" t="s">
        <v>381</v>
      </c>
      <c r="C35" s="361"/>
    </row>
    <row r="36" spans="1:3" s="391" customFormat="1" ht="12" customHeight="1" thickBot="1" x14ac:dyDescent="0.25">
      <c r="A36" s="214" t="s">
        <v>25</v>
      </c>
      <c r="B36" s="130" t="s">
        <v>414</v>
      </c>
      <c r="C36" s="382"/>
    </row>
    <row r="37" spans="1:3" s="391" customFormat="1" ht="12" customHeight="1" thickBot="1" x14ac:dyDescent="0.25">
      <c r="A37" s="206" t="s">
        <v>26</v>
      </c>
      <c r="B37" s="130" t="s">
        <v>415</v>
      </c>
      <c r="C37" s="383">
        <f>+C8+C20+C25+C26+C31+C35+C36</f>
        <v>0</v>
      </c>
    </row>
    <row r="38" spans="1:3" s="391" customFormat="1" ht="12" customHeight="1" thickBot="1" x14ac:dyDescent="0.25">
      <c r="A38" s="250" t="s">
        <v>27</v>
      </c>
      <c r="B38" s="130" t="s">
        <v>416</v>
      </c>
      <c r="C38" s="383">
        <f>+C39+C40+C41</f>
        <v>0</v>
      </c>
    </row>
    <row r="39" spans="1:3" s="391" customFormat="1" ht="12" customHeight="1" x14ac:dyDescent="0.2">
      <c r="A39" s="479" t="s">
        <v>417</v>
      </c>
      <c r="B39" s="480" t="s">
        <v>238</v>
      </c>
      <c r="C39" s="80"/>
    </row>
    <row r="40" spans="1:3" s="391" customFormat="1" ht="12" customHeight="1" x14ac:dyDescent="0.2">
      <c r="A40" s="479" t="s">
        <v>418</v>
      </c>
      <c r="B40" s="481" t="s">
        <v>2</v>
      </c>
      <c r="C40" s="335"/>
    </row>
    <row r="41" spans="1:3" s="485" customFormat="1" ht="12" customHeight="1" thickBot="1" x14ac:dyDescent="0.25">
      <c r="A41" s="478" t="s">
        <v>419</v>
      </c>
      <c r="B41" s="148" t="s">
        <v>420</v>
      </c>
      <c r="C41" s="87"/>
    </row>
    <row r="42" spans="1:3" s="485" customFormat="1" ht="15" customHeight="1" thickBot="1" x14ac:dyDescent="0.25">
      <c r="A42" s="250" t="s">
        <v>28</v>
      </c>
      <c r="B42" s="251" t="s">
        <v>421</v>
      </c>
      <c r="C42" s="386">
        <f>+C37+C38</f>
        <v>0</v>
      </c>
    </row>
    <row r="43" spans="1:3" s="485" customFormat="1" ht="15" customHeight="1" x14ac:dyDescent="0.2">
      <c r="A43" s="252"/>
      <c r="B43" s="253"/>
      <c r="C43" s="384"/>
    </row>
    <row r="44" spans="1:3" ht="13.5" thickBot="1" x14ac:dyDescent="0.25">
      <c r="A44" s="254"/>
      <c r="B44" s="255"/>
      <c r="C44" s="385"/>
    </row>
    <row r="45" spans="1:3" s="484" customFormat="1" ht="16.5" customHeight="1" thickBot="1" x14ac:dyDescent="0.25">
      <c r="A45" s="256"/>
      <c r="B45" s="257" t="s">
        <v>58</v>
      </c>
      <c r="C45" s="386"/>
    </row>
    <row r="46" spans="1:3" s="486" customFormat="1" ht="12" customHeight="1" thickBot="1" x14ac:dyDescent="0.25">
      <c r="A46" s="214" t="s">
        <v>19</v>
      </c>
      <c r="B46" s="130" t="s">
        <v>422</v>
      </c>
      <c r="C46" s="334">
        <f>SUM(C47:C51)</f>
        <v>0</v>
      </c>
    </row>
    <row r="47" spans="1:3" ht="12" customHeight="1" x14ac:dyDescent="0.2">
      <c r="A47" s="478" t="s">
        <v>99</v>
      </c>
      <c r="B47" s="9" t="s">
        <v>50</v>
      </c>
      <c r="C47" s="80"/>
    </row>
    <row r="48" spans="1:3" ht="12" customHeight="1" x14ac:dyDescent="0.2">
      <c r="A48" s="478" t="s">
        <v>100</v>
      </c>
      <c r="B48" s="8" t="s">
        <v>184</v>
      </c>
      <c r="C48" s="83"/>
    </row>
    <row r="49" spans="1:3" ht="12" customHeight="1" x14ac:dyDescent="0.2">
      <c r="A49" s="478" t="s">
        <v>101</v>
      </c>
      <c r="B49" s="8" t="s">
        <v>141</v>
      </c>
      <c r="C49" s="83"/>
    </row>
    <row r="50" spans="1:3" ht="12" customHeight="1" x14ac:dyDescent="0.2">
      <c r="A50" s="478" t="s">
        <v>102</v>
      </c>
      <c r="B50" s="8" t="s">
        <v>185</v>
      </c>
      <c r="C50" s="83"/>
    </row>
    <row r="51" spans="1:3" ht="12" customHeight="1" thickBot="1" x14ac:dyDescent="0.25">
      <c r="A51" s="478" t="s">
        <v>149</v>
      </c>
      <c r="B51" s="8" t="s">
        <v>186</v>
      </c>
      <c r="C51" s="83"/>
    </row>
    <row r="52" spans="1:3" ht="12" customHeight="1" thickBot="1" x14ac:dyDescent="0.25">
      <c r="A52" s="214" t="s">
        <v>20</v>
      </c>
      <c r="B52" s="130" t="s">
        <v>423</v>
      </c>
      <c r="C52" s="334">
        <f>SUM(C53:C55)</f>
        <v>0</v>
      </c>
    </row>
    <row r="53" spans="1:3" s="486" customFormat="1" ht="12" customHeight="1" x14ac:dyDescent="0.2">
      <c r="A53" s="478" t="s">
        <v>105</v>
      </c>
      <c r="B53" s="9" t="s">
        <v>231</v>
      </c>
      <c r="C53" s="80"/>
    </row>
    <row r="54" spans="1:3" ht="12" customHeight="1" x14ac:dyDescent="0.2">
      <c r="A54" s="478" t="s">
        <v>106</v>
      </c>
      <c r="B54" s="8" t="s">
        <v>188</v>
      </c>
      <c r="C54" s="83"/>
    </row>
    <row r="55" spans="1:3" ht="12" customHeight="1" x14ac:dyDescent="0.2">
      <c r="A55" s="478" t="s">
        <v>107</v>
      </c>
      <c r="B55" s="8" t="s">
        <v>59</v>
      </c>
      <c r="C55" s="83"/>
    </row>
    <row r="56" spans="1:3" ht="12" customHeight="1" thickBot="1" x14ac:dyDescent="0.25">
      <c r="A56" s="478" t="s">
        <v>108</v>
      </c>
      <c r="B56" s="8" t="s">
        <v>531</v>
      </c>
      <c r="C56" s="83"/>
    </row>
    <row r="57" spans="1:3" ht="15" customHeight="1" thickBot="1" x14ac:dyDescent="0.25">
      <c r="A57" s="214" t="s">
        <v>21</v>
      </c>
      <c r="B57" s="130" t="s">
        <v>13</v>
      </c>
      <c r="C57" s="361"/>
    </row>
    <row r="58" spans="1:3" ht="13.5" thickBot="1" x14ac:dyDescent="0.25">
      <c r="A58" s="214" t="s">
        <v>22</v>
      </c>
      <c r="B58" s="258" t="s">
        <v>538</v>
      </c>
      <c r="C58" s="387">
        <f>+C46+C52+C57</f>
        <v>0</v>
      </c>
    </row>
    <row r="59" spans="1:3" ht="15" customHeight="1" thickBot="1" x14ac:dyDescent="0.25">
      <c r="C59" s="388"/>
    </row>
    <row r="60" spans="1:3" ht="14.25" customHeight="1" thickBot="1" x14ac:dyDescent="0.25">
      <c r="A60" s="261" t="s">
        <v>526</v>
      </c>
      <c r="B60" s="262"/>
      <c r="C60" s="127"/>
    </row>
    <row r="61" spans="1:3" ht="13.5" thickBot="1" x14ac:dyDescent="0.25">
      <c r="A61" s="261" t="s">
        <v>206</v>
      </c>
      <c r="B61" s="262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89" t="str">
        <f>+CONCATENATE("9.3. melléklet a ……/",LEFT(ÖSSZEFÜGGÉSEK!A5,4),". (….) önkormányzati rendelethez")</f>
        <v>9.3. melléklet a ……/2018. (….) önkormányzati rendelethez</v>
      </c>
    </row>
    <row r="2" spans="1:3" s="482" customFormat="1" ht="25.5" customHeight="1" x14ac:dyDescent="0.2">
      <c r="A2" s="433" t="s">
        <v>204</v>
      </c>
      <c r="B2" s="375" t="s">
        <v>207</v>
      </c>
      <c r="C2" s="389" t="s">
        <v>61</v>
      </c>
    </row>
    <row r="3" spans="1:3" s="482" customFormat="1" ht="24.75" thickBot="1" x14ac:dyDescent="0.25">
      <c r="A3" s="476" t="s">
        <v>203</v>
      </c>
      <c r="B3" s="376" t="s">
        <v>404</v>
      </c>
      <c r="C3" s="390"/>
    </row>
    <row r="4" spans="1:3" s="483" customFormat="1" ht="15.95" customHeight="1" thickBot="1" x14ac:dyDescent="0.3">
      <c r="A4" s="242"/>
      <c r="B4" s="242"/>
      <c r="C4" s="243">
        <f>'9.2.3. sz. mell'!C4</f>
        <v>0</v>
      </c>
    </row>
    <row r="5" spans="1:3" ht="13.5" thickBot="1" x14ac:dyDescent="0.25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 x14ac:dyDescent="0.25">
      <c r="A6" s="206"/>
      <c r="B6" s="207" t="s">
        <v>500</v>
      </c>
      <c r="C6" s="208" t="s">
        <v>501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279</v>
      </c>
      <c r="C9" s="380"/>
    </row>
    <row r="10" spans="1:3" s="391" customFormat="1" ht="12" customHeight="1" x14ac:dyDescent="0.2">
      <c r="A10" s="478" t="s">
        <v>100</v>
      </c>
      <c r="B10" s="8" t="s">
        <v>280</v>
      </c>
      <c r="C10" s="332"/>
    </row>
    <row r="11" spans="1:3" s="391" customFormat="1" ht="12" customHeight="1" x14ac:dyDescent="0.2">
      <c r="A11" s="478" t="s">
        <v>101</v>
      </c>
      <c r="B11" s="8" t="s">
        <v>281</v>
      </c>
      <c r="C11" s="332"/>
    </row>
    <row r="12" spans="1:3" s="391" customFormat="1" ht="12" customHeight="1" x14ac:dyDescent="0.2">
      <c r="A12" s="478" t="s">
        <v>102</v>
      </c>
      <c r="B12" s="8" t="s">
        <v>282</v>
      </c>
      <c r="C12" s="332"/>
    </row>
    <row r="13" spans="1:3" s="391" customFormat="1" ht="12" customHeight="1" x14ac:dyDescent="0.2">
      <c r="A13" s="478" t="s">
        <v>149</v>
      </c>
      <c r="B13" s="8" t="s">
        <v>283</v>
      </c>
      <c r="C13" s="332"/>
    </row>
    <row r="14" spans="1:3" s="391" customFormat="1" ht="12" customHeight="1" x14ac:dyDescent="0.2">
      <c r="A14" s="478" t="s">
        <v>103</v>
      </c>
      <c r="B14" s="8" t="s">
        <v>406</v>
      </c>
      <c r="C14" s="332"/>
    </row>
    <row r="15" spans="1:3" s="391" customFormat="1" ht="12" customHeight="1" x14ac:dyDescent="0.2">
      <c r="A15" s="478" t="s">
        <v>104</v>
      </c>
      <c r="B15" s="7" t="s">
        <v>407</v>
      </c>
      <c r="C15" s="332"/>
    </row>
    <row r="16" spans="1:3" s="391" customFormat="1" ht="12" customHeight="1" x14ac:dyDescent="0.2">
      <c r="A16" s="478" t="s">
        <v>114</v>
      </c>
      <c r="B16" s="8" t="s">
        <v>286</v>
      </c>
      <c r="C16" s="381"/>
    </row>
    <row r="17" spans="1:3" s="485" customFormat="1" ht="12" customHeight="1" x14ac:dyDescent="0.2">
      <c r="A17" s="478" t="s">
        <v>115</v>
      </c>
      <c r="B17" s="8" t="s">
        <v>287</v>
      </c>
      <c r="C17" s="332"/>
    </row>
    <row r="18" spans="1:3" s="485" customFormat="1" ht="12" customHeight="1" x14ac:dyDescent="0.2">
      <c r="A18" s="478" t="s">
        <v>116</v>
      </c>
      <c r="B18" s="8" t="s">
        <v>443</v>
      </c>
      <c r="C18" s="333"/>
    </row>
    <row r="19" spans="1:3" s="485" customFormat="1" ht="12" customHeight="1" thickBot="1" x14ac:dyDescent="0.25">
      <c r="A19" s="478" t="s">
        <v>117</v>
      </c>
      <c r="B19" s="7" t="s">
        <v>288</v>
      </c>
      <c r="C19" s="333"/>
    </row>
    <row r="20" spans="1:3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260</v>
      </c>
      <c r="C21" s="332"/>
    </row>
    <row r="22" spans="1:3" s="485" customFormat="1" ht="12" customHeight="1" x14ac:dyDescent="0.2">
      <c r="A22" s="478" t="s">
        <v>106</v>
      </c>
      <c r="B22" s="8" t="s">
        <v>409</v>
      </c>
      <c r="C22" s="332"/>
    </row>
    <row r="23" spans="1:3" s="485" customFormat="1" ht="12" customHeight="1" x14ac:dyDescent="0.2">
      <c r="A23" s="478" t="s">
        <v>107</v>
      </c>
      <c r="B23" s="8" t="s">
        <v>410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 x14ac:dyDescent="0.2">
      <c r="A27" s="479" t="s">
        <v>270</v>
      </c>
      <c r="B27" s="480" t="s">
        <v>409</v>
      </c>
      <c r="C27" s="80"/>
    </row>
    <row r="28" spans="1:3" s="485" customFormat="1" ht="12" customHeight="1" x14ac:dyDescent="0.2">
      <c r="A28" s="479" t="s">
        <v>271</v>
      </c>
      <c r="B28" s="481" t="s">
        <v>412</v>
      </c>
      <c r="C28" s="335"/>
    </row>
    <row r="29" spans="1:3" s="485" customFormat="1" ht="12" customHeight="1" thickBot="1" x14ac:dyDescent="0.25">
      <c r="A29" s="478" t="s">
        <v>272</v>
      </c>
      <c r="B29" s="148" t="s">
        <v>533</v>
      </c>
      <c r="C29" s="87"/>
    </row>
    <row r="30" spans="1:3" s="485" customFormat="1" ht="12" customHeight="1" thickBot="1" x14ac:dyDescent="0.25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293</v>
      </c>
      <c r="C31" s="80"/>
    </row>
    <row r="32" spans="1:3" s="485" customFormat="1" ht="12" customHeight="1" x14ac:dyDescent="0.2">
      <c r="A32" s="479" t="s">
        <v>93</v>
      </c>
      <c r="B32" s="481" t="s">
        <v>294</v>
      </c>
      <c r="C32" s="335"/>
    </row>
    <row r="33" spans="1:3" s="485" customFormat="1" ht="12" customHeight="1" thickBot="1" x14ac:dyDescent="0.25">
      <c r="A33" s="478" t="s">
        <v>94</v>
      </c>
      <c r="B33" s="148" t="s">
        <v>295</v>
      </c>
      <c r="C33" s="87"/>
    </row>
    <row r="34" spans="1:3" s="391" customFormat="1" ht="12" customHeight="1" thickBot="1" x14ac:dyDescent="0.25">
      <c r="A34" s="214" t="s">
        <v>24</v>
      </c>
      <c r="B34" s="130" t="s">
        <v>381</v>
      </c>
      <c r="C34" s="361"/>
    </row>
    <row r="35" spans="1:3" s="391" customFormat="1" ht="12" customHeight="1" thickBot="1" x14ac:dyDescent="0.25">
      <c r="A35" s="214" t="s">
        <v>25</v>
      </c>
      <c r="B35" s="130" t="s">
        <v>414</v>
      </c>
      <c r="C35" s="382"/>
    </row>
    <row r="36" spans="1:3" s="391" customFormat="1" ht="12" customHeight="1" thickBot="1" x14ac:dyDescent="0.25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 x14ac:dyDescent="0.2">
      <c r="A38" s="479" t="s">
        <v>417</v>
      </c>
      <c r="B38" s="480" t="s">
        <v>238</v>
      </c>
      <c r="C38" s="80"/>
    </row>
    <row r="39" spans="1:3" s="391" customFormat="1" ht="12" customHeight="1" x14ac:dyDescent="0.2">
      <c r="A39" s="479" t="s">
        <v>418</v>
      </c>
      <c r="B39" s="481" t="s">
        <v>2</v>
      </c>
      <c r="C39" s="335"/>
    </row>
    <row r="40" spans="1:3" s="485" customFormat="1" ht="12" customHeight="1" thickBot="1" x14ac:dyDescent="0.25">
      <c r="A40" s="478" t="s">
        <v>419</v>
      </c>
      <c r="B40" s="148" t="s">
        <v>420</v>
      </c>
      <c r="C40" s="87"/>
    </row>
    <row r="41" spans="1:3" s="485" customFormat="1" ht="15" customHeight="1" thickBot="1" x14ac:dyDescent="0.25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422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231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531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526</v>
      </c>
      <c r="B59" s="262"/>
      <c r="C59" s="127"/>
    </row>
    <row r="60" spans="1:3" ht="13.5" thickBot="1" x14ac:dyDescent="0.25">
      <c r="A60" s="261" t="s">
        <v>206</v>
      </c>
      <c r="B60" s="262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89" t="str">
        <f>+CONCATENATE("9.3.1. melléklet a ……/",LEFT(ÖSSZEFÜGGÉSEK!A5,4),". (….) önkormányzati rendelethez")</f>
        <v>9.3.1. melléklet a ……/2018. (….) önkormányzati rendelethez</v>
      </c>
    </row>
    <row r="2" spans="1:3" s="482" customFormat="1" ht="25.5" customHeight="1" x14ac:dyDescent="0.2">
      <c r="A2" s="433" t="s">
        <v>204</v>
      </c>
      <c r="B2" s="375" t="s">
        <v>207</v>
      </c>
      <c r="C2" s="389" t="s">
        <v>61</v>
      </c>
    </row>
    <row r="3" spans="1:3" s="482" customFormat="1" ht="24.75" thickBot="1" x14ac:dyDescent="0.25">
      <c r="A3" s="476" t="s">
        <v>203</v>
      </c>
      <c r="B3" s="376" t="s">
        <v>424</v>
      </c>
      <c r="C3" s="390" t="s">
        <v>55</v>
      </c>
    </row>
    <row r="4" spans="1:3" s="483" customFormat="1" ht="15.95" customHeight="1" thickBot="1" x14ac:dyDescent="0.3">
      <c r="A4" s="242"/>
      <c r="B4" s="242"/>
      <c r="C4" s="243">
        <f>'9.3. sz. mell'!C4</f>
        <v>0</v>
      </c>
    </row>
    <row r="5" spans="1:3" ht="13.5" thickBot="1" x14ac:dyDescent="0.25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 x14ac:dyDescent="0.25">
      <c r="A6" s="206"/>
      <c r="B6" s="207" t="s">
        <v>500</v>
      </c>
      <c r="C6" s="208" t="s">
        <v>501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279</v>
      </c>
      <c r="C9" s="380"/>
    </row>
    <row r="10" spans="1:3" s="391" customFormat="1" ht="12" customHeight="1" x14ac:dyDescent="0.2">
      <c r="A10" s="478" t="s">
        <v>100</v>
      </c>
      <c r="B10" s="8" t="s">
        <v>280</v>
      </c>
      <c r="C10" s="332"/>
    </row>
    <row r="11" spans="1:3" s="391" customFormat="1" ht="12" customHeight="1" x14ac:dyDescent="0.2">
      <c r="A11" s="478" t="s">
        <v>101</v>
      </c>
      <c r="B11" s="8" t="s">
        <v>281</v>
      </c>
      <c r="C11" s="332"/>
    </row>
    <row r="12" spans="1:3" s="391" customFormat="1" ht="12" customHeight="1" x14ac:dyDescent="0.2">
      <c r="A12" s="478" t="s">
        <v>102</v>
      </c>
      <c r="B12" s="8" t="s">
        <v>282</v>
      </c>
      <c r="C12" s="332"/>
    </row>
    <row r="13" spans="1:3" s="391" customFormat="1" ht="12" customHeight="1" x14ac:dyDescent="0.2">
      <c r="A13" s="478" t="s">
        <v>149</v>
      </c>
      <c r="B13" s="8" t="s">
        <v>283</v>
      </c>
      <c r="C13" s="332"/>
    </row>
    <row r="14" spans="1:3" s="391" customFormat="1" ht="12" customHeight="1" x14ac:dyDescent="0.2">
      <c r="A14" s="478" t="s">
        <v>103</v>
      </c>
      <c r="B14" s="8" t="s">
        <v>406</v>
      </c>
      <c r="C14" s="332"/>
    </row>
    <row r="15" spans="1:3" s="391" customFormat="1" ht="12" customHeight="1" x14ac:dyDescent="0.2">
      <c r="A15" s="478" t="s">
        <v>104</v>
      </c>
      <c r="B15" s="7" t="s">
        <v>407</v>
      </c>
      <c r="C15" s="332"/>
    </row>
    <row r="16" spans="1:3" s="391" customFormat="1" ht="12" customHeight="1" x14ac:dyDescent="0.2">
      <c r="A16" s="478" t="s">
        <v>114</v>
      </c>
      <c r="B16" s="8" t="s">
        <v>286</v>
      </c>
      <c r="C16" s="381"/>
    </row>
    <row r="17" spans="1:3" s="485" customFormat="1" ht="12" customHeight="1" x14ac:dyDescent="0.2">
      <c r="A17" s="478" t="s">
        <v>115</v>
      </c>
      <c r="B17" s="8" t="s">
        <v>287</v>
      </c>
      <c r="C17" s="332"/>
    </row>
    <row r="18" spans="1:3" s="485" customFormat="1" ht="12" customHeight="1" x14ac:dyDescent="0.2">
      <c r="A18" s="478" t="s">
        <v>116</v>
      </c>
      <c r="B18" s="8" t="s">
        <v>443</v>
      </c>
      <c r="C18" s="333"/>
    </row>
    <row r="19" spans="1:3" s="485" customFormat="1" ht="12" customHeight="1" thickBot="1" x14ac:dyDescent="0.25">
      <c r="A19" s="478" t="s">
        <v>117</v>
      </c>
      <c r="B19" s="7" t="s">
        <v>288</v>
      </c>
      <c r="C19" s="333"/>
    </row>
    <row r="20" spans="1:3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260</v>
      </c>
      <c r="C21" s="332"/>
    </row>
    <row r="22" spans="1:3" s="485" customFormat="1" ht="12" customHeight="1" x14ac:dyDescent="0.2">
      <c r="A22" s="478" t="s">
        <v>106</v>
      </c>
      <c r="B22" s="8" t="s">
        <v>409</v>
      </c>
      <c r="C22" s="332"/>
    </row>
    <row r="23" spans="1:3" s="485" customFormat="1" ht="12" customHeight="1" x14ac:dyDescent="0.2">
      <c r="A23" s="478" t="s">
        <v>107</v>
      </c>
      <c r="B23" s="8" t="s">
        <v>410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 x14ac:dyDescent="0.2">
      <c r="A27" s="479" t="s">
        <v>270</v>
      </c>
      <c r="B27" s="480" t="s">
        <v>409</v>
      </c>
      <c r="C27" s="80"/>
    </row>
    <row r="28" spans="1:3" s="485" customFormat="1" ht="12" customHeight="1" x14ac:dyDescent="0.2">
      <c r="A28" s="479" t="s">
        <v>271</v>
      </c>
      <c r="B28" s="481" t="s">
        <v>412</v>
      </c>
      <c r="C28" s="335"/>
    </row>
    <row r="29" spans="1:3" s="485" customFormat="1" ht="12" customHeight="1" thickBot="1" x14ac:dyDescent="0.25">
      <c r="A29" s="478" t="s">
        <v>272</v>
      </c>
      <c r="B29" s="148" t="s">
        <v>533</v>
      </c>
      <c r="C29" s="87"/>
    </row>
    <row r="30" spans="1:3" s="485" customFormat="1" ht="12" customHeight="1" thickBot="1" x14ac:dyDescent="0.25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293</v>
      </c>
      <c r="C31" s="80"/>
    </row>
    <row r="32" spans="1:3" s="485" customFormat="1" ht="12" customHeight="1" x14ac:dyDescent="0.2">
      <c r="A32" s="479" t="s">
        <v>93</v>
      </c>
      <c r="B32" s="481" t="s">
        <v>294</v>
      </c>
      <c r="C32" s="335"/>
    </row>
    <row r="33" spans="1:3" s="485" customFormat="1" ht="12" customHeight="1" thickBot="1" x14ac:dyDescent="0.25">
      <c r="A33" s="478" t="s">
        <v>94</v>
      </c>
      <c r="B33" s="148" t="s">
        <v>295</v>
      </c>
      <c r="C33" s="87"/>
    </row>
    <row r="34" spans="1:3" s="391" customFormat="1" ht="12" customHeight="1" thickBot="1" x14ac:dyDescent="0.25">
      <c r="A34" s="214" t="s">
        <v>24</v>
      </c>
      <c r="B34" s="130" t="s">
        <v>381</v>
      </c>
      <c r="C34" s="361"/>
    </row>
    <row r="35" spans="1:3" s="391" customFormat="1" ht="12" customHeight="1" thickBot="1" x14ac:dyDescent="0.25">
      <c r="A35" s="214" t="s">
        <v>25</v>
      </c>
      <c r="B35" s="130" t="s">
        <v>414</v>
      </c>
      <c r="C35" s="382"/>
    </row>
    <row r="36" spans="1:3" s="391" customFormat="1" ht="12" customHeight="1" thickBot="1" x14ac:dyDescent="0.25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 x14ac:dyDescent="0.2">
      <c r="A38" s="479" t="s">
        <v>417</v>
      </c>
      <c r="B38" s="480" t="s">
        <v>238</v>
      </c>
      <c r="C38" s="80"/>
    </row>
    <row r="39" spans="1:3" s="391" customFormat="1" ht="12" customHeight="1" x14ac:dyDescent="0.2">
      <c r="A39" s="479" t="s">
        <v>418</v>
      </c>
      <c r="B39" s="481" t="s">
        <v>2</v>
      </c>
      <c r="C39" s="335"/>
    </row>
    <row r="40" spans="1:3" s="485" customFormat="1" ht="12" customHeight="1" thickBot="1" x14ac:dyDescent="0.25">
      <c r="A40" s="478" t="s">
        <v>419</v>
      </c>
      <c r="B40" s="148" t="s">
        <v>420</v>
      </c>
      <c r="C40" s="87"/>
    </row>
    <row r="41" spans="1:3" s="485" customFormat="1" ht="15" customHeight="1" thickBot="1" x14ac:dyDescent="0.25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422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231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531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526</v>
      </c>
      <c r="B59" s="262"/>
      <c r="C59" s="127"/>
    </row>
    <row r="60" spans="1:3" ht="13.5" thickBot="1" x14ac:dyDescent="0.25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89" t="str">
        <f>+CONCATENATE("9.3.2. melléklet a ……/",LEFT(ÖSSZEFÜGGÉSEK!A5,4),". (….) önkormányzati rendelethez")</f>
        <v>9.3.2. melléklet a ……/2018. (….) önkormányzati rendelethez</v>
      </c>
    </row>
    <row r="2" spans="1:3" s="482" customFormat="1" ht="25.5" customHeight="1" x14ac:dyDescent="0.2">
      <c r="A2" s="433" t="s">
        <v>204</v>
      </c>
      <c r="B2" s="375" t="s">
        <v>207</v>
      </c>
      <c r="C2" s="389" t="s">
        <v>61</v>
      </c>
    </row>
    <row r="3" spans="1:3" s="482" customFormat="1" ht="24.75" thickBot="1" x14ac:dyDescent="0.25">
      <c r="A3" s="476" t="s">
        <v>203</v>
      </c>
      <c r="B3" s="376" t="s">
        <v>425</v>
      </c>
      <c r="C3" s="390" t="s">
        <v>60</v>
      </c>
    </row>
    <row r="4" spans="1:3" s="483" customFormat="1" ht="15.95" customHeight="1" thickBot="1" x14ac:dyDescent="0.3">
      <c r="A4" s="242"/>
      <c r="B4" s="242"/>
      <c r="C4" s="243">
        <f>'9.3.1. sz. mell'!C4</f>
        <v>0</v>
      </c>
    </row>
    <row r="5" spans="1:3" ht="13.5" thickBot="1" x14ac:dyDescent="0.25">
      <c r="A5" s="434" t="s">
        <v>205</v>
      </c>
      <c r="B5" s="244" t="s">
        <v>572</v>
      </c>
      <c r="C5" s="245" t="s">
        <v>56</v>
      </c>
    </row>
    <row r="6" spans="1:3" s="484" customFormat="1" ht="12.95" customHeight="1" thickBot="1" x14ac:dyDescent="0.25">
      <c r="A6" s="206"/>
      <c r="B6" s="207" t="s">
        <v>500</v>
      </c>
      <c r="C6" s="208" t="s">
        <v>501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279</v>
      </c>
      <c r="C9" s="380"/>
    </row>
    <row r="10" spans="1:3" s="391" customFormat="1" ht="12" customHeight="1" x14ac:dyDescent="0.2">
      <c r="A10" s="478" t="s">
        <v>100</v>
      </c>
      <c r="B10" s="8" t="s">
        <v>280</v>
      </c>
      <c r="C10" s="332"/>
    </row>
    <row r="11" spans="1:3" s="391" customFormat="1" ht="12" customHeight="1" x14ac:dyDescent="0.2">
      <c r="A11" s="478" t="s">
        <v>101</v>
      </c>
      <c r="B11" s="8" t="s">
        <v>281</v>
      </c>
      <c r="C11" s="332"/>
    </row>
    <row r="12" spans="1:3" s="391" customFormat="1" ht="12" customHeight="1" x14ac:dyDescent="0.2">
      <c r="A12" s="478" t="s">
        <v>102</v>
      </c>
      <c r="B12" s="8" t="s">
        <v>282</v>
      </c>
      <c r="C12" s="332"/>
    </row>
    <row r="13" spans="1:3" s="391" customFormat="1" ht="12" customHeight="1" x14ac:dyDescent="0.2">
      <c r="A13" s="478" t="s">
        <v>149</v>
      </c>
      <c r="B13" s="8" t="s">
        <v>283</v>
      </c>
      <c r="C13" s="332"/>
    </row>
    <row r="14" spans="1:3" s="391" customFormat="1" ht="12" customHeight="1" x14ac:dyDescent="0.2">
      <c r="A14" s="478" t="s">
        <v>103</v>
      </c>
      <c r="B14" s="8" t="s">
        <v>406</v>
      </c>
      <c r="C14" s="332"/>
    </row>
    <row r="15" spans="1:3" s="391" customFormat="1" ht="12" customHeight="1" x14ac:dyDescent="0.2">
      <c r="A15" s="478" t="s">
        <v>104</v>
      </c>
      <c r="B15" s="7" t="s">
        <v>407</v>
      </c>
      <c r="C15" s="332"/>
    </row>
    <row r="16" spans="1:3" s="391" customFormat="1" ht="12" customHeight="1" x14ac:dyDescent="0.2">
      <c r="A16" s="478" t="s">
        <v>114</v>
      </c>
      <c r="B16" s="8" t="s">
        <v>286</v>
      </c>
      <c r="C16" s="381"/>
    </row>
    <row r="17" spans="1:3" s="485" customFormat="1" ht="12" customHeight="1" x14ac:dyDescent="0.2">
      <c r="A17" s="478" t="s">
        <v>115</v>
      </c>
      <c r="B17" s="8" t="s">
        <v>287</v>
      </c>
      <c r="C17" s="332"/>
    </row>
    <row r="18" spans="1:3" s="485" customFormat="1" ht="12" customHeight="1" x14ac:dyDescent="0.2">
      <c r="A18" s="478" t="s">
        <v>116</v>
      </c>
      <c r="B18" s="8" t="s">
        <v>443</v>
      </c>
      <c r="C18" s="333"/>
    </row>
    <row r="19" spans="1:3" s="485" customFormat="1" ht="12" customHeight="1" thickBot="1" x14ac:dyDescent="0.25">
      <c r="A19" s="478" t="s">
        <v>117</v>
      </c>
      <c r="B19" s="7" t="s">
        <v>288</v>
      </c>
      <c r="C19" s="333"/>
    </row>
    <row r="20" spans="1:3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260</v>
      </c>
      <c r="C21" s="332"/>
    </row>
    <row r="22" spans="1:3" s="485" customFormat="1" ht="12" customHeight="1" x14ac:dyDescent="0.2">
      <c r="A22" s="478" t="s">
        <v>106</v>
      </c>
      <c r="B22" s="8" t="s">
        <v>409</v>
      </c>
      <c r="C22" s="332"/>
    </row>
    <row r="23" spans="1:3" s="485" customFormat="1" ht="12" customHeight="1" x14ac:dyDescent="0.2">
      <c r="A23" s="478" t="s">
        <v>107</v>
      </c>
      <c r="B23" s="8" t="s">
        <v>410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 x14ac:dyDescent="0.2">
      <c r="A27" s="479" t="s">
        <v>270</v>
      </c>
      <c r="B27" s="480" t="s">
        <v>409</v>
      </c>
      <c r="C27" s="80"/>
    </row>
    <row r="28" spans="1:3" s="485" customFormat="1" ht="12" customHeight="1" x14ac:dyDescent="0.2">
      <c r="A28" s="479" t="s">
        <v>271</v>
      </c>
      <c r="B28" s="481" t="s">
        <v>412</v>
      </c>
      <c r="C28" s="335"/>
    </row>
    <row r="29" spans="1:3" s="485" customFormat="1" ht="12" customHeight="1" thickBot="1" x14ac:dyDescent="0.25">
      <c r="A29" s="478" t="s">
        <v>272</v>
      </c>
      <c r="B29" s="148" t="s">
        <v>533</v>
      </c>
      <c r="C29" s="87"/>
    </row>
    <row r="30" spans="1:3" s="485" customFormat="1" ht="12" customHeight="1" thickBot="1" x14ac:dyDescent="0.25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293</v>
      </c>
      <c r="C31" s="80"/>
    </row>
    <row r="32" spans="1:3" s="485" customFormat="1" ht="12" customHeight="1" x14ac:dyDescent="0.2">
      <c r="A32" s="479" t="s">
        <v>93</v>
      </c>
      <c r="B32" s="481" t="s">
        <v>294</v>
      </c>
      <c r="C32" s="335"/>
    </row>
    <row r="33" spans="1:3" s="485" customFormat="1" ht="12" customHeight="1" thickBot="1" x14ac:dyDescent="0.25">
      <c r="A33" s="478" t="s">
        <v>94</v>
      </c>
      <c r="B33" s="148" t="s">
        <v>295</v>
      </c>
      <c r="C33" s="87"/>
    </row>
    <row r="34" spans="1:3" s="391" customFormat="1" ht="12" customHeight="1" thickBot="1" x14ac:dyDescent="0.25">
      <c r="A34" s="214" t="s">
        <v>24</v>
      </c>
      <c r="B34" s="130" t="s">
        <v>381</v>
      </c>
      <c r="C34" s="361"/>
    </row>
    <row r="35" spans="1:3" s="391" customFormat="1" ht="12" customHeight="1" thickBot="1" x14ac:dyDescent="0.25">
      <c r="A35" s="214" t="s">
        <v>25</v>
      </c>
      <c r="B35" s="130" t="s">
        <v>414</v>
      </c>
      <c r="C35" s="382"/>
    </row>
    <row r="36" spans="1:3" s="391" customFormat="1" ht="12" customHeight="1" thickBot="1" x14ac:dyDescent="0.25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 x14ac:dyDescent="0.2">
      <c r="A38" s="479" t="s">
        <v>417</v>
      </c>
      <c r="B38" s="480" t="s">
        <v>238</v>
      </c>
      <c r="C38" s="80"/>
    </row>
    <row r="39" spans="1:3" s="391" customFormat="1" ht="12" customHeight="1" x14ac:dyDescent="0.2">
      <c r="A39" s="479" t="s">
        <v>418</v>
      </c>
      <c r="B39" s="481" t="s">
        <v>2</v>
      </c>
      <c r="C39" s="335"/>
    </row>
    <row r="40" spans="1:3" s="485" customFormat="1" ht="12" customHeight="1" thickBot="1" x14ac:dyDescent="0.25">
      <c r="A40" s="478" t="s">
        <v>419</v>
      </c>
      <c r="B40" s="148" t="s">
        <v>420</v>
      </c>
      <c r="C40" s="87"/>
    </row>
    <row r="41" spans="1:3" s="485" customFormat="1" ht="15" customHeight="1" thickBot="1" x14ac:dyDescent="0.25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422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231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531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526</v>
      </c>
      <c r="B59" s="262"/>
      <c r="C59" s="127"/>
    </row>
    <row r="60" spans="1:3" ht="13.5" thickBot="1" x14ac:dyDescent="0.25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zoomScale="145" zoomScaleNormal="145" workbookViewId="0">
      <selection activeCell="E16" sqref="E16"/>
    </sheetView>
  </sheetViews>
  <sheetFormatPr defaultRowHeight="12.75" x14ac:dyDescent="0.2"/>
  <cols>
    <col min="1" max="1" width="13.83203125" style="259" customWidth="1"/>
    <col min="2" max="2" width="79.1640625" style="260" customWidth="1"/>
    <col min="3" max="3" width="25" style="260" customWidth="1"/>
    <col min="4" max="16384" width="9.33203125" style="260"/>
  </cols>
  <sheetData>
    <row r="1" spans="1:3" s="239" customFormat="1" ht="21" customHeight="1" thickBot="1" x14ac:dyDescent="0.25">
      <c r="A1" s="238"/>
      <c r="B1" s="240"/>
      <c r="C1" s="589" t="str">
        <f>+CONCATENATE("9.3.3. melléklet a ……/",LEFT(ÖSSZEFÜGGÉSEK!A5,4),". (….) önkormányzati rendelethez")</f>
        <v>9.3.3. melléklet a ……/2018. (….) önkormányzati rendelethez</v>
      </c>
    </row>
    <row r="2" spans="1:3" s="482" customFormat="1" ht="25.5" customHeight="1" x14ac:dyDescent="0.2">
      <c r="A2" s="433" t="s">
        <v>204</v>
      </c>
      <c r="B2" s="375" t="s">
        <v>207</v>
      </c>
      <c r="C2" s="389" t="s">
        <v>61</v>
      </c>
    </row>
    <row r="3" spans="1:3" s="482" customFormat="1" ht="24.75" thickBot="1" x14ac:dyDescent="0.25">
      <c r="A3" s="476" t="s">
        <v>203</v>
      </c>
      <c r="B3" s="376" t="s">
        <v>539</v>
      </c>
      <c r="C3" s="390" t="s">
        <v>61</v>
      </c>
    </row>
    <row r="4" spans="1:3" s="483" customFormat="1" ht="15.95" customHeight="1" thickBot="1" x14ac:dyDescent="0.3">
      <c r="A4" s="242"/>
      <c r="B4" s="242"/>
      <c r="C4" s="243">
        <f>'9.3.2. sz. mell'!C4</f>
        <v>0</v>
      </c>
    </row>
    <row r="5" spans="1:3" ht="13.5" thickBot="1" x14ac:dyDescent="0.25">
      <c r="A5" s="434" t="s">
        <v>205</v>
      </c>
      <c r="B5" s="244" t="s">
        <v>572</v>
      </c>
      <c r="C5" s="590" t="s">
        <v>56</v>
      </c>
    </row>
    <row r="6" spans="1:3" s="484" customFormat="1" ht="12.95" customHeight="1" thickBot="1" x14ac:dyDescent="0.25">
      <c r="A6" s="206"/>
      <c r="B6" s="207" t="s">
        <v>500</v>
      </c>
      <c r="C6" s="208" t="s">
        <v>501</v>
      </c>
    </row>
    <row r="7" spans="1:3" s="484" customFormat="1" ht="15.95" customHeight="1" thickBot="1" x14ac:dyDescent="0.25">
      <c r="A7" s="246"/>
      <c r="B7" s="247" t="s">
        <v>57</v>
      </c>
      <c r="C7" s="248"/>
    </row>
    <row r="8" spans="1:3" s="391" customFormat="1" ht="12" customHeight="1" thickBot="1" x14ac:dyDescent="0.25">
      <c r="A8" s="206" t="s">
        <v>19</v>
      </c>
      <c r="B8" s="249" t="s">
        <v>527</v>
      </c>
      <c r="C8" s="334">
        <f>SUM(C9:C19)</f>
        <v>0</v>
      </c>
    </row>
    <row r="9" spans="1:3" s="391" customFormat="1" ht="12" customHeight="1" x14ac:dyDescent="0.2">
      <c r="A9" s="477" t="s">
        <v>99</v>
      </c>
      <c r="B9" s="10" t="s">
        <v>279</v>
      </c>
      <c r="C9" s="380"/>
    </row>
    <row r="10" spans="1:3" s="391" customFormat="1" ht="12" customHeight="1" x14ac:dyDescent="0.2">
      <c r="A10" s="478" t="s">
        <v>100</v>
      </c>
      <c r="B10" s="8" t="s">
        <v>280</v>
      </c>
      <c r="C10" s="332"/>
    </row>
    <row r="11" spans="1:3" s="391" customFormat="1" ht="12" customHeight="1" x14ac:dyDescent="0.2">
      <c r="A11" s="478" t="s">
        <v>101</v>
      </c>
      <c r="B11" s="8" t="s">
        <v>281</v>
      </c>
      <c r="C11" s="332"/>
    </row>
    <row r="12" spans="1:3" s="391" customFormat="1" ht="12" customHeight="1" x14ac:dyDescent="0.2">
      <c r="A12" s="478" t="s">
        <v>102</v>
      </c>
      <c r="B12" s="8" t="s">
        <v>282</v>
      </c>
      <c r="C12" s="332"/>
    </row>
    <row r="13" spans="1:3" s="391" customFormat="1" ht="12" customHeight="1" x14ac:dyDescent="0.2">
      <c r="A13" s="478" t="s">
        <v>149</v>
      </c>
      <c r="B13" s="8" t="s">
        <v>283</v>
      </c>
      <c r="C13" s="332"/>
    </row>
    <row r="14" spans="1:3" s="391" customFormat="1" ht="12" customHeight="1" x14ac:dyDescent="0.2">
      <c r="A14" s="478" t="s">
        <v>103</v>
      </c>
      <c r="B14" s="8" t="s">
        <v>406</v>
      </c>
      <c r="C14" s="332"/>
    </row>
    <row r="15" spans="1:3" s="391" customFormat="1" ht="12" customHeight="1" x14ac:dyDescent="0.2">
      <c r="A15" s="478" t="s">
        <v>104</v>
      </c>
      <c r="B15" s="7" t="s">
        <v>407</v>
      </c>
      <c r="C15" s="332"/>
    </row>
    <row r="16" spans="1:3" s="391" customFormat="1" ht="12" customHeight="1" x14ac:dyDescent="0.2">
      <c r="A16" s="478" t="s">
        <v>114</v>
      </c>
      <c r="B16" s="8" t="s">
        <v>286</v>
      </c>
      <c r="C16" s="381"/>
    </row>
    <row r="17" spans="1:3" s="485" customFormat="1" ht="12" customHeight="1" x14ac:dyDescent="0.2">
      <c r="A17" s="478" t="s">
        <v>115</v>
      </c>
      <c r="B17" s="8" t="s">
        <v>287</v>
      </c>
      <c r="C17" s="332"/>
    </row>
    <row r="18" spans="1:3" s="485" customFormat="1" ht="12" customHeight="1" x14ac:dyDescent="0.2">
      <c r="A18" s="478" t="s">
        <v>116</v>
      </c>
      <c r="B18" s="8" t="s">
        <v>443</v>
      </c>
      <c r="C18" s="333"/>
    </row>
    <row r="19" spans="1:3" s="485" customFormat="1" ht="12" customHeight="1" thickBot="1" x14ac:dyDescent="0.25">
      <c r="A19" s="478" t="s">
        <v>117</v>
      </c>
      <c r="B19" s="7" t="s">
        <v>288</v>
      </c>
      <c r="C19" s="333"/>
    </row>
    <row r="20" spans="1:3" s="391" customFormat="1" ht="12" customHeight="1" thickBot="1" x14ac:dyDescent="0.25">
      <c r="A20" s="206" t="s">
        <v>20</v>
      </c>
      <c r="B20" s="249" t="s">
        <v>408</v>
      </c>
      <c r="C20" s="334">
        <f>SUM(C21:C23)</f>
        <v>0</v>
      </c>
    </row>
    <row r="21" spans="1:3" s="485" customFormat="1" ht="12" customHeight="1" x14ac:dyDescent="0.2">
      <c r="A21" s="478" t="s">
        <v>105</v>
      </c>
      <c r="B21" s="9" t="s">
        <v>260</v>
      </c>
      <c r="C21" s="332"/>
    </row>
    <row r="22" spans="1:3" s="485" customFormat="1" ht="12" customHeight="1" x14ac:dyDescent="0.2">
      <c r="A22" s="478" t="s">
        <v>106</v>
      </c>
      <c r="B22" s="8" t="s">
        <v>409</v>
      </c>
      <c r="C22" s="332"/>
    </row>
    <row r="23" spans="1:3" s="485" customFormat="1" ht="12" customHeight="1" x14ac:dyDescent="0.2">
      <c r="A23" s="478" t="s">
        <v>107</v>
      </c>
      <c r="B23" s="8" t="s">
        <v>410</v>
      </c>
      <c r="C23" s="332"/>
    </row>
    <row r="24" spans="1:3" s="485" customFormat="1" ht="12" customHeight="1" thickBot="1" x14ac:dyDescent="0.25">
      <c r="A24" s="478" t="s">
        <v>108</v>
      </c>
      <c r="B24" s="8" t="s">
        <v>532</v>
      </c>
      <c r="C24" s="332"/>
    </row>
    <row r="25" spans="1:3" s="485" customFormat="1" ht="12" customHeight="1" thickBot="1" x14ac:dyDescent="0.25">
      <c r="A25" s="214" t="s">
        <v>21</v>
      </c>
      <c r="B25" s="130" t="s">
        <v>175</v>
      </c>
      <c r="C25" s="361"/>
    </row>
    <row r="26" spans="1:3" s="485" customFormat="1" ht="12" customHeight="1" thickBot="1" x14ac:dyDescent="0.25">
      <c r="A26" s="214" t="s">
        <v>22</v>
      </c>
      <c r="B26" s="130" t="s">
        <v>411</v>
      </c>
      <c r="C26" s="334">
        <f>+C27+C28</f>
        <v>0</v>
      </c>
    </row>
    <row r="27" spans="1:3" s="485" customFormat="1" ht="12" customHeight="1" x14ac:dyDescent="0.2">
      <c r="A27" s="479" t="s">
        <v>270</v>
      </c>
      <c r="B27" s="480" t="s">
        <v>409</v>
      </c>
      <c r="C27" s="80"/>
    </row>
    <row r="28" spans="1:3" s="485" customFormat="1" ht="12" customHeight="1" x14ac:dyDescent="0.2">
      <c r="A28" s="479" t="s">
        <v>271</v>
      </c>
      <c r="B28" s="481" t="s">
        <v>412</v>
      </c>
      <c r="C28" s="335"/>
    </row>
    <row r="29" spans="1:3" s="485" customFormat="1" ht="12" customHeight="1" thickBot="1" x14ac:dyDescent="0.25">
      <c r="A29" s="478" t="s">
        <v>272</v>
      </c>
      <c r="B29" s="148" t="s">
        <v>533</v>
      </c>
      <c r="C29" s="87"/>
    </row>
    <row r="30" spans="1:3" s="485" customFormat="1" ht="12" customHeight="1" thickBot="1" x14ac:dyDescent="0.25">
      <c r="A30" s="214" t="s">
        <v>23</v>
      </c>
      <c r="B30" s="130" t="s">
        <v>413</v>
      </c>
      <c r="C30" s="334">
        <f>+C31+C32+C33</f>
        <v>0</v>
      </c>
    </row>
    <row r="31" spans="1:3" s="485" customFormat="1" ht="12" customHeight="1" x14ac:dyDescent="0.2">
      <c r="A31" s="479" t="s">
        <v>92</v>
      </c>
      <c r="B31" s="480" t="s">
        <v>293</v>
      </c>
      <c r="C31" s="80"/>
    </row>
    <row r="32" spans="1:3" s="485" customFormat="1" ht="12" customHeight="1" x14ac:dyDescent="0.2">
      <c r="A32" s="479" t="s">
        <v>93</v>
      </c>
      <c r="B32" s="481" t="s">
        <v>294</v>
      </c>
      <c r="C32" s="335"/>
    </row>
    <row r="33" spans="1:3" s="485" customFormat="1" ht="12" customHeight="1" thickBot="1" x14ac:dyDescent="0.25">
      <c r="A33" s="478" t="s">
        <v>94</v>
      </c>
      <c r="B33" s="148" t="s">
        <v>295</v>
      </c>
      <c r="C33" s="87"/>
    </row>
    <row r="34" spans="1:3" s="391" customFormat="1" ht="12" customHeight="1" thickBot="1" x14ac:dyDescent="0.25">
      <c r="A34" s="214" t="s">
        <v>24</v>
      </c>
      <c r="B34" s="130" t="s">
        <v>381</v>
      </c>
      <c r="C34" s="361"/>
    </row>
    <row r="35" spans="1:3" s="391" customFormat="1" ht="12" customHeight="1" thickBot="1" x14ac:dyDescent="0.25">
      <c r="A35" s="214" t="s">
        <v>25</v>
      </c>
      <c r="B35" s="130" t="s">
        <v>414</v>
      </c>
      <c r="C35" s="382"/>
    </row>
    <row r="36" spans="1:3" s="391" customFormat="1" ht="12" customHeight="1" thickBot="1" x14ac:dyDescent="0.25">
      <c r="A36" s="206" t="s">
        <v>26</v>
      </c>
      <c r="B36" s="130" t="s">
        <v>534</v>
      </c>
      <c r="C36" s="383">
        <f>+C8+C20+C25+C26+C30+C34+C35</f>
        <v>0</v>
      </c>
    </row>
    <row r="37" spans="1:3" s="391" customFormat="1" ht="12" customHeight="1" thickBot="1" x14ac:dyDescent="0.25">
      <c r="A37" s="250" t="s">
        <v>27</v>
      </c>
      <c r="B37" s="130" t="s">
        <v>416</v>
      </c>
      <c r="C37" s="383">
        <f>+C38+C39+C40</f>
        <v>0</v>
      </c>
    </row>
    <row r="38" spans="1:3" s="391" customFormat="1" ht="12" customHeight="1" x14ac:dyDescent="0.2">
      <c r="A38" s="479" t="s">
        <v>417</v>
      </c>
      <c r="B38" s="480" t="s">
        <v>238</v>
      </c>
      <c r="C38" s="80"/>
    </row>
    <row r="39" spans="1:3" s="391" customFormat="1" ht="12" customHeight="1" x14ac:dyDescent="0.2">
      <c r="A39" s="479" t="s">
        <v>418</v>
      </c>
      <c r="B39" s="481" t="s">
        <v>2</v>
      </c>
      <c r="C39" s="335"/>
    </row>
    <row r="40" spans="1:3" s="485" customFormat="1" ht="12" customHeight="1" thickBot="1" x14ac:dyDescent="0.25">
      <c r="A40" s="478" t="s">
        <v>419</v>
      </c>
      <c r="B40" s="148" t="s">
        <v>420</v>
      </c>
      <c r="C40" s="87"/>
    </row>
    <row r="41" spans="1:3" s="485" customFormat="1" ht="15" customHeight="1" thickBot="1" x14ac:dyDescent="0.25">
      <c r="A41" s="250" t="s">
        <v>28</v>
      </c>
      <c r="B41" s="251" t="s">
        <v>421</v>
      </c>
      <c r="C41" s="386">
        <f>+C36+C37</f>
        <v>0</v>
      </c>
    </row>
    <row r="42" spans="1:3" s="485" customFormat="1" ht="15" customHeight="1" x14ac:dyDescent="0.2">
      <c r="A42" s="252"/>
      <c r="B42" s="253"/>
      <c r="C42" s="384"/>
    </row>
    <row r="43" spans="1:3" ht="13.5" thickBot="1" x14ac:dyDescent="0.25">
      <c r="A43" s="254"/>
      <c r="B43" s="255"/>
      <c r="C43" s="385"/>
    </row>
    <row r="44" spans="1:3" s="484" customFormat="1" ht="16.5" customHeight="1" thickBot="1" x14ac:dyDescent="0.25">
      <c r="A44" s="256"/>
      <c r="B44" s="257" t="s">
        <v>58</v>
      </c>
      <c r="C44" s="386"/>
    </row>
    <row r="45" spans="1:3" s="486" customFormat="1" ht="12" customHeight="1" thickBot="1" x14ac:dyDescent="0.25">
      <c r="A45" s="214" t="s">
        <v>19</v>
      </c>
      <c r="B45" s="130" t="s">
        <v>422</v>
      </c>
      <c r="C45" s="334">
        <f>SUM(C46:C50)</f>
        <v>0</v>
      </c>
    </row>
    <row r="46" spans="1:3" ht="12" customHeight="1" x14ac:dyDescent="0.2">
      <c r="A46" s="478" t="s">
        <v>99</v>
      </c>
      <c r="B46" s="9" t="s">
        <v>50</v>
      </c>
      <c r="C46" s="80"/>
    </row>
    <row r="47" spans="1:3" ht="12" customHeight="1" x14ac:dyDescent="0.2">
      <c r="A47" s="478" t="s">
        <v>100</v>
      </c>
      <c r="B47" s="8" t="s">
        <v>184</v>
      </c>
      <c r="C47" s="83"/>
    </row>
    <row r="48" spans="1:3" ht="12" customHeight="1" x14ac:dyDescent="0.2">
      <c r="A48" s="478" t="s">
        <v>101</v>
      </c>
      <c r="B48" s="8" t="s">
        <v>141</v>
      </c>
      <c r="C48" s="83"/>
    </row>
    <row r="49" spans="1:3" ht="12" customHeight="1" x14ac:dyDescent="0.2">
      <c r="A49" s="478" t="s">
        <v>102</v>
      </c>
      <c r="B49" s="8" t="s">
        <v>185</v>
      </c>
      <c r="C49" s="83"/>
    </row>
    <row r="50" spans="1:3" ht="12" customHeight="1" thickBot="1" x14ac:dyDescent="0.25">
      <c r="A50" s="478" t="s">
        <v>149</v>
      </c>
      <c r="B50" s="8" t="s">
        <v>186</v>
      </c>
      <c r="C50" s="83"/>
    </row>
    <row r="51" spans="1:3" ht="12" customHeight="1" thickBot="1" x14ac:dyDescent="0.25">
      <c r="A51" s="214" t="s">
        <v>20</v>
      </c>
      <c r="B51" s="130" t="s">
        <v>423</v>
      </c>
      <c r="C51" s="334">
        <f>SUM(C52:C54)</f>
        <v>0</v>
      </c>
    </row>
    <row r="52" spans="1:3" s="486" customFormat="1" ht="12" customHeight="1" x14ac:dyDescent="0.2">
      <c r="A52" s="478" t="s">
        <v>105</v>
      </c>
      <c r="B52" s="9" t="s">
        <v>231</v>
      </c>
      <c r="C52" s="80"/>
    </row>
    <row r="53" spans="1:3" ht="12" customHeight="1" x14ac:dyDescent="0.2">
      <c r="A53" s="478" t="s">
        <v>106</v>
      </c>
      <c r="B53" s="8" t="s">
        <v>188</v>
      </c>
      <c r="C53" s="83"/>
    </row>
    <row r="54" spans="1:3" ht="12" customHeight="1" x14ac:dyDescent="0.2">
      <c r="A54" s="478" t="s">
        <v>107</v>
      </c>
      <c r="B54" s="8" t="s">
        <v>59</v>
      </c>
      <c r="C54" s="83"/>
    </row>
    <row r="55" spans="1:3" ht="12" customHeight="1" thickBot="1" x14ac:dyDescent="0.25">
      <c r="A55" s="478" t="s">
        <v>108</v>
      </c>
      <c r="B55" s="8" t="s">
        <v>531</v>
      </c>
      <c r="C55" s="83"/>
    </row>
    <row r="56" spans="1:3" ht="15" customHeight="1" thickBot="1" x14ac:dyDescent="0.25">
      <c r="A56" s="214" t="s">
        <v>21</v>
      </c>
      <c r="B56" s="130" t="s">
        <v>13</v>
      </c>
      <c r="C56" s="361"/>
    </row>
    <row r="57" spans="1:3" ht="13.5" thickBot="1" x14ac:dyDescent="0.25">
      <c r="A57" s="214" t="s">
        <v>22</v>
      </c>
      <c r="B57" s="258" t="s">
        <v>538</v>
      </c>
      <c r="C57" s="387">
        <f>+C45+C51+C56</f>
        <v>0</v>
      </c>
    </row>
    <row r="58" spans="1:3" ht="15" customHeight="1" thickBot="1" x14ac:dyDescent="0.25">
      <c r="C58" s="388"/>
    </row>
    <row r="59" spans="1:3" ht="14.25" customHeight="1" thickBot="1" x14ac:dyDescent="0.25">
      <c r="A59" s="261" t="s">
        <v>526</v>
      </c>
      <c r="B59" s="262"/>
      <c r="C59" s="127"/>
    </row>
    <row r="60" spans="1:3" ht="13.5" thickBot="1" x14ac:dyDescent="0.25">
      <c r="A60" s="261" t="s">
        <v>206</v>
      </c>
      <c r="B60" s="262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24" zoomScaleSheetLayoutView="85" workbookViewId="0">
      <selection activeCell="C1" sqref="C1"/>
    </sheetView>
  </sheetViews>
  <sheetFormatPr defaultRowHeight="12.75" x14ac:dyDescent="0.2"/>
  <cols>
    <col min="1" max="1" width="19.5" style="416" customWidth="1"/>
    <col min="2" max="2" width="72" style="417" customWidth="1"/>
    <col min="3" max="5" width="25" style="418" customWidth="1"/>
    <col min="6" max="16384" width="9.33203125" style="3"/>
  </cols>
  <sheetData>
    <row r="1" spans="1:5" s="2" customFormat="1" ht="16.5" customHeight="1" thickBot="1" x14ac:dyDescent="0.25">
      <c r="A1" s="238"/>
      <c r="B1" s="240"/>
      <c r="C1" s="588" t="s">
        <v>648</v>
      </c>
      <c r="D1" s="588"/>
      <c r="E1" s="588"/>
    </row>
    <row r="2" spans="1:5" s="97" customFormat="1" ht="21" customHeight="1" x14ac:dyDescent="0.2">
      <c r="A2" s="433" t="s">
        <v>62</v>
      </c>
      <c r="B2" s="674" t="s">
        <v>405</v>
      </c>
      <c r="C2" s="675"/>
      <c r="D2" s="675"/>
      <c r="E2" s="676"/>
    </row>
    <row r="3" spans="1:5" s="97" customFormat="1" ht="16.5" thickBot="1" x14ac:dyDescent="0.25">
      <c r="A3" s="241" t="s">
        <v>203</v>
      </c>
      <c r="B3" s="677" t="s">
        <v>437</v>
      </c>
      <c r="C3" s="678"/>
      <c r="D3" s="678"/>
      <c r="E3" s="679"/>
    </row>
    <row r="4" spans="1:5" s="98" customFormat="1" ht="15.95" customHeight="1" thickBot="1" x14ac:dyDescent="0.3">
      <c r="A4" s="242"/>
      <c r="B4" s="242"/>
      <c r="C4" s="243"/>
      <c r="D4" s="243"/>
      <c r="E4" s="243" t="str">
        <f>'9.1.1. sz. mell '!E4</f>
        <v>Forintban</v>
      </c>
    </row>
    <row r="5" spans="1:5" ht="24.75" thickBot="1" x14ac:dyDescent="0.25">
      <c r="A5" s="434" t="s">
        <v>205</v>
      </c>
      <c r="B5" s="244" t="s">
        <v>572</v>
      </c>
      <c r="C5" s="245" t="s">
        <v>622</v>
      </c>
      <c r="D5" s="245" t="s">
        <v>599</v>
      </c>
      <c r="E5" s="245" t="s">
        <v>625</v>
      </c>
    </row>
    <row r="6" spans="1:5" s="71" customFormat="1" ht="12.95" customHeight="1" thickBot="1" x14ac:dyDescent="0.25">
      <c r="A6" s="206"/>
      <c r="B6" s="207" t="s">
        <v>500</v>
      </c>
      <c r="C6" s="208" t="s">
        <v>501</v>
      </c>
      <c r="D6" s="208" t="s">
        <v>502</v>
      </c>
      <c r="E6" s="208" t="s">
        <v>504</v>
      </c>
    </row>
    <row r="7" spans="1:5" s="71" customFormat="1" ht="15.95" customHeight="1" thickBot="1" x14ac:dyDescent="0.25">
      <c r="A7" s="246"/>
      <c r="B7" s="247" t="s">
        <v>57</v>
      </c>
      <c r="C7" s="379"/>
      <c r="D7" s="379"/>
      <c r="E7" s="379"/>
    </row>
    <row r="8" spans="1:5" s="71" customFormat="1" ht="12" customHeight="1" thickBot="1" x14ac:dyDescent="0.25">
      <c r="A8" s="32" t="s">
        <v>19</v>
      </c>
      <c r="B8" s="21" t="s">
        <v>254</v>
      </c>
      <c r="C8" s="314">
        <f>+C9+C10+C11+C12+C13+C14</f>
        <v>0</v>
      </c>
      <c r="D8" s="314">
        <f>+D9+D10+D11+D12+D13+D14</f>
        <v>0</v>
      </c>
      <c r="E8" s="314">
        <f>+E9+E10+E11+E12+E13+E14</f>
        <v>0</v>
      </c>
    </row>
    <row r="9" spans="1:5" s="99" customFormat="1" ht="12" customHeight="1" x14ac:dyDescent="0.2">
      <c r="A9" s="462" t="s">
        <v>99</v>
      </c>
      <c r="B9" s="443" t="s">
        <v>255</v>
      </c>
      <c r="C9" s="317"/>
      <c r="D9" s="317"/>
      <c r="E9" s="317"/>
    </row>
    <row r="10" spans="1:5" s="100" customFormat="1" ht="12" customHeight="1" x14ac:dyDescent="0.2">
      <c r="A10" s="463" t="s">
        <v>100</v>
      </c>
      <c r="B10" s="444" t="s">
        <v>256</v>
      </c>
      <c r="C10" s="316"/>
      <c r="D10" s="316"/>
      <c r="E10" s="316"/>
    </row>
    <row r="11" spans="1:5" s="100" customFormat="1" ht="12" customHeight="1" x14ac:dyDescent="0.2">
      <c r="A11" s="463" t="s">
        <v>101</v>
      </c>
      <c r="B11" s="444" t="s">
        <v>559</v>
      </c>
      <c r="C11" s="316"/>
      <c r="D11" s="316"/>
      <c r="E11" s="316"/>
    </row>
    <row r="12" spans="1:5" s="100" customFormat="1" ht="12" customHeight="1" x14ac:dyDescent="0.2">
      <c r="A12" s="463" t="s">
        <v>102</v>
      </c>
      <c r="B12" s="444" t="s">
        <v>258</v>
      </c>
      <c r="C12" s="316"/>
      <c r="D12" s="316"/>
      <c r="E12" s="316"/>
    </row>
    <row r="13" spans="1:5" s="100" customFormat="1" ht="12" customHeight="1" x14ac:dyDescent="0.2">
      <c r="A13" s="463" t="s">
        <v>149</v>
      </c>
      <c r="B13" s="444" t="s">
        <v>513</v>
      </c>
      <c r="C13" s="316"/>
      <c r="D13" s="316"/>
      <c r="E13" s="316"/>
    </row>
    <row r="14" spans="1:5" s="99" customFormat="1" ht="12" customHeight="1" thickBot="1" x14ac:dyDescent="0.25">
      <c r="A14" s="464" t="s">
        <v>103</v>
      </c>
      <c r="B14" s="445" t="s">
        <v>440</v>
      </c>
      <c r="C14" s="316"/>
      <c r="D14" s="316"/>
      <c r="E14" s="316"/>
    </row>
    <row r="15" spans="1:5" s="99" customFormat="1" ht="12" customHeight="1" thickBot="1" x14ac:dyDescent="0.25">
      <c r="A15" s="32" t="s">
        <v>20</v>
      </c>
      <c r="B15" s="309" t="s">
        <v>259</v>
      </c>
      <c r="C15" s="314">
        <f>+C16+C17+C18+C19+C20</f>
        <v>0</v>
      </c>
      <c r="D15" s="314">
        <f>+D16+D17+D18+D19+D20</f>
        <v>0</v>
      </c>
      <c r="E15" s="314">
        <f>+E16+E17+E18+E19+E20</f>
        <v>0</v>
      </c>
    </row>
    <row r="16" spans="1:5" s="99" customFormat="1" ht="12" customHeight="1" x14ac:dyDescent="0.2">
      <c r="A16" s="462" t="s">
        <v>105</v>
      </c>
      <c r="B16" s="443" t="s">
        <v>260</v>
      </c>
      <c r="C16" s="317"/>
      <c r="D16" s="317"/>
      <c r="E16" s="317"/>
    </row>
    <row r="17" spans="1:5" s="99" customFormat="1" ht="12" customHeight="1" x14ac:dyDescent="0.2">
      <c r="A17" s="463" t="s">
        <v>106</v>
      </c>
      <c r="B17" s="444" t="s">
        <v>261</v>
      </c>
      <c r="C17" s="316"/>
      <c r="D17" s="316"/>
      <c r="E17" s="316"/>
    </row>
    <row r="18" spans="1:5" s="99" customFormat="1" ht="12" customHeight="1" x14ac:dyDescent="0.2">
      <c r="A18" s="463" t="s">
        <v>107</v>
      </c>
      <c r="B18" s="444" t="s">
        <v>429</v>
      </c>
      <c r="C18" s="316"/>
      <c r="D18" s="316"/>
      <c r="E18" s="316"/>
    </row>
    <row r="19" spans="1:5" s="99" customFormat="1" ht="12" customHeight="1" x14ac:dyDescent="0.2">
      <c r="A19" s="463" t="s">
        <v>108</v>
      </c>
      <c r="B19" s="444" t="s">
        <v>430</v>
      </c>
      <c r="C19" s="316"/>
      <c r="D19" s="316"/>
      <c r="E19" s="316"/>
    </row>
    <row r="20" spans="1:5" s="99" customFormat="1" ht="12" customHeight="1" x14ac:dyDescent="0.2">
      <c r="A20" s="463" t="s">
        <v>109</v>
      </c>
      <c r="B20" s="444" t="s">
        <v>262</v>
      </c>
      <c r="C20" s="316"/>
      <c r="D20" s="316"/>
      <c r="E20" s="316"/>
    </row>
    <row r="21" spans="1:5" s="100" customFormat="1" ht="12" customHeight="1" thickBot="1" x14ac:dyDescent="0.25">
      <c r="A21" s="464" t="s">
        <v>118</v>
      </c>
      <c r="B21" s="445" t="s">
        <v>263</v>
      </c>
      <c r="C21" s="318"/>
      <c r="D21" s="318"/>
      <c r="E21" s="318"/>
    </row>
    <row r="22" spans="1:5" s="100" customFormat="1" ht="12" customHeight="1" thickBot="1" x14ac:dyDescent="0.25">
      <c r="A22" s="32" t="s">
        <v>21</v>
      </c>
      <c r="B22" s="21" t="s">
        <v>264</v>
      </c>
      <c r="C22" s="314">
        <f>+C23+C24+C25+C26+C27</f>
        <v>0</v>
      </c>
      <c r="D22" s="314">
        <f>+D23+D24+D25+D26+D27</f>
        <v>0</v>
      </c>
      <c r="E22" s="314">
        <f>+E23+E24+E25+E26+E27</f>
        <v>0</v>
      </c>
    </row>
    <row r="23" spans="1:5" s="100" customFormat="1" ht="12" customHeight="1" x14ac:dyDescent="0.2">
      <c r="A23" s="462" t="s">
        <v>88</v>
      </c>
      <c r="B23" s="443" t="s">
        <v>265</v>
      </c>
      <c r="C23" s="317"/>
      <c r="D23" s="317"/>
      <c r="E23" s="317"/>
    </row>
    <row r="24" spans="1:5" s="99" customFormat="1" ht="12" customHeight="1" x14ac:dyDescent="0.2">
      <c r="A24" s="463" t="s">
        <v>89</v>
      </c>
      <c r="B24" s="444" t="s">
        <v>266</v>
      </c>
      <c r="C24" s="316"/>
      <c r="D24" s="316"/>
      <c r="E24" s="316"/>
    </row>
    <row r="25" spans="1:5" s="100" customFormat="1" ht="12" customHeight="1" x14ac:dyDescent="0.2">
      <c r="A25" s="463" t="s">
        <v>90</v>
      </c>
      <c r="B25" s="444" t="s">
        <v>431</v>
      </c>
      <c r="C25" s="316"/>
      <c r="D25" s="316"/>
      <c r="E25" s="316"/>
    </row>
    <row r="26" spans="1:5" s="100" customFormat="1" ht="12" customHeight="1" x14ac:dyDescent="0.2">
      <c r="A26" s="463" t="s">
        <v>91</v>
      </c>
      <c r="B26" s="444" t="s">
        <v>432</v>
      </c>
      <c r="C26" s="316"/>
      <c r="D26" s="316"/>
      <c r="E26" s="316"/>
    </row>
    <row r="27" spans="1:5" s="100" customFormat="1" ht="12" customHeight="1" x14ac:dyDescent="0.2">
      <c r="A27" s="463" t="s">
        <v>172</v>
      </c>
      <c r="B27" s="444" t="s">
        <v>267</v>
      </c>
      <c r="C27" s="316"/>
      <c r="D27" s="316"/>
      <c r="E27" s="316"/>
    </row>
    <row r="28" spans="1:5" s="100" customFormat="1" ht="12" customHeight="1" thickBot="1" x14ac:dyDescent="0.25">
      <c r="A28" s="464" t="s">
        <v>173</v>
      </c>
      <c r="B28" s="445" t="s">
        <v>268</v>
      </c>
      <c r="C28" s="318"/>
      <c r="D28" s="318"/>
      <c r="E28" s="318"/>
    </row>
    <row r="29" spans="1:5" s="100" customFormat="1" ht="12" customHeight="1" thickBot="1" x14ac:dyDescent="0.25">
      <c r="A29" s="32" t="s">
        <v>174</v>
      </c>
      <c r="B29" s="21" t="s">
        <v>269</v>
      </c>
      <c r="C29" s="320">
        <f>SUM(C30:C36)</f>
        <v>0</v>
      </c>
      <c r="D29" s="320">
        <f>SUM(D30:D36)</f>
        <v>0</v>
      </c>
      <c r="E29" s="320">
        <f>SUM(E30:E36)</f>
        <v>0</v>
      </c>
    </row>
    <row r="30" spans="1:5" s="100" customFormat="1" ht="12" customHeight="1" x14ac:dyDescent="0.2">
      <c r="A30" s="462" t="s">
        <v>270</v>
      </c>
      <c r="B30" s="443" t="s">
        <v>564</v>
      </c>
      <c r="C30" s="317"/>
      <c r="D30" s="317"/>
      <c r="E30" s="317"/>
    </row>
    <row r="31" spans="1:5" s="100" customFormat="1" ht="12" customHeight="1" x14ac:dyDescent="0.2">
      <c r="A31" s="463" t="s">
        <v>271</v>
      </c>
      <c r="B31" s="444" t="s">
        <v>565</v>
      </c>
      <c r="C31" s="316"/>
      <c r="D31" s="316"/>
      <c r="E31" s="316"/>
    </row>
    <row r="32" spans="1:5" s="100" customFormat="1" ht="12" customHeight="1" x14ac:dyDescent="0.2">
      <c r="A32" s="463" t="s">
        <v>272</v>
      </c>
      <c r="B32" s="444" t="s">
        <v>566</v>
      </c>
      <c r="C32" s="316"/>
      <c r="D32" s="316">
        <f>E32-C32</f>
        <v>0</v>
      </c>
      <c r="E32" s="316"/>
    </row>
    <row r="33" spans="1:5" s="100" customFormat="1" ht="12" customHeight="1" x14ac:dyDescent="0.2">
      <c r="A33" s="463" t="s">
        <v>273</v>
      </c>
      <c r="B33" s="444" t="s">
        <v>567</v>
      </c>
      <c r="C33" s="316"/>
      <c r="D33" s="316">
        <f t="shared" ref="D33:D36" si="0">E33-C33</f>
        <v>0</v>
      </c>
      <c r="E33" s="316"/>
    </row>
    <row r="34" spans="1:5" s="100" customFormat="1" ht="12" customHeight="1" x14ac:dyDescent="0.2">
      <c r="A34" s="463" t="s">
        <v>561</v>
      </c>
      <c r="B34" s="444" t="s">
        <v>274</v>
      </c>
      <c r="C34" s="316"/>
      <c r="D34" s="316">
        <f t="shared" si="0"/>
        <v>0</v>
      </c>
      <c r="E34" s="316"/>
    </row>
    <row r="35" spans="1:5" s="100" customFormat="1" ht="12" customHeight="1" x14ac:dyDescent="0.2">
      <c r="A35" s="463" t="s">
        <v>562</v>
      </c>
      <c r="B35" s="444" t="s">
        <v>275</v>
      </c>
      <c r="C35" s="316"/>
      <c r="D35" s="316">
        <f t="shared" si="0"/>
        <v>0</v>
      </c>
      <c r="E35" s="316"/>
    </row>
    <row r="36" spans="1:5" s="100" customFormat="1" ht="12" customHeight="1" thickBot="1" x14ac:dyDescent="0.25">
      <c r="A36" s="464" t="s">
        <v>563</v>
      </c>
      <c r="B36" s="445" t="s">
        <v>276</v>
      </c>
      <c r="C36" s="318"/>
      <c r="D36" s="316">
        <f t="shared" si="0"/>
        <v>0</v>
      </c>
      <c r="E36" s="318"/>
    </row>
    <row r="37" spans="1:5" s="100" customFormat="1" ht="12" customHeight="1" thickBot="1" x14ac:dyDescent="0.25">
      <c r="A37" s="32" t="s">
        <v>23</v>
      </c>
      <c r="B37" s="21" t="s">
        <v>441</v>
      </c>
      <c r="C37" s="314">
        <f>SUM(C38:C48)</f>
        <v>610000</v>
      </c>
      <c r="D37" s="314">
        <f>SUM(D38:D48)</f>
        <v>0</v>
      </c>
      <c r="E37" s="314">
        <f>SUM(E38:E48)</f>
        <v>610000</v>
      </c>
    </row>
    <row r="38" spans="1:5" s="100" customFormat="1" ht="12" customHeight="1" x14ac:dyDescent="0.2">
      <c r="A38" s="462" t="s">
        <v>92</v>
      </c>
      <c r="B38" s="443" t="s">
        <v>279</v>
      </c>
      <c r="C38" s="317"/>
      <c r="D38" s="317"/>
      <c r="E38" s="317"/>
    </row>
    <row r="39" spans="1:5" s="100" customFormat="1" ht="12" customHeight="1" x14ac:dyDescent="0.2">
      <c r="A39" s="463" t="s">
        <v>93</v>
      </c>
      <c r="B39" s="444" t="s">
        <v>280</v>
      </c>
      <c r="C39" s="316">
        <v>600000</v>
      </c>
      <c r="D39" s="316">
        <f>E39-C39</f>
        <v>0</v>
      </c>
      <c r="E39" s="316">
        <v>600000</v>
      </c>
    </row>
    <row r="40" spans="1:5" s="100" customFormat="1" ht="12" customHeight="1" x14ac:dyDescent="0.2">
      <c r="A40" s="463" t="s">
        <v>94</v>
      </c>
      <c r="B40" s="444" t="s">
        <v>281</v>
      </c>
      <c r="C40" s="316"/>
      <c r="D40" s="316">
        <f t="shared" ref="D40:D46" si="1">E40-C40</f>
        <v>0</v>
      </c>
      <c r="E40" s="316"/>
    </row>
    <row r="41" spans="1:5" s="100" customFormat="1" ht="12" customHeight="1" x14ac:dyDescent="0.2">
      <c r="A41" s="463" t="s">
        <v>176</v>
      </c>
      <c r="B41" s="444" t="s">
        <v>282</v>
      </c>
      <c r="C41" s="316"/>
      <c r="D41" s="316">
        <f t="shared" si="1"/>
        <v>0</v>
      </c>
      <c r="E41" s="316"/>
    </row>
    <row r="42" spans="1:5" s="100" customFormat="1" ht="12" customHeight="1" x14ac:dyDescent="0.2">
      <c r="A42" s="463" t="s">
        <v>177</v>
      </c>
      <c r="B42" s="444" t="s">
        <v>283</v>
      </c>
      <c r="C42" s="316"/>
      <c r="D42" s="316">
        <f t="shared" si="1"/>
        <v>0</v>
      </c>
      <c r="E42" s="316"/>
    </row>
    <row r="43" spans="1:5" s="100" customFormat="1" ht="12" customHeight="1" x14ac:dyDescent="0.2">
      <c r="A43" s="463" t="s">
        <v>178</v>
      </c>
      <c r="B43" s="444" t="s">
        <v>284</v>
      </c>
      <c r="C43" s="316"/>
      <c r="D43" s="316">
        <f t="shared" si="1"/>
        <v>0</v>
      </c>
      <c r="E43" s="316"/>
    </row>
    <row r="44" spans="1:5" s="100" customFormat="1" ht="12" customHeight="1" x14ac:dyDescent="0.2">
      <c r="A44" s="463" t="s">
        <v>179</v>
      </c>
      <c r="B44" s="444" t="s">
        <v>285</v>
      </c>
      <c r="C44" s="316"/>
      <c r="D44" s="316">
        <f t="shared" si="1"/>
        <v>0</v>
      </c>
      <c r="E44" s="316"/>
    </row>
    <row r="45" spans="1:5" s="100" customFormat="1" ht="12" customHeight="1" x14ac:dyDescent="0.2">
      <c r="A45" s="463" t="s">
        <v>180</v>
      </c>
      <c r="B45" s="444" t="s">
        <v>570</v>
      </c>
      <c r="C45" s="316">
        <v>10000</v>
      </c>
      <c r="D45" s="316">
        <f t="shared" si="1"/>
        <v>0</v>
      </c>
      <c r="E45" s="316">
        <v>10000</v>
      </c>
    </row>
    <row r="46" spans="1:5" s="100" customFormat="1" ht="12" customHeight="1" x14ac:dyDescent="0.2">
      <c r="A46" s="463" t="s">
        <v>277</v>
      </c>
      <c r="B46" s="444" t="s">
        <v>287</v>
      </c>
      <c r="C46" s="319"/>
      <c r="D46" s="316">
        <f t="shared" si="1"/>
        <v>0</v>
      </c>
      <c r="E46" s="316">
        <f>'9.1. sz. mell'!E46</f>
        <v>0</v>
      </c>
    </row>
    <row r="47" spans="1:5" s="100" customFormat="1" ht="12" customHeight="1" x14ac:dyDescent="0.2">
      <c r="A47" s="464" t="s">
        <v>278</v>
      </c>
      <c r="B47" s="445" t="s">
        <v>443</v>
      </c>
      <c r="C47" s="429"/>
      <c r="D47" s="429"/>
      <c r="E47" s="316">
        <f>'9.1. sz. mell'!E47</f>
        <v>0</v>
      </c>
    </row>
    <row r="48" spans="1:5" s="100" customFormat="1" ht="12" customHeight="1" thickBot="1" x14ac:dyDescent="0.25">
      <c r="A48" s="464" t="s">
        <v>442</v>
      </c>
      <c r="B48" s="445" t="s">
        <v>288</v>
      </c>
      <c r="C48" s="429"/>
      <c r="D48" s="429"/>
      <c r="E48" s="316">
        <f>'9.1. sz. mell'!E48</f>
        <v>0</v>
      </c>
    </row>
    <row r="49" spans="1:5" s="100" customFormat="1" ht="12" customHeight="1" thickBot="1" x14ac:dyDescent="0.25">
      <c r="A49" s="32" t="s">
        <v>24</v>
      </c>
      <c r="B49" s="21" t="s">
        <v>289</v>
      </c>
      <c r="C49" s="314">
        <f>SUM(C50:C54)</f>
        <v>0</v>
      </c>
      <c r="D49" s="314">
        <f>SUM(D50:D54)</f>
        <v>0</v>
      </c>
      <c r="E49" s="314">
        <f>SUM(E50:E54)</f>
        <v>0</v>
      </c>
    </row>
    <row r="50" spans="1:5" s="100" customFormat="1" ht="12" customHeight="1" x14ac:dyDescent="0.2">
      <c r="A50" s="462" t="s">
        <v>95</v>
      </c>
      <c r="B50" s="443" t="s">
        <v>293</v>
      </c>
      <c r="C50" s="620"/>
      <c r="D50" s="487"/>
      <c r="E50" s="487"/>
    </row>
    <row r="51" spans="1:5" s="100" customFormat="1" ht="12" customHeight="1" x14ac:dyDescent="0.2">
      <c r="A51" s="463" t="s">
        <v>96</v>
      </c>
      <c r="B51" s="444" t="s">
        <v>294</v>
      </c>
      <c r="C51" s="319"/>
      <c r="D51" s="319"/>
      <c r="E51" s="319"/>
    </row>
    <row r="52" spans="1:5" s="100" customFormat="1" ht="12" customHeight="1" x14ac:dyDescent="0.2">
      <c r="A52" s="463" t="s">
        <v>290</v>
      </c>
      <c r="B52" s="444" t="s">
        <v>295</v>
      </c>
      <c r="C52" s="319"/>
      <c r="D52" s="319"/>
      <c r="E52" s="319"/>
    </row>
    <row r="53" spans="1:5" s="100" customFormat="1" ht="12" customHeight="1" x14ac:dyDescent="0.2">
      <c r="A53" s="463" t="s">
        <v>291</v>
      </c>
      <c r="B53" s="444" t="s">
        <v>296</v>
      </c>
      <c r="C53" s="319"/>
      <c r="D53" s="319"/>
      <c r="E53" s="319"/>
    </row>
    <row r="54" spans="1:5" s="100" customFormat="1" ht="12" customHeight="1" thickBot="1" x14ac:dyDescent="0.25">
      <c r="A54" s="464" t="s">
        <v>292</v>
      </c>
      <c r="B54" s="445" t="s">
        <v>297</v>
      </c>
      <c r="C54" s="429"/>
      <c r="D54" s="429"/>
      <c r="E54" s="429"/>
    </row>
    <row r="55" spans="1:5" s="100" customFormat="1" ht="12" customHeight="1" thickBot="1" x14ac:dyDescent="0.25">
      <c r="A55" s="32" t="s">
        <v>181</v>
      </c>
      <c r="B55" s="21" t="s">
        <v>298</v>
      </c>
      <c r="C55" s="314">
        <f>SUM(C56:C58)</f>
        <v>0</v>
      </c>
      <c r="D55" s="314">
        <f>SUM(D56:D58)</f>
        <v>0</v>
      </c>
      <c r="E55" s="314">
        <f>SUM(E56:E58)</f>
        <v>0</v>
      </c>
    </row>
    <row r="56" spans="1:5" s="100" customFormat="1" ht="12" customHeight="1" x14ac:dyDescent="0.2">
      <c r="A56" s="462" t="s">
        <v>97</v>
      </c>
      <c r="B56" s="443" t="s">
        <v>299</v>
      </c>
      <c r="C56" s="317"/>
      <c r="D56" s="317"/>
      <c r="E56" s="317"/>
    </row>
    <row r="57" spans="1:5" s="100" customFormat="1" ht="12" customHeight="1" x14ac:dyDescent="0.2">
      <c r="A57" s="463" t="s">
        <v>98</v>
      </c>
      <c r="B57" s="444" t="s">
        <v>433</v>
      </c>
      <c r="C57" s="316"/>
      <c r="D57" s="316"/>
      <c r="E57" s="316"/>
    </row>
    <row r="58" spans="1:5" s="100" customFormat="1" ht="12" customHeight="1" x14ac:dyDescent="0.2">
      <c r="A58" s="463" t="s">
        <v>302</v>
      </c>
      <c r="B58" s="444" t="s">
        <v>300</v>
      </c>
      <c r="C58" s="316"/>
      <c r="D58" s="316">
        <f>E58-C58</f>
        <v>0</v>
      </c>
      <c r="E58" s="316"/>
    </row>
    <row r="59" spans="1:5" s="100" customFormat="1" ht="12" customHeight="1" thickBot="1" x14ac:dyDescent="0.25">
      <c r="A59" s="464" t="s">
        <v>303</v>
      </c>
      <c r="B59" s="445" t="s">
        <v>301</v>
      </c>
      <c r="C59" s="318"/>
      <c r="D59" s="318"/>
      <c r="E59" s="318"/>
    </row>
    <row r="60" spans="1:5" s="100" customFormat="1" ht="12" customHeight="1" thickBot="1" x14ac:dyDescent="0.25">
      <c r="A60" s="32" t="s">
        <v>26</v>
      </c>
      <c r="B60" s="309" t="s">
        <v>304</v>
      </c>
      <c r="C60" s="314">
        <f>SUM(C61:C63)</f>
        <v>0</v>
      </c>
      <c r="D60" s="314">
        <f>SUM(D61:D63)</f>
        <v>0</v>
      </c>
      <c r="E60" s="314">
        <f>SUM(E61:E63)</f>
        <v>0</v>
      </c>
    </row>
    <row r="61" spans="1:5" s="100" customFormat="1" ht="12" customHeight="1" x14ac:dyDescent="0.2">
      <c r="A61" s="462" t="s">
        <v>182</v>
      </c>
      <c r="B61" s="443" t="s">
        <v>306</v>
      </c>
      <c r="C61" s="319"/>
      <c r="D61" s="319"/>
      <c r="E61" s="319"/>
    </row>
    <row r="62" spans="1:5" s="100" customFormat="1" ht="12" customHeight="1" x14ac:dyDescent="0.2">
      <c r="A62" s="463" t="s">
        <v>183</v>
      </c>
      <c r="B62" s="444" t="s">
        <v>434</v>
      </c>
      <c r="C62" s="319"/>
      <c r="D62" s="319"/>
      <c r="E62" s="319"/>
    </row>
    <row r="63" spans="1:5" s="100" customFormat="1" ht="12" customHeight="1" x14ac:dyDescent="0.2">
      <c r="A63" s="463" t="s">
        <v>232</v>
      </c>
      <c r="B63" s="444" t="s">
        <v>307</v>
      </c>
      <c r="C63" s="319"/>
      <c r="D63" s="319"/>
      <c r="E63" s="319"/>
    </row>
    <row r="64" spans="1:5" s="100" customFormat="1" ht="12" customHeight="1" thickBot="1" x14ac:dyDescent="0.25">
      <c r="A64" s="464" t="s">
        <v>305</v>
      </c>
      <c r="B64" s="445" t="s">
        <v>308</v>
      </c>
      <c r="C64" s="319"/>
      <c r="D64" s="319"/>
      <c r="E64" s="319"/>
    </row>
    <row r="65" spans="1:5" s="100" customFormat="1" ht="12" customHeight="1" thickBot="1" x14ac:dyDescent="0.25">
      <c r="A65" s="32" t="s">
        <v>27</v>
      </c>
      <c r="B65" s="21" t="s">
        <v>309</v>
      </c>
      <c r="C65" s="320">
        <f>+C8+C15+C22+C29+C37+C49+C55+C60</f>
        <v>610000</v>
      </c>
      <c r="D65" s="320">
        <f>+D8+D15+D22+D29+D37+D49+D55+D60</f>
        <v>0</v>
      </c>
      <c r="E65" s="320">
        <f>+E8+E15+E22+E29+E37+E49+E55+E60</f>
        <v>610000</v>
      </c>
    </row>
    <row r="66" spans="1:5" s="100" customFormat="1" ht="12" customHeight="1" thickBot="1" x14ac:dyDescent="0.2">
      <c r="A66" s="465" t="s">
        <v>400</v>
      </c>
      <c r="B66" s="309" t="s">
        <v>311</v>
      </c>
      <c r="C66" s="314">
        <f>SUM(C67:C69)</f>
        <v>0</v>
      </c>
      <c r="D66" s="314">
        <f>SUM(D67:D69)</f>
        <v>0</v>
      </c>
      <c r="E66" s="314">
        <f>SUM(E67:E69)</f>
        <v>0</v>
      </c>
    </row>
    <row r="67" spans="1:5" s="100" customFormat="1" ht="12" customHeight="1" x14ac:dyDescent="0.2">
      <c r="A67" s="462" t="s">
        <v>342</v>
      </c>
      <c r="B67" s="443" t="s">
        <v>312</v>
      </c>
      <c r="C67" s="319"/>
      <c r="D67" s="319"/>
      <c r="E67" s="319"/>
    </row>
    <row r="68" spans="1:5" s="100" customFormat="1" ht="12" customHeight="1" x14ac:dyDescent="0.2">
      <c r="A68" s="463" t="s">
        <v>351</v>
      </c>
      <c r="B68" s="444" t="s">
        <v>313</v>
      </c>
      <c r="C68" s="319"/>
      <c r="D68" s="319"/>
      <c r="E68" s="319"/>
    </row>
    <row r="69" spans="1:5" s="100" customFormat="1" ht="12" customHeight="1" thickBot="1" x14ac:dyDescent="0.25">
      <c r="A69" s="464" t="s">
        <v>352</v>
      </c>
      <c r="B69" s="446" t="s">
        <v>314</v>
      </c>
      <c r="C69" s="319"/>
      <c r="D69" s="319"/>
      <c r="E69" s="319"/>
    </row>
    <row r="70" spans="1:5" s="100" customFormat="1" ht="12" customHeight="1" thickBot="1" x14ac:dyDescent="0.2">
      <c r="A70" s="465" t="s">
        <v>315</v>
      </c>
      <c r="B70" s="309" t="s">
        <v>316</v>
      </c>
      <c r="C70" s="314">
        <f>SUM(C71:C74)</f>
        <v>0</v>
      </c>
      <c r="D70" s="314">
        <f>SUM(D71:D74)</f>
        <v>0</v>
      </c>
      <c r="E70" s="314">
        <f>SUM(E71:E74)</f>
        <v>0</v>
      </c>
    </row>
    <row r="71" spans="1:5" s="100" customFormat="1" ht="12" customHeight="1" x14ac:dyDescent="0.2">
      <c r="A71" s="462" t="s">
        <v>150</v>
      </c>
      <c r="B71" s="443" t="s">
        <v>317</v>
      </c>
      <c r="C71" s="319"/>
      <c r="D71" s="319"/>
      <c r="E71" s="319"/>
    </row>
    <row r="72" spans="1:5" s="100" customFormat="1" ht="12" customHeight="1" x14ac:dyDescent="0.2">
      <c r="A72" s="463" t="s">
        <v>151</v>
      </c>
      <c r="B72" s="444" t="s">
        <v>318</v>
      </c>
      <c r="C72" s="319"/>
      <c r="D72" s="319"/>
      <c r="E72" s="319"/>
    </row>
    <row r="73" spans="1:5" s="100" customFormat="1" ht="12" customHeight="1" x14ac:dyDescent="0.2">
      <c r="A73" s="463" t="s">
        <v>343</v>
      </c>
      <c r="B73" s="444" t="s">
        <v>319</v>
      </c>
      <c r="C73" s="319"/>
      <c r="D73" s="319"/>
      <c r="E73" s="319"/>
    </row>
    <row r="74" spans="1:5" s="100" customFormat="1" ht="12" customHeight="1" thickBot="1" x14ac:dyDescent="0.25">
      <c r="A74" s="464" t="s">
        <v>344</v>
      </c>
      <c r="B74" s="445" t="s">
        <v>320</v>
      </c>
      <c r="C74" s="319"/>
      <c r="D74" s="319"/>
      <c r="E74" s="319"/>
    </row>
    <row r="75" spans="1:5" s="100" customFormat="1" ht="12" customHeight="1" thickBot="1" x14ac:dyDescent="0.2">
      <c r="A75" s="465" t="s">
        <v>321</v>
      </c>
      <c r="B75" s="309" t="s">
        <v>322</v>
      </c>
      <c r="C75" s="314">
        <f>SUM(C76:C77)</f>
        <v>0</v>
      </c>
      <c r="D75" s="314">
        <f>SUM(D76:D77)</f>
        <v>0</v>
      </c>
      <c r="E75" s="314">
        <f>SUM(E76:E77)</f>
        <v>0</v>
      </c>
    </row>
    <row r="76" spans="1:5" s="100" customFormat="1" ht="12" customHeight="1" x14ac:dyDescent="0.2">
      <c r="A76" s="462" t="s">
        <v>345</v>
      </c>
      <c r="B76" s="443" t="s">
        <v>323</v>
      </c>
      <c r="C76" s="319"/>
      <c r="D76" s="319">
        <f>E76-C76</f>
        <v>0</v>
      </c>
      <c r="E76" s="319"/>
    </row>
    <row r="77" spans="1:5" s="100" customFormat="1" ht="12" customHeight="1" thickBot="1" x14ac:dyDescent="0.25">
      <c r="A77" s="464" t="s">
        <v>346</v>
      </c>
      <c r="B77" s="445" t="s">
        <v>324</v>
      </c>
      <c r="C77" s="319"/>
      <c r="D77" s="319"/>
      <c r="E77" s="319"/>
    </row>
    <row r="78" spans="1:5" s="99" customFormat="1" ht="12" customHeight="1" thickBot="1" x14ac:dyDescent="0.2">
      <c r="A78" s="465" t="s">
        <v>325</v>
      </c>
      <c r="B78" s="309" t="s">
        <v>326</v>
      </c>
      <c r="C78" s="314">
        <f>SUM(C79:C81)</f>
        <v>0</v>
      </c>
      <c r="D78" s="314">
        <f>SUM(D79:D81)</f>
        <v>0</v>
      </c>
      <c r="E78" s="314">
        <f>SUM(E79:E81)</f>
        <v>0</v>
      </c>
    </row>
    <row r="79" spans="1:5" s="100" customFormat="1" ht="12" customHeight="1" x14ac:dyDescent="0.2">
      <c r="A79" s="462" t="s">
        <v>347</v>
      </c>
      <c r="B79" s="443" t="s">
        <v>327</v>
      </c>
      <c r="C79" s="319"/>
      <c r="D79" s="319"/>
      <c r="E79" s="319"/>
    </row>
    <row r="80" spans="1:5" s="100" customFormat="1" ht="12" customHeight="1" x14ac:dyDescent="0.2">
      <c r="A80" s="463" t="s">
        <v>348</v>
      </c>
      <c r="B80" s="444" t="s">
        <v>328</v>
      </c>
      <c r="C80" s="319"/>
      <c r="D80" s="319"/>
      <c r="E80" s="319"/>
    </row>
    <row r="81" spans="1:5" s="100" customFormat="1" ht="12" customHeight="1" thickBot="1" x14ac:dyDescent="0.25">
      <c r="A81" s="464" t="s">
        <v>349</v>
      </c>
      <c r="B81" s="445" t="s">
        <v>329</v>
      </c>
      <c r="C81" s="319"/>
      <c r="D81" s="319"/>
      <c r="E81" s="319"/>
    </row>
    <row r="82" spans="1:5" s="100" customFormat="1" ht="12" customHeight="1" thickBot="1" x14ac:dyDescent="0.2">
      <c r="A82" s="465" t="s">
        <v>330</v>
      </c>
      <c r="B82" s="309" t="s">
        <v>350</v>
      </c>
      <c r="C82" s="314">
        <f>SUM(C83:C86)</f>
        <v>0</v>
      </c>
      <c r="D82" s="314">
        <f>SUM(D83:D86)</f>
        <v>0</v>
      </c>
      <c r="E82" s="314">
        <f>SUM(E83:E86)</f>
        <v>0</v>
      </c>
    </row>
    <row r="83" spans="1:5" s="100" customFormat="1" ht="12" customHeight="1" x14ac:dyDescent="0.2">
      <c r="A83" s="466" t="s">
        <v>331</v>
      </c>
      <c r="B83" s="443" t="s">
        <v>332</v>
      </c>
      <c r="C83" s="319"/>
      <c r="D83" s="319"/>
      <c r="E83" s="319"/>
    </row>
    <row r="84" spans="1:5" s="100" customFormat="1" ht="12" customHeight="1" x14ac:dyDescent="0.2">
      <c r="A84" s="467" t="s">
        <v>333</v>
      </c>
      <c r="B84" s="444" t="s">
        <v>334</v>
      </c>
      <c r="C84" s="319"/>
      <c r="D84" s="319"/>
      <c r="E84" s="319"/>
    </row>
    <row r="85" spans="1:5" s="100" customFormat="1" ht="12" customHeight="1" x14ac:dyDescent="0.2">
      <c r="A85" s="467" t="s">
        <v>335</v>
      </c>
      <c r="B85" s="444" t="s">
        <v>336</v>
      </c>
      <c r="C85" s="319"/>
      <c r="D85" s="319"/>
      <c r="E85" s="319"/>
    </row>
    <row r="86" spans="1:5" s="99" customFormat="1" ht="12" customHeight="1" thickBot="1" x14ac:dyDescent="0.25">
      <c r="A86" s="468" t="s">
        <v>337</v>
      </c>
      <c r="B86" s="445" t="s">
        <v>338</v>
      </c>
      <c r="C86" s="319"/>
      <c r="D86" s="319"/>
      <c r="E86" s="319"/>
    </row>
    <row r="87" spans="1:5" s="99" customFormat="1" ht="12" customHeight="1" thickBot="1" x14ac:dyDescent="0.2">
      <c r="A87" s="465" t="s">
        <v>339</v>
      </c>
      <c r="B87" s="309" t="s">
        <v>482</v>
      </c>
      <c r="C87" s="488"/>
      <c r="D87" s="488"/>
      <c r="E87" s="488"/>
    </row>
    <row r="88" spans="1:5" s="99" customFormat="1" ht="12" customHeight="1" thickBot="1" x14ac:dyDescent="0.2">
      <c r="A88" s="465" t="s">
        <v>514</v>
      </c>
      <c r="B88" s="309" t="s">
        <v>340</v>
      </c>
      <c r="C88" s="488"/>
      <c r="D88" s="488"/>
      <c r="E88" s="488"/>
    </row>
    <row r="89" spans="1:5" s="99" customFormat="1" ht="12" customHeight="1" thickBot="1" x14ac:dyDescent="0.2">
      <c r="A89" s="465" t="s">
        <v>515</v>
      </c>
      <c r="B89" s="450" t="s">
        <v>485</v>
      </c>
      <c r="C89" s="320">
        <f>+C66+C70+C75+C78+C82+C88+C87</f>
        <v>0</v>
      </c>
      <c r="D89" s="320">
        <f>+D66+D70+D75+D78+D82+D88+D87</f>
        <v>0</v>
      </c>
      <c r="E89" s="320">
        <f>+E66+E70+E75+E78+E82+E88+E87</f>
        <v>0</v>
      </c>
    </row>
    <row r="90" spans="1:5" s="99" customFormat="1" ht="12" customHeight="1" thickBot="1" x14ac:dyDescent="0.2">
      <c r="A90" s="469" t="s">
        <v>516</v>
      </c>
      <c r="B90" s="451" t="s">
        <v>517</v>
      </c>
      <c r="C90" s="320">
        <f>+C65+C89</f>
        <v>610000</v>
      </c>
      <c r="D90" s="320">
        <f>+D65+D89</f>
        <v>0</v>
      </c>
      <c r="E90" s="320">
        <f>+E65+E89</f>
        <v>610000</v>
      </c>
    </row>
    <row r="91" spans="1:5" s="100" customFormat="1" ht="15" customHeight="1" thickBot="1" x14ac:dyDescent="0.25">
      <c r="A91" s="252"/>
      <c r="B91" s="253"/>
      <c r="C91" s="384"/>
      <c r="D91" s="384"/>
      <c r="E91" s="384"/>
    </row>
    <row r="92" spans="1:5" s="71" customFormat="1" ht="16.5" customHeight="1" thickBot="1" x14ac:dyDescent="0.25">
      <c r="A92" s="256"/>
      <c r="B92" s="257" t="s">
        <v>58</v>
      </c>
      <c r="C92" s="386"/>
      <c r="D92" s="386"/>
      <c r="E92" s="386"/>
    </row>
    <row r="93" spans="1:5" s="101" customFormat="1" ht="12" customHeight="1" thickBot="1" x14ac:dyDescent="0.25">
      <c r="A93" s="435" t="s">
        <v>19</v>
      </c>
      <c r="B93" s="28" t="s">
        <v>521</v>
      </c>
      <c r="C93" s="313">
        <f>+C94+C95+C96+C97+C98+C111</f>
        <v>0</v>
      </c>
      <c r="D93" s="313">
        <f>+D94+D95+D96+D97+D98+D111</f>
        <v>0</v>
      </c>
      <c r="E93" s="313">
        <f>+E94+E95+E96+E97+E98+E111</f>
        <v>0</v>
      </c>
    </row>
    <row r="94" spans="1:5" ht="12" customHeight="1" x14ac:dyDescent="0.2">
      <c r="A94" s="470" t="s">
        <v>99</v>
      </c>
      <c r="B94" s="10" t="s">
        <v>50</v>
      </c>
      <c r="C94" s="315"/>
      <c r="D94" s="315"/>
      <c r="E94" s="315"/>
    </row>
    <row r="95" spans="1:5" ht="12" customHeight="1" x14ac:dyDescent="0.2">
      <c r="A95" s="463" t="s">
        <v>100</v>
      </c>
      <c r="B95" s="8" t="s">
        <v>184</v>
      </c>
      <c r="C95" s="316"/>
      <c r="D95" s="316"/>
      <c r="E95" s="316"/>
    </row>
    <row r="96" spans="1:5" ht="12" customHeight="1" x14ac:dyDescent="0.2">
      <c r="A96" s="463" t="s">
        <v>101</v>
      </c>
      <c r="B96" s="8" t="s">
        <v>141</v>
      </c>
      <c r="C96" s="318"/>
      <c r="D96" s="318"/>
      <c r="E96" s="318"/>
    </row>
    <row r="97" spans="1:5" ht="12" customHeight="1" x14ac:dyDescent="0.2">
      <c r="A97" s="463" t="s">
        <v>102</v>
      </c>
      <c r="B97" s="11" t="s">
        <v>185</v>
      </c>
      <c r="C97" s="318"/>
      <c r="D97" s="318"/>
      <c r="E97" s="318"/>
    </row>
    <row r="98" spans="1:5" ht="12" customHeight="1" x14ac:dyDescent="0.2">
      <c r="A98" s="463" t="s">
        <v>113</v>
      </c>
      <c r="B98" s="19" t="s">
        <v>186</v>
      </c>
      <c r="C98" s="318"/>
      <c r="D98" s="318">
        <f>SUM(D99:D110)</f>
        <v>0</v>
      </c>
      <c r="E98" s="318"/>
    </row>
    <row r="99" spans="1:5" ht="12" customHeight="1" x14ac:dyDescent="0.2">
      <c r="A99" s="463" t="s">
        <v>103</v>
      </c>
      <c r="B99" s="8" t="s">
        <v>518</v>
      </c>
      <c r="C99" s="318"/>
      <c r="D99" s="318"/>
      <c r="E99" s="318"/>
    </row>
    <row r="100" spans="1:5" ht="12" customHeight="1" x14ac:dyDescent="0.2">
      <c r="A100" s="463" t="s">
        <v>104</v>
      </c>
      <c r="B100" s="149" t="s">
        <v>448</v>
      </c>
      <c r="C100" s="318"/>
      <c r="D100" s="318"/>
      <c r="E100" s="318"/>
    </row>
    <row r="101" spans="1:5" ht="12" customHeight="1" x14ac:dyDescent="0.2">
      <c r="A101" s="463" t="s">
        <v>114</v>
      </c>
      <c r="B101" s="149" t="s">
        <v>447</v>
      </c>
      <c r="C101" s="318"/>
      <c r="D101" s="318"/>
      <c r="E101" s="318"/>
    </row>
    <row r="102" spans="1:5" ht="12" customHeight="1" x14ac:dyDescent="0.2">
      <c r="A102" s="463" t="s">
        <v>115</v>
      </c>
      <c r="B102" s="149" t="s">
        <v>356</v>
      </c>
      <c r="C102" s="318"/>
      <c r="D102" s="318"/>
      <c r="E102" s="318"/>
    </row>
    <row r="103" spans="1:5" ht="12" customHeight="1" x14ac:dyDescent="0.2">
      <c r="A103" s="463" t="s">
        <v>116</v>
      </c>
      <c r="B103" s="150" t="s">
        <v>357</v>
      </c>
      <c r="C103" s="318"/>
      <c r="D103" s="318"/>
      <c r="E103" s="318"/>
    </row>
    <row r="104" spans="1:5" ht="12" customHeight="1" x14ac:dyDescent="0.2">
      <c r="A104" s="463" t="s">
        <v>117</v>
      </c>
      <c r="B104" s="150" t="s">
        <v>358</v>
      </c>
      <c r="C104" s="318"/>
      <c r="D104" s="318"/>
      <c r="E104" s="318"/>
    </row>
    <row r="105" spans="1:5" ht="12" customHeight="1" x14ac:dyDescent="0.2">
      <c r="A105" s="463" t="s">
        <v>119</v>
      </c>
      <c r="B105" s="149" t="s">
        <v>359</v>
      </c>
      <c r="C105" s="318"/>
      <c r="D105" s="318"/>
      <c r="E105" s="318"/>
    </row>
    <row r="106" spans="1:5" ht="12" customHeight="1" x14ac:dyDescent="0.2">
      <c r="A106" s="463" t="s">
        <v>187</v>
      </c>
      <c r="B106" s="149" t="s">
        <v>360</v>
      </c>
      <c r="C106" s="318"/>
      <c r="D106" s="318"/>
      <c r="E106" s="318"/>
    </row>
    <row r="107" spans="1:5" ht="12" customHeight="1" x14ac:dyDescent="0.2">
      <c r="A107" s="463" t="s">
        <v>354</v>
      </c>
      <c r="B107" s="150" t="s">
        <v>361</v>
      </c>
      <c r="C107" s="318"/>
      <c r="D107" s="318"/>
      <c r="E107" s="318"/>
    </row>
    <row r="108" spans="1:5" ht="12" customHeight="1" x14ac:dyDescent="0.2">
      <c r="A108" s="471" t="s">
        <v>355</v>
      </c>
      <c r="B108" s="151" t="s">
        <v>362</v>
      </c>
      <c r="C108" s="318"/>
      <c r="D108" s="318"/>
      <c r="E108" s="318"/>
    </row>
    <row r="109" spans="1:5" ht="12" customHeight="1" x14ac:dyDescent="0.2">
      <c r="A109" s="463" t="s">
        <v>445</v>
      </c>
      <c r="B109" s="151" t="s">
        <v>363</v>
      </c>
      <c r="C109" s="318"/>
      <c r="D109" s="318"/>
      <c r="E109" s="318"/>
    </row>
    <row r="110" spans="1:5" ht="12" customHeight="1" x14ac:dyDescent="0.2">
      <c r="A110" s="463" t="s">
        <v>446</v>
      </c>
      <c r="B110" s="150" t="s">
        <v>364</v>
      </c>
      <c r="C110" s="316"/>
      <c r="D110" s="316">
        <f>E110-C110</f>
        <v>0</v>
      </c>
      <c r="E110" s="316"/>
    </row>
    <row r="111" spans="1:5" ht="12" customHeight="1" x14ac:dyDescent="0.2">
      <c r="A111" s="463" t="s">
        <v>450</v>
      </c>
      <c r="B111" s="11" t="s">
        <v>51</v>
      </c>
      <c r="C111" s="316"/>
      <c r="D111" s="316"/>
      <c r="E111" s="316"/>
    </row>
    <row r="112" spans="1:5" ht="12" customHeight="1" x14ac:dyDescent="0.2">
      <c r="A112" s="464" t="s">
        <v>451</v>
      </c>
      <c r="B112" s="8" t="s">
        <v>519</v>
      </c>
      <c r="C112" s="318"/>
      <c r="D112" s="318"/>
      <c r="E112" s="318"/>
    </row>
    <row r="113" spans="1:5" ht="12" customHeight="1" thickBot="1" x14ac:dyDescent="0.25">
      <c r="A113" s="472" t="s">
        <v>452</v>
      </c>
      <c r="B113" s="152" t="s">
        <v>520</v>
      </c>
      <c r="C113" s="322"/>
      <c r="D113" s="322"/>
      <c r="E113" s="322"/>
    </row>
    <row r="114" spans="1:5" ht="12" customHeight="1" thickBot="1" x14ac:dyDescent="0.25">
      <c r="A114" s="32" t="s">
        <v>20</v>
      </c>
      <c r="B114" s="27" t="s">
        <v>365</v>
      </c>
      <c r="C114" s="314">
        <f>+C115+C117+C119</f>
        <v>0</v>
      </c>
      <c r="D114" s="314">
        <f>+D115+D117+D119</f>
        <v>327900</v>
      </c>
      <c r="E114" s="314">
        <f>+E115+E117+E119</f>
        <v>327900</v>
      </c>
    </row>
    <row r="115" spans="1:5" ht="12" customHeight="1" x14ac:dyDescent="0.2">
      <c r="A115" s="462" t="s">
        <v>105</v>
      </c>
      <c r="B115" s="8" t="s">
        <v>231</v>
      </c>
      <c r="C115" s="317">
        <v>0</v>
      </c>
      <c r="D115" s="317">
        <f>E115-C115</f>
        <v>327900</v>
      </c>
      <c r="E115" s="317">
        <v>327900</v>
      </c>
    </row>
    <row r="116" spans="1:5" ht="12" customHeight="1" x14ac:dyDescent="0.2">
      <c r="A116" s="462" t="s">
        <v>106</v>
      </c>
      <c r="B116" s="12" t="s">
        <v>369</v>
      </c>
      <c r="C116" s="317"/>
      <c r="D116" s="317">
        <f t="shared" ref="D116:D126" si="2">E116-C116</f>
        <v>0</v>
      </c>
      <c r="E116" s="317">
        <f>'9.1. sz. mell'!E116</f>
        <v>0</v>
      </c>
    </row>
    <row r="117" spans="1:5" ht="12" customHeight="1" x14ac:dyDescent="0.2">
      <c r="A117" s="462" t="s">
        <v>107</v>
      </c>
      <c r="B117" s="12" t="s">
        <v>188</v>
      </c>
      <c r="C117" s="316"/>
      <c r="D117" s="317">
        <f t="shared" si="2"/>
        <v>0</v>
      </c>
      <c r="E117" s="317"/>
    </row>
    <row r="118" spans="1:5" ht="12" customHeight="1" x14ac:dyDescent="0.2">
      <c r="A118" s="462" t="s">
        <v>108</v>
      </c>
      <c r="B118" s="12" t="s">
        <v>370</v>
      </c>
      <c r="C118" s="281"/>
      <c r="D118" s="317">
        <f t="shared" si="2"/>
        <v>0</v>
      </c>
      <c r="E118" s="317">
        <f>'9.1. sz. mell'!E118</f>
        <v>0</v>
      </c>
    </row>
    <row r="119" spans="1:5" ht="12" customHeight="1" x14ac:dyDescent="0.2">
      <c r="A119" s="462" t="s">
        <v>109</v>
      </c>
      <c r="B119" s="311" t="s">
        <v>233</v>
      </c>
      <c r="C119" s="281"/>
      <c r="D119" s="317">
        <f t="shared" si="2"/>
        <v>0</v>
      </c>
      <c r="E119" s="317"/>
    </row>
    <row r="120" spans="1:5" ht="12" customHeight="1" x14ac:dyDescent="0.2">
      <c r="A120" s="462" t="s">
        <v>118</v>
      </c>
      <c r="B120" s="310" t="s">
        <v>435</v>
      </c>
      <c r="C120" s="281"/>
      <c r="D120" s="317">
        <f t="shared" si="2"/>
        <v>0</v>
      </c>
      <c r="E120" s="317">
        <f>'9.1. sz. mell'!E120</f>
        <v>0</v>
      </c>
    </row>
    <row r="121" spans="1:5" ht="12" customHeight="1" x14ac:dyDescent="0.2">
      <c r="A121" s="462" t="s">
        <v>120</v>
      </c>
      <c r="B121" s="439" t="s">
        <v>375</v>
      </c>
      <c r="C121" s="281"/>
      <c r="D121" s="317">
        <f t="shared" si="2"/>
        <v>0</v>
      </c>
      <c r="E121" s="317">
        <f>'9.1. sz. mell'!E121</f>
        <v>0</v>
      </c>
    </row>
    <row r="122" spans="1:5" ht="12" customHeight="1" x14ac:dyDescent="0.2">
      <c r="A122" s="462" t="s">
        <v>189</v>
      </c>
      <c r="B122" s="150" t="s">
        <v>358</v>
      </c>
      <c r="C122" s="281"/>
      <c r="D122" s="317">
        <f t="shared" si="2"/>
        <v>0</v>
      </c>
      <c r="E122" s="317">
        <f>'9.1. sz. mell'!E122</f>
        <v>0</v>
      </c>
    </row>
    <row r="123" spans="1:5" ht="12" customHeight="1" x14ac:dyDescent="0.2">
      <c r="A123" s="462" t="s">
        <v>190</v>
      </c>
      <c r="B123" s="150" t="s">
        <v>374</v>
      </c>
      <c r="C123" s="281"/>
      <c r="D123" s="317">
        <f t="shared" si="2"/>
        <v>0</v>
      </c>
      <c r="E123" s="317">
        <f>'9.1. sz. mell'!E123</f>
        <v>0</v>
      </c>
    </row>
    <row r="124" spans="1:5" ht="12" customHeight="1" x14ac:dyDescent="0.2">
      <c r="A124" s="462" t="s">
        <v>191</v>
      </c>
      <c r="B124" s="150" t="s">
        <v>373</v>
      </c>
      <c r="C124" s="281"/>
      <c r="D124" s="317">
        <f t="shared" si="2"/>
        <v>0</v>
      </c>
      <c r="E124" s="317">
        <f>'9.1. sz. mell'!E124</f>
        <v>0</v>
      </c>
    </row>
    <row r="125" spans="1:5" ht="12" customHeight="1" x14ac:dyDescent="0.2">
      <c r="A125" s="462" t="s">
        <v>366</v>
      </c>
      <c r="B125" s="150" t="s">
        <v>361</v>
      </c>
      <c r="C125" s="281"/>
      <c r="D125" s="317">
        <f t="shared" si="2"/>
        <v>0</v>
      </c>
      <c r="E125" s="317">
        <f>'9.1. sz. mell'!E125</f>
        <v>0</v>
      </c>
    </row>
    <row r="126" spans="1:5" ht="12" customHeight="1" x14ac:dyDescent="0.2">
      <c r="A126" s="462" t="s">
        <v>367</v>
      </c>
      <c r="B126" s="150" t="s">
        <v>372</v>
      </c>
      <c r="C126" s="281"/>
      <c r="D126" s="317">
        <f t="shared" si="2"/>
        <v>0</v>
      </c>
      <c r="E126" s="317"/>
    </row>
    <row r="127" spans="1:5" ht="12" customHeight="1" thickBot="1" x14ac:dyDescent="0.25">
      <c r="A127" s="471" t="s">
        <v>368</v>
      </c>
      <c r="B127" s="150" t="s">
        <v>371</v>
      </c>
      <c r="C127" s="283"/>
      <c r="D127" s="283"/>
      <c r="E127" s="283"/>
    </row>
    <row r="128" spans="1:5" ht="12" customHeight="1" thickBot="1" x14ac:dyDescent="0.25">
      <c r="A128" s="32" t="s">
        <v>21</v>
      </c>
      <c r="B128" s="130" t="s">
        <v>455</v>
      </c>
      <c r="C128" s="314">
        <f>+C93+C114</f>
        <v>0</v>
      </c>
      <c r="D128" s="314">
        <f>+D93+D114</f>
        <v>327900</v>
      </c>
      <c r="E128" s="314">
        <f>+E93+E114</f>
        <v>327900</v>
      </c>
    </row>
    <row r="129" spans="1:11" ht="12" customHeight="1" thickBot="1" x14ac:dyDescent="0.25">
      <c r="A129" s="32" t="s">
        <v>22</v>
      </c>
      <c r="B129" s="130" t="s">
        <v>456</v>
      </c>
      <c r="C129" s="314">
        <f>+C130+C131+C132</f>
        <v>0</v>
      </c>
      <c r="D129" s="314">
        <f>+D130+D131+D132</f>
        <v>0</v>
      </c>
      <c r="E129" s="314">
        <f>+E130+E131+E132</f>
        <v>0</v>
      </c>
    </row>
    <row r="130" spans="1:11" s="101" customFormat="1" ht="12" customHeight="1" x14ac:dyDescent="0.2">
      <c r="A130" s="462" t="s">
        <v>270</v>
      </c>
      <c r="B130" s="9" t="s">
        <v>524</v>
      </c>
      <c r="C130" s="281"/>
      <c r="D130" s="281"/>
      <c r="E130" s="281"/>
    </row>
    <row r="131" spans="1:11" ht="12" customHeight="1" x14ac:dyDescent="0.2">
      <c r="A131" s="462" t="s">
        <v>271</v>
      </c>
      <c r="B131" s="9" t="s">
        <v>464</v>
      </c>
      <c r="C131" s="281"/>
      <c r="D131" s="281"/>
      <c r="E131" s="281"/>
    </row>
    <row r="132" spans="1:11" ht="12" customHeight="1" thickBot="1" x14ac:dyDescent="0.25">
      <c r="A132" s="471" t="s">
        <v>272</v>
      </c>
      <c r="B132" s="7" t="s">
        <v>523</v>
      </c>
      <c r="C132" s="281"/>
      <c r="D132" s="281"/>
      <c r="E132" s="281"/>
    </row>
    <row r="133" spans="1:11" ht="12" customHeight="1" thickBot="1" x14ac:dyDescent="0.25">
      <c r="A133" s="32" t="s">
        <v>23</v>
      </c>
      <c r="B133" s="130" t="s">
        <v>457</v>
      </c>
      <c r="C133" s="314">
        <f>+C134+C135+C136+C137+C138+C139</f>
        <v>0</v>
      </c>
      <c r="D133" s="314">
        <f>+D134+D135+D136+D137+D138+D139</f>
        <v>0</v>
      </c>
      <c r="E133" s="314">
        <f>+E134+E135+E136+E137+E138+E139</f>
        <v>0</v>
      </c>
    </row>
    <row r="134" spans="1:11" ht="12" customHeight="1" x14ac:dyDescent="0.2">
      <c r="A134" s="462" t="s">
        <v>92</v>
      </c>
      <c r="B134" s="9" t="s">
        <v>466</v>
      </c>
      <c r="C134" s="281"/>
      <c r="D134" s="281"/>
      <c r="E134" s="281"/>
    </row>
    <row r="135" spans="1:11" ht="12" customHeight="1" x14ac:dyDescent="0.2">
      <c r="A135" s="462" t="s">
        <v>93</v>
      </c>
      <c r="B135" s="9" t="s">
        <v>458</v>
      </c>
      <c r="C135" s="281"/>
      <c r="D135" s="281"/>
      <c r="E135" s="281"/>
    </row>
    <row r="136" spans="1:11" ht="12" customHeight="1" x14ac:dyDescent="0.2">
      <c r="A136" s="462" t="s">
        <v>94</v>
      </c>
      <c r="B136" s="9" t="s">
        <v>459</v>
      </c>
      <c r="C136" s="281"/>
      <c r="D136" s="281"/>
      <c r="E136" s="281"/>
    </row>
    <row r="137" spans="1:11" ht="12" customHeight="1" x14ac:dyDescent="0.2">
      <c r="A137" s="462" t="s">
        <v>176</v>
      </c>
      <c r="B137" s="9" t="s">
        <v>522</v>
      </c>
      <c r="C137" s="281"/>
      <c r="D137" s="281"/>
      <c r="E137" s="281"/>
    </row>
    <row r="138" spans="1:11" ht="12" customHeight="1" x14ac:dyDescent="0.2">
      <c r="A138" s="462" t="s">
        <v>177</v>
      </c>
      <c r="B138" s="9" t="s">
        <v>461</v>
      </c>
      <c r="C138" s="281"/>
      <c r="D138" s="281"/>
      <c r="E138" s="281"/>
    </row>
    <row r="139" spans="1:11" s="101" customFormat="1" ht="12" customHeight="1" thickBot="1" x14ac:dyDescent="0.25">
      <c r="A139" s="471" t="s">
        <v>178</v>
      </c>
      <c r="B139" s="7" t="s">
        <v>462</v>
      </c>
      <c r="C139" s="281"/>
      <c r="D139" s="281"/>
      <c r="E139" s="281"/>
    </row>
    <row r="140" spans="1:11" ht="12" customHeight="1" thickBot="1" x14ac:dyDescent="0.25">
      <c r="A140" s="32" t="s">
        <v>24</v>
      </c>
      <c r="B140" s="130" t="s">
        <v>550</v>
      </c>
      <c r="C140" s="320">
        <f>+C141+C142+C144+C145+C143</f>
        <v>0</v>
      </c>
      <c r="D140" s="320">
        <f>+D141+D142+D144+D145+D143</f>
        <v>0</v>
      </c>
      <c r="E140" s="320">
        <f>+E141+E142+E144+E145+E143</f>
        <v>0</v>
      </c>
      <c r="K140" s="263"/>
    </row>
    <row r="141" spans="1:11" x14ac:dyDescent="0.2">
      <c r="A141" s="462" t="s">
        <v>95</v>
      </c>
      <c r="B141" s="9" t="s">
        <v>376</v>
      </c>
      <c r="C141" s="281"/>
      <c r="D141" s="281"/>
      <c r="E141" s="281"/>
    </row>
    <row r="142" spans="1:11" ht="12" customHeight="1" x14ac:dyDescent="0.2">
      <c r="A142" s="462" t="s">
        <v>96</v>
      </c>
      <c r="B142" s="9" t="s">
        <v>377</v>
      </c>
      <c r="C142" s="281"/>
      <c r="D142" s="281"/>
      <c r="E142" s="281"/>
    </row>
    <row r="143" spans="1:11" s="101" customFormat="1" ht="12" customHeight="1" x14ac:dyDescent="0.2">
      <c r="A143" s="462" t="s">
        <v>290</v>
      </c>
      <c r="B143" s="9" t="s">
        <v>549</v>
      </c>
      <c r="C143" s="281"/>
      <c r="D143" s="281"/>
      <c r="E143" s="281"/>
    </row>
    <row r="144" spans="1:11" s="101" customFormat="1" ht="12" customHeight="1" x14ac:dyDescent="0.2">
      <c r="A144" s="462" t="s">
        <v>291</v>
      </c>
      <c r="B144" s="9" t="s">
        <v>471</v>
      </c>
      <c r="C144" s="281"/>
      <c r="D144" s="281"/>
      <c r="E144" s="281"/>
    </row>
    <row r="145" spans="1:5" s="101" customFormat="1" ht="12" customHeight="1" thickBot="1" x14ac:dyDescent="0.25">
      <c r="A145" s="471" t="s">
        <v>292</v>
      </c>
      <c r="B145" s="7" t="s">
        <v>396</v>
      </c>
      <c r="C145" s="281"/>
      <c r="D145" s="281"/>
      <c r="E145" s="281"/>
    </row>
    <row r="146" spans="1:5" s="101" customFormat="1" ht="12" customHeight="1" thickBot="1" x14ac:dyDescent="0.25">
      <c r="A146" s="32" t="s">
        <v>25</v>
      </c>
      <c r="B146" s="130" t="s">
        <v>472</v>
      </c>
      <c r="C146" s="323">
        <f>+C147+C148+C149+C150+C151</f>
        <v>0</v>
      </c>
      <c r="D146" s="323">
        <f>+D147+D148+D149+D150+D151</f>
        <v>0</v>
      </c>
      <c r="E146" s="323">
        <f>+E147+E148+E149+E150+E151</f>
        <v>0</v>
      </c>
    </row>
    <row r="147" spans="1:5" s="101" customFormat="1" ht="12" customHeight="1" x14ac:dyDescent="0.2">
      <c r="A147" s="462" t="s">
        <v>97</v>
      </c>
      <c r="B147" s="9" t="s">
        <v>467</v>
      </c>
      <c r="C147" s="281"/>
      <c r="D147" s="281"/>
      <c r="E147" s="281"/>
    </row>
    <row r="148" spans="1:5" s="101" customFormat="1" ht="12" customHeight="1" x14ac:dyDescent="0.2">
      <c r="A148" s="462" t="s">
        <v>98</v>
      </c>
      <c r="B148" s="9" t="s">
        <v>474</v>
      </c>
      <c r="C148" s="281"/>
      <c r="D148" s="281"/>
      <c r="E148" s="281"/>
    </row>
    <row r="149" spans="1:5" s="101" customFormat="1" ht="12" customHeight="1" x14ac:dyDescent="0.2">
      <c r="A149" s="462" t="s">
        <v>302</v>
      </c>
      <c r="B149" s="9" t="s">
        <v>469</v>
      </c>
      <c r="C149" s="281"/>
      <c r="D149" s="281"/>
      <c r="E149" s="281"/>
    </row>
    <row r="150" spans="1:5" ht="12.75" customHeight="1" x14ac:dyDescent="0.2">
      <c r="A150" s="462" t="s">
        <v>303</v>
      </c>
      <c r="B150" s="9" t="s">
        <v>525</v>
      </c>
      <c r="C150" s="281"/>
      <c r="D150" s="281"/>
      <c r="E150" s="281"/>
    </row>
    <row r="151" spans="1:5" ht="12.75" customHeight="1" thickBot="1" x14ac:dyDescent="0.25">
      <c r="A151" s="471" t="s">
        <v>473</v>
      </c>
      <c r="B151" s="7" t="s">
        <v>476</v>
      </c>
      <c r="C151" s="283"/>
      <c r="D151" s="283"/>
      <c r="E151" s="283"/>
    </row>
    <row r="152" spans="1:5" ht="12.75" customHeight="1" thickBot="1" x14ac:dyDescent="0.25">
      <c r="A152" s="518" t="s">
        <v>26</v>
      </c>
      <c r="B152" s="130" t="s">
        <v>477</v>
      </c>
      <c r="C152" s="323"/>
      <c r="D152" s="323"/>
      <c r="E152" s="323"/>
    </row>
    <row r="153" spans="1:5" ht="12" customHeight="1" thickBot="1" x14ac:dyDescent="0.25">
      <c r="A153" s="518" t="s">
        <v>27</v>
      </c>
      <c r="B153" s="130" t="s">
        <v>478</v>
      </c>
      <c r="C153" s="323"/>
      <c r="D153" s="323"/>
      <c r="E153" s="323"/>
    </row>
    <row r="154" spans="1:5" ht="15" customHeight="1" thickBot="1" x14ac:dyDescent="0.25">
      <c r="A154" s="32" t="s">
        <v>28</v>
      </c>
      <c r="B154" s="130" t="s">
        <v>480</v>
      </c>
      <c r="C154" s="453">
        <f>+C129+C133+C140+C146+C152+C153</f>
        <v>0</v>
      </c>
      <c r="D154" s="453">
        <f>+D129+D133+D140+D146+D152+D153</f>
        <v>0</v>
      </c>
      <c r="E154" s="453">
        <f>+E129+E133+E140+E146+E152+E153</f>
        <v>0</v>
      </c>
    </row>
    <row r="155" spans="1:5" ht="13.5" thickBot="1" x14ac:dyDescent="0.25">
      <c r="A155" s="473" t="s">
        <v>29</v>
      </c>
      <c r="B155" s="405" t="s">
        <v>479</v>
      </c>
      <c r="C155" s="453">
        <f>+C128+C154</f>
        <v>0</v>
      </c>
      <c r="D155" s="453">
        <f>+D128+D154</f>
        <v>327900</v>
      </c>
      <c r="E155" s="453">
        <f>+E128+E154</f>
        <v>327900</v>
      </c>
    </row>
    <row r="156" spans="1:5" ht="15" customHeight="1" thickBot="1" x14ac:dyDescent="0.25">
      <c r="A156" s="413"/>
      <c r="B156" s="414"/>
      <c r="C156" s="415"/>
      <c r="D156" s="415"/>
      <c r="E156" s="415"/>
    </row>
    <row r="157" spans="1:5" ht="14.25" customHeight="1" thickBot="1" x14ac:dyDescent="0.25">
      <c r="A157" s="261" t="s">
        <v>526</v>
      </c>
      <c r="B157" s="262"/>
      <c r="C157" s="127"/>
      <c r="D157" s="127"/>
      <c r="E157" s="127"/>
    </row>
    <row r="158" spans="1:5" ht="13.5" thickBot="1" x14ac:dyDescent="0.25">
      <c r="A158" s="261" t="s">
        <v>206</v>
      </c>
      <c r="B158" s="262"/>
      <c r="C158" s="127"/>
      <c r="D158" s="127"/>
      <c r="E158" s="127"/>
    </row>
  </sheetData>
  <sheetProtection formatCells="0"/>
  <mergeCells count="2">
    <mergeCell ref="B2:E2"/>
    <mergeCell ref="B3:E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view="pageLayout" topLeftCell="H1" zoomScaleNormal="130" workbookViewId="0">
      <selection activeCell="J17" sqref="J17"/>
    </sheetView>
  </sheetViews>
  <sheetFormatPr defaultRowHeight="12.75" x14ac:dyDescent="0.2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 x14ac:dyDescent="0.25">
      <c r="A1" s="681" t="s">
        <v>3</v>
      </c>
      <c r="B1" s="681"/>
      <c r="C1" s="681"/>
      <c r="D1" s="681"/>
      <c r="E1" s="681"/>
      <c r="F1" s="681"/>
      <c r="G1" s="681"/>
    </row>
    <row r="3" spans="1:7" s="170" customFormat="1" ht="27" customHeight="1" x14ac:dyDescent="0.25">
      <c r="A3" s="168" t="s">
        <v>211</v>
      </c>
      <c r="B3" s="169"/>
      <c r="C3" s="680" t="s">
        <v>576</v>
      </c>
      <c r="D3" s="680"/>
      <c r="E3" s="680"/>
      <c r="F3" s="680"/>
      <c r="G3" s="680"/>
    </row>
    <row r="4" spans="1:7" s="170" customFormat="1" ht="15.75" x14ac:dyDescent="0.25">
      <c r="A4" s="169"/>
      <c r="B4" s="169"/>
      <c r="C4" s="169"/>
      <c r="D4" s="169"/>
      <c r="E4" s="169"/>
      <c r="F4" s="169"/>
      <c r="G4" s="169"/>
    </row>
    <row r="5" spans="1:7" s="170" customFormat="1" ht="24.75" customHeight="1" x14ac:dyDescent="0.25">
      <c r="A5" s="168" t="s">
        <v>212</v>
      </c>
      <c r="B5" s="169"/>
      <c r="C5" s="680" t="s">
        <v>577</v>
      </c>
      <c r="D5" s="680"/>
      <c r="E5" s="680"/>
      <c r="F5" s="680"/>
      <c r="G5" s="169"/>
    </row>
    <row r="6" spans="1:7" s="171" customFormat="1" x14ac:dyDescent="0.2">
      <c r="A6" s="223"/>
      <c r="B6" s="223"/>
      <c r="C6" s="223"/>
      <c r="D6" s="223"/>
      <c r="E6" s="223"/>
      <c r="F6" s="223"/>
      <c r="G6" s="223"/>
    </row>
    <row r="7" spans="1:7" s="172" customFormat="1" ht="15" customHeight="1" x14ac:dyDescent="0.25">
      <c r="A7" s="279" t="s">
        <v>626</v>
      </c>
      <c r="B7" s="278"/>
      <c r="C7" s="278"/>
      <c r="D7" s="264"/>
      <c r="E7" s="264"/>
      <c r="F7" s="264"/>
      <c r="G7" s="264"/>
    </row>
    <row r="8" spans="1:7" s="172" customFormat="1" ht="15" customHeight="1" thickBot="1" x14ac:dyDescent="0.3">
      <c r="A8" s="279" t="s">
        <v>213</v>
      </c>
      <c r="B8" s="264"/>
      <c r="C8" s="264"/>
      <c r="D8" s="264"/>
      <c r="E8" s="264"/>
      <c r="F8" s="264"/>
      <c r="G8" s="549">
        <f>'9.3.3. sz. mell'!C4</f>
        <v>0</v>
      </c>
    </row>
    <row r="9" spans="1:7" s="79" customFormat="1" ht="42" customHeight="1" thickBot="1" x14ac:dyDescent="0.25">
      <c r="A9" s="203" t="s">
        <v>17</v>
      </c>
      <c r="B9" s="204" t="s">
        <v>214</v>
      </c>
      <c r="C9" s="204" t="s">
        <v>215</v>
      </c>
      <c r="D9" s="204" t="s">
        <v>216</v>
      </c>
      <c r="E9" s="204" t="s">
        <v>217</v>
      </c>
      <c r="F9" s="204" t="s">
        <v>218</v>
      </c>
      <c r="G9" s="205" t="s">
        <v>54</v>
      </c>
    </row>
    <row r="10" spans="1:7" ht="24" customHeight="1" x14ac:dyDescent="0.2">
      <c r="A10" s="265" t="s">
        <v>19</v>
      </c>
      <c r="B10" s="212" t="s">
        <v>219</v>
      </c>
      <c r="C10" s="173"/>
      <c r="D10" s="173"/>
      <c r="E10" s="173"/>
      <c r="F10" s="173"/>
      <c r="G10" s="266">
        <f>SUM(C10:F10)</f>
        <v>0</v>
      </c>
    </row>
    <row r="11" spans="1:7" ht="24" customHeight="1" x14ac:dyDescent="0.2">
      <c r="A11" s="267" t="s">
        <v>20</v>
      </c>
      <c r="B11" s="213" t="s">
        <v>220</v>
      </c>
      <c r="C11" s="174"/>
      <c r="D11" s="174"/>
      <c r="E11" s="174"/>
      <c r="F11" s="174"/>
      <c r="G11" s="268">
        <f t="shared" ref="G11:G16" si="0">SUM(C11:F11)</f>
        <v>0</v>
      </c>
    </row>
    <row r="12" spans="1:7" ht="24" customHeight="1" x14ac:dyDescent="0.2">
      <c r="A12" s="267" t="s">
        <v>21</v>
      </c>
      <c r="B12" s="213" t="s">
        <v>221</v>
      </c>
      <c r="C12" s="174"/>
      <c r="D12" s="174"/>
      <c r="E12" s="174"/>
      <c r="F12" s="174"/>
      <c r="G12" s="268">
        <f t="shared" si="0"/>
        <v>0</v>
      </c>
    </row>
    <row r="13" spans="1:7" ht="24" customHeight="1" x14ac:dyDescent="0.2">
      <c r="A13" s="267" t="s">
        <v>22</v>
      </c>
      <c r="B13" s="213" t="s">
        <v>222</v>
      </c>
      <c r="C13" s="174"/>
      <c r="D13" s="174"/>
      <c r="E13" s="174"/>
      <c r="F13" s="174"/>
      <c r="G13" s="268">
        <f t="shared" si="0"/>
        <v>0</v>
      </c>
    </row>
    <row r="14" spans="1:7" ht="24" customHeight="1" x14ac:dyDescent="0.2">
      <c r="A14" s="267" t="s">
        <v>23</v>
      </c>
      <c r="B14" s="213" t="s">
        <v>223</v>
      </c>
      <c r="C14" s="174"/>
      <c r="D14" s="174"/>
      <c r="E14" s="174"/>
      <c r="F14" s="174"/>
      <c r="G14" s="268">
        <f t="shared" si="0"/>
        <v>0</v>
      </c>
    </row>
    <row r="15" spans="1:7" ht="24" customHeight="1" thickBot="1" x14ac:dyDescent="0.25">
      <c r="A15" s="269" t="s">
        <v>24</v>
      </c>
      <c r="B15" s="270" t="s">
        <v>224</v>
      </c>
      <c r="C15" s="175"/>
      <c r="D15" s="175"/>
      <c r="E15" s="175"/>
      <c r="F15" s="175"/>
      <c r="G15" s="271">
        <f t="shared" si="0"/>
        <v>0</v>
      </c>
    </row>
    <row r="16" spans="1:7" s="176" customFormat="1" ht="24" customHeight="1" thickBot="1" x14ac:dyDescent="0.25">
      <c r="A16" s="272" t="s">
        <v>25</v>
      </c>
      <c r="B16" s="273" t="s">
        <v>54</v>
      </c>
      <c r="C16" s="274">
        <f>SUM(C10:C15)</f>
        <v>0</v>
      </c>
      <c r="D16" s="274">
        <f>SUM(D10:D15)</f>
        <v>0</v>
      </c>
      <c r="E16" s="274">
        <f>SUM(E10:E15)</f>
        <v>0</v>
      </c>
      <c r="F16" s="274">
        <f>SUM(F10:F15)</f>
        <v>0</v>
      </c>
      <c r="G16" s="275">
        <f t="shared" si="0"/>
        <v>0</v>
      </c>
    </row>
    <row r="17" spans="1:7" s="171" customFormat="1" x14ac:dyDescent="0.2">
      <c r="A17" s="223"/>
      <c r="B17" s="223"/>
      <c r="C17" s="223"/>
      <c r="D17" s="223"/>
      <c r="E17" s="223"/>
      <c r="F17" s="223"/>
      <c r="G17" s="223"/>
    </row>
    <row r="18" spans="1:7" s="171" customFormat="1" x14ac:dyDescent="0.2">
      <c r="A18" s="223"/>
      <c r="B18" s="223"/>
      <c r="C18" s="223"/>
      <c r="D18" s="223"/>
      <c r="E18" s="223"/>
      <c r="F18" s="223"/>
      <c r="G18" s="223"/>
    </row>
    <row r="19" spans="1:7" s="171" customFormat="1" x14ac:dyDescent="0.2">
      <c r="A19" s="223"/>
      <c r="B19" s="223"/>
      <c r="C19" s="223"/>
      <c r="D19" s="223"/>
      <c r="E19" s="223"/>
      <c r="F19" s="223"/>
      <c r="G19" s="223"/>
    </row>
    <row r="20" spans="1:7" s="171" customFormat="1" ht="15.75" x14ac:dyDescent="0.25">
      <c r="A20" s="170" t="s">
        <v>640</v>
      </c>
      <c r="B20" s="223"/>
      <c r="C20" s="223"/>
      <c r="D20" s="223"/>
      <c r="E20" s="223"/>
      <c r="F20" s="223"/>
      <c r="G20" s="223"/>
    </row>
    <row r="21" spans="1:7" s="171" customFormat="1" x14ac:dyDescent="0.2">
      <c r="A21" s="223"/>
      <c r="B21" s="223"/>
      <c r="C21" s="223"/>
      <c r="D21" s="223"/>
      <c r="E21" s="223"/>
      <c r="F21" s="223"/>
      <c r="G21" s="223"/>
    </row>
    <row r="22" spans="1:7" x14ac:dyDescent="0.2">
      <c r="A22" s="223"/>
      <c r="B22" s="223"/>
      <c r="C22" s="223"/>
      <c r="D22" s="223"/>
      <c r="E22" s="223"/>
      <c r="F22" s="223"/>
      <c r="G22" s="223"/>
    </row>
    <row r="23" spans="1:7" x14ac:dyDescent="0.2">
      <c r="A23" s="223"/>
      <c r="B23" s="223"/>
      <c r="C23" s="171"/>
      <c r="D23" s="171"/>
      <c r="E23" s="171"/>
      <c r="F23" s="171"/>
      <c r="G23" s="223"/>
    </row>
    <row r="24" spans="1:7" ht="13.5" x14ac:dyDescent="0.25">
      <c r="A24" s="223"/>
      <c r="B24" s="223"/>
      <c r="C24" s="276"/>
      <c r="D24" s="277" t="s">
        <v>225</v>
      </c>
      <c r="E24" s="277"/>
      <c r="F24" s="276"/>
      <c r="G24" s="223"/>
    </row>
    <row r="25" spans="1:7" ht="13.5" x14ac:dyDescent="0.25">
      <c r="C25" s="177"/>
      <c r="D25" s="178"/>
      <c r="E25" s="178"/>
      <c r="F25" s="177"/>
    </row>
    <row r="26" spans="1:7" ht="13.5" x14ac:dyDescent="0.2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topLeftCell="C89" zoomScaleNormal="130" zoomScaleSheetLayoutView="100" workbookViewId="0">
      <selection activeCell="B102" sqref="B102"/>
    </sheetView>
  </sheetViews>
  <sheetFormatPr defaultRowHeight="15.75" x14ac:dyDescent="0.25"/>
  <cols>
    <col min="1" max="1" width="9.5" style="406" customWidth="1"/>
    <col min="2" max="2" width="91.6640625" style="406" customWidth="1"/>
    <col min="3" max="5" width="21.6640625" style="407" customWidth="1"/>
    <col min="6" max="16384" width="9.33203125" style="440"/>
  </cols>
  <sheetData>
    <row r="1" spans="1:5" ht="15.95" customHeight="1" x14ac:dyDescent="0.25">
      <c r="A1" s="625" t="s">
        <v>16</v>
      </c>
      <c r="B1" s="625"/>
      <c r="C1" s="625"/>
      <c r="D1" s="440"/>
      <c r="E1" s="440"/>
    </row>
    <row r="2" spans="1:5" ht="15.95" customHeight="1" thickBot="1" x14ac:dyDescent="0.3">
      <c r="A2" s="626" t="s">
        <v>153</v>
      </c>
      <c r="B2" s="626"/>
      <c r="C2" s="324"/>
      <c r="D2" s="324"/>
      <c r="E2" s="324"/>
    </row>
    <row r="3" spans="1:5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  <c r="D3" s="40" t="s">
        <v>599</v>
      </c>
      <c r="E3" s="40" t="s">
        <v>623</v>
      </c>
    </row>
    <row r="4" spans="1:5" s="441" customFormat="1" ht="12" customHeight="1" thickBot="1" x14ac:dyDescent="0.25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 x14ac:dyDescent="0.25">
      <c r="A5" s="20" t="s">
        <v>19</v>
      </c>
      <c r="B5" s="21" t="s">
        <v>254</v>
      </c>
      <c r="C5" s="314">
        <f>+C6+C7+C8+C9+C10+C11</f>
        <v>111876645</v>
      </c>
      <c r="D5" s="314">
        <f>E5-C5</f>
        <v>2525910</v>
      </c>
      <c r="E5" s="314">
        <f>+E6+E7+E8+E9+E10+E11</f>
        <v>114402555</v>
      </c>
    </row>
    <row r="6" spans="1:5" s="442" customFormat="1" ht="12" customHeight="1" x14ac:dyDescent="0.2">
      <c r="A6" s="15" t="s">
        <v>99</v>
      </c>
      <c r="B6" s="443" t="s">
        <v>255</v>
      </c>
      <c r="C6" s="317">
        <v>97189685</v>
      </c>
      <c r="D6" s="317">
        <f>E6-C6</f>
        <v>42212</v>
      </c>
      <c r="E6" s="317">
        <v>97231897</v>
      </c>
    </row>
    <row r="7" spans="1:5" s="442" customFormat="1" ht="12" customHeight="1" x14ac:dyDescent="0.2">
      <c r="A7" s="14" t="s">
        <v>100</v>
      </c>
      <c r="B7" s="444" t="s">
        <v>256</v>
      </c>
      <c r="C7" s="316"/>
      <c r="D7" s="317">
        <f>E7-C7</f>
        <v>0</v>
      </c>
      <c r="E7" s="316"/>
    </row>
    <row r="8" spans="1:5" s="442" customFormat="1" ht="12" customHeight="1" x14ac:dyDescent="0.2">
      <c r="A8" s="14" t="s">
        <v>101</v>
      </c>
      <c r="B8" s="444" t="s">
        <v>559</v>
      </c>
      <c r="C8" s="316">
        <v>12394560</v>
      </c>
      <c r="D8" s="317">
        <f t="shared" ref="D8:D71" si="0">E8-C8</f>
        <v>-225500</v>
      </c>
      <c r="E8" s="316">
        <v>12169060</v>
      </c>
    </row>
    <row r="9" spans="1:5" s="442" customFormat="1" ht="12" customHeight="1" x14ac:dyDescent="0.2">
      <c r="A9" s="14" t="s">
        <v>102</v>
      </c>
      <c r="B9" s="444" t="s">
        <v>258</v>
      </c>
      <c r="C9" s="316">
        <v>1800000</v>
      </c>
      <c r="D9" s="317">
        <f t="shared" si="0"/>
        <v>0</v>
      </c>
      <c r="E9" s="316">
        <v>1800000</v>
      </c>
    </row>
    <row r="10" spans="1:5" s="442" customFormat="1" ht="12" customHeight="1" x14ac:dyDescent="0.2">
      <c r="A10" s="14" t="s">
        <v>149</v>
      </c>
      <c r="B10" s="310" t="s">
        <v>439</v>
      </c>
      <c r="C10" s="316">
        <v>492400</v>
      </c>
      <c r="D10" s="317">
        <f t="shared" si="0"/>
        <v>2709198</v>
      </c>
      <c r="E10" s="316">
        <v>3201598</v>
      </c>
    </row>
    <row r="11" spans="1:5" s="442" customFormat="1" ht="12" customHeight="1" thickBot="1" x14ac:dyDescent="0.25">
      <c r="A11" s="16" t="s">
        <v>103</v>
      </c>
      <c r="B11" s="311" t="s">
        <v>440</v>
      </c>
      <c r="C11" s="316"/>
      <c r="D11" s="593">
        <f t="shared" si="0"/>
        <v>0</v>
      </c>
      <c r="E11" s="316"/>
    </row>
    <row r="12" spans="1:5" s="442" customFormat="1" ht="12" customHeight="1" thickBot="1" x14ac:dyDescent="0.25">
      <c r="A12" s="20" t="s">
        <v>20</v>
      </c>
      <c r="B12" s="309" t="s">
        <v>259</v>
      </c>
      <c r="C12" s="314">
        <f>+C13+C14+C15+C16+C17</f>
        <v>12514251</v>
      </c>
      <c r="D12" s="594">
        <f t="shared" si="0"/>
        <v>13250034</v>
      </c>
      <c r="E12" s="314">
        <f>+E13+E14+E15+E16+E17</f>
        <v>25764285</v>
      </c>
    </row>
    <row r="13" spans="1:5" s="442" customFormat="1" ht="12" customHeight="1" x14ac:dyDescent="0.2">
      <c r="A13" s="15" t="s">
        <v>105</v>
      </c>
      <c r="B13" s="443" t="s">
        <v>260</v>
      </c>
      <c r="C13" s="317"/>
      <c r="D13" s="317">
        <f t="shared" si="0"/>
        <v>0</v>
      </c>
      <c r="E13" s="317"/>
    </row>
    <row r="14" spans="1:5" s="442" customFormat="1" ht="12" customHeight="1" x14ac:dyDescent="0.2">
      <c r="A14" s="14" t="s">
        <v>106</v>
      </c>
      <c r="B14" s="444" t="s">
        <v>261</v>
      </c>
      <c r="C14" s="316"/>
      <c r="D14" s="317">
        <f t="shared" si="0"/>
        <v>0</v>
      </c>
      <c r="E14" s="316"/>
    </row>
    <row r="15" spans="1:5" s="442" customFormat="1" ht="12" customHeight="1" x14ac:dyDescent="0.2">
      <c r="A15" s="14" t="s">
        <v>107</v>
      </c>
      <c r="B15" s="444" t="s">
        <v>429</v>
      </c>
      <c r="C15" s="316"/>
      <c r="D15" s="317">
        <f t="shared" si="0"/>
        <v>0</v>
      </c>
      <c r="E15" s="316"/>
    </row>
    <row r="16" spans="1:5" s="442" customFormat="1" ht="12" customHeight="1" x14ac:dyDescent="0.2">
      <c r="A16" s="14" t="s">
        <v>108</v>
      </c>
      <c r="B16" s="444" t="s">
        <v>430</v>
      </c>
      <c r="C16" s="316"/>
      <c r="D16" s="317">
        <f t="shared" si="0"/>
        <v>0</v>
      </c>
      <c r="E16" s="316"/>
    </row>
    <row r="17" spans="1:5" s="442" customFormat="1" ht="12" customHeight="1" x14ac:dyDescent="0.2">
      <c r="A17" s="14" t="s">
        <v>109</v>
      </c>
      <c r="B17" s="444" t="s">
        <v>262</v>
      </c>
      <c r="C17" s="316">
        <v>12514251</v>
      </c>
      <c r="D17" s="317">
        <f t="shared" si="0"/>
        <v>13250034</v>
      </c>
      <c r="E17" s="316">
        <f>'9.1. sz. mell'!E20</f>
        <v>25764285</v>
      </c>
    </row>
    <row r="18" spans="1:5" s="442" customFormat="1" ht="12" customHeight="1" thickBot="1" x14ac:dyDescent="0.25">
      <c r="A18" s="16" t="s">
        <v>118</v>
      </c>
      <c r="B18" s="311" t="s">
        <v>263</v>
      </c>
      <c r="C18" s="318"/>
      <c r="D18" s="593">
        <f t="shared" si="0"/>
        <v>0</v>
      </c>
      <c r="E18" s="318"/>
    </row>
    <row r="19" spans="1:5" s="442" customFormat="1" ht="12" customHeight="1" thickBot="1" x14ac:dyDescent="0.25">
      <c r="A19" s="20" t="s">
        <v>21</v>
      </c>
      <c r="B19" s="21" t="s">
        <v>264</v>
      </c>
      <c r="C19" s="314">
        <f>+C20+C21+C22+C23+C24</f>
        <v>9041731</v>
      </c>
      <c r="D19" s="594">
        <f t="shared" si="0"/>
        <v>2456000</v>
      </c>
      <c r="E19" s="314">
        <f>+E20+E21+E22+E23+E24</f>
        <v>11497731</v>
      </c>
    </row>
    <row r="20" spans="1:5" s="442" customFormat="1" ht="12" customHeight="1" x14ac:dyDescent="0.2">
      <c r="A20" s="15" t="s">
        <v>88</v>
      </c>
      <c r="B20" s="443" t="s">
        <v>265</v>
      </c>
      <c r="C20" s="317">
        <v>9041731</v>
      </c>
      <c r="D20" s="317">
        <f t="shared" si="0"/>
        <v>2456000</v>
      </c>
      <c r="E20" s="317">
        <v>11497731</v>
      </c>
    </row>
    <row r="21" spans="1:5" s="442" customFormat="1" ht="12" customHeight="1" x14ac:dyDescent="0.2">
      <c r="A21" s="14" t="s">
        <v>89</v>
      </c>
      <c r="B21" s="444" t="s">
        <v>266</v>
      </c>
      <c r="C21" s="316"/>
      <c r="D21" s="317">
        <f t="shared" si="0"/>
        <v>0</v>
      </c>
      <c r="E21" s="316"/>
    </row>
    <row r="22" spans="1:5" s="442" customFormat="1" ht="12" customHeight="1" x14ac:dyDescent="0.2">
      <c r="A22" s="14" t="s">
        <v>90</v>
      </c>
      <c r="B22" s="444" t="s">
        <v>431</v>
      </c>
      <c r="C22" s="316"/>
      <c r="D22" s="317">
        <f t="shared" si="0"/>
        <v>0</v>
      </c>
      <c r="E22" s="316"/>
    </row>
    <row r="23" spans="1:5" s="442" customFormat="1" ht="12" customHeight="1" x14ac:dyDescent="0.2">
      <c r="A23" s="14" t="s">
        <v>91</v>
      </c>
      <c r="B23" s="444" t="s">
        <v>432</v>
      </c>
      <c r="C23" s="316"/>
      <c r="D23" s="317">
        <f t="shared" si="0"/>
        <v>0</v>
      </c>
      <c r="E23" s="316"/>
    </row>
    <row r="24" spans="1:5" s="442" customFormat="1" ht="12" customHeight="1" x14ac:dyDescent="0.2">
      <c r="A24" s="14" t="s">
        <v>172</v>
      </c>
      <c r="B24" s="444" t="s">
        <v>267</v>
      </c>
      <c r="C24" s="316"/>
      <c r="D24" s="317">
        <f t="shared" si="0"/>
        <v>0</v>
      </c>
      <c r="E24" s="316"/>
    </row>
    <row r="25" spans="1:5" s="442" customFormat="1" ht="12" customHeight="1" thickBot="1" x14ac:dyDescent="0.25">
      <c r="A25" s="16" t="s">
        <v>173</v>
      </c>
      <c r="B25" s="445" t="s">
        <v>268</v>
      </c>
      <c r="C25" s="318"/>
      <c r="D25" s="593">
        <f t="shared" si="0"/>
        <v>0</v>
      </c>
      <c r="E25" s="318"/>
    </row>
    <row r="26" spans="1:5" s="442" customFormat="1" ht="12" customHeight="1" thickBot="1" x14ac:dyDescent="0.25">
      <c r="A26" s="20" t="s">
        <v>174</v>
      </c>
      <c r="B26" s="21" t="s">
        <v>569</v>
      </c>
      <c r="C26" s="320">
        <f>SUM(C27:C33)</f>
        <v>20700000</v>
      </c>
      <c r="D26" s="594">
        <f t="shared" si="0"/>
        <v>0</v>
      </c>
      <c r="E26" s="320">
        <f>SUM(E27:E33)</f>
        <v>20700000</v>
      </c>
    </row>
    <row r="27" spans="1:5" s="442" customFormat="1" ht="12" customHeight="1" x14ac:dyDescent="0.2">
      <c r="A27" s="15" t="s">
        <v>270</v>
      </c>
      <c r="B27" s="443" t="s">
        <v>564</v>
      </c>
      <c r="C27" s="317"/>
      <c r="D27" s="317">
        <f t="shared" si="0"/>
        <v>0</v>
      </c>
      <c r="E27" s="317"/>
    </row>
    <row r="28" spans="1:5" s="442" customFormat="1" ht="12" customHeight="1" x14ac:dyDescent="0.2">
      <c r="A28" s="14" t="s">
        <v>271</v>
      </c>
      <c r="B28" s="444" t="s">
        <v>565</v>
      </c>
      <c r="C28" s="316"/>
      <c r="D28" s="317">
        <f t="shared" si="0"/>
        <v>0</v>
      </c>
      <c r="E28" s="316"/>
    </row>
    <row r="29" spans="1:5" s="442" customFormat="1" ht="12" customHeight="1" x14ac:dyDescent="0.2">
      <c r="A29" s="14" t="s">
        <v>272</v>
      </c>
      <c r="B29" s="444" t="s">
        <v>566</v>
      </c>
      <c r="C29" s="316">
        <v>13500000</v>
      </c>
      <c r="D29" s="317">
        <f t="shared" si="0"/>
        <v>0</v>
      </c>
      <c r="E29" s="316">
        <v>13500000</v>
      </c>
    </row>
    <row r="30" spans="1:5" s="442" customFormat="1" ht="12" customHeight="1" x14ac:dyDescent="0.2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 x14ac:dyDescent="0.2">
      <c r="A31" s="14" t="s">
        <v>561</v>
      </c>
      <c r="B31" s="444" t="s">
        <v>274</v>
      </c>
      <c r="C31" s="316">
        <v>6400000</v>
      </c>
      <c r="D31" s="317">
        <f t="shared" si="0"/>
        <v>0</v>
      </c>
      <c r="E31" s="316">
        <v>6400000</v>
      </c>
    </row>
    <row r="32" spans="1:5" s="442" customFormat="1" ht="12" customHeight="1" x14ac:dyDescent="0.2">
      <c r="A32" s="14" t="s">
        <v>562</v>
      </c>
      <c r="B32" s="444" t="s">
        <v>275</v>
      </c>
      <c r="C32" s="316">
        <v>300000</v>
      </c>
      <c r="D32" s="317">
        <f t="shared" si="0"/>
        <v>0</v>
      </c>
      <c r="E32" s="316">
        <v>300000</v>
      </c>
    </row>
    <row r="33" spans="1:5" s="442" customFormat="1" ht="12" customHeight="1" thickBot="1" x14ac:dyDescent="0.25">
      <c r="A33" s="16" t="s">
        <v>563</v>
      </c>
      <c r="B33" s="542" t="s">
        <v>276</v>
      </c>
      <c r="C33" s="318">
        <v>500000</v>
      </c>
      <c r="D33" s="593">
        <f t="shared" si="0"/>
        <v>0</v>
      </c>
      <c r="E33" s="318">
        <v>500000</v>
      </c>
    </row>
    <row r="34" spans="1:5" s="442" customFormat="1" ht="12" customHeight="1" thickBot="1" x14ac:dyDescent="0.25">
      <c r="A34" s="20" t="s">
        <v>23</v>
      </c>
      <c r="B34" s="21" t="s">
        <v>441</v>
      </c>
      <c r="C34" s="314">
        <f>SUM(C35:C45)</f>
        <v>7333429</v>
      </c>
      <c r="D34" s="594">
        <f t="shared" si="0"/>
        <v>2600000</v>
      </c>
      <c r="E34" s="314">
        <f>SUM(E35:E45)</f>
        <v>9933429</v>
      </c>
    </row>
    <row r="35" spans="1:5" s="442" customFormat="1" ht="12" customHeight="1" x14ac:dyDescent="0.2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 x14ac:dyDescent="0.2">
      <c r="A36" s="14" t="s">
        <v>93</v>
      </c>
      <c r="B36" s="444" t="s">
        <v>280</v>
      </c>
      <c r="C36" s="316">
        <v>2455700</v>
      </c>
      <c r="D36" s="317">
        <f t="shared" si="0"/>
        <v>2355337</v>
      </c>
      <c r="E36" s="316">
        <v>4811037</v>
      </c>
    </row>
    <row r="37" spans="1:5" s="442" customFormat="1" ht="12" customHeight="1" x14ac:dyDescent="0.2">
      <c r="A37" s="14" t="s">
        <v>94</v>
      </c>
      <c r="B37" s="444" t="s">
        <v>281</v>
      </c>
      <c r="C37" s="316">
        <v>405337</v>
      </c>
      <c r="D37" s="317">
        <f t="shared" si="0"/>
        <v>-5337</v>
      </c>
      <c r="E37" s="316">
        <v>400000</v>
      </c>
    </row>
    <row r="38" spans="1:5" s="442" customFormat="1" ht="12" customHeight="1" x14ac:dyDescent="0.2">
      <c r="A38" s="14" t="s">
        <v>176</v>
      </c>
      <c r="B38" s="444" t="s">
        <v>282</v>
      </c>
      <c r="C38" s="316">
        <v>95680</v>
      </c>
      <c r="D38" s="317">
        <f t="shared" si="0"/>
        <v>0</v>
      </c>
      <c r="E38" s="316">
        <v>95680</v>
      </c>
    </row>
    <row r="39" spans="1:5" s="442" customFormat="1" ht="12" customHeight="1" x14ac:dyDescent="0.2">
      <c r="A39" s="14" t="s">
        <v>177</v>
      </c>
      <c r="B39" s="444" t="s">
        <v>283</v>
      </c>
      <c r="C39" s="316">
        <v>3253100</v>
      </c>
      <c r="D39" s="317">
        <f t="shared" si="0"/>
        <v>0</v>
      </c>
      <c r="E39" s="316">
        <v>3253100</v>
      </c>
    </row>
    <row r="40" spans="1:5" s="442" customFormat="1" ht="12" customHeight="1" x14ac:dyDescent="0.2">
      <c r="A40" s="14" t="s">
        <v>178</v>
      </c>
      <c r="B40" s="444" t="s">
        <v>284</v>
      </c>
      <c r="C40" s="316">
        <v>1013612</v>
      </c>
      <c r="D40" s="317">
        <f t="shared" si="0"/>
        <v>250000</v>
      </c>
      <c r="E40" s="316">
        <v>1263612</v>
      </c>
    </row>
    <row r="41" spans="1:5" s="442" customFormat="1" ht="12" customHeight="1" x14ac:dyDescent="0.2">
      <c r="A41" s="14" t="s">
        <v>179</v>
      </c>
      <c r="B41" s="444" t="s">
        <v>285</v>
      </c>
      <c r="C41" s="316">
        <v>0</v>
      </c>
      <c r="D41" s="317"/>
      <c r="E41" s="316"/>
    </row>
    <row r="42" spans="1:5" s="442" customFormat="1" ht="12" customHeight="1" x14ac:dyDescent="0.2">
      <c r="A42" s="14" t="s">
        <v>180</v>
      </c>
      <c r="B42" s="444" t="s">
        <v>568</v>
      </c>
      <c r="C42" s="316">
        <v>110000</v>
      </c>
      <c r="D42" s="317">
        <f t="shared" si="0"/>
        <v>0</v>
      </c>
      <c r="E42" s="316">
        <v>110000</v>
      </c>
    </row>
    <row r="43" spans="1:5" s="442" customFormat="1" ht="12" customHeight="1" x14ac:dyDescent="0.2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 x14ac:dyDescent="0.2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 x14ac:dyDescent="0.25">
      <c r="A45" s="16" t="s">
        <v>442</v>
      </c>
      <c r="B45" s="311" t="s">
        <v>288</v>
      </c>
      <c r="C45" s="429"/>
      <c r="D45" s="593">
        <f t="shared" si="0"/>
        <v>0</v>
      </c>
      <c r="E45" s="429"/>
    </row>
    <row r="46" spans="1:5" s="442" customFormat="1" ht="12" customHeight="1" thickBot="1" x14ac:dyDescent="0.25">
      <c r="A46" s="20" t="s">
        <v>24</v>
      </c>
      <c r="B46" s="21" t="s">
        <v>289</v>
      </c>
      <c r="C46" s="314">
        <f>SUM(C47:C51)</f>
        <v>0</v>
      </c>
      <c r="D46" s="594">
        <f t="shared" si="0"/>
        <v>0</v>
      </c>
      <c r="E46" s="314">
        <f>SUM(E47:E51)</f>
        <v>0</v>
      </c>
    </row>
    <row r="47" spans="1:5" s="442" customFormat="1" ht="12" customHeight="1" x14ac:dyDescent="0.2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 x14ac:dyDescent="0.2">
      <c r="A48" s="14" t="s">
        <v>96</v>
      </c>
      <c r="B48" s="444" t="s">
        <v>294</v>
      </c>
      <c r="C48" s="319"/>
      <c r="D48" s="317">
        <f t="shared" si="0"/>
        <v>0</v>
      </c>
      <c r="E48" s="319"/>
    </row>
    <row r="49" spans="1:5" s="442" customFormat="1" ht="12" customHeight="1" x14ac:dyDescent="0.2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 x14ac:dyDescent="0.2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 x14ac:dyDescent="0.25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 x14ac:dyDescent="0.25">
      <c r="A52" s="20" t="s">
        <v>181</v>
      </c>
      <c r="B52" s="21" t="s">
        <v>298</v>
      </c>
      <c r="C52" s="314">
        <f>SUM(C53:C55)</f>
        <v>0</v>
      </c>
      <c r="D52" s="594">
        <f t="shared" si="0"/>
        <v>4046021</v>
      </c>
      <c r="E52" s="314">
        <f>SUM(E53:E55)</f>
        <v>4046021</v>
      </c>
    </row>
    <row r="53" spans="1:5" s="442" customFormat="1" ht="12" customHeight="1" x14ac:dyDescent="0.2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 x14ac:dyDescent="0.2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 x14ac:dyDescent="0.2">
      <c r="A55" s="14" t="s">
        <v>302</v>
      </c>
      <c r="B55" s="444" t="s">
        <v>300</v>
      </c>
      <c r="C55" s="316"/>
      <c r="D55" s="317">
        <f t="shared" si="0"/>
        <v>4046021</v>
      </c>
      <c r="E55" s="316">
        <v>4046021</v>
      </c>
    </row>
    <row r="56" spans="1:5" s="442" customFormat="1" ht="12" customHeight="1" thickBot="1" x14ac:dyDescent="0.25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 x14ac:dyDescent="0.25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 x14ac:dyDescent="0.2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 x14ac:dyDescent="0.2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 x14ac:dyDescent="0.2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 x14ac:dyDescent="0.25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 x14ac:dyDescent="0.25">
      <c r="A62" s="515" t="s">
        <v>483</v>
      </c>
      <c r="B62" s="21" t="s">
        <v>309</v>
      </c>
      <c r="C62" s="320">
        <f>+C5+C12+C19+C26+C34+C46+C52+C57</f>
        <v>161466056</v>
      </c>
      <c r="D62" s="594">
        <f t="shared" si="0"/>
        <v>24877965</v>
      </c>
      <c r="E62" s="320">
        <f>+E5+E12+E19+E26+E34+E46+E52+E57</f>
        <v>186344021</v>
      </c>
    </row>
    <row r="63" spans="1:5" s="442" customFormat="1" ht="12" customHeight="1" thickBot="1" x14ac:dyDescent="0.25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 x14ac:dyDescent="0.2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 x14ac:dyDescent="0.2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 x14ac:dyDescent="0.25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 x14ac:dyDescent="0.25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 x14ac:dyDescent="0.2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 x14ac:dyDescent="0.2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 x14ac:dyDescent="0.2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 x14ac:dyDescent="0.25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 x14ac:dyDescent="0.25">
      <c r="A72" s="490" t="s">
        <v>321</v>
      </c>
      <c r="B72" s="309" t="s">
        <v>322</v>
      </c>
      <c r="C72" s="314">
        <f>SUM(C73:C74)</f>
        <v>983396</v>
      </c>
      <c r="D72" s="594">
        <f t="shared" ref="D72:D87" si="1">E72-C72</f>
        <v>0</v>
      </c>
      <c r="E72" s="314">
        <f>SUM(E73:E74)</f>
        <v>983396</v>
      </c>
    </row>
    <row r="73" spans="1:5" s="442" customFormat="1" ht="12" customHeight="1" x14ac:dyDescent="0.2">
      <c r="A73" s="15" t="s">
        <v>345</v>
      </c>
      <c r="B73" s="443" t="s">
        <v>323</v>
      </c>
      <c r="C73" s="319">
        <v>983396</v>
      </c>
      <c r="D73" s="317">
        <f t="shared" si="1"/>
        <v>0</v>
      </c>
      <c r="E73" s="319">
        <v>983396</v>
      </c>
    </row>
    <row r="74" spans="1:5" s="442" customFormat="1" ht="12" customHeight="1" thickBot="1" x14ac:dyDescent="0.25">
      <c r="A74" s="16" t="s">
        <v>346</v>
      </c>
      <c r="B74" s="311" t="s">
        <v>324</v>
      </c>
      <c r="C74" s="319"/>
      <c r="D74" s="593">
        <f t="shared" si="1"/>
        <v>0</v>
      </c>
      <c r="E74" s="319"/>
    </row>
    <row r="75" spans="1:5" s="442" customFormat="1" ht="12" customHeight="1" thickBot="1" x14ac:dyDescent="0.25">
      <c r="A75" s="490" t="s">
        <v>325</v>
      </c>
      <c r="B75" s="309" t="s">
        <v>326</v>
      </c>
      <c r="C75" s="314">
        <f>SUM(C76:C78)</f>
        <v>0</v>
      </c>
      <c r="D75" s="594">
        <f t="shared" si="1"/>
        <v>0</v>
      </c>
      <c r="E75" s="314">
        <f>SUM(E76:E78)</f>
        <v>0</v>
      </c>
    </row>
    <row r="76" spans="1:5" s="442" customFormat="1" ht="12" customHeight="1" x14ac:dyDescent="0.2">
      <c r="A76" s="15" t="s">
        <v>347</v>
      </c>
      <c r="B76" s="443" t="s">
        <v>327</v>
      </c>
      <c r="C76" s="319"/>
      <c r="D76" s="317">
        <f t="shared" si="1"/>
        <v>0</v>
      </c>
      <c r="E76" s="319"/>
    </row>
    <row r="77" spans="1:5" s="442" customFormat="1" ht="12" customHeight="1" x14ac:dyDescent="0.2">
      <c r="A77" s="14" t="s">
        <v>348</v>
      </c>
      <c r="B77" s="444" t="s">
        <v>328</v>
      </c>
      <c r="C77" s="319"/>
      <c r="D77" s="317">
        <f t="shared" si="1"/>
        <v>0</v>
      </c>
      <c r="E77" s="319"/>
    </row>
    <row r="78" spans="1:5" s="442" customFormat="1" ht="12" customHeight="1" thickBot="1" x14ac:dyDescent="0.25">
      <c r="A78" s="16" t="s">
        <v>349</v>
      </c>
      <c r="B78" s="311" t="s">
        <v>329</v>
      </c>
      <c r="C78" s="319"/>
      <c r="D78" s="593">
        <f t="shared" si="1"/>
        <v>0</v>
      </c>
      <c r="E78" s="319"/>
    </row>
    <row r="79" spans="1:5" s="442" customFormat="1" ht="12" customHeight="1" thickBot="1" x14ac:dyDescent="0.25">
      <c r="A79" s="490" t="s">
        <v>330</v>
      </c>
      <c r="B79" s="309" t="s">
        <v>350</v>
      </c>
      <c r="C79" s="314">
        <f>SUM(C80:C83)</f>
        <v>0</v>
      </c>
      <c r="D79" s="594">
        <f t="shared" si="1"/>
        <v>0</v>
      </c>
      <c r="E79" s="314">
        <f>SUM(E80:E83)</f>
        <v>0</v>
      </c>
    </row>
    <row r="80" spans="1:5" s="442" customFormat="1" ht="12" customHeight="1" x14ac:dyDescent="0.2">
      <c r="A80" s="447" t="s">
        <v>331</v>
      </c>
      <c r="B80" s="443" t="s">
        <v>332</v>
      </c>
      <c r="C80" s="319"/>
      <c r="D80" s="317">
        <f t="shared" si="1"/>
        <v>0</v>
      </c>
      <c r="E80" s="319"/>
    </row>
    <row r="81" spans="1:5" s="442" customFormat="1" ht="12" customHeight="1" x14ac:dyDescent="0.2">
      <c r="A81" s="448" t="s">
        <v>333</v>
      </c>
      <c r="B81" s="444" t="s">
        <v>334</v>
      </c>
      <c r="C81" s="319"/>
      <c r="D81" s="317">
        <f t="shared" si="1"/>
        <v>0</v>
      </c>
      <c r="E81" s="319"/>
    </row>
    <row r="82" spans="1:5" s="442" customFormat="1" ht="12" customHeight="1" x14ac:dyDescent="0.2">
      <c r="A82" s="448" t="s">
        <v>335</v>
      </c>
      <c r="B82" s="444" t="s">
        <v>336</v>
      </c>
      <c r="C82" s="319"/>
      <c r="D82" s="317">
        <f t="shared" si="1"/>
        <v>0</v>
      </c>
      <c r="E82" s="319"/>
    </row>
    <row r="83" spans="1:5" s="442" customFormat="1" ht="12" customHeight="1" thickBot="1" x14ac:dyDescent="0.25">
      <c r="A83" s="449" t="s">
        <v>337</v>
      </c>
      <c r="B83" s="311" t="s">
        <v>338</v>
      </c>
      <c r="C83" s="319"/>
      <c r="D83" s="593">
        <f t="shared" si="1"/>
        <v>0</v>
      </c>
      <c r="E83" s="319"/>
    </row>
    <row r="84" spans="1:5" s="442" customFormat="1" ht="12" customHeight="1" thickBot="1" x14ac:dyDescent="0.25">
      <c r="A84" s="490" t="s">
        <v>339</v>
      </c>
      <c r="B84" s="309" t="s">
        <v>482</v>
      </c>
      <c r="C84" s="488"/>
      <c r="D84" s="594">
        <f t="shared" si="1"/>
        <v>0</v>
      </c>
      <c r="E84" s="488"/>
    </row>
    <row r="85" spans="1:5" s="442" customFormat="1" ht="13.5" customHeight="1" thickBot="1" x14ac:dyDescent="0.25">
      <c r="A85" s="490" t="s">
        <v>341</v>
      </c>
      <c r="B85" s="309" t="s">
        <v>340</v>
      </c>
      <c r="C85" s="488"/>
      <c r="D85" s="594">
        <f t="shared" si="1"/>
        <v>0</v>
      </c>
      <c r="E85" s="488"/>
    </row>
    <row r="86" spans="1:5" s="442" customFormat="1" ht="15.75" customHeight="1" thickBot="1" x14ac:dyDescent="0.25">
      <c r="A86" s="490" t="s">
        <v>353</v>
      </c>
      <c r="B86" s="450" t="s">
        <v>485</v>
      </c>
      <c r="C86" s="320">
        <f>+C63+C67+C72+C75+C79+C85+C84</f>
        <v>983396</v>
      </c>
      <c r="D86" s="594">
        <f t="shared" si="1"/>
        <v>0</v>
      </c>
      <c r="E86" s="320">
        <f>+E63+E67+E72+E75+E79+E85+E84</f>
        <v>983396</v>
      </c>
    </row>
    <row r="87" spans="1:5" s="442" customFormat="1" ht="16.5" customHeight="1" thickBot="1" x14ac:dyDescent="0.25">
      <c r="A87" s="491" t="s">
        <v>484</v>
      </c>
      <c r="B87" s="451" t="s">
        <v>486</v>
      </c>
      <c r="C87" s="320">
        <f>+C62+C86</f>
        <v>162449452</v>
      </c>
      <c r="D87" s="594">
        <f t="shared" si="1"/>
        <v>24877965</v>
      </c>
      <c r="E87" s="320">
        <f>+E62+E86</f>
        <v>187327417</v>
      </c>
    </row>
    <row r="88" spans="1:5" s="442" customFormat="1" ht="83.25" customHeight="1" x14ac:dyDescent="0.2">
      <c r="A88" s="5"/>
      <c r="B88" s="6"/>
      <c r="C88" s="321"/>
      <c r="D88" s="321"/>
      <c r="E88" s="321"/>
    </row>
    <row r="89" spans="1:5" ht="16.5" customHeight="1" x14ac:dyDescent="0.25">
      <c r="A89" s="625" t="s">
        <v>48</v>
      </c>
      <c r="B89" s="625"/>
      <c r="C89" s="625"/>
      <c r="D89" s="440"/>
      <c r="E89" s="440"/>
    </row>
    <row r="90" spans="1:5" s="452" customFormat="1" ht="16.5" customHeight="1" thickBot="1" x14ac:dyDescent="0.3">
      <c r="A90" s="627" t="s">
        <v>154</v>
      </c>
      <c r="B90" s="627"/>
      <c r="C90" s="146"/>
      <c r="D90" s="146"/>
      <c r="E90" s="146" t="s">
        <v>600</v>
      </c>
    </row>
    <row r="91" spans="1:5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  <c r="D91" s="40" t="str">
        <f>+D3</f>
        <v>Módosítás összege</v>
      </c>
      <c r="E91" s="40" t="str">
        <f>+E3</f>
        <v>2018. évi módosított előirányzat</v>
      </c>
    </row>
    <row r="92" spans="1:5" s="441" customFormat="1" ht="12" customHeight="1" thickBot="1" x14ac:dyDescent="0.25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 x14ac:dyDescent="0.3">
      <c r="A93" s="22" t="s">
        <v>19</v>
      </c>
      <c r="B93" s="28" t="s">
        <v>444</v>
      </c>
      <c r="C93" s="313">
        <f>C94+C95+C96+C97+C98+C111</f>
        <v>113707955</v>
      </c>
      <c r="D93" s="313">
        <f>E93-C93</f>
        <v>59543101</v>
      </c>
      <c r="E93" s="313">
        <f>E94+E95+E96+E97+E98+E111</f>
        <v>173251056</v>
      </c>
    </row>
    <row r="94" spans="1:5" ht="12" customHeight="1" x14ac:dyDescent="0.25">
      <c r="A94" s="17" t="s">
        <v>99</v>
      </c>
      <c r="B94" s="10" t="s">
        <v>50</v>
      </c>
      <c r="C94" s="315">
        <v>27363165</v>
      </c>
      <c r="D94" s="315">
        <f>E94-C94</f>
        <v>46706726</v>
      </c>
      <c r="E94" s="606">
        <f>'1.1.sz.mell.'!E94:E97</f>
        <v>74069891</v>
      </c>
    </row>
    <row r="95" spans="1:5" ht="12" customHeight="1" x14ac:dyDescent="0.25">
      <c r="A95" s="14" t="s">
        <v>100</v>
      </c>
      <c r="B95" s="8" t="s">
        <v>184</v>
      </c>
      <c r="C95" s="316">
        <v>13266498</v>
      </c>
      <c r="D95" s="316">
        <f>E95-C95</f>
        <v>911744</v>
      </c>
      <c r="E95" s="607">
        <f>'1.1.sz.mell.'!E95:E98</f>
        <v>14178242</v>
      </c>
    </row>
    <row r="96" spans="1:5" ht="12" customHeight="1" x14ac:dyDescent="0.25">
      <c r="A96" s="14" t="s">
        <v>101</v>
      </c>
      <c r="B96" s="8" t="s">
        <v>141</v>
      </c>
      <c r="C96" s="318">
        <v>59720661</v>
      </c>
      <c r="D96" s="316">
        <f t="shared" ref="D96:D153" si="2">E96-C96</f>
        <v>5806683</v>
      </c>
      <c r="E96" s="608">
        <f>'1.1.sz.mell.'!E96:E99</f>
        <v>65527344</v>
      </c>
    </row>
    <row r="97" spans="1:5" ht="12" customHeight="1" x14ac:dyDescent="0.25">
      <c r="A97" s="14" t="s">
        <v>102</v>
      </c>
      <c r="B97" s="11" t="s">
        <v>185</v>
      </c>
      <c r="C97" s="318">
        <v>2700000</v>
      </c>
      <c r="D97" s="316">
        <f t="shared" si="2"/>
        <v>2391000</v>
      </c>
      <c r="E97" s="607">
        <f>'1.1.sz.mell.'!E97:E100</f>
        <v>5091000</v>
      </c>
    </row>
    <row r="98" spans="1:5" ht="12" customHeight="1" x14ac:dyDescent="0.25">
      <c r="A98" s="14" t="s">
        <v>113</v>
      </c>
      <c r="B98" s="19" t="s">
        <v>186</v>
      </c>
      <c r="C98" s="318">
        <v>10657631</v>
      </c>
      <c r="D98" s="316">
        <f t="shared" si="2"/>
        <v>3726948</v>
      </c>
      <c r="E98" s="318">
        <v>14384579</v>
      </c>
    </row>
    <row r="99" spans="1:5" ht="12" customHeight="1" x14ac:dyDescent="0.25">
      <c r="A99" s="14" t="s">
        <v>103</v>
      </c>
      <c r="B99" s="8" t="s">
        <v>449</v>
      </c>
      <c r="C99" s="318"/>
      <c r="D99" s="316">
        <f t="shared" si="2"/>
        <v>0</v>
      </c>
      <c r="E99" s="318"/>
    </row>
    <row r="100" spans="1:5" ht="12" customHeight="1" x14ac:dyDescent="0.25">
      <c r="A100" s="14" t="s">
        <v>104</v>
      </c>
      <c r="B100" s="151" t="s">
        <v>448</v>
      </c>
      <c r="C100" s="318"/>
      <c r="D100" s="316">
        <f t="shared" si="2"/>
        <v>0</v>
      </c>
      <c r="E100" s="318"/>
    </row>
    <row r="101" spans="1:5" ht="12" customHeight="1" x14ac:dyDescent="0.25">
      <c r="A101" s="14" t="s">
        <v>114</v>
      </c>
      <c r="B101" s="151" t="s">
        <v>447</v>
      </c>
      <c r="C101" s="318"/>
      <c r="D101" s="316">
        <f t="shared" si="2"/>
        <v>0</v>
      </c>
      <c r="E101" s="318"/>
    </row>
    <row r="102" spans="1:5" ht="12" customHeight="1" x14ac:dyDescent="0.25">
      <c r="A102" s="14" t="s">
        <v>115</v>
      </c>
      <c r="B102" s="149" t="s">
        <v>356</v>
      </c>
      <c r="C102" s="318"/>
      <c r="D102" s="316">
        <f t="shared" si="2"/>
        <v>0</v>
      </c>
      <c r="E102" s="318"/>
    </row>
    <row r="103" spans="1:5" ht="12" customHeight="1" x14ac:dyDescent="0.25">
      <c r="A103" s="14" t="s">
        <v>116</v>
      </c>
      <c r="B103" s="150" t="s">
        <v>357</v>
      </c>
      <c r="C103" s="318"/>
      <c r="D103" s="316">
        <f t="shared" si="2"/>
        <v>0</v>
      </c>
      <c r="E103" s="318"/>
    </row>
    <row r="104" spans="1:5" ht="12" customHeight="1" x14ac:dyDescent="0.25">
      <c r="A104" s="14" t="s">
        <v>117</v>
      </c>
      <c r="B104" s="150" t="s">
        <v>358</v>
      </c>
      <c r="C104" s="318"/>
      <c r="D104" s="316">
        <f t="shared" si="2"/>
        <v>0</v>
      </c>
      <c r="E104" s="318"/>
    </row>
    <row r="105" spans="1:5" ht="12" customHeight="1" x14ac:dyDescent="0.25">
      <c r="A105" s="14" t="s">
        <v>119</v>
      </c>
      <c r="B105" s="149" t="s">
        <v>359</v>
      </c>
      <c r="C105" s="318"/>
      <c r="D105" s="316"/>
      <c r="E105" s="318"/>
    </row>
    <row r="106" spans="1:5" ht="12" customHeight="1" x14ac:dyDescent="0.25">
      <c r="A106" s="14" t="s">
        <v>187</v>
      </c>
      <c r="B106" s="149" t="s">
        <v>360</v>
      </c>
      <c r="C106" s="318"/>
      <c r="D106" s="316">
        <f t="shared" si="2"/>
        <v>0</v>
      </c>
      <c r="E106" s="318"/>
    </row>
    <row r="107" spans="1:5" ht="12" customHeight="1" x14ac:dyDescent="0.25">
      <c r="A107" s="14" t="s">
        <v>354</v>
      </c>
      <c r="B107" s="150" t="s">
        <v>361</v>
      </c>
      <c r="C107" s="318"/>
      <c r="D107" s="316">
        <f t="shared" si="2"/>
        <v>0</v>
      </c>
      <c r="E107" s="318"/>
    </row>
    <row r="108" spans="1:5" ht="12" customHeight="1" x14ac:dyDescent="0.25">
      <c r="A108" s="13" t="s">
        <v>355</v>
      </c>
      <c r="B108" s="151" t="s">
        <v>362</v>
      </c>
      <c r="C108" s="318"/>
      <c r="D108" s="316">
        <f t="shared" si="2"/>
        <v>0</v>
      </c>
      <c r="E108" s="318"/>
    </row>
    <row r="109" spans="1:5" ht="12" customHeight="1" x14ac:dyDescent="0.25">
      <c r="A109" s="14" t="s">
        <v>445</v>
      </c>
      <c r="B109" s="151" t="s">
        <v>363</v>
      </c>
      <c r="C109" s="318"/>
      <c r="D109" s="316">
        <f t="shared" si="2"/>
        <v>0</v>
      </c>
      <c r="E109" s="318"/>
    </row>
    <row r="110" spans="1:5" ht="12" customHeight="1" x14ac:dyDescent="0.25">
      <c r="A110" s="16" t="s">
        <v>446</v>
      </c>
      <c r="B110" s="151" t="s">
        <v>364</v>
      </c>
      <c r="C110" s="318"/>
      <c r="D110" s="316"/>
      <c r="E110" s="318"/>
    </row>
    <row r="111" spans="1:5" ht="12" customHeight="1" x14ac:dyDescent="0.25">
      <c r="A111" s="14" t="s">
        <v>450</v>
      </c>
      <c r="B111" s="11" t="s">
        <v>51</v>
      </c>
      <c r="C111" s="316"/>
      <c r="D111" s="316"/>
      <c r="E111" s="316"/>
    </row>
    <row r="112" spans="1:5" ht="12" customHeight="1" x14ac:dyDescent="0.25">
      <c r="A112" s="14" t="s">
        <v>451</v>
      </c>
      <c r="B112" s="8" t="s">
        <v>453</v>
      </c>
      <c r="C112" s="316"/>
      <c r="D112" s="316"/>
      <c r="E112" s="316"/>
    </row>
    <row r="113" spans="1:5" ht="12" customHeight="1" thickBot="1" x14ac:dyDescent="0.3">
      <c r="A113" s="18" t="s">
        <v>452</v>
      </c>
      <c r="B113" s="513" t="s">
        <v>454</v>
      </c>
      <c r="C113" s="322"/>
      <c r="D113" s="318">
        <f t="shared" si="2"/>
        <v>0</v>
      </c>
      <c r="E113" s="322"/>
    </row>
    <row r="114" spans="1:5" ht="12" customHeight="1" thickBot="1" x14ac:dyDescent="0.3">
      <c r="A114" s="510" t="s">
        <v>20</v>
      </c>
      <c r="B114" s="511" t="s">
        <v>365</v>
      </c>
      <c r="C114" s="512">
        <f>+C115+C117+C119</f>
        <v>0</v>
      </c>
      <c r="D114" s="594">
        <f t="shared" si="2"/>
        <v>0</v>
      </c>
      <c r="E114" s="512">
        <f>+E115+E117+E119</f>
        <v>0</v>
      </c>
    </row>
    <row r="115" spans="1:5" ht="12" customHeight="1" x14ac:dyDescent="0.25">
      <c r="A115" s="15" t="s">
        <v>105</v>
      </c>
      <c r="B115" s="8" t="s">
        <v>231</v>
      </c>
      <c r="C115" s="317"/>
      <c r="D115" s="317">
        <f t="shared" si="2"/>
        <v>0</v>
      </c>
      <c r="E115" s="317"/>
    </row>
    <row r="116" spans="1:5" ht="12" customHeight="1" x14ac:dyDescent="0.25">
      <c r="A116" s="15" t="s">
        <v>106</v>
      </c>
      <c r="B116" s="12" t="s">
        <v>369</v>
      </c>
      <c r="C116" s="317"/>
      <c r="D116" s="316">
        <f t="shared" si="2"/>
        <v>0</v>
      </c>
      <c r="E116" s="317"/>
    </row>
    <row r="117" spans="1:5" ht="12" customHeight="1" x14ac:dyDescent="0.25">
      <c r="A117" s="15" t="s">
        <v>107</v>
      </c>
      <c r="B117" s="12" t="s">
        <v>188</v>
      </c>
      <c r="C117" s="316"/>
      <c r="D117" s="316">
        <f t="shared" si="2"/>
        <v>0</v>
      </c>
      <c r="E117" s="316"/>
    </row>
    <row r="118" spans="1:5" ht="12" customHeight="1" x14ac:dyDescent="0.25">
      <c r="A118" s="15" t="s">
        <v>108</v>
      </c>
      <c r="B118" s="12" t="s">
        <v>370</v>
      </c>
      <c r="C118" s="281"/>
      <c r="D118" s="316">
        <f t="shared" si="2"/>
        <v>0</v>
      </c>
      <c r="E118" s="281"/>
    </row>
    <row r="119" spans="1:5" ht="12" customHeight="1" x14ac:dyDescent="0.25">
      <c r="A119" s="15" t="s">
        <v>109</v>
      </c>
      <c r="B119" s="311" t="s">
        <v>233</v>
      </c>
      <c r="C119" s="281"/>
      <c r="D119" s="316">
        <f t="shared" si="2"/>
        <v>0</v>
      </c>
      <c r="E119" s="281"/>
    </row>
    <row r="120" spans="1:5" ht="12" customHeight="1" x14ac:dyDescent="0.25">
      <c r="A120" s="15" t="s">
        <v>118</v>
      </c>
      <c r="B120" s="310" t="s">
        <v>435</v>
      </c>
      <c r="C120" s="281"/>
      <c r="D120" s="316">
        <f t="shared" si="2"/>
        <v>0</v>
      </c>
      <c r="E120" s="281"/>
    </row>
    <row r="121" spans="1:5" ht="12" customHeight="1" x14ac:dyDescent="0.25">
      <c r="A121" s="15" t="s">
        <v>120</v>
      </c>
      <c r="B121" s="439" t="s">
        <v>375</v>
      </c>
      <c r="C121" s="281"/>
      <c r="D121" s="316">
        <f t="shared" si="2"/>
        <v>0</v>
      </c>
      <c r="E121" s="281"/>
    </row>
    <row r="122" spans="1:5" x14ac:dyDescent="0.25">
      <c r="A122" s="15" t="s">
        <v>189</v>
      </c>
      <c r="B122" s="150" t="s">
        <v>358</v>
      </c>
      <c r="C122" s="281"/>
      <c r="D122" s="316">
        <f t="shared" si="2"/>
        <v>0</v>
      </c>
      <c r="E122" s="281"/>
    </row>
    <row r="123" spans="1:5" ht="12" customHeight="1" x14ac:dyDescent="0.25">
      <c r="A123" s="15" t="s">
        <v>190</v>
      </c>
      <c r="B123" s="150" t="s">
        <v>374</v>
      </c>
      <c r="C123" s="281"/>
      <c r="D123" s="316">
        <f t="shared" si="2"/>
        <v>0</v>
      </c>
      <c r="E123" s="281"/>
    </row>
    <row r="124" spans="1:5" ht="12" customHeight="1" x14ac:dyDescent="0.25">
      <c r="A124" s="15" t="s">
        <v>191</v>
      </c>
      <c r="B124" s="150" t="s">
        <v>373</v>
      </c>
      <c r="C124" s="281"/>
      <c r="D124" s="316">
        <f t="shared" si="2"/>
        <v>0</v>
      </c>
      <c r="E124" s="281"/>
    </row>
    <row r="125" spans="1:5" ht="12" customHeight="1" x14ac:dyDescent="0.25">
      <c r="A125" s="15" t="s">
        <v>366</v>
      </c>
      <c r="B125" s="150" t="s">
        <v>361</v>
      </c>
      <c r="C125" s="281"/>
      <c r="D125" s="316">
        <f t="shared" si="2"/>
        <v>0</v>
      </c>
      <c r="E125" s="281"/>
    </row>
    <row r="126" spans="1:5" ht="12" customHeight="1" x14ac:dyDescent="0.25">
      <c r="A126" s="15" t="s">
        <v>367</v>
      </c>
      <c r="B126" s="150" t="s">
        <v>372</v>
      </c>
      <c r="C126" s="281"/>
      <c r="D126" s="316">
        <f t="shared" si="2"/>
        <v>0</v>
      </c>
      <c r="E126" s="281"/>
    </row>
    <row r="127" spans="1:5" ht="16.5" thickBot="1" x14ac:dyDescent="0.3">
      <c r="A127" s="13" t="s">
        <v>368</v>
      </c>
      <c r="B127" s="150" t="s">
        <v>371</v>
      </c>
      <c r="C127" s="283"/>
      <c r="D127" s="318">
        <f t="shared" si="2"/>
        <v>0</v>
      </c>
      <c r="E127" s="283"/>
    </row>
    <row r="128" spans="1:5" ht="12" customHeight="1" thickBot="1" x14ac:dyDescent="0.3">
      <c r="A128" s="20" t="s">
        <v>21</v>
      </c>
      <c r="B128" s="130" t="s">
        <v>455</v>
      </c>
      <c r="C128" s="314">
        <f>+C93+C114</f>
        <v>113707955</v>
      </c>
      <c r="D128" s="594">
        <f t="shared" si="2"/>
        <v>59543101</v>
      </c>
      <c r="E128" s="314">
        <f>+E93+E114</f>
        <v>173251056</v>
      </c>
    </row>
    <row r="129" spans="1:5" ht="12" customHeight="1" thickBot="1" x14ac:dyDescent="0.3">
      <c r="A129" s="20" t="s">
        <v>22</v>
      </c>
      <c r="B129" s="130" t="s">
        <v>456</v>
      </c>
      <c r="C129" s="314">
        <f>+C130+C131+C132</f>
        <v>0</v>
      </c>
      <c r="D129" s="594">
        <f t="shared" si="2"/>
        <v>0</v>
      </c>
      <c r="E129" s="314">
        <f>+E130+E131+E132</f>
        <v>0</v>
      </c>
    </row>
    <row r="130" spans="1:5" ht="12" customHeight="1" x14ac:dyDescent="0.25">
      <c r="A130" s="15" t="s">
        <v>270</v>
      </c>
      <c r="B130" s="12" t="s">
        <v>463</v>
      </c>
      <c r="C130" s="281"/>
      <c r="D130" s="317">
        <f t="shared" si="2"/>
        <v>0</v>
      </c>
      <c r="E130" s="281"/>
    </row>
    <row r="131" spans="1:5" ht="12" customHeight="1" x14ac:dyDescent="0.25">
      <c r="A131" s="15" t="s">
        <v>271</v>
      </c>
      <c r="B131" s="12" t="s">
        <v>464</v>
      </c>
      <c r="C131" s="281"/>
      <c r="D131" s="316">
        <f t="shared" si="2"/>
        <v>0</v>
      </c>
      <c r="E131" s="281"/>
    </row>
    <row r="132" spans="1:5" ht="12" customHeight="1" thickBot="1" x14ac:dyDescent="0.3">
      <c r="A132" s="13" t="s">
        <v>272</v>
      </c>
      <c r="B132" s="12" t="s">
        <v>465</v>
      </c>
      <c r="C132" s="281"/>
      <c r="D132" s="318">
        <f t="shared" si="2"/>
        <v>0</v>
      </c>
      <c r="E132" s="281"/>
    </row>
    <row r="133" spans="1:5" ht="12" customHeight="1" thickBot="1" x14ac:dyDescent="0.3">
      <c r="A133" s="20" t="s">
        <v>23</v>
      </c>
      <c r="B133" s="130" t="s">
        <v>457</v>
      </c>
      <c r="C133" s="314">
        <f>SUM(C134:C139)</f>
        <v>0</v>
      </c>
      <c r="D133" s="594">
        <f t="shared" si="2"/>
        <v>0</v>
      </c>
      <c r="E133" s="314">
        <f>SUM(E134:E139)</f>
        <v>0</v>
      </c>
    </row>
    <row r="134" spans="1:5" ht="12" customHeight="1" x14ac:dyDescent="0.25">
      <c r="A134" s="15" t="s">
        <v>92</v>
      </c>
      <c r="B134" s="9" t="s">
        <v>466</v>
      </c>
      <c r="C134" s="281"/>
      <c r="D134" s="317">
        <f t="shared" si="2"/>
        <v>0</v>
      </c>
      <c r="E134" s="281"/>
    </row>
    <row r="135" spans="1:5" ht="12" customHeight="1" x14ac:dyDescent="0.25">
      <c r="A135" s="15" t="s">
        <v>93</v>
      </c>
      <c r="B135" s="9" t="s">
        <v>458</v>
      </c>
      <c r="C135" s="281"/>
      <c r="D135" s="316">
        <f t="shared" si="2"/>
        <v>0</v>
      </c>
      <c r="E135" s="281"/>
    </row>
    <row r="136" spans="1:5" ht="12" customHeight="1" x14ac:dyDescent="0.25">
      <c r="A136" s="15" t="s">
        <v>94</v>
      </c>
      <c r="B136" s="9" t="s">
        <v>459</v>
      </c>
      <c r="C136" s="281"/>
      <c r="D136" s="316">
        <f t="shared" si="2"/>
        <v>0</v>
      </c>
      <c r="E136" s="281"/>
    </row>
    <row r="137" spans="1:5" ht="12" customHeight="1" x14ac:dyDescent="0.25">
      <c r="A137" s="15" t="s">
        <v>176</v>
      </c>
      <c r="B137" s="9" t="s">
        <v>460</v>
      </c>
      <c r="C137" s="281"/>
      <c r="D137" s="316">
        <f t="shared" si="2"/>
        <v>0</v>
      </c>
      <c r="E137" s="281"/>
    </row>
    <row r="138" spans="1:5" ht="12" customHeight="1" x14ac:dyDescent="0.25">
      <c r="A138" s="15" t="s">
        <v>177</v>
      </c>
      <c r="B138" s="9" t="s">
        <v>461</v>
      </c>
      <c r="C138" s="281"/>
      <c r="D138" s="316">
        <f t="shared" si="2"/>
        <v>0</v>
      </c>
      <c r="E138" s="281"/>
    </row>
    <row r="139" spans="1:5" ht="12" customHeight="1" thickBot="1" x14ac:dyDescent="0.3">
      <c r="A139" s="13" t="s">
        <v>178</v>
      </c>
      <c r="B139" s="9" t="s">
        <v>462</v>
      </c>
      <c r="C139" s="281"/>
      <c r="D139" s="318">
        <f t="shared" si="2"/>
        <v>0</v>
      </c>
      <c r="E139" s="281"/>
    </row>
    <row r="140" spans="1:5" ht="12" customHeight="1" thickBot="1" x14ac:dyDescent="0.3">
      <c r="A140" s="20" t="s">
        <v>24</v>
      </c>
      <c r="B140" s="130" t="s">
        <v>470</v>
      </c>
      <c r="C140" s="320">
        <f>+C141+C142+C143+C144</f>
        <v>4455369</v>
      </c>
      <c r="D140" s="594">
        <f t="shared" si="2"/>
        <v>0</v>
      </c>
      <c r="E140" s="320">
        <f>+E141+E142+E143+E144</f>
        <v>4455369</v>
      </c>
    </row>
    <row r="141" spans="1:5" ht="12" customHeight="1" x14ac:dyDescent="0.25">
      <c r="A141" s="15" t="s">
        <v>95</v>
      </c>
      <c r="B141" s="9" t="s">
        <v>376</v>
      </c>
      <c r="C141" s="281"/>
      <c r="D141" s="317">
        <f t="shared" si="2"/>
        <v>0</v>
      </c>
      <c r="E141" s="281"/>
    </row>
    <row r="142" spans="1:5" ht="12" customHeight="1" x14ac:dyDescent="0.25">
      <c r="A142" s="15" t="s">
        <v>96</v>
      </c>
      <c r="B142" s="9" t="s">
        <v>377</v>
      </c>
      <c r="C142" s="281">
        <v>4455369</v>
      </c>
      <c r="D142" s="316">
        <f t="shared" si="2"/>
        <v>0</v>
      </c>
      <c r="E142" s="281">
        <v>4455369</v>
      </c>
    </row>
    <row r="143" spans="1:5" ht="12" customHeight="1" x14ac:dyDescent="0.25">
      <c r="A143" s="15" t="s">
        <v>290</v>
      </c>
      <c r="B143" s="9" t="s">
        <v>471</v>
      </c>
      <c r="C143" s="281"/>
      <c r="D143" s="316">
        <f t="shared" si="2"/>
        <v>0</v>
      </c>
      <c r="E143" s="281"/>
    </row>
    <row r="144" spans="1:5" ht="12" customHeight="1" thickBot="1" x14ac:dyDescent="0.3">
      <c r="A144" s="13" t="s">
        <v>291</v>
      </c>
      <c r="B144" s="7" t="s">
        <v>396</v>
      </c>
      <c r="C144" s="281"/>
      <c r="D144" s="318">
        <f t="shared" si="2"/>
        <v>0</v>
      </c>
      <c r="E144" s="281"/>
    </row>
    <row r="145" spans="1:9" ht="12" customHeight="1" thickBot="1" x14ac:dyDescent="0.3">
      <c r="A145" s="20" t="s">
        <v>25</v>
      </c>
      <c r="B145" s="130" t="s">
        <v>472</v>
      </c>
      <c r="C145" s="323">
        <f>SUM(C146:C150)</f>
        <v>0</v>
      </c>
      <c r="D145" s="594">
        <f t="shared" si="2"/>
        <v>0</v>
      </c>
      <c r="E145" s="323">
        <f>SUM(E146:E150)</f>
        <v>0</v>
      </c>
    </row>
    <row r="146" spans="1:9" ht="12" customHeight="1" x14ac:dyDescent="0.25">
      <c r="A146" s="15" t="s">
        <v>97</v>
      </c>
      <c r="B146" s="9" t="s">
        <v>467</v>
      </c>
      <c r="C146" s="281"/>
      <c r="D146" s="317">
        <f t="shared" si="2"/>
        <v>0</v>
      </c>
      <c r="E146" s="281"/>
    </row>
    <row r="147" spans="1:9" ht="12" customHeight="1" x14ac:dyDescent="0.25">
      <c r="A147" s="15" t="s">
        <v>98</v>
      </c>
      <c r="B147" s="9" t="s">
        <v>474</v>
      </c>
      <c r="C147" s="281"/>
      <c r="D147" s="316">
        <f t="shared" si="2"/>
        <v>0</v>
      </c>
      <c r="E147" s="281"/>
    </row>
    <row r="148" spans="1:9" ht="12" customHeight="1" x14ac:dyDescent="0.25">
      <c r="A148" s="15" t="s">
        <v>302</v>
      </c>
      <c r="B148" s="9" t="s">
        <v>469</v>
      </c>
      <c r="C148" s="281"/>
      <c r="D148" s="316">
        <f t="shared" si="2"/>
        <v>0</v>
      </c>
      <c r="E148" s="281"/>
    </row>
    <row r="149" spans="1:9" ht="12" customHeight="1" x14ac:dyDescent="0.25">
      <c r="A149" s="15" t="s">
        <v>303</v>
      </c>
      <c r="B149" s="9" t="s">
        <v>475</v>
      </c>
      <c r="C149" s="281"/>
      <c r="D149" s="316">
        <f t="shared" si="2"/>
        <v>0</v>
      </c>
      <c r="E149" s="281"/>
    </row>
    <row r="150" spans="1:9" ht="12" customHeight="1" thickBot="1" x14ac:dyDescent="0.3">
      <c r="A150" s="15" t="s">
        <v>473</v>
      </c>
      <c r="B150" s="9" t="s">
        <v>476</v>
      </c>
      <c r="C150" s="281"/>
      <c r="D150" s="318">
        <f t="shared" si="2"/>
        <v>0</v>
      </c>
      <c r="E150" s="281"/>
    </row>
    <row r="151" spans="1:9" ht="12" customHeight="1" thickBot="1" x14ac:dyDescent="0.3">
      <c r="A151" s="20" t="s">
        <v>26</v>
      </c>
      <c r="B151" s="130" t="s">
        <v>477</v>
      </c>
      <c r="C151" s="514"/>
      <c r="D151" s="594">
        <f t="shared" si="2"/>
        <v>0</v>
      </c>
      <c r="E151" s="514"/>
    </row>
    <row r="152" spans="1:9" ht="12" customHeight="1" thickBot="1" x14ac:dyDescent="0.3">
      <c r="A152" s="20" t="s">
        <v>27</v>
      </c>
      <c r="B152" s="130" t="s">
        <v>478</v>
      </c>
      <c r="C152" s="514"/>
      <c r="D152" s="594">
        <f t="shared" si="2"/>
        <v>0</v>
      </c>
      <c r="E152" s="514"/>
    </row>
    <row r="153" spans="1:9" ht="15" customHeight="1" thickBot="1" x14ac:dyDescent="0.3">
      <c r="A153" s="20" t="s">
        <v>28</v>
      </c>
      <c r="B153" s="130" t="s">
        <v>480</v>
      </c>
      <c r="C153" s="453">
        <f>+C129+C133+C140+C145+C151+C152</f>
        <v>4455369</v>
      </c>
      <c r="D153" s="594">
        <f t="shared" si="2"/>
        <v>0</v>
      </c>
      <c r="E153" s="453">
        <f>+E129+E133+E140+E145+E151+E152</f>
        <v>4455369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479</v>
      </c>
      <c r="C154" s="453">
        <f>+C128+C153</f>
        <v>118163324</v>
      </c>
      <c r="D154" s="596">
        <f>+D128+D153</f>
        <v>59543101</v>
      </c>
      <c r="E154" s="453">
        <f>+E128+E153</f>
        <v>177706425</v>
      </c>
    </row>
    <row r="155" spans="1:9" ht="7.5" customHeight="1" x14ac:dyDescent="0.25"/>
    <row r="156" spans="1:9" x14ac:dyDescent="0.25">
      <c r="A156" s="628" t="s">
        <v>378</v>
      </c>
      <c r="B156" s="628"/>
      <c r="C156" s="628"/>
      <c r="D156" s="440"/>
      <c r="E156" s="440"/>
    </row>
    <row r="157" spans="1:9" ht="15" customHeight="1" thickBot="1" x14ac:dyDescent="0.3">
      <c r="A157" s="626" t="s">
        <v>155</v>
      </c>
      <c r="B157" s="626"/>
      <c r="C157" s="324"/>
      <c r="D157" s="324"/>
      <c r="E157" s="324" t="str">
        <f>E90</f>
        <v>Forintban</v>
      </c>
    </row>
    <row r="158" spans="1:9" ht="13.5" customHeight="1" thickBot="1" x14ac:dyDescent="0.3">
      <c r="A158" s="20">
        <v>1</v>
      </c>
      <c r="B158" s="27" t="s">
        <v>481</v>
      </c>
      <c r="C158" s="314">
        <f>+C62-C128</f>
        <v>47758101</v>
      </c>
      <c r="D158" s="314">
        <f>+D62-D128</f>
        <v>-34665136</v>
      </c>
      <c r="E158" s="314">
        <f>+E62-E128</f>
        <v>13092965</v>
      </c>
    </row>
    <row r="159" spans="1:9" ht="27.75" customHeight="1" thickBot="1" x14ac:dyDescent="0.3">
      <c r="A159" s="20" t="s">
        <v>20</v>
      </c>
      <c r="B159" s="27" t="s">
        <v>487</v>
      </c>
      <c r="C159" s="314">
        <f>+C86-C153</f>
        <v>-3471973</v>
      </c>
      <c r="D159" s="314">
        <f>+D86-D153</f>
        <v>0</v>
      </c>
      <c r="E159" s="314">
        <f>+E86-E153</f>
        <v>-3471973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8" scale="71" fitToHeight="2" orientation="portrait" r:id="rId1"/>
  <headerFooter alignWithMargins="0">
    <oddHeader>&amp;C&amp;"Times New Roman CE,Félkövér"&amp;12Kajárpéc Községi Önkormányzat2018. ÉVI KÖLTSÉGVETÉSKÖTELEZŐ FELADATAINAK MÉRLEGE &amp;R&amp;"Times New Roman CE,Félkövér dőlt"&amp;11 1.2. melléklet az 5/2019.(IV.25.)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67"/>
  <sheetViews>
    <sheetView topLeftCell="B1" zoomScale="120" zoomScaleNormal="120" zoomScaleSheetLayoutView="100" workbookViewId="0">
      <selection activeCell="D78" sqref="D78"/>
    </sheetView>
  </sheetViews>
  <sheetFormatPr defaultRowHeight="15.75" x14ac:dyDescent="0.25"/>
  <cols>
    <col min="1" max="1" width="9" style="408" customWidth="1"/>
    <col min="2" max="2" width="75.83203125" style="408" customWidth="1"/>
    <col min="3" max="3" width="15.5" style="409" customWidth="1"/>
    <col min="4" max="5" width="15.5" style="408" customWidth="1"/>
    <col min="6" max="6" width="9" style="39" customWidth="1"/>
    <col min="7" max="16384" width="9.33203125" style="39"/>
  </cols>
  <sheetData>
    <row r="1" spans="1:5" ht="15.95" customHeight="1" x14ac:dyDescent="0.25">
      <c r="A1" s="625" t="s">
        <v>16</v>
      </c>
      <c r="B1" s="625"/>
      <c r="C1" s="625"/>
      <c r="D1" s="625"/>
      <c r="E1" s="625"/>
    </row>
    <row r="2" spans="1:5" ht="15.95" customHeight="1" thickBot="1" x14ac:dyDescent="0.3">
      <c r="A2" s="626" t="s">
        <v>153</v>
      </c>
      <c r="B2" s="626"/>
      <c r="D2" s="147"/>
      <c r="E2" s="324">
        <f>'10.sz.mell'!G8</f>
        <v>0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31" t="str">
        <f>+CONCATENATE(LEFT(ÖSSZEFÜGGÉSEK!A5,4)-1,". évi várható")</f>
        <v>2017. évi várható</v>
      </c>
      <c r="E3" s="167" t="str">
        <f>+'1.1.sz.mell.'!C3</f>
        <v>2018. évi előirányzat</v>
      </c>
    </row>
    <row r="4" spans="1:5" s="41" customFormat="1" ht="12" customHeight="1" thickBot="1" x14ac:dyDescent="0.25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1" customFormat="1" ht="12" customHeight="1" thickBot="1" x14ac:dyDescent="0.25">
      <c r="A5" s="20" t="s">
        <v>19</v>
      </c>
      <c r="B5" s="21" t="s">
        <v>254</v>
      </c>
      <c r="C5" s="423">
        <f>+C6+C7+C8+C9+C10+C11</f>
        <v>89167000</v>
      </c>
      <c r="D5" s="423">
        <f>+D6+D7+D8+D9+D10+D11</f>
        <v>92322152</v>
      </c>
      <c r="E5" s="280">
        <f>+E6+E7+E8+E9+E10+E11</f>
        <v>92905590</v>
      </c>
    </row>
    <row r="6" spans="1:5" s="1" customFormat="1" ht="12" customHeight="1" x14ac:dyDescent="0.2">
      <c r="A6" s="15" t="s">
        <v>99</v>
      </c>
      <c r="B6" s="443" t="s">
        <v>255</v>
      </c>
      <c r="C6" s="425">
        <v>75332000</v>
      </c>
      <c r="D6" s="425">
        <v>78580248</v>
      </c>
      <c r="E6" s="282">
        <v>78924910</v>
      </c>
    </row>
    <row r="7" spans="1:5" s="1" customFormat="1" ht="12" customHeight="1" x14ac:dyDescent="0.2">
      <c r="A7" s="14" t="s">
        <v>100</v>
      </c>
      <c r="B7" s="444" t="s">
        <v>256</v>
      </c>
      <c r="C7" s="424"/>
      <c r="D7" s="424"/>
      <c r="E7" s="281"/>
    </row>
    <row r="8" spans="1:5" s="1" customFormat="1" ht="12" customHeight="1" x14ac:dyDescent="0.2">
      <c r="A8" s="14" t="s">
        <v>101</v>
      </c>
      <c r="B8" s="444" t="s">
        <v>257</v>
      </c>
      <c r="C8" s="424">
        <v>11093000</v>
      </c>
      <c r="D8" s="424">
        <v>11438802</v>
      </c>
      <c r="E8" s="281">
        <v>12523760</v>
      </c>
    </row>
    <row r="9" spans="1:5" s="1" customFormat="1" ht="12" customHeight="1" x14ac:dyDescent="0.2">
      <c r="A9" s="14" t="s">
        <v>102</v>
      </c>
      <c r="B9" s="444" t="s">
        <v>258</v>
      </c>
      <c r="C9" s="424">
        <v>1484000</v>
      </c>
      <c r="D9" s="424">
        <v>1469460</v>
      </c>
      <c r="E9" s="281">
        <v>1456920</v>
      </c>
    </row>
    <row r="10" spans="1:5" s="1" customFormat="1" ht="12" customHeight="1" x14ac:dyDescent="0.2">
      <c r="A10" s="14" t="s">
        <v>149</v>
      </c>
      <c r="B10" s="310" t="s">
        <v>439</v>
      </c>
      <c r="C10" s="424">
        <v>1258000</v>
      </c>
      <c r="D10" s="424">
        <v>823722</v>
      </c>
      <c r="E10" s="281"/>
    </row>
    <row r="11" spans="1:5" s="1" customFormat="1" ht="12" customHeight="1" thickBot="1" x14ac:dyDescent="0.25">
      <c r="A11" s="16" t="s">
        <v>103</v>
      </c>
      <c r="B11" s="311" t="s">
        <v>440</v>
      </c>
      <c r="C11" s="424"/>
      <c r="D11" s="424">
        <v>9920</v>
      </c>
      <c r="E11" s="281"/>
    </row>
    <row r="12" spans="1:5" s="1" customFormat="1" ht="12" customHeight="1" thickBot="1" x14ac:dyDescent="0.25">
      <c r="A12" s="20" t="s">
        <v>20</v>
      </c>
      <c r="B12" s="309" t="s">
        <v>259</v>
      </c>
      <c r="C12" s="423">
        <f>+C13+C14+C15+C16+C17</f>
        <v>12286000</v>
      </c>
      <c r="D12" s="423">
        <f>+D13+D14+D15+D16+D17</f>
        <v>16122806</v>
      </c>
      <c r="E12" s="280">
        <f>+E13+E14+E15+E16+E17</f>
        <v>14429657</v>
      </c>
    </row>
    <row r="13" spans="1:5" s="1" customFormat="1" ht="12" customHeight="1" x14ac:dyDescent="0.2">
      <c r="A13" s="15" t="s">
        <v>105</v>
      </c>
      <c r="B13" s="443" t="s">
        <v>260</v>
      </c>
      <c r="C13" s="425"/>
      <c r="D13" s="425"/>
      <c r="E13" s="282"/>
    </row>
    <row r="14" spans="1:5" s="1" customFormat="1" ht="12" customHeight="1" x14ac:dyDescent="0.2">
      <c r="A14" s="14" t="s">
        <v>106</v>
      </c>
      <c r="B14" s="444" t="s">
        <v>261</v>
      </c>
      <c r="C14" s="424"/>
      <c r="D14" s="424"/>
      <c r="E14" s="281"/>
    </row>
    <row r="15" spans="1:5" s="1" customFormat="1" ht="12" customHeight="1" x14ac:dyDescent="0.2">
      <c r="A15" s="14" t="s">
        <v>107</v>
      </c>
      <c r="B15" s="444" t="s">
        <v>429</v>
      </c>
      <c r="C15" s="424"/>
      <c r="D15" s="424"/>
      <c r="E15" s="281"/>
    </row>
    <row r="16" spans="1:5" s="1" customFormat="1" ht="12" customHeight="1" x14ac:dyDescent="0.2">
      <c r="A16" s="14" t="s">
        <v>108</v>
      </c>
      <c r="B16" s="444" t="s">
        <v>430</v>
      </c>
      <c r="C16" s="424"/>
      <c r="D16" s="424"/>
      <c r="E16" s="281"/>
    </row>
    <row r="17" spans="1:5" s="1" customFormat="1" ht="12" customHeight="1" x14ac:dyDescent="0.2">
      <c r="A17" s="14" t="s">
        <v>109</v>
      </c>
      <c r="B17" s="444" t="s">
        <v>262</v>
      </c>
      <c r="C17" s="424">
        <v>12286000</v>
      </c>
      <c r="D17" s="424">
        <v>16122806</v>
      </c>
      <c r="E17" s="281">
        <v>14429657</v>
      </c>
    </row>
    <row r="18" spans="1:5" s="1" customFormat="1" ht="12" customHeight="1" thickBot="1" x14ac:dyDescent="0.25">
      <c r="A18" s="16" t="s">
        <v>118</v>
      </c>
      <c r="B18" s="311" t="s">
        <v>263</v>
      </c>
      <c r="C18" s="426"/>
      <c r="D18" s="426"/>
      <c r="E18" s="283"/>
    </row>
    <row r="19" spans="1:5" s="1" customFormat="1" ht="12" customHeight="1" thickBot="1" x14ac:dyDescent="0.25">
      <c r="A19" s="20" t="s">
        <v>21</v>
      </c>
      <c r="B19" s="21" t="s">
        <v>264</v>
      </c>
      <c r="C19" s="423">
        <f>+C20+C21+C22+C23+C24</f>
        <v>12628000</v>
      </c>
      <c r="D19" s="423">
        <f>+D20+D21+D22+D23+D24</f>
        <v>0</v>
      </c>
      <c r="E19" s="280">
        <f>+E20+E21+E22+E23+E24</f>
        <v>0</v>
      </c>
    </row>
    <row r="20" spans="1:5" s="1" customFormat="1" ht="12" customHeight="1" x14ac:dyDescent="0.2">
      <c r="A20" s="15" t="s">
        <v>88</v>
      </c>
      <c r="B20" s="443" t="s">
        <v>265</v>
      </c>
      <c r="C20" s="425"/>
      <c r="D20" s="425"/>
      <c r="E20" s="282"/>
    </row>
    <row r="21" spans="1:5" s="1" customFormat="1" ht="12" customHeight="1" x14ac:dyDescent="0.2">
      <c r="A21" s="14" t="s">
        <v>89</v>
      </c>
      <c r="B21" s="444" t="s">
        <v>266</v>
      </c>
      <c r="C21" s="424"/>
      <c r="D21" s="424"/>
      <c r="E21" s="281"/>
    </row>
    <row r="22" spans="1:5" s="1" customFormat="1" ht="12" customHeight="1" x14ac:dyDescent="0.2">
      <c r="A22" s="14" t="s">
        <v>90</v>
      </c>
      <c r="B22" s="444" t="s">
        <v>431</v>
      </c>
      <c r="C22" s="424"/>
      <c r="D22" s="424"/>
      <c r="E22" s="281"/>
    </row>
    <row r="23" spans="1:5" s="1" customFormat="1" ht="12" customHeight="1" x14ac:dyDescent="0.2">
      <c r="A23" s="14" t="s">
        <v>91</v>
      </c>
      <c r="B23" s="444" t="s">
        <v>432</v>
      </c>
      <c r="C23" s="424"/>
      <c r="D23" s="424"/>
      <c r="E23" s="281"/>
    </row>
    <row r="24" spans="1:5" s="1" customFormat="1" ht="12" customHeight="1" x14ac:dyDescent="0.2">
      <c r="A24" s="14" t="s">
        <v>172</v>
      </c>
      <c r="B24" s="444" t="s">
        <v>267</v>
      </c>
      <c r="C24" s="424">
        <v>12628000</v>
      </c>
      <c r="D24" s="424"/>
      <c r="E24" s="281"/>
    </row>
    <row r="25" spans="1:5" s="1" customFormat="1" ht="12" customHeight="1" thickBot="1" x14ac:dyDescent="0.25">
      <c r="A25" s="16" t="s">
        <v>173</v>
      </c>
      <c r="B25" s="445" t="s">
        <v>268</v>
      </c>
      <c r="C25" s="426"/>
      <c r="D25" s="426"/>
      <c r="E25" s="283"/>
    </row>
    <row r="26" spans="1:5" s="1" customFormat="1" ht="12" customHeight="1" thickBot="1" x14ac:dyDescent="0.25">
      <c r="A26" s="20" t="s">
        <v>174</v>
      </c>
      <c r="B26" s="21" t="s">
        <v>269</v>
      </c>
      <c r="C26" s="430">
        <f>SUM(C27:C33)</f>
        <v>22693000</v>
      </c>
      <c r="D26" s="430">
        <f>SUM(D27:D33)</f>
        <v>18469804</v>
      </c>
      <c r="E26" s="474">
        <f>SUM(E27:E33)</f>
        <v>19520000</v>
      </c>
    </row>
    <row r="27" spans="1:5" s="1" customFormat="1" ht="12" customHeight="1" x14ac:dyDescent="0.2">
      <c r="A27" s="15" t="s">
        <v>270</v>
      </c>
      <c r="B27" s="443" t="s">
        <v>564</v>
      </c>
      <c r="C27" s="425"/>
      <c r="D27" s="425"/>
      <c r="E27" s="315"/>
    </row>
    <row r="28" spans="1:5" s="1" customFormat="1" ht="12" customHeight="1" x14ac:dyDescent="0.2">
      <c r="A28" s="14" t="s">
        <v>271</v>
      </c>
      <c r="B28" s="444" t="s">
        <v>565</v>
      </c>
      <c r="C28" s="424"/>
      <c r="D28" s="424"/>
      <c r="E28" s="316"/>
    </row>
    <row r="29" spans="1:5" s="1" customFormat="1" ht="12" customHeight="1" x14ac:dyDescent="0.2">
      <c r="A29" s="14" t="s">
        <v>272</v>
      </c>
      <c r="B29" s="444" t="s">
        <v>566</v>
      </c>
      <c r="C29" s="424">
        <v>16296000</v>
      </c>
      <c r="D29" s="424">
        <v>12191590</v>
      </c>
      <c r="E29" s="316">
        <v>12500000</v>
      </c>
    </row>
    <row r="30" spans="1:5" s="1" customFormat="1" ht="12" customHeight="1" x14ac:dyDescent="0.2">
      <c r="A30" s="14" t="s">
        <v>273</v>
      </c>
      <c r="B30" s="444" t="s">
        <v>567</v>
      </c>
      <c r="C30" s="424"/>
      <c r="D30" s="424"/>
      <c r="E30" s="316"/>
    </row>
    <row r="31" spans="1:5" s="1" customFormat="1" ht="12" customHeight="1" x14ac:dyDescent="0.2">
      <c r="A31" s="14" t="s">
        <v>561</v>
      </c>
      <c r="B31" s="444" t="s">
        <v>274</v>
      </c>
      <c r="C31" s="424">
        <v>6084000</v>
      </c>
      <c r="D31" s="424">
        <v>6125862</v>
      </c>
      <c r="E31" s="316">
        <v>6200000</v>
      </c>
    </row>
    <row r="32" spans="1:5" s="1" customFormat="1" ht="12" customHeight="1" x14ac:dyDescent="0.2">
      <c r="A32" s="14" t="s">
        <v>562</v>
      </c>
      <c r="B32" s="444" t="s">
        <v>275</v>
      </c>
      <c r="C32" s="424">
        <v>44000</v>
      </c>
      <c r="D32" s="424"/>
      <c r="E32" s="316">
        <v>300000</v>
      </c>
    </row>
    <row r="33" spans="1:5" s="1" customFormat="1" ht="12" customHeight="1" thickBot="1" x14ac:dyDescent="0.25">
      <c r="A33" s="16" t="s">
        <v>563</v>
      </c>
      <c r="B33" s="445" t="s">
        <v>276</v>
      </c>
      <c r="C33" s="426">
        <v>269000</v>
      </c>
      <c r="D33" s="426">
        <v>152352</v>
      </c>
      <c r="E33" s="322">
        <v>520000</v>
      </c>
    </row>
    <row r="34" spans="1:5" s="1" customFormat="1" ht="12" customHeight="1" thickBot="1" x14ac:dyDescent="0.25">
      <c r="A34" s="20" t="s">
        <v>23</v>
      </c>
      <c r="B34" s="21" t="s">
        <v>441</v>
      </c>
      <c r="C34" s="423">
        <f>SUM(C35:C45)</f>
        <v>8011000</v>
      </c>
      <c r="D34" s="423">
        <f>SUM(D35:D45)</f>
        <v>9223935</v>
      </c>
      <c r="E34" s="280">
        <f>SUM(E35:E45)</f>
        <v>7833432</v>
      </c>
    </row>
    <row r="35" spans="1:5" s="1" customFormat="1" ht="12" customHeight="1" x14ac:dyDescent="0.2">
      <c r="A35" s="15" t="s">
        <v>92</v>
      </c>
      <c r="B35" s="443" t="s">
        <v>279</v>
      </c>
      <c r="C35" s="425"/>
      <c r="D35" s="425"/>
      <c r="E35" s="282"/>
    </row>
    <row r="36" spans="1:5" s="1" customFormat="1" ht="12" customHeight="1" x14ac:dyDescent="0.2">
      <c r="A36" s="14" t="s">
        <v>93</v>
      </c>
      <c r="B36" s="444" t="s">
        <v>280</v>
      </c>
      <c r="C36" s="424">
        <v>549000</v>
      </c>
      <c r="D36" s="424">
        <v>3598280</v>
      </c>
      <c r="E36" s="281">
        <v>2694720</v>
      </c>
    </row>
    <row r="37" spans="1:5" s="1" customFormat="1" ht="12" customHeight="1" x14ac:dyDescent="0.2">
      <c r="A37" s="14" t="s">
        <v>94</v>
      </c>
      <c r="B37" s="444" t="s">
        <v>281</v>
      </c>
      <c r="C37" s="424">
        <v>144000</v>
      </c>
      <c r="D37" s="424">
        <v>172663</v>
      </c>
      <c r="E37" s="281">
        <v>256020</v>
      </c>
    </row>
    <row r="38" spans="1:5" s="1" customFormat="1" ht="12" customHeight="1" x14ac:dyDescent="0.2">
      <c r="A38" s="14" t="s">
        <v>176</v>
      </c>
      <c r="B38" s="444" t="s">
        <v>282</v>
      </c>
      <c r="C38" s="424">
        <v>1725000</v>
      </c>
      <c r="D38" s="424">
        <v>95680</v>
      </c>
      <c r="E38" s="281">
        <v>95680</v>
      </c>
    </row>
    <row r="39" spans="1:5" s="1" customFormat="1" ht="12" customHeight="1" x14ac:dyDescent="0.2">
      <c r="A39" s="14" t="s">
        <v>177</v>
      </c>
      <c r="B39" s="444" t="s">
        <v>283</v>
      </c>
      <c r="C39" s="424">
        <v>4299000</v>
      </c>
      <c r="D39" s="424">
        <v>3190904</v>
      </c>
      <c r="E39" s="281">
        <v>3612010</v>
      </c>
    </row>
    <row r="40" spans="1:5" s="1" customFormat="1" ht="12" customHeight="1" x14ac:dyDescent="0.2">
      <c r="A40" s="14" t="s">
        <v>178</v>
      </c>
      <c r="B40" s="444" t="s">
        <v>284</v>
      </c>
      <c r="C40" s="424">
        <v>1187000</v>
      </c>
      <c r="D40" s="424">
        <v>1077618</v>
      </c>
      <c r="E40" s="281">
        <v>1135002</v>
      </c>
    </row>
    <row r="41" spans="1:5" s="1" customFormat="1" ht="12" customHeight="1" x14ac:dyDescent="0.2">
      <c r="A41" s="14" t="s">
        <v>179</v>
      </c>
      <c r="B41" s="444" t="s">
        <v>285</v>
      </c>
      <c r="C41" s="424"/>
      <c r="D41" s="424">
        <v>1027000</v>
      </c>
      <c r="E41" s="281"/>
    </row>
    <row r="42" spans="1:5" s="1" customFormat="1" ht="12" customHeight="1" x14ac:dyDescent="0.2">
      <c r="A42" s="14" t="s">
        <v>180</v>
      </c>
      <c r="B42" s="444" t="s">
        <v>568</v>
      </c>
      <c r="C42" s="424">
        <v>107000</v>
      </c>
      <c r="D42" s="424">
        <v>61790</v>
      </c>
      <c r="E42" s="281">
        <v>40000</v>
      </c>
    </row>
    <row r="43" spans="1:5" s="1" customFormat="1" ht="12" customHeight="1" x14ac:dyDescent="0.2">
      <c r="A43" s="14" t="s">
        <v>277</v>
      </c>
      <c r="B43" s="444" t="s">
        <v>287</v>
      </c>
      <c r="C43" s="427"/>
      <c r="D43" s="427"/>
      <c r="E43" s="284"/>
    </row>
    <row r="44" spans="1:5" s="1" customFormat="1" ht="12" customHeight="1" x14ac:dyDescent="0.2">
      <c r="A44" s="16" t="s">
        <v>278</v>
      </c>
      <c r="B44" s="445" t="s">
        <v>443</v>
      </c>
      <c r="C44" s="428"/>
      <c r="D44" s="428"/>
      <c r="E44" s="285"/>
    </row>
    <row r="45" spans="1:5" s="1" customFormat="1" ht="12" customHeight="1" thickBot="1" x14ac:dyDescent="0.25">
      <c r="A45" s="16" t="s">
        <v>442</v>
      </c>
      <c r="B45" s="311" t="s">
        <v>288</v>
      </c>
      <c r="C45" s="428"/>
      <c r="D45" s="428"/>
      <c r="E45" s="285"/>
    </row>
    <row r="46" spans="1:5" s="1" customFormat="1" ht="12" customHeight="1" thickBot="1" x14ac:dyDescent="0.25">
      <c r="A46" s="20" t="s">
        <v>24</v>
      </c>
      <c r="B46" s="21" t="s">
        <v>289</v>
      </c>
      <c r="C46" s="423">
        <f>SUM(C47:C51)</f>
        <v>110000</v>
      </c>
      <c r="D46" s="423">
        <f>SUM(D47:D51)</f>
        <v>275590</v>
      </c>
      <c r="E46" s="280">
        <f>SUM(E47:E51)</f>
        <v>0</v>
      </c>
    </row>
    <row r="47" spans="1:5" s="1" customFormat="1" ht="12" customHeight="1" x14ac:dyDescent="0.2">
      <c r="A47" s="15" t="s">
        <v>95</v>
      </c>
      <c r="B47" s="443" t="s">
        <v>293</v>
      </c>
      <c r="C47" s="489">
        <v>110000</v>
      </c>
      <c r="D47" s="489"/>
      <c r="E47" s="307"/>
    </row>
    <row r="48" spans="1:5" s="1" customFormat="1" ht="12" customHeight="1" x14ac:dyDescent="0.2">
      <c r="A48" s="14" t="s">
        <v>96</v>
      </c>
      <c r="B48" s="444" t="s">
        <v>294</v>
      </c>
      <c r="C48" s="427"/>
      <c r="D48" s="427">
        <v>157480</v>
      </c>
      <c r="E48" s="284"/>
    </row>
    <row r="49" spans="1:5" s="1" customFormat="1" ht="12" customHeight="1" x14ac:dyDescent="0.2">
      <c r="A49" s="14" t="s">
        <v>290</v>
      </c>
      <c r="B49" s="444" t="s">
        <v>295</v>
      </c>
      <c r="C49" s="427"/>
      <c r="D49" s="427">
        <v>118110</v>
      </c>
      <c r="E49" s="284"/>
    </row>
    <row r="50" spans="1:5" s="1" customFormat="1" ht="12" customHeight="1" x14ac:dyDescent="0.2">
      <c r="A50" s="14" t="s">
        <v>291</v>
      </c>
      <c r="B50" s="444" t="s">
        <v>296</v>
      </c>
      <c r="C50" s="427"/>
      <c r="D50" s="427"/>
      <c r="E50" s="284"/>
    </row>
    <row r="51" spans="1:5" s="1" customFormat="1" ht="12" customHeight="1" thickBot="1" x14ac:dyDescent="0.25">
      <c r="A51" s="16" t="s">
        <v>292</v>
      </c>
      <c r="B51" s="311" t="s">
        <v>297</v>
      </c>
      <c r="C51" s="428"/>
      <c r="D51" s="428"/>
      <c r="E51" s="285"/>
    </row>
    <row r="52" spans="1:5" s="1" customFormat="1" ht="12" customHeight="1" thickBot="1" x14ac:dyDescent="0.25">
      <c r="A52" s="20" t="s">
        <v>181</v>
      </c>
      <c r="B52" s="21" t="s">
        <v>298</v>
      </c>
      <c r="C52" s="423">
        <f>SUM(C53:C55)</f>
        <v>100000</v>
      </c>
      <c r="D52" s="423">
        <f>SUM(D53:D55)</f>
        <v>157182</v>
      </c>
      <c r="E52" s="280">
        <f>SUM(E53:E55)</f>
        <v>0</v>
      </c>
    </row>
    <row r="53" spans="1:5" s="1" customFormat="1" ht="12" customHeight="1" x14ac:dyDescent="0.2">
      <c r="A53" s="15" t="s">
        <v>97</v>
      </c>
      <c r="B53" s="443" t="s">
        <v>299</v>
      </c>
      <c r="C53" s="425"/>
      <c r="D53" s="425"/>
      <c r="E53" s="282"/>
    </row>
    <row r="54" spans="1:5" s="1" customFormat="1" ht="12" customHeight="1" x14ac:dyDescent="0.2">
      <c r="A54" s="14" t="s">
        <v>98</v>
      </c>
      <c r="B54" s="444" t="s">
        <v>433</v>
      </c>
      <c r="C54" s="424"/>
      <c r="D54" s="424"/>
      <c r="E54" s="281"/>
    </row>
    <row r="55" spans="1:5" s="1" customFormat="1" ht="12" customHeight="1" x14ac:dyDescent="0.2">
      <c r="A55" s="14" t="s">
        <v>302</v>
      </c>
      <c r="B55" s="444" t="s">
        <v>300</v>
      </c>
      <c r="C55" s="424">
        <v>100000</v>
      </c>
      <c r="D55" s="424">
        <v>157182</v>
      </c>
      <c r="E55" s="281"/>
    </row>
    <row r="56" spans="1:5" s="1" customFormat="1" ht="12" customHeight="1" thickBot="1" x14ac:dyDescent="0.25">
      <c r="A56" s="16" t="s">
        <v>303</v>
      </c>
      <c r="B56" s="311" t="s">
        <v>301</v>
      </c>
      <c r="C56" s="426"/>
      <c r="D56" s="426"/>
      <c r="E56" s="283"/>
    </row>
    <row r="57" spans="1:5" s="1" customFormat="1" ht="12" customHeight="1" thickBot="1" x14ac:dyDescent="0.25">
      <c r="A57" s="20" t="s">
        <v>26</v>
      </c>
      <c r="B57" s="309" t="s">
        <v>304</v>
      </c>
      <c r="C57" s="423">
        <f>SUM(C58:C60)</f>
        <v>4985000</v>
      </c>
      <c r="D57" s="423">
        <f>SUM(D58:D60)</f>
        <v>359913</v>
      </c>
      <c r="E57" s="280">
        <f>SUM(E58:E60)</f>
        <v>0</v>
      </c>
    </row>
    <row r="58" spans="1:5" s="1" customFormat="1" ht="12" customHeight="1" x14ac:dyDescent="0.2">
      <c r="A58" s="15" t="s">
        <v>182</v>
      </c>
      <c r="B58" s="443" t="s">
        <v>306</v>
      </c>
      <c r="C58" s="427"/>
      <c r="D58" s="427"/>
      <c r="E58" s="284"/>
    </row>
    <row r="59" spans="1:5" s="1" customFormat="1" ht="12" customHeight="1" x14ac:dyDescent="0.2">
      <c r="A59" s="14" t="s">
        <v>183</v>
      </c>
      <c r="B59" s="444" t="s">
        <v>434</v>
      </c>
      <c r="C59" s="427"/>
      <c r="D59" s="427"/>
      <c r="E59" s="284"/>
    </row>
    <row r="60" spans="1:5" s="1" customFormat="1" ht="12" customHeight="1" x14ac:dyDescent="0.2">
      <c r="A60" s="14" t="s">
        <v>232</v>
      </c>
      <c r="B60" s="444" t="s">
        <v>307</v>
      </c>
      <c r="C60" s="427">
        <v>4985000</v>
      </c>
      <c r="D60" s="427">
        <v>359913</v>
      </c>
      <c r="E60" s="284"/>
    </row>
    <row r="61" spans="1:5" s="1" customFormat="1" ht="12" customHeight="1" thickBot="1" x14ac:dyDescent="0.25">
      <c r="A61" s="16" t="s">
        <v>305</v>
      </c>
      <c r="B61" s="311" t="s">
        <v>308</v>
      </c>
      <c r="C61" s="427"/>
      <c r="D61" s="427"/>
      <c r="E61" s="284"/>
    </row>
    <row r="62" spans="1:5" s="1" customFormat="1" ht="12" customHeight="1" thickBot="1" x14ac:dyDescent="0.25">
      <c r="A62" s="515" t="s">
        <v>483</v>
      </c>
      <c r="B62" s="21" t="s">
        <v>309</v>
      </c>
      <c r="C62" s="430">
        <f>+C5+C12+C19+C26+C34+C46+C52+C57</f>
        <v>149980000</v>
      </c>
      <c r="D62" s="430">
        <f>+D5+D12+D19+D26+D34+D46+D52+D57</f>
        <v>136931382</v>
      </c>
      <c r="E62" s="474">
        <f>+E5+E12+E19+E26+E34+E46+E52+E57</f>
        <v>134688679</v>
      </c>
    </row>
    <row r="63" spans="1:5" s="1" customFormat="1" ht="12" customHeight="1" thickBot="1" x14ac:dyDescent="0.25">
      <c r="A63" s="490" t="s">
        <v>310</v>
      </c>
      <c r="B63" s="309" t="s">
        <v>552</v>
      </c>
      <c r="C63" s="423">
        <f>SUM(C64:C66)</f>
        <v>0</v>
      </c>
      <c r="D63" s="423">
        <f>SUM(D64:D66)</f>
        <v>0</v>
      </c>
      <c r="E63" s="280">
        <f>SUM(E64:E66)</f>
        <v>0</v>
      </c>
    </row>
    <row r="64" spans="1:5" s="1" customFormat="1" ht="12" customHeight="1" x14ac:dyDescent="0.2">
      <c r="A64" s="15" t="s">
        <v>342</v>
      </c>
      <c r="B64" s="443" t="s">
        <v>312</v>
      </c>
      <c r="C64" s="427"/>
      <c r="D64" s="427"/>
      <c r="E64" s="284"/>
    </row>
    <row r="65" spans="1:7" s="1" customFormat="1" ht="12" customHeight="1" x14ac:dyDescent="0.2">
      <c r="A65" s="14" t="s">
        <v>351</v>
      </c>
      <c r="B65" s="444" t="s">
        <v>313</v>
      </c>
      <c r="C65" s="427"/>
      <c r="D65" s="427"/>
      <c r="E65" s="284"/>
    </row>
    <row r="66" spans="1:7" s="1" customFormat="1" ht="12" customHeight="1" thickBot="1" x14ac:dyDescent="0.25">
      <c r="A66" s="16" t="s">
        <v>352</v>
      </c>
      <c r="B66" s="509" t="s">
        <v>468</v>
      </c>
      <c r="C66" s="427"/>
      <c r="D66" s="427"/>
      <c r="E66" s="284"/>
    </row>
    <row r="67" spans="1:7" s="1" customFormat="1" ht="12" customHeight="1" thickBot="1" x14ac:dyDescent="0.25">
      <c r="A67" s="490" t="s">
        <v>315</v>
      </c>
      <c r="B67" s="309" t="s">
        <v>316</v>
      </c>
      <c r="C67" s="423">
        <f>SUM(C68:C71)</f>
        <v>0</v>
      </c>
      <c r="D67" s="423">
        <f>SUM(D68:D71)</f>
        <v>0</v>
      </c>
      <c r="E67" s="280">
        <f>SUM(E68:E71)</f>
        <v>0</v>
      </c>
    </row>
    <row r="68" spans="1:7" s="1" customFormat="1" ht="12" customHeight="1" x14ac:dyDescent="0.2">
      <c r="A68" s="15" t="s">
        <v>150</v>
      </c>
      <c r="B68" s="443" t="s">
        <v>317</v>
      </c>
      <c r="C68" s="427"/>
      <c r="D68" s="427"/>
      <c r="E68" s="284"/>
    </row>
    <row r="69" spans="1:7" s="1" customFormat="1" ht="17.25" customHeight="1" x14ac:dyDescent="0.25">
      <c r="A69" s="14" t="s">
        <v>151</v>
      </c>
      <c r="B69" s="444" t="s">
        <v>318</v>
      </c>
      <c r="C69" s="427"/>
      <c r="D69" s="427"/>
      <c r="E69" s="284"/>
      <c r="G69" s="42"/>
    </row>
    <row r="70" spans="1:7" s="1" customFormat="1" ht="12" customHeight="1" x14ac:dyDescent="0.2">
      <c r="A70" s="14" t="s">
        <v>343</v>
      </c>
      <c r="B70" s="444" t="s">
        <v>319</v>
      </c>
      <c r="C70" s="427"/>
      <c r="D70" s="427"/>
      <c r="E70" s="284"/>
    </row>
    <row r="71" spans="1:7" s="1" customFormat="1" ht="12" customHeight="1" thickBot="1" x14ac:dyDescent="0.25">
      <c r="A71" s="16" t="s">
        <v>344</v>
      </c>
      <c r="B71" s="311" t="s">
        <v>320</v>
      </c>
      <c r="C71" s="427"/>
      <c r="D71" s="427"/>
      <c r="E71" s="284"/>
    </row>
    <row r="72" spans="1:7" s="1" customFormat="1" ht="12" customHeight="1" thickBot="1" x14ac:dyDescent="0.25">
      <c r="A72" s="490" t="s">
        <v>321</v>
      </c>
      <c r="B72" s="309" t="s">
        <v>322</v>
      </c>
      <c r="C72" s="423">
        <f>SUM(C73:C74)</f>
        <v>20048000</v>
      </c>
      <c r="D72" s="423">
        <f>SUM(D73:D74)</f>
        <v>13085364</v>
      </c>
      <c r="E72" s="280">
        <f>SUM(E73:E74)</f>
        <v>13392670</v>
      </c>
    </row>
    <row r="73" spans="1:7" s="1" customFormat="1" ht="12" customHeight="1" x14ac:dyDescent="0.2">
      <c r="A73" s="15" t="s">
        <v>345</v>
      </c>
      <c r="B73" s="443" t="s">
        <v>323</v>
      </c>
      <c r="C73" s="427">
        <v>20048000</v>
      </c>
      <c r="D73" s="427">
        <v>13085364</v>
      </c>
      <c r="E73" s="284">
        <v>13392670</v>
      </c>
    </row>
    <row r="74" spans="1:7" s="1" customFormat="1" ht="12" customHeight="1" thickBot="1" x14ac:dyDescent="0.25">
      <c r="A74" s="16" t="s">
        <v>346</v>
      </c>
      <c r="B74" s="311" t="s">
        <v>324</v>
      </c>
      <c r="C74" s="427"/>
      <c r="D74" s="427"/>
      <c r="E74" s="284"/>
    </row>
    <row r="75" spans="1:7" s="1" customFormat="1" ht="12" customHeight="1" thickBot="1" x14ac:dyDescent="0.25">
      <c r="A75" s="490" t="s">
        <v>325</v>
      </c>
      <c r="B75" s="309" t="s">
        <v>326</v>
      </c>
      <c r="C75" s="423">
        <f>SUM(C76:C78)</f>
        <v>3692000</v>
      </c>
      <c r="D75" s="423">
        <f>SUM(D76:D78)</f>
        <v>3716223</v>
      </c>
      <c r="E75" s="280">
        <f>SUM(E76:E78)</f>
        <v>0</v>
      </c>
    </row>
    <row r="76" spans="1:7" s="1" customFormat="1" ht="12" customHeight="1" x14ac:dyDescent="0.2">
      <c r="A76" s="15" t="s">
        <v>347</v>
      </c>
      <c r="B76" s="443" t="s">
        <v>327</v>
      </c>
      <c r="C76" s="427">
        <v>3692000</v>
      </c>
      <c r="D76" s="427">
        <v>3716223</v>
      </c>
      <c r="E76" s="284"/>
    </row>
    <row r="77" spans="1:7" s="1" customFormat="1" ht="12" customHeight="1" x14ac:dyDescent="0.2">
      <c r="A77" s="14" t="s">
        <v>348</v>
      </c>
      <c r="B77" s="444" t="s">
        <v>328</v>
      </c>
      <c r="C77" s="427"/>
      <c r="D77" s="427"/>
      <c r="E77" s="284"/>
    </row>
    <row r="78" spans="1:7" s="1" customFormat="1" ht="12" customHeight="1" thickBot="1" x14ac:dyDescent="0.25">
      <c r="A78" s="16" t="s">
        <v>349</v>
      </c>
      <c r="B78" s="311" t="s">
        <v>329</v>
      </c>
      <c r="C78" s="427"/>
      <c r="D78" s="427"/>
      <c r="E78" s="284"/>
    </row>
    <row r="79" spans="1:7" s="1" customFormat="1" ht="12" customHeight="1" thickBot="1" x14ac:dyDescent="0.25">
      <c r="A79" s="490" t="s">
        <v>330</v>
      </c>
      <c r="B79" s="309" t="s">
        <v>350</v>
      </c>
      <c r="C79" s="423">
        <f>SUM(C80:C83)</f>
        <v>0</v>
      </c>
      <c r="D79" s="423">
        <f>SUM(D80:D83)</f>
        <v>0</v>
      </c>
      <c r="E79" s="280">
        <f>SUM(E80:E83)</f>
        <v>0</v>
      </c>
    </row>
    <row r="80" spans="1:7" s="1" customFormat="1" ht="12" customHeight="1" x14ac:dyDescent="0.2">
      <c r="A80" s="447" t="s">
        <v>331</v>
      </c>
      <c r="B80" s="443" t="s">
        <v>332</v>
      </c>
      <c r="C80" s="427"/>
      <c r="D80" s="427"/>
      <c r="E80" s="284"/>
    </row>
    <row r="81" spans="1:6" s="1" customFormat="1" ht="12" customHeight="1" x14ac:dyDescent="0.2">
      <c r="A81" s="448" t="s">
        <v>333</v>
      </c>
      <c r="B81" s="444" t="s">
        <v>334</v>
      </c>
      <c r="C81" s="427"/>
      <c r="D81" s="427"/>
      <c r="E81" s="284"/>
    </row>
    <row r="82" spans="1:6" s="1" customFormat="1" ht="12" customHeight="1" x14ac:dyDescent="0.2">
      <c r="A82" s="448" t="s">
        <v>335</v>
      </c>
      <c r="B82" s="444" t="s">
        <v>336</v>
      </c>
      <c r="C82" s="427"/>
      <c r="D82" s="427"/>
      <c r="E82" s="284"/>
    </row>
    <row r="83" spans="1:6" s="1" customFormat="1" ht="12" customHeight="1" thickBot="1" x14ac:dyDescent="0.25">
      <c r="A83" s="449" t="s">
        <v>337</v>
      </c>
      <c r="B83" s="311" t="s">
        <v>338</v>
      </c>
      <c r="C83" s="427"/>
      <c r="D83" s="427"/>
      <c r="E83" s="284"/>
    </row>
    <row r="84" spans="1:6" s="1" customFormat="1" ht="12" customHeight="1" thickBot="1" x14ac:dyDescent="0.25">
      <c r="A84" s="490" t="s">
        <v>339</v>
      </c>
      <c r="B84" s="309" t="s">
        <v>482</v>
      </c>
      <c r="C84" s="492"/>
      <c r="D84" s="492"/>
      <c r="E84" s="493"/>
    </row>
    <row r="85" spans="1:6" s="1" customFormat="1" ht="12" customHeight="1" thickBot="1" x14ac:dyDescent="0.25">
      <c r="A85" s="490" t="s">
        <v>341</v>
      </c>
      <c r="B85" s="309" t="s">
        <v>340</v>
      </c>
      <c r="C85" s="492"/>
      <c r="D85" s="492"/>
      <c r="E85" s="493"/>
    </row>
    <row r="86" spans="1:6" s="1" customFormat="1" ht="12" customHeight="1" thickBot="1" x14ac:dyDescent="0.25">
      <c r="A86" s="490" t="s">
        <v>353</v>
      </c>
      <c r="B86" s="450" t="s">
        <v>485</v>
      </c>
      <c r="C86" s="430">
        <f>+C63+C67+C72+C75+C79+C85+C84</f>
        <v>23740000</v>
      </c>
      <c r="D86" s="430">
        <f>+D63+D67+D72+D75+D79+D85+D84</f>
        <v>16801587</v>
      </c>
      <c r="E86" s="474">
        <f>+E63+E67+E72+E75+E79+E85+E84</f>
        <v>13392670</v>
      </c>
    </row>
    <row r="87" spans="1:6" s="1" customFormat="1" ht="12" customHeight="1" thickBot="1" x14ac:dyDescent="0.25">
      <c r="A87" s="491" t="s">
        <v>484</v>
      </c>
      <c r="B87" s="451" t="s">
        <v>486</v>
      </c>
      <c r="C87" s="430">
        <f>+C62+C86</f>
        <v>173720000</v>
      </c>
      <c r="D87" s="430">
        <f>+D62+D86</f>
        <v>153732969</v>
      </c>
      <c r="E87" s="474">
        <f>+E62+E86</f>
        <v>148081349</v>
      </c>
    </row>
    <row r="88" spans="1:6" s="1" customFormat="1" ht="12" customHeight="1" x14ac:dyDescent="0.2">
      <c r="A88" s="392"/>
      <c r="B88" s="393"/>
      <c r="C88" s="394"/>
      <c r="D88" s="395"/>
      <c r="E88" s="396"/>
    </row>
    <row r="89" spans="1:6" s="1" customFormat="1" ht="12" customHeight="1" x14ac:dyDescent="0.2">
      <c r="A89" s="625" t="s">
        <v>48</v>
      </c>
      <c r="B89" s="625"/>
      <c r="C89" s="625"/>
      <c r="D89" s="625"/>
      <c r="E89" s="625"/>
    </row>
    <row r="90" spans="1:6" s="1" customFormat="1" ht="12" customHeight="1" thickBot="1" x14ac:dyDescent="0.25">
      <c r="A90" s="627" t="s">
        <v>154</v>
      </c>
      <c r="B90" s="627"/>
      <c r="C90" s="409"/>
      <c r="D90" s="147"/>
      <c r="E90" s="324">
        <f>E2</f>
        <v>0</v>
      </c>
    </row>
    <row r="91" spans="1:6" s="1" customFormat="1" ht="24" customHeight="1" thickBot="1" x14ac:dyDescent="0.25">
      <c r="A91" s="23" t="s">
        <v>17</v>
      </c>
      <c r="B91" s="24" t="s">
        <v>49</v>
      </c>
      <c r="C91" s="24" t="str">
        <f>+C3</f>
        <v>2016. évi tény</v>
      </c>
      <c r="D91" s="24" t="str">
        <f>+D3</f>
        <v>2017. évi várható</v>
      </c>
      <c r="E91" s="167" t="str">
        <f>+E3</f>
        <v>2018. évi előirányzat</v>
      </c>
      <c r="F91" s="155"/>
    </row>
    <row r="92" spans="1:6" s="1" customFormat="1" ht="12" customHeight="1" thickBot="1" x14ac:dyDescent="0.25">
      <c r="A92" s="32" t="s">
        <v>500</v>
      </c>
      <c r="B92" s="33" t="s">
        <v>501</v>
      </c>
      <c r="C92" s="33" t="s">
        <v>502</v>
      </c>
      <c r="D92" s="33" t="s">
        <v>504</v>
      </c>
      <c r="E92" s="475" t="s">
        <v>503</v>
      </c>
      <c r="F92" s="155"/>
    </row>
    <row r="93" spans="1:6" s="1" customFormat="1" ht="15" customHeight="1" thickBot="1" x14ac:dyDescent="0.25">
      <c r="A93" s="22" t="s">
        <v>19</v>
      </c>
      <c r="B93" s="28" t="s">
        <v>444</v>
      </c>
      <c r="C93" s="422">
        <f>C94+C95+C96+C97+C98+C111</f>
        <v>128414000</v>
      </c>
      <c r="D93" s="422">
        <f>D94+D95+D96+D97+D98+D111</f>
        <v>127263944</v>
      </c>
      <c r="E93" s="519">
        <f>E94+E95+E96+E97+E98+E111</f>
        <v>134475126</v>
      </c>
      <c r="F93" s="155"/>
    </row>
    <row r="94" spans="1:6" s="1" customFormat="1" ht="12.95" customHeight="1" x14ac:dyDescent="0.2">
      <c r="A94" s="17" t="s">
        <v>99</v>
      </c>
      <c r="B94" s="10" t="s">
        <v>50</v>
      </c>
      <c r="C94" s="526">
        <v>57112000</v>
      </c>
      <c r="D94" s="526">
        <v>61280042</v>
      </c>
      <c r="E94" s="520">
        <v>63447648</v>
      </c>
    </row>
    <row r="95" spans="1:6" ht="16.5" customHeight="1" x14ac:dyDescent="0.25">
      <c r="A95" s="14" t="s">
        <v>100</v>
      </c>
      <c r="B95" s="8" t="s">
        <v>184</v>
      </c>
      <c r="C95" s="424">
        <v>14890000</v>
      </c>
      <c r="D95" s="424">
        <v>15122532</v>
      </c>
      <c r="E95" s="281">
        <v>16761031</v>
      </c>
    </row>
    <row r="96" spans="1:6" x14ac:dyDescent="0.25">
      <c r="A96" s="14" t="s">
        <v>101</v>
      </c>
      <c r="B96" s="8" t="s">
        <v>141</v>
      </c>
      <c r="C96" s="426">
        <v>46515000</v>
      </c>
      <c r="D96" s="426">
        <v>44881501</v>
      </c>
      <c r="E96" s="283">
        <v>44247285</v>
      </c>
    </row>
    <row r="97" spans="1:5" s="41" customFormat="1" ht="12" customHeight="1" x14ac:dyDescent="0.2">
      <c r="A97" s="14" t="s">
        <v>102</v>
      </c>
      <c r="B97" s="11" t="s">
        <v>185</v>
      </c>
      <c r="C97" s="426">
        <v>4396000</v>
      </c>
      <c r="D97" s="426">
        <v>1261200</v>
      </c>
      <c r="E97" s="283">
        <v>1850000</v>
      </c>
    </row>
    <row r="98" spans="1:5" ht="12" customHeight="1" x14ac:dyDescent="0.25">
      <c r="A98" s="14" t="s">
        <v>113</v>
      </c>
      <c r="B98" s="19" t="s">
        <v>186</v>
      </c>
      <c r="C98" s="426">
        <v>5501000</v>
      </c>
      <c r="D98" s="426">
        <v>4718669</v>
      </c>
      <c r="E98" s="283">
        <v>5057000</v>
      </c>
    </row>
    <row r="99" spans="1:5" ht="12" customHeight="1" x14ac:dyDescent="0.25">
      <c r="A99" s="14" t="s">
        <v>103</v>
      </c>
      <c r="B99" s="8" t="s">
        <v>449</v>
      </c>
      <c r="C99" s="426">
        <v>293000</v>
      </c>
      <c r="D99" s="426"/>
      <c r="E99" s="283"/>
    </row>
    <row r="100" spans="1:5" ht="12" customHeight="1" x14ac:dyDescent="0.25">
      <c r="A100" s="14" t="s">
        <v>104</v>
      </c>
      <c r="B100" s="151" t="s">
        <v>448</v>
      </c>
      <c r="C100" s="426"/>
      <c r="D100" s="426"/>
      <c r="E100" s="283"/>
    </row>
    <row r="101" spans="1:5" ht="12" customHeight="1" x14ac:dyDescent="0.25">
      <c r="A101" s="14" t="s">
        <v>114</v>
      </c>
      <c r="B101" s="151" t="s">
        <v>447</v>
      </c>
      <c r="C101" s="426"/>
      <c r="D101" s="426"/>
      <c r="E101" s="283"/>
    </row>
    <row r="102" spans="1:5" ht="12" customHeight="1" x14ac:dyDescent="0.25">
      <c r="A102" s="14" t="s">
        <v>115</v>
      </c>
      <c r="B102" s="149" t="s">
        <v>356</v>
      </c>
      <c r="C102" s="426"/>
      <c r="D102" s="426"/>
      <c r="E102" s="283"/>
    </row>
    <row r="103" spans="1:5" ht="12" customHeight="1" x14ac:dyDescent="0.25">
      <c r="A103" s="14" t="s">
        <v>116</v>
      </c>
      <c r="B103" s="150" t="s">
        <v>357</v>
      </c>
      <c r="C103" s="426"/>
      <c r="D103" s="426"/>
      <c r="E103" s="283"/>
    </row>
    <row r="104" spans="1:5" ht="12" customHeight="1" x14ac:dyDescent="0.25">
      <c r="A104" s="14" t="s">
        <v>117</v>
      </c>
      <c r="B104" s="150" t="s">
        <v>358</v>
      </c>
      <c r="C104" s="426"/>
      <c r="D104" s="426"/>
      <c r="E104" s="283"/>
    </row>
    <row r="105" spans="1:5" ht="12" customHeight="1" x14ac:dyDescent="0.25">
      <c r="A105" s="14" t="s">
        <v>119</v>
      </c>
      <c r="B105" s="149" t="s">
        <v>359</v>
      </c>
      <c r="C105" s="426">
        <v>2813000</v>
      </c>
      <c r="D105" s="426">
        <v>2554126</v>
      </c>
      <c r="E105" s="283">
        <v>3257000</v>
      </c>
    </row>
    <row r="106" spans="1:5" ht="12" customHeight="1" x14ac:dyDescent="0.25">
      <c r="A106" s="14" t="s">
        <v>187</v>
      </c>
      <c r="B106" s="149" t="s">
        <v>360</v>
      </c>
      <c r="C106" s="426"/>
      <c r="D106" s="426"/>
      <c r="E106" s="283"/>
    </row>
    <row r="107" spans="1:5" ht="12" customHeight="1" x14ac:dyDescent="0.25">
      <c r="A107" s="14" t="s">
        <v>354</v>
      </c>
      <c r="B107" s="150" t="s">
        <v>361</v>
      </c>
      <c r="C107" s="426"/>
      <c r="D107" s="426"/>
      <c r="E107" s="283"/>
    </row>
    <row r="108" spans="1:5" ht="12" customHeight="1" x14ac:dyDescent="0.25">
      <c r="A108" s="13" t="s">
        <v>355</v>
      </c>
      <c r="B108" s="151" t="s">
        <v>362</v>
      </c>
      <c r="C108" s="426"/>
      <c r="D108" s="426"/>
      <c r="E108" s="283"/>
    </row>
    <row r="109" spans="1:5" ht="12" customHeight="1" x14ac:dyDescent="0.25">
      <c r="A109" s="14" t="s">
        <v>445</v>
      </c>
      <c r="B109" s="151" t="s">
        <v>363</v>
      </c>
      <c r="C109" s="426"/>
      <c r="D109" s="426"/>
      <c r="E109" s="283"/>
    </row>
    <row r="110" spans="1:5" ht="12" customHeight="1" x14ac:dyDescent="0.25">
      <c r="A110" s="16" t="s">
        <v>446</v>
      </c>
      <c r="B110" s="151" t="s">
        <v>364</v>
      </c>
      <c r="C110" s="426">
        <v>2395000</v>
      </c>
      <c r="D110" s="426">
        <v>2164543</v>
      </c>
      <c r="E110" s="283">
        <v>1800000</v>
      </c>
    </row>
    <row r="111" spans="1:5" ht="12" customHeight="1" x14ac:dyDescent="0.25">
      <c r="A111" s="14" t="s">
        <v>450</v>
      </c>
      <c r="B111" s="11" t="s">
        <v>51</v>
      </c>
      <c r="C111" s="424"/>
      <c r="D111" s="424"/>
      <c r="E111" s="281">
        <v>3112162</v>
      </c>
    </row>
    <row r="112" spans="1:5" ht="12" customHeight="1" x14ac:dyDescent="0.25">
      <c r="A112" s="14" t="s">
        <v>451</v>
      </c>
      <c r="B112" s="8" t="s">
        <v>453</v>
      </c>
      <c r="C112" s="424"/>
      <c r="D112" s="424"/>
      <c r="E112" s="281">
        <v>3112162</v>
      </c>
    </row>
    <row r="113" spans="1:5" ht="12" customHeight="1" thickBot="1" x14ac:dyDescent="0.3">
      <c r="A113" s="18" t="s">
        <v>452</v>
      </c>
      <c r="B113" s="513" t="s">
        <v>454</v>
      </c>
      <c r="C113" s="527"/>
      <c r="D113" s="527"/>
      <c r="E113" s="521"/>
    </row>
    <row r="114" spans="1:5" ht="12" customHeight="1" thickBot="1" x14ac:dyDescent="0.3">
      <c r="A114" s="510" t="s">
        <v>20</v>
      </c>
      <c r="B114" s="511" t="s">
        <v>365</v>
      </c>
      <c r="C114" s="528">
        <f>+C115+C117+C119</f>
        <v>28750000</v>
      </c>
      <c r="D114" s="528">
        <f>+D115+D117+D119</f>
        <v>10488178</v>
      </c>
      <c r="E114" s="522">
        <f>+E115+E117+E119</f>
        <v>9890000</v>
      </c>
    </row>
    <row r="115" spans="1:5" ht="12" customHeight="1" x14ac:dyDescent="0.25">
      <c r="A115" s="15" t="s">
        <v>105</v>
      </c>
      <c r="B115" s="8" t="s">
        <v>231</v>
      </c>
      <c r="C115" s="425">
        <v>8984000</v>
      </c>
      <c r="D115" s="425">
        <v>6851719</v>
      </c>
      <c r="E115" s="282">
        <v>4445000</v>
      </c>
    </row>
    <row r="116" spans="1:5" x14ac:dyDescent="0.25">
      <c r="A116" s="15" t="s">
        <v>106</v>
      </c>
      <c r="B116" s="12" t="s">
        <v>369</v>
      </c>
      <c r="C116" s="425"/>
      <c r="D116" s="425"/>
      <c r="E116" s="282"/>
    </row>
    <row r="117" spans="1:5" ht="12" customHeight="1" x14ac:dyDescent="0.25">
      <c r="A117" s="15" t="s">
        <v>107</v>
      </c>
      <c r="B117" s="12" t="s">
        <v>188</v>
      </c>
      <c r="C117" s="424">
        <v>15998000</v>
      </c>
      <c r="D117" s="424">
        <v>2636459</v>
      </c>
      <c r="E117" s="281">
        <v>4445000</v>
      </c>
    </row>
    <row r="118" spans="1:5" ht="12" customHeight="1" x14ac:dyDescent="0.25">
      <c r="A118" s="15" t="s">
        <v>108</v>
      </c>
      <c r="B118" s="12" t="s">
        <v>370</v>
      </c>
      <c r="C118" s="424"/>
      <c r="D118" s="424"/>
      <c r="E118" s="281"/>
    </row>
    <row r="119" spans="1:5" ht="12" customHeight="1" x14ac:dyDescent="0.25">
      <c r="A119" s="15" t="s">
        <v>109</v>
      </c>
      <c r="B119" s="311" t="s">
        <v>233</v>
      </c>
      <c r="C119" s="424">
        <v>3768000</v>
      </c>
      <c r="D119" s="424">
        <v>1000000</v>
      </c>
      <c r="E119" s="281">
        <v>1000000</v>
      </c>
    </row>
    <row r="120" spans="1:5" ht="12" customHeight="1" x14ac:dyDescent="0.25">
      <c r="A120" s="15" t="s">
        <v>118</v>
      </c>
      <c r="B120" s="310" t="s">
        <v>435</v>
      </c>
      <c r="C120" s="424"/>
      <c r="D120" s="424"/>
      <c r="E120" s="281"/>
    </row>
    <row r="121" spans="1:5" ht="12" customHeight="1" x14ac:dyDescent="0.25">
      <c r="A121" s="15" t="s">
        <v>120</v>
      </c>
      <c r="B121" s="439" t="s">
        <v>375</v>
      </c>
      <c r="C121" s="424"/>
      <c r="D121" s="424"/>
      <c r="E121" s="281"/>
    </row>
    <row r="122" spans="1:5" ht="12" customHeight="1" x14ac:dyDescent="0.25">
      <c r="A122" s="15" t="s">
        <v>189</v>
      </c>
      <c r="B122" s="150" t="s">
        <v>358</v>
      </c>
      <c r="C122" s="424"/>
      <c r="D122" s="424"/>
      <c r="E122" s="281"/>
    </row>
    <row r="123" spans="1:5" ht="12" customHeight="1" x14ac:dyDescent="0.25">
      <c r="A123" s="15" t="s">
        <v>190</v>
      </c>
      <c r="B123" s="150" t="s">
        <v>374</v>
      </c>
      <c r="C123" s="424">
        <v>3168000</v>
      </c>
      <c r="D123" s="424"/>
      <c r="E123" s="281"/>
    </row>
    <row r="124" spans="1:5" ht="12" customHeight="1" x14ac:dyDescent="0.25">
      <c r="A124" s="15" t="s">
        <v>191</v>
      </c>
      <c r="B124" s="150" t="s">
        <v>373</v>
      </c>
      <c r="C124" s="424"/>
      <c r="D124" s="424"/>
      <c r="E124" s="281"/>
    </row>
    <row r="125" spans="1:5" ht="12" customHeight="1" x14ac:dyDescent="0.25">
      <c r="A125" s="15" t="s">
        <v>366</v>
      </c>
      <c r="B125" s="150" t="s">
        <v>361</v>
      </c>
      <c r="C125" s="424"/>
      <c r="D125" s="424"/>
      <c r="E125" s="281"/>
    </row>
    <row r="126" spans="1:5" ht="12" customHeight="1" x14ac:dyDescent="0.25">
      <c r="A126" s="15" t="s">
        <v>367</v>
      </c>
      <c r="B126" s="150" t="s">
        <v>372</v>
      </c>
      <c r="C126" s="424">
        <v>600000</v>
      </c>
      <c r="D126" s="424">
        <v>100000</v>
      </c>
      <c r="E126" s="281">
        <v>1000000</v>
      </c>
    </row>
    <row r="127" spans="1:5" ht="12" customHeight="1" thickBot="1" x14ac:dyDescent="0.3">
      <c r="A127" s="13" t="s">
        <v>368</v>
      </c>
      <c r="B127" s="150" t="s">
        <v>371</v>
      </c>
      <c r="C127" s="426"/>
      <c r="D127" s="426"/>
      <c r="E127" s="283"/>
    </row>
    <row r="128" spans="1:5" ht="12" customHeight="1" thickBot="1" x14ac:dyDescent="0.3">
      <c r="A128" s="20" t="s">
        <v>21</v>
      </c>
      <c r="B128" s="130" t="s">
        <v>455</v>
      </c>
      <c r="C128" s="423">
        <f>+C93+C114</f>
        <v>157164000</v>
      </c>
      <c r="D128" s="423">
        <f>+D93+D114</f>
        <v>137752122</v>
      </c>
      <c r="E128" s="280">
        <f>+E93+E114</f>
        <v>144365126</v>
      </c>
    </row>
    <row r="129" spans="1:5" ht="12" customHeight="1" thickBot="1" x14ac:dyDescent="0.3">
      <c r="A129" s="20" t="s">
        <v>22</v>
      </c>
      <c r="B129" s="130" t="s">
        <v>456</v>
      </c>
      <c r="C129" s="423">
        <f>+C130+C131+C132</f>
        <v>0</v>
      </c>
      <c r="D129" s="423">
        <f>+D130+D131+D132</f>
        <v>0</v>
      </c>
      <c r="E129" s="280">
        <f>+E130+E131+E132</f>
        <v>0</v>
      </c>
    </row>
    <row r="130" spans="1:5" ht="12" customHeight="1" x14ac:dyDescent="0.25">
      <c r="A130" s="15" t="s">
        <v>270</v>
      </c>
      <c r="B130" s="12" t="s">
        <v>463</v>
      </c>
      <c r="C130" s="424"/>
      <c r="D130" s="424"/>
      <c r="E130" s="281"/>
    </row>
    <row r="131" spans="1:5" ht="12" customHeight="1" x14ac:dyDescent="0.25">
      <c r="A131" s="15" t="s">
        <v>271</v>
      </c>
      <c r="B131" s="12" t="s">
        <v>464</v>
      </c>
      <c r="C131" s="424"/>
      <c r="D131" s="424"/>
      <c r="E131" s="281"/>
    </row>
    <row r="132" spans="1:5" ht="12" customHeight="1" thickBot="1" x14ac:dyDescent="0.3">
      <c r="A132" s="13" t="s">
        <v>272</v>
      </c>
      <c r="B132" s="12" t="s">
        <v>465</v>
      </c>
      <c r="C132" s="424"/>
      <c r="D132" s="424"/>
      <c r="E132" s="281"/>
    </row>
    <row r="133" spans="1:5" ht="12" customHeight="1" thickBot="1" x14ac:dyDescent="0.3">
      <c r="A133" s="20" t="s">
        <v>23</v>
      </c>
      <c r="B133" s="130" t="s">
        <v>457</v>
      </c>
      <c r="C133" s="423">
        <f>SUM(C134:C139)</f>
        <v>0</v>
      </c>
      <c r="D133" s="423">
        <f>SUM(D134:D139)</f>
        <v>0</v>
      </c>
      <c r="E133" s="280">
        <f>SUM(E134:E139)</f>
        <v>0</v>
      </c>
    </row>
    <row r="134" spans="1:5" ht="12" customHeight="1" x14ac:dyDescent="0.25">
      <c r="A134" s="15" t="s">
        <v>92</v>
      </c>
      <c r="B134" s="9" t="s">
        <v>466</v>
      </c>
      <c r="C134" s="424"/>
      <c r="D134" s="424"/>
      <c r="E134" s="281"/>
    </row>
    <row r="135" spans="1:5" ht="12" customHeight="1" x14ac:dyDescent="0.25">
      <c r="A135" s="15" t="s">
        <v>93</v>
      </c>
      <c r="B135" s="9" t="s">
        <v>458</v>
      </c>
      <c r="C135" s="424"/>
      <c r="D135" s="424"/>
      <c r="E135" s="281"/>
    </row>
    <row r="136" spans="1:5" ht="12" customHeight="1" x14ac:dyDescent="0.25">
      <c r="A136" s="15" t="s">
        <v>94</v>
      </c>
      <c r="B136" s="9" t="s">
        <v>459</v>
      </c>
      <c r="C136" s="424"/>
      <c r="D136" s="424"/>
      <c r="E136" s="281"/>
    </row>
    <row r="137" spans="1:5" ht="12" customHeight="1" x14ac:dyDescent="0.25">
      <c r="A137" s="15" t="s">
        <v>176</v>
      </c>
      <c r="B137" s="9" t="s">
        <v>460</v>
      </c>
      <c r="C137" s="424"/>
      <c r="D137" s="424"/>
      <c r="E137" s="281"/>
    </row>
    <row r="138" spans="1:5" ht="12" customHeight="1" x14ac:dyDescent="0.25">
      <c r="A138" s="15" t="s">
        <v>177</v>
      </c>
      <c r="B138" s="9" t="s">
        <v>461</v>
      </c>
      <c r="C138" s="424"/>
      <c r="D138" s="424"/>
      <c r="E138" s="281"/>
    </row>
    <row r="139" spans="1:5" ht="12" customHeight="1" thickBot="1" x14ac:dyDescent="0.3">
      <c r="A139" s="13" t="s">
        <v>178</v>
      </c>
      <c r="B139" s="9" t="s">
        <v>462</v>
      </c>
      <c r="C139" s="424"/>
      <c r="D139" s="424"/>
      <c r="E139" s="281"/>
    </row>
    <row r="140" spans="1:5" ht="12" customHeight="1" thickBot="1" x14ac:dyDescent="0.3">
      <c r="A140" s="20" t="s">
        <v>24</v>
      </c>
      <c r="B140" s="130" t="s">
        <v>470</v>
      </c>
      <c r="C140" s="430">
        <f>+C141+C142+C143+C144</f>
        <v>3471000</v>
      </c>
      <c r="D140" s="430">
        <f>+D141+D142+D143+D144</f>
        <v>3692379</v>
      </c>
      <c r="E140" s="474">
        <f>+E141+E142+E143+E144</f>
        <v>3716223</v>
      </c>
    </row>
    <row r="141" spans="1:5" ht="12" customHeight="1" x14ac:dyDescent="0.25">
      <c r="A141" s="15" t="s">
        <v>95</v>
      </c>
      <c r="B141" s="9" t="s">
        <v>376</v>
      </c>
      <c r="C141" s="424"/>
      <c r="D141" s="424"/>
      <c r="E141" s="281"/>
    </row>
    <row r="142" spans="1:5" ht="12" customHeight="1" x14ac:dyDescent="0.25">
      <c r="A142" s="15" t="s">
        <v>96</v>
      </c>
      <c r="B142" s="9" t="s">
        <v>377</v>
      </c>
      <c r="C142" s="424">
        <v>3471000</v>
      </c>
      <c r="D142" s="424">
        <v>3692379</v>
      </c>
      <c r="E142" s="281">
        <v>3716223</v>
      </c>
    </row>
    <row r="143" spans="1:5" ht="12" customHeight="1" x14ac:dyDescent="0.25">
      <c r="A143" s="15" t="s">
        <v>290</v>
      </c>
      <c r="B143" s="9" t="s">
        <v>471</v>
      </c>
      <c r="C143" s="424"/>
      <c r="D143" s="424"/>
      <c r="E143" s="281"/>
    </row>
    <row r="144" spans="1:5" ht="12" customHeight="1" thickBot="1" x14ac:dyDescent="0.3">
      <c r="A144" s="13" t="s">
        <v>291</v>
      </c>
      <c r="B144" s="7" t="s">
        <v>396</v>
      </c>
      <c r="C144" s="424"/>
      <c r="D144" s="424"/>
      <c r="E144" s="281"/>
    </row>
    <row r="145" spans="1:6" ht="12" customHeight="1" thickBot="1" x14ac:dyDescent="0.3">
      <c r="A145" s="20" t="s">
        <v>25</v>
      </c>
      <c r="B145" s="130" t="s">
        <v>472</v>
      </c>
      <c r="C145" s="529">
        <f>SUM(C146:C150)</f>
        <v>0</v>
      </c>
      <c r="D145" s="529">
        <f>SUM(D146:D150)</f>
        <v>0</v>
      </c>
      <c r="E145" s="523">
        <f>SUM(E146:E150)</f>
        <v>0</v>
      </c>
    </row>
    <row r="146" spans="1:6" ht="12" customHeight="1" x14ac:dyDescent="0.25">
      <c r="A146" s="15" t="s">
        <v>97</v>
      </c>
      <c r="B146" s="9" t="s">
        <v>467</v>
      </c>
      <c r="C146" s="424"/>
      <c r="D146" s="424"/>
      <c r="E146" s="281"/>
    </row>
    <row r="147" spans="1:6" ht="12" customHeight="1" x14ac:dyDescent="0.25">
      <c r="A147" s="15" t="s">
        <v>98</v>
      </c>
      <c r="B147" s="9" t="s">
        <v>474</v>
      </c>
      <c r="C147" s="424"/>
      <c r="D147" s="424"/>
      <c r="E147" s="281"/>
    </row>
    <row r="148" spans="1:6" ht="12" customHeight="1" x14ac:dyDescent="0.25">
      <c r="A148" s="15" t="s">
        <v>302</v>
      </c>
      <c r="B148" s="9" t="s">
        <v>469</v>
      </c>
      <c r="C148" s="424"/>
      <c r="D148" s="424"/>
      <c r="E148" s="281"/>
    </row>
    <row r="149" spans="1:6" ht="12" customHeight="1" x14ac:dyDescent="0.25">
      <c r="A149" s="15" t="s">
        <v>303</v>
      </c>
      <c r="B149" s="9" t="s">
        <v>475</v>
      </c>
      <c r="C149" s="424"/>
      <c r="D149" s="424"/>
      <c r="E149" s="281"/>
    </row>
    <row r="150" spans="1:6" ht="12" customHeight="1" thickBot="1" x14ac:dyDescent="0.3">
      <c r="A150" s="15" t="s">
        <v>473</v>
      </c>
      <c r="B150" s="9" t="s">
        <v>476</v>
      </c>
      <c r="C150" s="424"/>
      <c r="D150" s="424"/>
      <c r="E150" s="281"/>
    </row>
    <row r="151" spans="1:6" ht="12" customHeight="1" thickBot="1" x14ac:dyDescent="0.3">
      <c r="A151" s="20" t="s">
        <v>26</v>
      </c>
      <c r="B151" s="130" t="s">
        <v>477</v>
      </c>
      <c r="C151" s="530"/>
      <c r="D151" s="530"/>
      <c r="E151" s="524"/>
    </row>
    <row r="152" spans="1:6" ht="12" customHeight="1" thickBot="1" x14ac:dyDescent="0.3">
      <c r="A152" s="20" t="s">
        <v>27</v>
      </c>
      <c r="B152" s="130" t="s">
        <v>478</v>
      </c>
      <c r="C152" s="530"/>
      <c r="D152" s="530"/>
      <c r="E152" s="524"/>
    </row>
    <row r="153" spans="1:6" ht="15" customHeight="1" thickBot="1" x14ac:dyDescent="0.3">
      <c r="A153" s="20" t="s">
        <v>28</v>
      </c>
      <c r="B153" s="130" t="s">
        <v>480</v>
      </c>
      <c r="C153" s="531">
        <f>+C129+C133+C140+C145+C151+C152</f>
        <v>3471000</v>
      </c>
      <c r="D153" s="531">
        <f>+D129+D133+D140+D145+D151+D152</f>
        <v>3692379</v>
      </c>
      <c r="E153" s="525">
        <f>+E129+E133+E140+E145+E151+E152</f>
        <v>3716223</v>
      </c>
      <c r="F153" s="131"/>
    </row>
    <row r="154" spans="1:6" s="1" customFormat="1" ht="12.95" customHeight="1" thickBot="1" x14ac:dyDescent="0.25">
      <c r="A154" s="312" t="s">
        <v>29</v>
      </c>
      <c r="B154" s="405" t="s">
        <v>479</v>
      </c>
      <c r="C154" s="531">
        <f>+C128+C153</f>
        <v>160635000</v>
      </c>
      <c r="D154" s="531">
        <f>+D128+D153</f>
        <v>141444501</v>
      </c>
      <c r="E154" s="525">
        <f>+E128+E153</f>
        <v>148081349</v>
      </c>
    </row>
    <row r="155" spans="1:6" x14ac:dyDescent="0.25">
      <c r="C155" s="408"/>
    </row>
    <row r="156" spans="1:6" x14ac:dyDescent="0.25">
      <c r="C156" s="408"/>
    </row>
    <row r="157" spans="1:6" x14ac:dyDescent="0.25">
      <c r="C157" s="408"/>
    </row>
    <row r="158" spans="1:6" ht="16.5" customHeight="1" x14ac:dyDescent="0.25">
      <c r="C158" s="408"/>
    </row>
    <row r="159" spans="1:6" x14ac:dyDescent="0.25">
      <c r="C159" s="408"/>
    </row>
    <row r="160" spans="1:6" x14ac:dyDescent="0.25">
      <c r="C160" s="408"/>
    </row>
    <row r="161" spans="3:3" x14ac:dyDescent="0.25">
      <c r="C161" s="408"/>
    </row>
    <row r="162" spans="3:3" x14ac:dyDescent="0.25">
      <c r="C162" s="408"/>
    </row>
    <row r="163" spans="3:3" x14ac:dyDescent="0.25">
      <c r="C163" s="408"/>
    </row>
    <row r="164" spans="3:3" x14ac:dyDescent="0.25">
      <c r="C164" s="408"/>
    </row>
    <row r="165" spans="3:3" x14ac:dyDescent="0.25">
      <c r="C165" s="408"/>
    </row>
    <row r="166" spans="3:3" x14ac:dyDescent="0.25">
      <c r="C166" s="408"/>
    </row>
    <row r="167" spans="3:3" x14ac:dyDescent="0.25">
      <c r="C167" s="408"/>
    </row>
  </sheetData>
  <sheetProtection sheet="1"/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mérlegek&amp;U............................. Önkormányzat2017.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workbookViewId="0">
      <selection activeCell="N15" sqref="N15"/>
    </sheetView>
  </sheetViews>
  <sheetFormatPr defaultRowHeight="12.75" x14ac:dyDescent="0.2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 x14ac:dyDescent="0.2">
      <c r="A1" s="683" t="s">
        <v>4</v>
      </c>
      <c r="B1" s="683"/>
      <c r="C1" s="683"/>
      <c r="D1" s="683"/>
      <c r="E1" s="683"/>
      <c r="F1" s="683"/>
      <c r="G1" s="683"/>
      <c r="H1" s="683"/>
      <c r="I1" s="683"/>
    </row>
    <row r="2" spans="1:10" ht="20.25" customHeight="1" thickBot="1" x14ac:dyDescent="0.3">
      <c r="I2" s="503">
        <f>'1. sz tájékoztató t.'!E2</f>
        <v>0</v>
      </c>
    </row>
    <row r="3" spans="1:10" s="504" customFormat="1" ht="26.25" customHeight="1" x14ac:dyDescent="0.2">
      <c r="A3" s="691" t="s">
        <v>70</v>
      </c>
      <c r="B3" s="686" t="s">
        <v>86</v>
      </c>
      <c r="C3" s="691" t="s">
        <v>87</v>
      </c>
      <c r="D3" s="691" t="str">
        <f>+CONCATENATE(LEFT(ÖSSZEFÜGGÉSEK!A5,4)," előtti kifizetés")</f>
        <v>2018 előtti kifizetés</v>
      </c>
      <c r="E3" s="688" t="s">
        <v>69</v>
      </c>
      <c r="F3" s="689"/>
      <c r="G3" s="689"/>
      <c r="H3" s="690"/>
      <c r="I3" s="686" t="s">
        <v>52</v>
      </c>
    </row>
    <row r="4" spans="1:10" s="505" customFormat="1" ht="32.25" customHeight="1" thickBot="1" x14ac:dyDescent="0.25">
      <c r="A4" s="692"/>
      <c r="B4" s="687"/>
      <c r="C4" s="687"/>
      <c r="D4" s="692"/>
      <c r="E4" s="286" t="str">
        <f>+CONCATENATE(LEFT(ÖSSZEFÜGGÉSEK!A5,4),".")</f>
        <v>2018.</v>
      </c>
      <c r="F4" s="286" t="str">
        <f>+CONCATENATE(LEFT(ÖSSZEFÜGGÉSEK!A5,4)+1,".")</f>
        <v>2019.</v>
      </c>
      <c r="G4" s="286" t="str">
        <f>+CONCATENATE(LEFT(ÖSSZEFÜGGÉSEK!A5,4)+2,".")</f>
        <v>2020.</v>
      </c>
      <c r="H4" s="287" t="str">
        <f>+CONCATENATE(LEFT(ÖSSZEFÜGGÉSEK!A5,4)+2,".",CHAR(10)," után")</f>
        <v>2020.
 után</v>
      </c>
      <c r="I4" s="687"/>
    </row>
    <row r="5" spans="1:10" s="506" customFormat="1" ht="12.95" customHeight="1" thickBot="1" x14ac:dyDescent="0.25">
      <c r="A5" s="288" t="s">
        <v>500</v>
      </c>
      <c r="B5" s="289" t="s">
        <v>501</v>
      </c>
      <c r="C5" s="290" t="s">
        <v>502</v>
      </c>
      <c r="D5" s="289" t="s">
        <v>504</v>
      </c>
      <c r="E5" s="288" t="s">
        <v>503</v>
      </c>
      <c r="F5" s="290" t="s">
        <v>505</v>
      </c>
      <c r="G5" s="290" t="s">
        <v>506</v>
      </c>
      <c r="H5" s="291" t="s">
        <v>507</v>
      </c>
      <c r="I5" s="292" t="s">
        <v>508</v>
      </c>
    </row>
    <row r="6" spans="1:10" ht="24.75" customHeight="1" thickBot="1" x14ac:dyDescent="0.25">
      <c r="A6" s="293" t="s">
        <v>19</v>
      </c>
      <c r="B6" s="294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 x14ac:dyDescent="0.2">
      <c r="A7" s="295" t="s">
        <v>20</v>
      </c>
      <c r="B7" s="73" t="s">
        <v>71</v>
      </c>
      <c r="C7" s="562"/>
      <c r="D7" s="563"/>
      <c r="E7" s="564"/>
      <c r="F7" s="565"/>
      <c r="G7" s="565"/>
      <c r="H7" s="566"/>
      <c r="I7" s="296">
        <f t="shared" si="0"/>
        <v>0</v>
      </c>
      <c r="J7" s="682" t="s">
        <v>535</v>
      </c>
    </row>
    <row r="8" spans="1:10" ht="20.100000000000001" customHeight="1" thickBot="1" x14ac:dyDescent="0.25">
      <c r="A8" s="295" t="s">
        <v>21</v>
      </c>
      <c r="B8" s="73" t="s">
        <v>71</v>
      </c>
      <c r="C8" s="562"/>
      <c r="D8" s="563"/>
      <c r="E8" s="564"/>
      <c r="F8" s="565"/>
      <c r="G8" s="565"/>
      <c r="H8" s="566"/>
      <c r="I8" s="296">
        <f t="shared" si="0"/>
        <v>0</v>
      </c>
      <c r="J8" s="682"/>
    </row>
    <row r="9" spans="1:10" ht="26.1" customHeight="1" thickBot="1" x14ac:dyDescent="0.25">
      <c r="A9" s="293" t="s">
        <v>22</v>
      </c>
      <c r="B9" s="294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82"/>
    </row>
    <row r="10" spans="1:10" ht="20.100000000000001" customHeight="1" x14ac:dyDescent="0.2">
      <c r="A10" s="295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6">
        <f t="shared" si="0"/>
        <v>0</v>
      </c>
      <c r="J10" s="682"/>
    </row>
    <row r="11" spans="1:10" ht="20.100000000000001" customHeight="1" thickBot="1" x14ac:dyDescent="0.25">
      <c r="A11" s="295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6">
        <f t="shared" si="0"/>
        <v>0</v>
      </c>
      <c r="J11" s="682"/>
    </row>
    <row r="12" spans="1:10" ht="20.100000000000001" customHeight="1" thickBot="1" x14ac:dyDescent="0.25">
      <c r="A12" s="293" t="s">
        <v>25</v>
      </c>
      <c r="B12" s="294" t="s">
        <v>208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82"/>
    </row>
    <row r="13" spans="1:10" ht="20.100000000000001" customHeight="1" thickBot="1" x14ac:dyDescent="0.25">
      <c r="A13" s="295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6">
        <f t="shared" si="0"/>
        <v>0</v>
      </c>
      <c r="J13" s="682"/>
    </row>
    <row r="14" spans="1:10" ht="20.100000000000001" customHeight="1" thickBot="1" x14ac:dyDescent="0.25">
      <c r="A14" s="293" t="s">
        <v>27</v>
      </c>
      <c r="B14" s="294" t="s">
        <v>209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82"/>
    </row>
    <row r="15" spans="1:10" ht="20.100000000000001" customHeight="1" thickBot="1" x14ac:dyDescent="0.25">
      <c r="A15" s="297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8">
        <f t="shared" si="0"/>
        <v>0</v>
      </c>
      <c r="J15" s="682"/>
    </row>
    <row r="16" spans="1:10" ht="20.100000000000001" customHeight="1" thickBot="1" x14ac:dyDescent="0.25">
      <c r="A16" s="293" t="s">
        <v>29</v>
      </c>
      <c r="B16" s="299" t="s">
        <v>210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82"/>
    </row>
    <row r="17" spans="1:10" ht="20.100000000000001" customHeight="1" thickBot="1" x14ac:dyDescent="0.25">
      <c r="A17" s="300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1">
        <f t="shared" si="0"/>
        <v>0</v>
      </c>
      <c r="J17" s="682"/>
    </row>
    <row r="18" spans="1:10" ht="20.100000000000001" customHeight="1" thickBot="1" x14ac:dyDescent="0.25">
      <c r="A18" s="684" t="s">
        <v>147</v>
      </c>
      <c r="B18" s="685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82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H25" sqref="H25"/>
    </sheetView>
  </sheetViews>
  <sheetFormatPr defaultRowHeight="12.75" x14ac:dyDescent="0.2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 x14ac:dyDescent="0.25">
      <c r="B1" s="694" t="s">
        <v>7</v>
      </c>
      <c r="C1" s="694"/>
      <c r="D1" s="694"/>
    </row>
    <row r="2" spans="1:4" s="77" customFormat="1" ht="16.5" thickBot="1" x14ac:dyDescent="0.3">
      <c r="A2" s="76"/>
      <c r="B2" s="397"/>
      <c r="D2" s="45">
        <f>'2. sz tájékoztató t'!I2</f>
        <v>0</v>
      </c>
    </row>
    <row r="3" spans="1:4" s="79" customFormat="1" ht="48" customHeight="1" thickBot="1" x14ac:dyDescent="0.25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 x14ac:dyDescent="0.25">
      <c r="A4" s="36" t="s">
        <v>500</v>
      </c>
      <c r="B4" s="207" t="s">
        <v>501</v>
      </c>
      <c r="C4" s="207" t="s">
        <v>502</v>
      </c>
      <c r="D4" s="208" t="s">
        <v>504</v>
      </c>
    </row>
    <row r="5" spans="1:4" ht="18" customHeight="1" x14ac:dyDescent="0.2">
      <c r="A5" s="140" t="s">
        <v>19</v>
      </c>
      <c r="B5" s="209" t="s">
        <v>168</v>
      </c>
      <c r="C5" s="138"/>
      <c r="D5" s="80"/>
    </row>
    <row r="6" spans="1:4" ht="18" customHeight="1" x14ac:dyDescent="0.2">
      <c r="A6" s="81" t="s">
        <v>20</v>
      </c>
      <c r="B6" s="210" t="s">
        <v>169</v>
      </c>
      <c r="C6" s="139"/>
      <c r="D6" s="83"/>
    </row>
    <row r="7" spans="1:4" ht="18" customHeight="1" x14ac:dyDescent="0.2">
      <c r="A7" s="81" t="s">
        <v>21</v>
      </c>
      <c r="B7" s="210" t="s">
        <v>121</v>
      </c>
      <c r="C7" s="139"/>
      <c r="D7" s="83"/>
    </row>
    <row r="8" spans="1:4" ht="18" customHeight="1" x14ac:dyDescent="0.2">
      <c r="A8" s="81" t="s">
        <v>22</v>
      </c>
      <c r="B8" s="210" t="s">
        <v>122</v>
      </c>
      <c r="C8" s="139"/>
      <c r="D8" s="83"/>
    </row>
    <row r="9" spans="1:4" ht="18" customHeight="1" x14ac:dyDescent="0.2">
      <c r="A9" s="81" t="s">
        <v>23</v>
      </c>
      <c r="B9" s="210" t="s">
        <v>161</v>
      </c>
      <c r="C9" s="139"/>
      <c r="D9" s="83"/>
    </row>
    <row r="10" spans="1:4" ht="18" customHeight="1" x14ac:dyDescent="0.2">
      <c r="A10" s="81" t="s">
        <v>24</v>
      </c>
      <c r="B10" s="210" t="s">
        <v>162</v>
      </c>
      <c r="C10" s="139"/>
      <c r="D10" s="83"/>
    </row>
    <row r="11" spans="1:4" ht="18" customHeight="1" x14ac:dyDescent="0.2">
      <c r="A11" s="81" t="s">
        <v>25</v>
      </c>
      <c r="B11" s="211" t="s">
        <v>163</v>
      </c>
      <c r="C11" s="139"/>
      <c r="D11" s="83"/>
    </row>
    <row r="12" spans="1:4" ht="18" customHeight="1" x14ac:dyDescent="0.2">
      <c r="A12" s="81" t="s">
        <v>27</v>
      </c>
      <c r="B12" s="211" t="s">
        <v>164</v>
      </c>
      <c r="C12" s="139"/>
      <c r="D12" s="83"/>
    </row>
    <row r="13" spans="1:4" ht="18" customHeight="1" x14ac:dyDescent="0.2">
      <c r="A13" s="81" t="s">
        <v>28</v>
      </c>
      <c r="B13" s="211" t="s">
        <v>165</v>
      </c>
      <c r="C13" s="139"/>
      <c r="D13" s="83"/>
    </row>
    <row r="14" spans="1:4" ht="18" customHeight="1" x14ac:dyDescent="0.2">
      <c r="A14" s="81" t="s">
        <v>29</v>
      </c>
      <c r="B14" s="211" t="s">
        <v>166</v>
      </c>
      <c r="C14" s="139"/>
      <c r="D14" s="83"/>
    </row>
    <row r="15" spans="1:4" ht="22.5" customHeight="1" x14ac:dyDescent="0.2">
      <c r="A15" s="81" t="s">
        <v>30</v>
      </c>
      <c r="B15" s="211" t="s">
        <v>167</v>
      </c>
      <c r="C15" s="139"/>
      <c r="D15" s="83"/>
    </row>
    <row r="16" spans="1:4" ht="18" customHeight="1" x14ac:dyDescent="0.2">
      <c r="A16" s="81" t="s">
        <v>31</v>
      </c>
      <c r="B16" s="210" t="s">
        <v>123</v>
      </c>
      <c r="C16" s="139"/>
      <c r="D16" s="83"/>
    </row>
    <row r="17" spans="1:4" ht="18" customHeight="1" x14ac:dyDescent="0.2">
      <c r="A17" s="81" t="s">
        <v>32</v>
      </c>
      <c r="B17" s="210" t="s">
        <v>9</v>
      </c>
      <c r="C17" s="139"/>
      <c r="D17" s="83"/>
    </row>
    <row r="18" spans="1:4" ht="18" customHeight="1" x14ac:dyDescent="0.2">
      <c r="A18" s="81" t="s">
        <v>33</v>
      </c>
      <c r="B18" s="210" t="s">
        <v>8</v>
      </c>
      <c r="C18" s="139"/>
      <c r="D18" s="83"/>
    </row>
    <row r="19" spans="1:4" ht="18" customHeight="1" x14ac:dyDescent="0.2">
      <c r="A19" s="81" t="s">
        <v>34</v>
      </c>
      <c r="B19" s="210" t="s">
        <v>124</v>
      </c>
      <c r="C19" s="139"/>
      <c r="D19" s="83"/>
    </row>
    <row r="20" spans="1:4" ht="18" customHeight="1" x14ac:dyDescent="0.2">
      <c r="A20" s="81" t="s">
        <v>35</v>
      </c>
      <c r="B20" s="210" t="s">
        <v>125</v>
      </c>
      <c r="C20" s="139"/>
      <c r="D20" s="83"/>
    </row>
    <row r="21" spans="1:4" ht="18" customHeight="1" x14ac:dyDescent="0.2">
      <c r="A21" s="81" t="s">
        <v>36</v>
      </c>
      <c r="B21" s="129"/>
      <c r="C21" s="82"/>
      <c r="D21" s="83"/>
    </row>
    <row r="22" spans="1:4" ht="18" customHeight="1" x14ac:dyDescent="0.2">
      <c r="A22" s="81" t="s">
        <v>37</v>
      </c>
      <c r="B22" s="84"/>
      <c r="C22" s="82"/>
      <c r="D22" s="83"/>
    </row>
    <row r="23" spans="1:4" ht="18" customHeight="1" x14ac:dyDescent="0.2">
      <c r="A23" s="81" t="s">
        <v>38</v>
      </c>
      <c r="B23" s="84"/>
      <c r="C23" s="82"/>
      <c r="D23" s="83"/>
    </row>
    <row r="24" spans="1:4" ht="18" customHeight="1" x14ac:dyDescent="0.2">
      <c r="A24" s="81" t="s">
        <v>39</v>
      </c>
      <c r="B24" s="84"/>
      <c r="C24" s="82"/>
      <c r="D24" s="83"/>
    </row>
    <row r="25" spans="1:4" ht="18" customHeight="1" x14ac:dyDescent="0.2">
      <c r="A25" s="81" t="s">
        <v>40</v>
      </c>
      <c r="B25" s="84"/>
      <c r="C25" s="82"/>
      <c r="D25" s="83"/>
    </row>
    <row r="26" spans="1:4" ht="18" customHeight="1" x14ac:dyDescent="0.2">
      <c r="A26" s="81" t="s">
        <v>41</v>
      </c>
      <c r="B26" s="84"/>
      <c r="C26" s="82"/>
      <c r="D26" s="83"/>
    </row>
    <row r="27" spans="1:4" ht="18" customHeight="1" x14ac:dyDescent="0.2">
      <c r="A27" s="81" t="s">
        <v>42</v>
      </c>
      <c r="B27" s="84"/>
      <c r="C27" s="82"/>
      <c r="D27" s="83"/>
    </row>
    <row r="28" spans="1:4" ht="18" customHeight="1" x14ac:dyDescent="0.2">
      <c r="A28" s="81" t="s">
        <v>43</v>
      </c>
      <c r="B28" s="84"/>
      <c r="C28" s="82"/>
      <c r="D28" s="83"/>
    </row>
    <row r="29" spans="1:4" ht="18" customHeight="1" thickBot="1" x14ac:dyDescent="0.25">
      <c r="A29" s="141" t="s">
        <v>44</v>
      </c>
      <c r="B29" s="85"/>
      <c r="C29" s="86"/>
      <c r="D29" s="87"/>
    </row>
    <row r="30" spans="1:4" ht="18" customHeight="1" thickBot="1" x14ac:dyDescent="0.25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 x14ac:dyDescent="0.2">
      <c r="A31" s="88"/>
      <c r="B31" s="693"/>
      <c r="C31" s="693"/>
      <c r="D31" s="693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O81"/>
  <sheetViews>
    <sheetView workbookViewId="0">
      <selection activeCell="O3" sqref="O3"/>
    </sheetView>
  </sheetViews>
  <sheetFormatPr defaultRowHeight="15.75" x14ac:dyDescent="0.2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 x14ac:dyDescent="0.25">
      <c r="A1" s="698" t="str">
        <f>+CONCATENATE("Előirányzat-felhasználási terv",CHAR(10),LEFT(ÖSSZEFÜGGÉSEK!A5,4),". évre")</f>
        <v>Előirányzat-felhasználási terv
2018. évre</v>
      </c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</row>
    <row r="2" spans="1:15" ht="16.5" thickBot="1" x14ac:dyDescent="0.3">
      <c r="O2" s="4">
        <f>'3. sz tájékoztató t.'!D2</f>
        <v>0</v>
      </c>
    </row>
    <row r="3" spans="1:15" s="105" customFormat="1" ht="26.1" customHeight="1" thickBot="1" x14ac:dyDescent="0.3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 x14ac:dyDescent="0.25">
      <c r="A4" s="106" t="s">
        <v>19</v>
      </c>
      <c r="B4" s="695" t="s">
        <v>57</v>
      </c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7"/>
    </row>
    <row r="5" spans="1:15" s="107" customFormat="1" ht="22.5" x14ac:dyDescent="0.2">
      <c r="A5" s="108" t="s">
        <v>20</v>
      </c>
      <c r="B5" s="507" t="s">
        <v>379</v>
      </c>
      <c r="C5" s="578">
        <v>3716223</v>
      </c>
      <c r="D5" s="578">
        <v>8108124</v>
      </c>
      <c r="E5" s="578">
        <v>8108126</v>
      </c>
      <c r="F5" s="578">
        <v>8108124</v>
      </c>
      <c r="G5" s="578">
        <v>8108124</v>
      </c>
      <c r="H5" s="578">
        <v>8108125</v>
      </c>
      <c r="I5" s="578">
        <v>8108124</v>
      </c>
      <c r="J5" s="578">
        <v>8108124</v>
      </c>
      <c r="K5" s="578">
        <v>8108124</v>
      </c>
      <c r="L5" s="578">
        <v>8108124</v>
      </c>
      <c r="M5" s="578">
        <v>8108124</v>
      </c>
      <c r="N5" s="578">
        <v>8108124</v>
      </c>
      <c r="O5" s="109">
        <f t="shared" ref="O5:O25" si="0">SUM(C5:N5)</f>
        <v>92905590</v>
      </c>
    </row>
    <row r="6" spans="1:15" s="112" customFormat="1" ht="22.5" x14ac:dyDescent="0.2">
      <c r="A6" s="110" t="s">
        <v>21</v>
      </c>
      <c r="B6" s="304" t="s">
        <v>426</v>
      </c>
      <c r="C6" s="579">
        <v>1202470</v>
      </c>
      <c r="D6" s="579">
        <v>1202475</v>
      </c>
      <c r="E6" s="579">
        <v>1202470</v>
      </c>
      <c r="F6" s="579">
        <v>1202470</v>
      </c>
      <c r="G6" s="579">
        <v>1202479</v>
      </c>
      <c r="H6" s="579">
        <v>1202470</v>
      </c>
      <c r="I6" s="579">
        <v>1202470</v>
      </c>
      <c r="J6" s="579">
        <v>1202472</v>
      </c>
      <c r="K6" s="579">
        <v>1202470</v>
      </c>
      <c r="L6" s="579">
        <v>1202470</v>
      </c>
      <c r="M6" s="579">
        <v>1202471</v>
      </c>
      <c r="N6" s="579">
        <v>1202470</v>
      </c>
      <c r="O6" s="111">
        <f t="shared" si="0"/>
        <v>14429657</v>
      </c>
    </row>
    <row r="7" spans="1:15" s="112" customFormat="1" ht="22.5" x14ac:dyDescent="0.2">
      <c r="A7" s="110" t="s">
        <v>22</v>
      </c>
      <c r="B7" s="303" t="s">
        <v>427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113">
        <f t="shared" si="0"/>
        <v>0</v>
      </c>
    </row>
    <row r="8" spans="1:15" s="112" customFormat="1" ht="14.1" customHeight="1" x14ac:dyDescent="0.2">
      <c r="A8" s="110" t="s">
        <v>23</v>
      </c>
      <c r="B8" s="302" t="s">
        <v>175</v>
      </c>
      <c r="C8" s="579">
        <v>250000</v>
      </c>
      <c r="D8" s="579">
        <v>3500000</v>
      </c>
      <c r="E8" s="579">
        <v>1500000</v>
      </c>
      <c r="F8" s="579">
        <v>1800000</v>
      </c>
      <c r="G8" s="579">
        <v>1000000</v>
      </c>
      <c r="H8" s="579">
        <v>1950000</v>
      </c>
      <c r="I8" s="579">
        <v>1000000</v>
      </c>
      <c r="J8" s="579">
        <v>1920000</v>
      </c>
      <c r="K8" s="579">
        <v>3800000</v>
      </c>
      <c r="L8" s="579">
        <v>1600000</v>
      </c>
      <c r="M8" s="579">
        <v>900000</v>
      </c>
      <c r="N8" s="579">
        <v>300000</v>
      </c>
      <c r="O8" s="111">
        <f t="shared" si="0"/>
        <v>19520000</v>
      </c>
    </row>
    <row r="9" spans="1:15" s="112" customFormat="1" ht="14.1" customHeight="1" x14ac:dyDescent="0.2">
      <c r="A9" s="110" t="s">
        <v>24</v>
      </c>
      <c r="B9" s="302" t="s">
        <v>428</v>
      </c>
      <c r="C9" s="579">
        <v>652786</v>
      </c>
      <c r="D9" s="579">
        <v>652786</v>
      </c>
      <c r="E9" s="579">
        <v>652786</v>
      </c>
      <c r="F9" s="579">
        <v>652786</v>
      </c>
      <c r="G9" s="579">
        <v>652786</v>
      </c>
      <c r="H9" s="579">
        <v>652786</v>
      </c>
      <c r="I9" s="579">
        <v>652786</v>
      </c>
      <c r="J9" s="579">
        <v>652786</v>
      </c>
      <c r="K9" s="579">
        <v>652786</v>
      </c>
      <c r="L9" s="579">
        <v>652786</v>
      </c>
      <c r="M9" s="579">
        <v>652786</v>
      </c>
      <c r="N9" s="579">
        <v>652786</v>
      </c>
      <c r="O9" s="111">
        <f t="shared" si="0"/>
        <v>7833432</v>
      </c>
    </row>
    <row r="10" spans="1:15" s="112" customFormat="1" ht="14.1" customHeight="1" x14ac:dyDescent="0.2">
      <c r="A10" s="110" t="s">
        <v>25</v>
      </c>
      <c r="B10" s="302" t="s">
        <v>10</v>
      </c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111">
        <f t="shared" si="0"/>
        <v>0</v>
      </c>
    </row>
    <row r="11" spans="1:15" s="112" customFormat="1" ht="14.1" customHeight="1" x14ac:dyDescent="0.2">
      <c r="A11" s="110" t="s">
        <v>26</v>
      </c>
      <c r="B11" s="302" t="s">
        <v>381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 x14ac:dyDescent="0.2">
      <c r="A12" s="110" t="s">
        <v>27</v>
      </c>
      <c r="B12" s="304" t="s">
        <v>414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 x14ac:dyDescent="0.25">
      <c r="A13" s="110" t="s">
        <v>28</v>
      </c>
      <c r="B13" s="302" t="s">
        <v>11</v>
      </c>
      <c r="C13" s="579">
        <v>13392670</v>
      </c>
      <c r="D13" s="579"/>
      <c r="E13" s="579"/>
      <c r="F13" s="579"/>
      <c r="G13" s="579"/>
      <c r="H13" s="579"/>
      <c r="I13" s="579"/>
      <c r="J13" s="579"/>
      <c r="K13" s="579"/>
      <c r="L13" s="579"/>
      <c r="M13" s="579"/>
      <c r="N13" s="579"/>
      <c r="O13" s="111">
        <f t="shared" si="0"/>
        <v>13392670</v>
      </c>
    </row>
    <row r="14" spans="1:15" s="107" customFormat="1" ht="15.95" customHeight="1" thickBot="1" x14ac:dyDescent="0.25">
      <c r="A14" s="106" t="s">
        <v>29</v>
      </c>
      <c r="B14" s="38" t="s">
        <v>110</v>
      </c>
      <c r="C14" s="581">
        <f t="shared" ref="C14:N14" si="1">SUM(C5:C13)</f>
        <v>19214149</v>
      </c>
      <c r="D14" s="581">
        <f t="shared" si="1"/>
        <v>13463385</v>
      </c>
      <c r="E14" s="581">
        <f t="shared" si="1"/>
        <v>11463382</v>
      </c>
      <c r="F14" s="581">
        <f t="shared" si="1"/>
        <v>11763380</v>
      </c>
      <c r="G14" s="581">
        <f t="shared" si="1"/>
        <v>10963389</v>
      </c>
      <c r="H14" s="581">
        <f t="shared" si="1"/>
        <v>11913381</v>
      </c>
      <c r="I14" s="581">
        <f t="shared" si="1"/>
        <v>10963380</v>
      </c>
      <c r="J14" s="581">
        <f t="shared" si="1"/>
        <v>11883382</v>
      </c>
      <c r="K14" s="581">
        <f t="shared" si="1"/>
        <v>13763380</v>
      </c>
      <c r="L14" s="581">
        <f t="shared" si="1"/>
        <v>11563380</v>
      </c>
      <c r="M14" s="581">
        <f t="shared" si="1"/>
        <v>10863381</v>
      </c>
      <c r="N14" s="581">
        <f t="shared" si="1"/>
        <v>10263380</v>
      </c>
      <c r="O14" s="114">
        <f>SUM(C14:N14)</f>
        <v>148081349</v>
      </c>
    </row>
    <row r="15" spans="1:15" s="107" customFormat="1" ht="15" customHeight="1" thickBot="1" x14ac:dyDescent="0.25">
      <c r="A15" s="106" t="s">
        <v>30</v>
      </c>
      <c r="B15" s="695" t="s">
        <v>58</v>
      </c>
      <c r="C15" s="696"/>
      <c r="D15" s="696"/>
      <c r="E15" s="696"/>
      <c r="F15" s="696"/>
      <c r="G15" s="696"/>
      <c r="H15" s="696"/>
      <c r="I15" s="696"/>
      <c r="J15" s="696"/>
      <c r="K15" s="696"/>
      <c r="L15" s="696"/>
      <c r="M15" s="696"/>
      <c r="N15" s="696"/>
      <c r="O15" s="697"/>
    </row>
    <row r="16" spans="1:15" s="112" customFormat="1" ht="14.1" customHeight="1" x14ac:dyDescent="0.2">
      <c r="A16" s="115" t="s">
        <v>31</v>
      </c>
      <c r="B16" s="305" t="s">
        <v>63</v>
      </c>
      <c r="C16" s="580">
        <v>5287304</v>
      </c>
      <c r="D16" s="580">
        <v>5287304</v>
      </c>
      <c r="E16" s="580">
        <v>5287304</v>
      </c>
      <c r="F16" s="580">
        <v>5287304</v>
      </c>
      <c r="G16" s="580">
        <v>5287304</v>
      </c>
      <c r="H16" s="580">
        <v>5287304</v>
      </c>
      <c r="I16" s="580">
        <v>5287304</v>
      </c>
      <c r="J16" s="580">
        <v>5287304</v>
      </c>
      <c r="K16" s="580">
        <v>5287304</v>
      </c>
      <c r="L16" s="580">
        <v>5287304</v>
      </c>
      <c r="M16" s="580">
        <v>5287304</v>
      </c>
      <c r="N16" s="580">
        <v>5287304</v>
      </c>
      <c r="O16" s="113">
        <f t="shared" si="0"/>
        <v>63447648</v>
      </c>
    </row>
    <row r="17" spans="1:15" s="112" customFormat="1" ht="27" customHeight="1" x14ac:dyDescent="0.2">
      <c r="A17" s="110" t="s">
        <v>32</v>
      </c>
      <c r="B17" s="304" t="s">
        <v>184</v>
      </c>
      <c r="C17" s="579">
        <v>1396752</v>
      </c>
      <c r="D17" s="579">
        <v>1396752</v>
      </c>
      <c r="E17" s="579">
        <v>1396752</v>
      </c>
      <c r="F17" s="579">
        <v>1396752</v>
      </c>
      <c r="G17" s="579">
        <v>1396752</v>
      </c>
      <c r="H17" s="579">
        <v>1396752</v>
      </c>
      <c r="I17" s="579">
        <v>1396752</v>
      </c>
      <c r="J17" s="579">
        <v>1396752</v>
      </c>
      <c r="K17" s="579">
        <v>1396752</v>
      </c>
      <c r="L17" s="579">
        <v>1396754</v>
      </c>
      <c r="M17" s="579">
        <v>1396758</v>
      </c>
      <c r="N17" s="579">
        <v>1396752</v>
      </c>
      <c r="O17" s="111">
        <f t="shared" si="0"/>
        <v>16761032</v>
      </c>
    </row>
    <row r="18" spans="1:15" s="112" customFormat="1" ht="14.1" customHeight="1" x14ac:dyDescent="0.2">
      <c r="A18" s="110" t="s">
        <v>33</v>
      </c>
      <c r="B18" s="302" t="s">
        <v>141</v>
      </c>
      <c r="C18" s="579">
        <v>3687273</v>
      </c>
      <c r="D18" s="579">
        <v>3703162</v>
      </c>
      <c r="E18" s="579">
        <v>3687273</v>
      </c>
      <c r="F18" s="579">
        <v>3729324</v>
      </c>
      <c r="G18" s="579">
        <v>3879333</v>
      </c>
      <c r="H18" s="579">
        <v>3687273</v>
      </c>
      <c r="I18" s="579">
        <v>3687273</v>
      </c>
      <c r="J18" s="579">
        <v>3687278</v>
      </c>
      <c r="K18" s="579">
        <v>3603180</v>
      </c>
      <c r="L18" s="579">
        <v>3687273</v>
      </c>
      <c r="M18" s="579">
        <v>3729319</v>
      </c>
      <c r="N18" s="579">
        <v>3479324</v>
      </c>
      <c r="O18" s="111">
        <f t="shared" si="0"/>
        <v>44247285</v>
      </c>
    </row>
    <row r="19" spans="1:15" s="112" customFormat="1" ht="14.1" customHeight="1" x14ac:dyDescent="0.2">
      <c r="A19" s="110" t="s">
        <v>34</v>
      </c>
      <c r="B19" s="302" t="s">
        <v>185</v>
      </c>
      <c r="C19" s="579">
        <v>200000</v>
      </c>
      <c r="D19" s="579">
        <v>100000</v>
      </c>
      <c r="E19" s="579">
        <v>200000</v>
      </c>
      <c r="F19" s="579">
        <v>100000</v>
      </c>
      <c r="G19" s="579">
        <v>400000</v>
      </c>
      <c r="H19" s="579">
        <v>100000</v>
      </c>
      <c r="I19" s="579">
        <v>100000</v>
      </c>
      <c r="J19" s="579">
        <v>100000</v>
      </c>
      <c r="K19" s="579">
        <v>250000</v>
      </c>
      <c r="L19" s="579">
        <v>100000</v>
      </c>
      <c r="M19" s="579">
        <v>100000</v>
      </c>
      <c r="N19" s="579">
        <v>100000</v>
      </c>
      <c r="O19" s="111">
        <f t="shared" si="0"/>
        <v>1850000</v>
      </c>
    </row>
    <row r="20" spans="1:15" s="112" customFormat="1" ht="14.1" customHeight="1" x14ac:dyDescent="0.2">
      <c r="A20" s="110" t="s">
        <v>35</v>
      </c>
      <c r="B20" s="302" t="s">
        <v>12</v>
      </c>
      <c r="C20" s="579">
        <v>3381597</v>
      </c>
      <c r="D20" s="579">
        <v>476167</v>
      </c>
      <c r="E20" s="579">
        <v>592053</v>
      </c>
      <c r="F20" s="579">
        <v>655000</v>
      </c>
      <c r="G20" s="579"/>
      <c r="H20" s="579"/>
      <c r="I20" s="579">
        <v>492051</v>
      </c>
      <c r="J20" s="579">
        <v>1312048</v>
      </c>
      <c r="K20" s="579">
        <v>324092</v>
      </c>
      <c r="L20" s="579">
        <v>892049</v>
      </c>
      <c r="M20" s="579"/>
      <c r="N20" s="579"/>
      <c r="O20" s="111">
        <f t="shared" si="0"/>
        <v>8125057</v>
      </c>
    </row>
    <row r="21" spans="1:15" s="112" customFormat="1" ht="14.1" customHeight="1" x14ac:dyDescent="0.2">
      <c r="A21" s="110" t="s">
        <v>36</v>
      </c>
      <c r="B21" s="302" t="s">
        <v>231</v>
      </c>
      <c r="C21" s="579"/>
      <c r="D21" s="579">
        <v>2500000</v>
      </c>
      <c r="E21" s="579"/>
      <c r="F21" s="579">
        <v>595000</v>
      </c>
      <c r="G21" s="579"/>
      <c r="H21" s="579">
        <v>1000000</v>
      </c>
      <c r="I21" s="579"/>
      <c r="J21" s="579"/>
      <c r="K21" s="579"/>
      <c r="L21" s="579"/>
      <c r="M21" s="579">
        <v>350000</v>
      </c>
      <c r="N21" s="579"/>
      <c r="O21" s="111">
        <f t="shared" si="0"/>
        <v>4445000</v>
      </c>
    </row>
    <row r="22" spans="1:15" s="112" customFormat="1" x14ac:dyDescent="0.2">
      <c r="A22" s="110" t="s">
        <v>37</v>
      </c>
      <c r="B22" s="304" t="s">
        <v>188</v>
      </c>
      <c r="C22" s="579">
        <v>1445000</v>
      </c>
      <c r="D22" s="579"/>
      <c r="E22" s="579">
        <v>100000</v>
      </c>
      <c r="F22" s="579"/>
      <c r="G22" s="579"/>
      <c r="H22" s="579">
        <v>142052</v>
      </c>
      <c r="I22" s="579"/>
      <c r="J22" s="579"/>
      <c r="K22" s="579">
        <v>2802052</v>
      </c>
      <c r="L22" s="579"/>
      <c r="M22" s="579"/>
      <c r="N22" s="579"/>
      <c r="O22" s="111">
        <f t="shared" si="0"/>
        <v>4489104</v>
      </c>
    </row>
    <row r="23" spans="1:15" s="112" customFormat="1" ht="14.1" customHeight="1" x14ac:dyDescent="0.2">
      <c r="A23" s="110" t="s">
        <v>38</v>
      </c>
      <c r="B23" s="302" t="s">
        <v>233</v>
      </c>
      <c r="C23" s="579">
        <v>100000</v>
      </c>
      <c r="D23" s="579"/>
      <c r="E23" s="579">
        <v>200000</v>
      </c>
      <c r="F23" s="579"/>
      <c r="G23" s="579"/>
      <c r="H23" s="579">
        <v>300000</v>
      </c>
      <c r="I23" s="579"/>
      <c r="J23" s="579">
        <v>100000</v>
      </c>
      <c r="K23" s="579">
        <v>100000</v>
      </c>
      <c r="L23" s="579">
        <v>200000</v>
      </c>
      <c r="M23" s="579"/>
      <c r="N23" s="579"/>
      <c r="O23" s="111">
        <f t="shared" si="0"/>
        <v>1000000</v>
      </c>
    </row>
    <row r="24" spans="1:15" s="112" customFormat="1" ht="14.1" customHeight="1" thickBot="1" x14ac:dyDescent="0.25">
      <c r="A24" s="110" t="s">
        <v>39</v>
      </c>
      <c r="B24" s="302" t="s">
        <v>13</v>
      </c>
      <c r="C24" s="579">
        <v>3716223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111">
        <f t="shared" si="0"/>
        <v>3716223</v>
      </c>
    </row>
    <row r="25" spans="1:15" s="107" customFormat="1" ht="15.95" customHeight="1" thickBot="1" x14ac:dyDescent="0.25">
      <c r="A25" s="116" t="s">
        <v>40</v>
      </c>
      <c r="B25" s="38" t="s">
        <v>111</v>
      </c>
      <c r="C25" s="581">
        <f t="shared" ref="C25:N25" si="2">SUM(C16:C24)</f>
        <v>19214149</v>
      </c>
      <c r="D25" s="581">
        <f t="shared" si="2"/>
        <v>13463385</v>
      </c>
      <c r="E25" s="581">
        <f t="shared" si="2"/>
        <v>11463382</v>
      </c>
      <c r="F25" s="581">
        <f t="shared" si="2"/>
        <v>11763380</v>
      </c>
      <c r="G25" s="581">
        <f t="shared" si="2"/>
        <v>10963389</v>
      </c>
      <c r="H25" s="581">
        <f t="shared" si="2"/>
        <v>11913381</v>
      </c>
      <c r="I25" s="581">
        <f t="shared" si="2"/>
        <v>10963380</v>
      </c>
      <c r="J25" s="581">
        <f t="shared" si="2"/>
        <v>11883382</v>
      </c>
      <c r="K25" s="581">
        <f t="shared" si="2"/>
        <v>13763380</v>
      </c>
      <c r="L25" s="581">
        <f t="shared" si="2"/>
        <v>11563380</v>
      </c>
      <c r="M25" s="581">
        <f t="shared" si="2"/>
        <v>10863381</v>
      </c>
      <c r="N25" s="581">
        <f t="shared" si="2"/>
        <v>10263380</v>
      </c>
      <c r="O25" s="114">
        <f t="shared" si="0"/>
        <v>148081349</v>
      </c>
    </row>
    <row r="26" spans="1:15" ht="16.5" thickBot="1" x14ac:dyDescent="0.3">
      <c r="A26" s="116" t="s">
        <v>41</v>
      </c>
      <c r="B26" s="306" t="s">
        <v>112</v>
      </c>
      <c r="C26" s="582">
        <f t="shared" ref="C26:O26" si="3">C14-C25</f>
        <v>0</v>
      </c>
      <c r="D26" s="582">
        <f t="shared" si="3"/>
        <v>0</v>
      </c>
      <c r="E26" s="582">
        <f t="shared" si="3"/>
        <v>0</v>
      </c>
      <c r="F26" s="582">
        <f t="shared" si="3"/>
        <v>0</v>
      </c>
      <c r="G26" s="582">
        <f t="shared" si="3"/>
        <v>0</v>
      </c>
      <c r="H26" s="582">
        <f t="shared" si="3"/>
        <v>0</v>
      </c>
      <c r="I26" s="582">
        <f t="shared" si="3"/>
        <v>0</v>
      </c>
      <c r="J26" s="582">
        <f t="shared" si="3"/>
        <v>0</v>
      </c>
      <c r="K26" s="582">
        <f t="shared" si="3"/>
        <v>0</v>
      </c>
      <c r="L26" s="582">
        <f t="shared" si="3"/>
        <v>0</v>
      </c>
      <c r="M26" s="582">
        <f t="shared" si="3"/>
        <v>0</v>
      </c>
      <c r="N26" s="582">
        <f t="shared" si="3"/>
        <v>0</v>
      </c>
      <c r="O26" s="117">
        <f t="shared" si="3"/>
        <v>0</v>
      </c>
    </row>
    <row r="27" spans="1:15" x14ac:dyDescent="0.25">
      <c r="A27" s="119"/>
    </row>
    <row r="28" spans="1:15" x14ac:dyDescent="0.25">
      <c r="B28" s="120"/>
      <c r="C28" s="121"/>
      <c r="D28" s="121"/>
      <c r="O28" s="118"/>
    </row>
    <row r="29" spans="1:15" x14ac:dyDescent="0.25">
      <c r="O29" s="118"/>
    </row>
    <row r="30" spans="1:15" x14ac:dyDescent="0.25">
      <c r="O30" s="118"/>
    </row>
    <row r="31" spans="1:15" x14ac:dyDescent="0.25">
      <c r="O31" s="118"/>
    </row>
    <row r="32" spans="1:15" x14ac:dyDescent="0.25">
      <c r="O32" s="118"/>
    </row>
    <row r="33" spans="15:15" x14ac:dyDescent="0.25">
      <c r="O33" s="118"/>
    </row>
    <row r="34" spans="15:15" x14ac:dyDescent="0.25">
      <c r="O34" s="118"/>
    </row>
    <row r="35" spans="15:15" x14ac:dyDescent="0.25">
      <c r="O35" s="118"/>
    </row>
    <row r="36" spans="15:15" x14ac:dyDescent="0.25">
      <c r="O36" s="118"/>
    </row>
    <row r="37" spans="15:15" x14ac:dyDescent="0.25">
      <c r="O37" s="118"/>
    </row>
    <row r="38" spans="15:15" x14ac:dyDescent="0.25">
      <c r="O38" s="118"/>
    </row>
    <row r="39" spans="15:15" x14ac:dyDescent="0.25">
      <c r="O39" s="118"/>
    </row>
    <row r="40" spans="15:15" x14ac:dyDescent="0.25">
      <c r="O40" s="118"/>
    </row>
    <row r="41" spans="15:15" x14ac:dyDescent="0.25">
      <c r="O41" s="118"/>
    </row>
    <row r="42" spans="15:15" x14ac:dyDescent="0.25">
      <c r="O42" s="118"/>
    </row>
    <row r="43" spans="15:15" x14ac:dyDescent="0.25">
      <c r="O43" s="118"/>
    </row>
    <row r="44" spans="15:15" x14ac:dyDescent="0.25">
      <c r="O44" s="118"/>
    </row>
    <row r="45" spans="15:15" x14ac:dyDescent="0.25">
      <c r="O45" s="118"/>
    </row>
    <row r="46" spans="15:15" x14ac:dyDescent="0.25">
      <c r="O46" s="118"/>
    </row>
    <row r="47" spans="15:15" x14ac:dyDescent="0.25">
      <c r="O47" s="118"/>
    </row>
    <row r="48" spans="15:15" x14ac:dyDescent="0.25">
      <c r="O48" s="118"/>
    </row>
    <row r="49" spans="15:15" x14ac:dyDescent="0.25">
      <c r="O49" s="118"/>
    </row>
    <row r="50" spans="15:15" x14ac:dyDescent="0.25">
      <c r="O50" s="118"/>
    </row>
    <row r="51" spans="15:15" x14ac:dyDescent="0.25">
      <c r="O51" s="118"/>
    </row>
    <row r="52" spans="15:15" x14ac:dyDescent="0.25">
      <c r="O52" s="118"/>
    </row>
    <row r="53" spans="15:15" x14ac:dyDescent="0.25">
      <c r="O53" s="118"/>
    </row>
    <row r="54" spans="15:15" x14ac:dyDescent="0.25">
      <c r="O54" s="118"/>
    </row>
    <row r="55" spans="15:15" x14ac:dyDescent="0.25">
      <c r="O55" s="118"/>
    </row>
    <row r="56" spans="15:15" x14ac:dyDescent="0.25">
      <c r="O56" s="118"/>
    </row>
    <row r="57" spans="15:15" x14ac:dyDescent="0.25">
      <c r="O57" s="118"/>
    </row>
    <row r="58" spans="15:15" x14ac:dyDescent="0.25">
      <c r="O58" s="118"/>
    </row>
    <row r="59" spans="15:15" x14ac:dyDescent="0.25">
      <c r="O59" s="118"/>
    </row>
    <row r="60" spans="15:15" x14ac:dyDescent="0.25">
      <c r="O60" s="118"/>
    </row>
    <row r="61" spans="15:15" x14ac:dyDescent="0.25">
      <c r="O61" s="118"/>
    </row>
    <row r="62" spans="15:15" x14ac:dyDescent="0.25">
      <c r="O62" s="118"/>
    </row>
    <row r="63" spans="15:15" x14ac:dyDescent="0.25">
      <c r="O63" s="118"/>
    </row>
    <row r="64" spans="15:15" x14ac:dyDescent="0.25">
      <c r="O64" s="118"/>
    </row>
    <row r="65" spans="15:15" x14ac:dyDescent="0.25">
      <c r="O65" s="118"/>
    </row>
    <row r="66" spans="15:15" x14ac:dyDescent="0.25">
      <c r="O66" s="118"/>
    </row>
    <row r="67" spans="15:15" x14ac:dyDescent="0.25">
      <c r="O67" s="118"/>
    </row>
    <row r="68" spans="15:15" x14ac:dyDescent="0.25">
      <c r="O68" s="118"/>
    </row>
    <row r="69" spans="15:15" x14ac:dyDescent="0.25">
      <c r="O69" s="118"/>
    </row>
    <row r="70" spans="15:15" x14ac:dyDescent="0.25">
      <c r="O70" s="118"/>
    </row>
    <row r="71" spans="15:15" x14ac:dyDescent="0.25">
      <c r="O71" s="118"/>
    </row>
    <row r="72" spans="15:15" x14ac:dyDescent="0.25">
      <c r="O72" s="118"/>
    </row>
    <row r="73" spans="15:15" x14ac:dyDescent="0.25">
      <c r="O73" s="118"/>
    </row>
    <row r="74" spans="15:15" x14ac:dyDescent="0.25">
      <c r="O74" s="118"/>
    </row>
    <row r="75" spans="15:15" x14ac:dyDescent="0.25">
      <c r="O75" s="118"/>
    </row>
    <row r="76" spans="15:15" x14ac:dyDescent="0.25">
      <c r="O76" s="118"/>
    </row>
    <row r="77" spans="15:15" x14ac:dyDescent="0.25">
      <c r="O77" s="118"/>
    </row>
    <row r="78" spans="15:15" x14ac:dyDescent="0.25">
      <c r="O78" s="118"/>
    </row>
    <row r="79" spans="15:15" x14ac:dyDescent="0.25">
      <c r="O79" s="118"/>
    </row>
    <row r="80" spans="15:15" x14ac:dyDescent="0.25">
      <c r="O80" s="118"/>
    </row>
    <row r="81" spans="15:15" x14ac:dyDescent="0.25">
      <c r="O81" s="11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C25"/>
  <sheetViews>
    <sheetView workbookViewId="0">
      <selection activeCell="B22" sqref="B22"/>
    </sheetView>
  </sheetViews>
  <sheetFormatPr defaultRowHeight="12.75" x14ac:dyDescent="0.2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 x14ac:dyDescent="0.2">
      <c r="A1" s="700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700"/>
    </row>
    <row r="2" spans="1:3" ht="22.5" customHeight="1" thickBot="1" x14ac:dyDescent="0.25">
      <c r="A2" s="400"/>
      <c r="B2" s="401" t="s">
        <v>14</v>
      </c>
    </row>
    <row r="3" spans="1:3" s="49" customFormat="1" ht="24" customHeight="1" thickBot="1" x14ac:dyDescent="0.25">
      <c r="A3" s="308" t="s">
        <v>53</v>
      </c>
      <c r="B3" s="399" t="str">
        <f>+CONCATENATE(LEFT(ÖSSZEFÜGGÉSEK!A5,4),". évi támogatás összesen")</f>
        <v>2018. évi támogatás összesen</v>
      </c>
    </row>
    <row r="4" spans="1:3" s="50" customFormat="1" ht="13.5" thickBot="1" x14ac:dyDescent="0.25">
      <c r="A4" s="196" t="s">
        <v>500</v>
      </c>
      <c r="B4" s="197" t="s">
        <v>501</v>
      </c>
    </row>
    <row r="5" spans="1:3" x14ac:dyDescent="0.2">
      <c r="A5" s="122" t="s">
        <v>578</v>
      </c>
      <c r="B5" s="432">
        <v>56379800</v>
      </c>
    </row>
    <row r="6" spans="1:3" ht="12.75" customHeight="1" x14ac:dyDescent="0.2">
      <c r="A6" s="123" t="s">
        <v>579</v>
      </c>
      <c r="B6" s="432">
        <v>16483910</v>
      </c>
    </row>
    <row r="7" spans="1:3" x14ac:dyDescent="0.2">
      <c r="A7" s="123" t="s">
        <v>580</v>
      </c>
      <c r="B7" s="432">
        <v>0</v>
      </c>
    </row>
    <row r="8" spans="1:3" x14ac:dyDescent="0.2">
      <c r="A8" s="123" t="s">
        <v>581</v>
      </c>
      <c r="B8" s="432">
        <v>6000000</v>
      </c>
    </row>
    <row r="9" spans="1:3" x14ac:dyDescent="0.2">
      <c r="A9" s="123" t="s">
        <v>582</v>
      </c>
      <c r="B9" s="432">
        <v>61200</v>
      </c>
    </row>
    <row r="10" spans="1:3" x14ac:dyDescent="0.2">
      <c r="A10" s="591" t="s">
        <v>583</v>
      </c>
      <c r="B10" s="592">
        <f>SUM(B5:B9)</f>
        <v>78924910</v>
      </c>
    </row>
    <row r="11" spans="1:3" x14ac:dyDescent="0.2">
      <c r="A11" s="123" t="s">
        <v>584</v>
      </c>
      <c r="B11" s="432"/>
    </row>
    <row r="12" spans="1:3" x14ac:dyDescent="0.2">
      <c r="A12" s="123" t="s">
        <v>585</v>
      </c>
      <c r="B12" s="432"/>
    </row>
    <row r="13" spans="1:3" x14ac:dyDescent="0.2">
      <c r="A13" s="123" t="s">
        <v>586</v>
      </c>
      <c r="B13" s="432"/>
      <c r="C13" s="701" t="s">
        <v>536</v>
      </c>
    </row>
    <row r="14" spans="1:3" x14ac:dyDescent="0.2">
      <c r="A14" s="591" t="s">
        <v>587</v>
      </c>
      <c r="B14" s="592">
        <v>0</v>
      </c>
      <c r="C14" s="701"/>
    </row>
    <row r="15" spans="1:3" x14ac:dyDescent="0.2">
      <c r="A15" s="123" t="s">
        <v>588</v>
      </c>
      <c r="B15" s="432"/>
      <c r="C15" s="701"/>
    </row>
    <row r="16" spans="1:3" x14ac:dyDescent="0.2">
      <c r="A16" s="123" t="s">
        <v>592</v>
      </c>
      <c r="B16" s="432">
        <v>8022000</v>
      </c>
      <c r="C16" s="701"/>
    </row>
    <row r="17" spans="1:3" x14ac:dyDescent="0.2">
      <c r="A17" s="123" t="s">
        <v>589</v>
      </c>
      <c r="B17" s="432">
        <v>1107200</v>
      </c>
      <c r="C17" s="701"/>
    </row>
    <row r="18" spans="1:3" x14ac:dyDescent="0.2">
      <c r="A18" s="123" t="s">
        <v>593</v>
      </c>
      <c r="B18" s="432">
        <v>3394560</v>
      </c>
      <c r="C18" s="701"/>
    </row>
    <row r="19" spans="1:3" x14ac:dyDescent="0.2">
      <c r="A19" s="591" t="s">
        <v>590</v>
      </c>
      <c r="B19" s="592">
        <v>12523760</v>
      </c>
      <c r="C19" s="701"/>
    </row>
    <row r="20" spans="1:3" x14ac:dyDescent="0.2">
      <c r="A20" s="591" t="s">
        <v>591</v>
      </c>
      <c r="B20" s="592">
        <v>1456920</v>
      </c>
      <c r="C20" s="701"/>
    </row>
    <row r="21" spans="1:3" x14ac:dyDescent="0.2">
      <c r="A21" s="123"/>
      <c r="B21" s="432"/>
      <c r="C21" s="701"/>
    </row>
    <row r="22" spans="1:3" x14ac:dyDescent="0.2">
      <c r="A22" s="123"/>
      <c r="B22" s="432"/>
      <c r="C22" s="701"/>
    </row>
    <row r="23" spans="1:3" x14ac:dyDescent="0.2">
      <c r="A23" s="123"/>
      <c r="B23" s="432"/>
      <c r="C23" s="701"/>
    </row>
    <row r="24" spans="1:3" ht="13.5" thickBot="1" x14ac:dyDescent="0.25">
      <c r="A24" s="124"/>
      <c r="B24" s="432"/>
      <c r="C24" s="701"/>
    </row>
    <row r="25" spans="1:3" s="52" customFormat="1" ht="19.5" customHeight="1" thickBot="1" x14ac:dyDescent="0.25">
      <c r="A25" s="35" t="s">
        <v>54</v>
      </c>
      <c r="B25" s="51">
        <f>SUM(B20,B19,B14,B10)</f>
        <v>92905590</v>
      </c>
      <c r="C25" s="701"/>
    </row>
  </sheetData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zoomScale="145" zoomScaleNormal="145" workbookViewId="0">
      <selection activeCell="F26" sqref="F26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705" t="str">
        <f>+CONCATENATE("K I M U T A T Á S",CHAR(10),"a ",LEFT(ÖSSZEFÜGGÉSEK!A5,4),". évben céljelleggel juttatott támogatásokról")</f>
        <v>K I M U T A T Á S
a 2018. évben céljelleggel juttatott támogatásokról</v>
      </c>
      <c r="B1" s="705"/>
      <c r="C1" s="705"/>
      <c r="D1" s="705"/>
    </row>
    <row r="2" spans="1:4" ht="17.25" customHeight="1" x14ac:dyDescent="0.25">
      <c r="A2" s="398"/>
      <c r="B2" s="398"/>
      <c r="C2" s="398"/>
      <c r="D2" s="398"/>
    </row>
    <row r="3" spans="1:4" ht="13.5" thickBot="1" x14ac:dyDescent="0.25">
      <c r="A3" s="218"/>
      <c r="B3" s="218"/>
      <c r="C3" s="702">
        <f>'4.sz tájékoztató t.'!O2</f>
        <v>0</v>
      </c>
      <c r="D3" s="702"/>
    </row>
    <row r="4" spans="1:4" ht="42.75" customHeight="1" thickBot="1" x14ac:dyDescent="0.25">
      <c r="A4" s="402" t="s">
        <v>70</v>
      </c>
      <c r="B4" s="403" t="s">
        <v>126</v>
      </c>
      <c r="C4" s="403" t="s">
        <v>127</v>
      </c>
      <c r="D4" s="404" t="s">
        <v>15</v>
      </c>
    </row>
    <row r="5" spans="1:4" ht="15.95" customHeight="1" x14ac:dyDescent="0.2">
      <c r="A5" s="219" t="s">
        <v>19</v>
      </c>
      <c r="B5" s="29" t="s">
        <v>594</v>
      </c>
      <c r="C5" s="29" t="s">
        <v>596</v>
      </c>
      <c r="D5" s="583">
        <v>1000000</v>
      </c>
    </row>
    <row r="6" spans="1:4" ht="15.95" customHeight="1" x14ac:dyDescent="0.2">
      <c r="A6" s="220" t="s">
        <v>20</v>
      </c>
      <c r="B6" s="30" t="s">
        <v>595</v>
      </c>
      <c r="C6" s="30" t="s">
        <v>596</v>
      </c>
      <c r="D6" s="584">
        <v>800000</v>
      </c>
    </row>
    <row r="7" spans="1:4" ht="15.95" customHeight="1" x14ac:dyDescent="0.2">
      <c r="A7" s="220" t="s">
        <v>21</v>
      </c>
      <c r="B7" s="30"/>
      <c r="C7" s="30"/>
      <c r="D7" s="584"/>
    </row>
    <row r="8" spans="1:4" ht="15.95" customHeight="1" x14ac:dyDescent="0.2">
      <c r="A8" s="220" t="s">
        <v>22</v>
      </c>
      <c r="B8" s="30"/>
      <c r="C8" s="30"/>
      <c r="D8" s="584"/>
    </row>
    <row r="9" spans="1:4" ht="15.95" customHeight="1" x14ac:dyDescent="0.2">
      <c r="A9" s="220" t="s">
        <v>23</v>
      </c>
      <c r="B9" s="30"/>
      <c r="C9" s="30"/>
      <c r="D9" s="584"/>
    </row>
    <row r="10" spans="1:4" ht="15.95" customHeight="1" x14ac:dyDescent="0.2">
      <c r="A10" s="220" t="s">
        <v>24</v>
      </c>
      <c r="B10" s="30"/>
      <c r="C10" s="30"/>
      <c r="D10" s="584"/>
    </row>
    <row r="11" spans="1:4" ht="15.95" customHeight="1" x14ac:dyDescent="0.2">
      <c r="A11" s="220" t="s">
        <v>25</v>
      </c>
      <c r="B11" s="30"/>
      <c r="C11" s="30"/>
      <c r="D11" s="584"/>
    </row>
    <row r="12" spans="1:4" ht="15.95" customHeight="1" x14ac:dyDescent="0.2">
      <c r="A12" s="220" t="s">
        <v>26</v>
      </c>
      <c r="B12" s="30"/>
      <c r="C12" s="30"/>
      <c r="D12" s="584"/>
    </row>
    <row r="13" spans="1:4" ht="15.95" customHeight="1" x14ac:dyDescent="0.2">
      <c r="A13" s="220" t="s">
        <v>27</v>
      </c>
      <c r="B13" s="30"/>
      <c r="C13" s="30"/>
      <c r="D13" s="584"/>
    </row>
    <row r="14" spans="1:4" ht="15.95" customHeight="1" x14ac:dyDescent="0.2">
      <c r="A14" s="220" t="s">
        <v>28</v>
      </c>
      <c r="B14" s="30"/>
      <c r="C14" s="30"/>
      <c r="D14" s="584"/>
    </row>
    <row r="15" spans="1:4" ht="15.95" customHeight="1" x14ac:dyDescent="0.2">
      <c r="A15" s="220" t="s">
        <v>29</v>
      </c>
      <c r="B15" s="30"/>
      <c r="C15" s="30"/>
      <c r="D15" s="584"/>
    </row>
    <row r="16" spans="1:4" ht="15.95" customHeight="1" x14ac:dyDescent="0.2">
      <c r="A16" s="220" t="s">
        <v>30</v>
      </c>
      <c r="B16" s="30"/>
      <c r="C16" s="30"/>
      <c r="D16" s="584"/>
    </row>
    <row r="17" spans="1:4" ht="15.95" customHeight="1" x14ac:dyDescent="0.2">
      <c r="A17" s="220" t="s">
        <v>31</v>
      </c>
      <c r="B17" s="30"/>
      <c r="C17" s="30"/>
      <c r="D17" s="584"/>
    </row>
    <row r="18" spans="1:4" ht="15.95" customHeight="1" x14ac:dyDescent="0.2">
      <c r="A18" s="220" t="s">
        <v>32</v>
      </c>
      <c r="B18" s="30"/>
      <c r="C18" s="30"/>
      <c r="D18" s="584"/>
    </row>
    <row r="19" spans="1:4" ht="15.95" customHeight="1" x14ac:dyDescent="0.2">
      <c r="A19" s="220" t="s">
        <v>33</v>
      </c>
      <c r="B19" s="30"/>
      <c r="C19" s="30"/>
      <c r="D19" s="584"/>
    </row>
    <row r="20" spans="1:4" ht="15.95" customHeight="1" x14ac:dyDescent="0.2">
      <c r="A20" s="220" t="s">
        <v>34</v>
      </c>
      <c r="B20" s="30"/>
      <c r="C20" s="30"/>
      <c r="D20" s="584"/>
    </row>
    <row r="21" spans="1:4" ht="15.95" customHeight="1" x14ac:dyDescent="0.2">
      <c r="A21" s="220" t="s">
        <v>35</v>
      </c>
      <c r="B21" s="30"/>
      <c r="C21" s="30"/>
      <c r="D21" s="584"/>
    </row>
    <row r="22" spans="1:4" ht="15.95" customHeight="1" x14ac:dyDescent="0.2">
      <c r="A22" s="220" t="s">
        <v>36</v>
      </c>
      <c r="B22" s="30"/>
      <c r="C22" s="30"/>
      <c r="D22" s="584"/>
    </row>
    <row r="23" spans="1:4" ht="15.95" customHeight="1" x14ac:dyDescent="0.2">
      <c r="A23" s="220" t="s">
        <v>37</v>
      </c>
      <c r="B23" s="30"/>
      <c r="C23" s="30"/>
      <c r="D23" s="584"/>
    </row>
    <row r="24" spans="1:4" ht="15.95" customHeight="1" x14ac:dyDescent="0.2">
      <c r="A24" s="220" t="s">
        <v>38</v>
      </c>
      <c r="B24" s="30"/>
      <c r="C24" s="30"/>
      <c r="D24" s="584"/>
    </row>
    <row r="25" spans="1:4" ht="15.95" customHeight="1" x14ac:dyDescent="0.2">
      <c r="A25" s="220" t="s">
        <v>39</v>
      </c>
      <c r="B25" s="30"/>
      <c r="C25" s="30"/>
      <c r="D25" s="584"/>
    </row>
    <row r="26" spans="1:4" ht="15.95" customHeight="1" x14ac:dyDescent="0.2">
      <c r="A26" s="220" t="s">
        <v>40</v>
      </c>
      <c r="B26" s="30"/>
      <c r="C26" s="30"/>
      <c r="D26" s="584"/>
    </row>
    <row r="27" spans="1:4" ht="15.95" customHeight="1" x14ac:dyDescent="0.2">
      <c r="A27" s="220" t="s">
        <v>41</v>
      </c>
      <c r="B27" s="30"/>
      <c r="C27" s="30"/>
      <c r="D27" s="584"/>
    </row>
    <row r="28" spans="1:4" ht="15.95" customHeight="1" x14ac:dyDescent="0.2">
      <c r="A28" s="220" t="s">
        <v>42</v>
      </c>
      <c r="B28" s="30"/>
      <c r="C28" s="30"/>
      <c r="D28" s="584"/>
    </row>
    <row r="29" spans="1:4" ht="15.95" customHeight="1" x14ac:dyDescent="0.2">
      <c r="A29" s="220" t="s">
        <v>43</v>
      </c>
      <c r="B29" s="30"/>
      <c r="C29" s="30"/>
      <c r="D29" s="584"/>
    </row>
    <row r="30" spans="1:4" ht="15.95" customHeight="1" x14ac:dyDescent="0.2">
      <c r="A30" s="220" t="s">
        <v>44</v>
      </c>
      <c r="B30" s="30"/>
      <c r="C30" s="30"/>
      <c r="D30" s="584"/>
    </row>
    <row r="31" spans="1:4" ht="15.95" customHeight="1" x14ac:dyDescent="0.2">
      <c r="A31" s="220" t="s">
        <v>45</v>
      </c>
      <c r="B31" s="30"/>
      <c r="C31" s="30"/>
      <c r="D31" s="584"/>
    </row>
    <row r="32" spans="1:4" ht="15.95" customHeight="1" x14ac:dyDescent="0.2">
      <c r="A32" s="220" t="s">
        <v>46</v>
      </c>
      <c r="B32" s="30"/>
      <c r="C32" s="30"/>
      <c r="D32" s="584"/>
    </row>
    <row r="33" spans="1:4" ht="15.95" customHeight="1" x14ac:dyDescent="0.2">
      <c r="A33" s="220" t="s">
        <v>47</v>
      </c>
      <c r="B33" s="30"/>
      <c r="C33" s="30"/>
      <c r="D33" s="584"/>
    </row>
    <row r="34" spans="1:4" ht="15.95" customHeight="1" x14ac:dyDescent="0.2">
      <c r="A34" s="220" t="s">
        <v>128</v>
      </c>
      <c r="B34" s="30"/>
      <c r="C34" s="30"/>
      <c r="D34" s="585"/>
    </row>
    <row r="35" spans="1:4" ht="15.95" customHeight="1" x14ac:dyDescent="0.2">
      <c r="A35" s="220" t="s">
        <v>129</v>
      </c>
      <c r="B35" s="30"/>
      <c r="C35" s="30"/>
      <c r="D35" s="585"/>
    </row>
    <row r="36" spans="1:4" ht="15.95" customHeight="1" x14ac:dyDescent="0.2">
      <c r="A36" s="220" t="s">
        <v>130</v>
      </c>
      <c r="B36" s="30"/>
      <c r="C36" s="30"/>
      <c r="D36" s="585"/>
    </row>
    <row r="37" spans="1:4" ht="15.95" customHeight="1" thickBot="1" x14ac:dyDescent="0.25">
      <c r="A37" s="221" t="s">
        <v>131</v>
      </c>
      <c r="B37" s="31"/>
      <c r="C37" s="31"/>
      <c r="D37" s="586"/>
    </row>
    <row r="38" spans="1:4" ht="15.95" customHeight="1" thickBot="1" x14ac:dyDescent="0.25">
      <c r="A38" s="703" t="s">
        <v>54</v>
      </c>
      <c r="B38" s="704"/>
      <c r="C38" s="222"/>
      <c r="D38" s="587">
        <f>SUM(D5:D37)</f>
        <v>1800000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8"/>
  <sheetViews>
    <sheetView view="pageLayout" topLeftCell="B1" zoomScaleNormal="120" zoomScaleSheetLayoutView="100" workbookViewId="0">
      <selection activeCell="D30" sqref="D30"/>
    </sheetView>
  </sheetViews>
  <sheetFormatPr defaultRowHeight="15.75" x14ac:dyDescent="0.25"/>
  <cols>
    <col min="1" max="1" width="9" style="406" customWidth="1"/>
    <col min="2" max="2" width="66.33203125" style="406" bestFit="1" customWidth="1"/>
    <col min="3" max="3" width="15.5" style="407" customWidth="1"/>
    <col min="4" max="5" width="15.5" style="406" customWidth="1"/>
    <col min="6" max="6" width="9" style="440" customWidth="1"/>
    <col min="7" max="16384" width="9.33203125" style="440"/>
  </cols>
  <sheetData>
    <row r="1" spans="1:5" ht="15.95" customHeight="1" x14ac:dyDescent="0.25">
      <c r="A1" s="625" t="s">
        <v>16</v>
      </c>
      <c r="B1" s="625"/>
      <c r="C1" s="625"/>
      <c r="D1" s="625"/>
      <c r="E1" s="625"/>
    </row>
    <row r="2" spans="1:5" ht="15.95" customHeight="1" thickBot="1" x14ac:dyDescent="0.3">
      <c r="A2" s="626" t="s">
        <v>153</v>
      </c>
      <c r="B2" s="626"/>
      <c r="D2" s="147"/>
      <c r="E2" s="324">
        <f>'4.sz tájékoztató t.'!O2</f>
        <v>0</v>
      </c>
    </row>
    <row r="3" spans="1:5" ht="38.1" customHeight="1" thickBot="1" x14ac:dyDescent="0.3">
      <c r="A3" s="23" t="s">
        <v>70</v>
      </c>
      <c r="B3" s="24" t="s">
        <v>18</v>
      </c>
      <c r="C3" s="24" t="str">
        <f>+CONCATENATE(LEFT(ÖSSZEFÜGGÉSEK!A5,4)+1,". évi")</f>
        <v>2019. évi</v>
      </c>
      <c r="D3" s="431" t="str">
        <f>+CONCATENATE(LEFT(ÖSSZEFÜGGÉSEK!A5,4)+2,". évi")</f>
        <v>2020. évi</v>
      </c>
      <c r="E3" s="167" t="str">
        <f>+CONCATENATE(LEFT(ÖSSZEFÜGGÉSEK!A5,4)+3,". évi")</f>
        <v>2021. évi</v>
      </c>
    </row>
    <row r="4" spans="1:5" s="441" customFormat="1" ht="12" customHeight="1" thickBot="1" x14ac:dyDescent="0.25">
      <c r="A4" s="32" t="s">
        <v>500</v>
      </c>
      <c r="B4" s="33" t="s">
        <v>501</v>
      </c>
      <c r="C4" s="33" t="s">
        <v>502</v>
      </c>
      <c r="D4" s="33" t="s">
        <v>504</v>
      </c>
      <c r="E4" s="475" t="s">
        <v>503</v>
      </c>
    </row>
    <row r="5" spans="1:5" s="442" customFormat="1" ht="12" customHeight="1" thickBot="1" x14ac:dyDescent="0.25">
      <c r="A5" s="20" t="s">
        <v>19</v>
      </c>
      <c r="B5" s="21" t="s">
        <v>540</v>
      </c>
      <c r="C5" s="492">
        <v>92905590</v>
      </c>
      <c r="D5" s="492">
        <v>92905590</v>
      </c>
      <c r="E5" s="492">
        <v>92905590</v>
      </c>
    </row>
    <row r="6" spans="1:5" s="442" customFormat="1" ht="12" customHeight="1" thickBot="1" x14ac:dyDescent="0.25">
      <c r="A6" s="20" t="s">
        <v>20</v>
      </c>
      <c r="B6" s="309" t="s">
        <v>380</v>
      </c>
      <c r="C6" s="492"/>
      <c r="D6" s="492"/>
      <c r="E6" s="493"/>
    </row>
    <row r="7" spans="1:5" s="442" customFormat="1" ht="12" customHeight="1" thickBot="1" x14ac:dyDescent="0.25">
      <c r="A7" s="20" t="s">
        <v>21</v>
      </c>
      <c r="B7" s="21" t="s">
        <v>388</v>
      </c>
      <c r="C7" s="492"/>
      <c r="D7" s="492"/>
      <c r="E7" s="493"/>
    </row>
    <row r="8" spans="1:5" s="442" customFormat="1" ht="12" customHeight="1" thickBot="1" x14ac:dyDescent="0.25">
      <c r="A8" s="20" t="s">
        <v>174</v>
      </c>
      <c r="B8" s="21" t="s">
        <v>269</v>
      </c>
      <c r="C8" s="430">
        <f>SUM(C9:C15)</f>
        <v>19520000</v>
      </c>
      <c r="D8" s="430">
        <f>SUM(D9:D15)</f>
        <v>19520000</v>
      </c>
      <c r="E8" s="474">
        <f>SUM(E9:E15)</f>
        <v>19520000</v>
      </c>
    </row>
    <row r="9" spans="1:5" s="442" customFormat="1" ht="12" customHeight="1" x14ac:dyDescent="0.2">
      <c r="A9" s="15" t="s">
        <v>270</v>
      </c>
      <c r="B9" s="443" t="s">
        <v>564</v>
      </c>
      <c r="C9" s="425"/>
      <c r="D9" s="425"/>
      <c r="E9" s="282"/>
    </row>
    <row r="10" spans="1:5" s="442" customFormat="1" ht="12" customHeight="1" x14ac:dyDescent="0.2">
      <c r="A10" s="14" t="s">
        <v>271</v>
      </c>
      <c r="B10" s="444" t="s">
        <v>565</v>
      </c>
      <c r="C10" s="424"/>
      <c r="D10" s="424"/>
      <c r="E10" s="281"/>
    </row>
    <row r="11" spans="1:5" s="442" customFormat="1" ht="12" customHeight="1" x14ac:dyDescent="0.2">
      <c r="A11" s="14" t="s">
        <v>272</v>
      </c>
      <c r="B11" s="444" t="s">
        <v>566</v>
      </c>
      <c r="C11" s="424">
        <v>12500000</v>
      </c>
      <c r="D11" s="424">
        <v>12500000</v>
      </c>
      <c r="E11" s="424">
        <v>12500000</v>
      </c>
    </row>
    <row r="12" spans="1:5" s="442" customFormat="1" ht="12" customHeight="1" x14ac:dyDescent="0.2">
      <c r="A12" s="14" t="s">
        <v>273</v>
      </c>
      <c r="B12" s="444" t="s">
        <v>567</v>
      </c>
      <c r="C12" s="424"/>
      <c r="D12" s="424"/>
      <c r="E12" s="281"/>
    </row>
    <row r="13" spans="1:5" s="442" customFormat="1" ht="12" customHeight="1" x14ac:dyDescent="0.2">
      <c r="A13" s="14" t="s">
        <v>561</v>
      </c>
      <c r="B13" s="444" t="s">
        <v>274</v>
      </c>
      <c r="C13" s="424">
        <v>6200000</v>
      </c>
      <c r="D13" s="424">
        <v>6200000</v>
      </c>
      <c r="E13" s="424">
        <v>6200000</v>
      </c>
    </row>
    <row r="14" spans="1:5" s="442" customFormat="1" ht="12" customHeight="1" x14ac:dyDescent="0.2">
      <c r="A14" s="14" t="s">
        <v>562</v>
      </c>
      <c r="B14" s="444" t="s">
        <v>275</v>
      </c>
      <c r="C14" s="424">
        <v>300000</v>
      </c>
      <c r="D14" s="424">
        <v>300000</v>
      </c>
      <c r="E14" s="424">
        <v>300000</v>
      </c>
    </row>
    <row r="15" spans="1:5" s="442" customFormat="1" ht="12" customHeight="1" thickBot="1" x14ac:dyDescent="0.25">
      <c r="A15" s="16" t="s">
        <v>563</v>
      </c>
      <c r="B15" s="445" t="s">
        <v>276</v>
      </c>
      <c r="C15" s="426">
        <v>520000</v>
      </c>
      <c r="D15" s="426">
        <v>520000</v>
      </c>
      <c r="E15" s="426">
        <v>520000</v>
      </c>
    </row>
    <row r="16" spans="1:5" s="442" customFormat="1" ht="12" customHeight="1" thickBot="1" x14ac:dyDescent="0.25">
      <c r="A16" s="20" t="s">
        <v>23</v>
      </c>
      <c r="B16" s="21" t="s">
        <v>543</v>
      </c>
      <c r="C16" s="492">
        <v>7323432</v>
      </c>
      <c r="D16" s="492">
        <v>7323432</v>
      </c>
      <c r="E16" s="492">
        <v>7323432</v>
      </c>
    </row>
    <row r="17" spans="1:6" s="442" customFormat="1" ht="12" customHeight="1" thickBot="1" x14ac:dyDescent="0.25">
      <c r="A17" s="20" t="s">
        <v>24</v>
      </c>
      <c r="B17" s="21" t="s">
        <v>10</v>
      </c>
      <c r="C17" s="492"/>
      <c r="D17" s="492"/>
      <c r="E17" s="493"/>
    </row>
    <row r="18" spans="1:6" s="442" customFormat="1" ht="12" customHeight="1" thickBot="1" x14ac:dyDescent="0.25">
      <c r="A18" s="20" t="s">
        <v>181</v>
      </c>
      <c r="B18" s="21" t="s">
        <v>542</v>
      </c>
      <c r="C18" s="492"/>
      <c r="D18" s="492"/>
      <c r="E18" s="493"/>
    </row>
    <row r="19" spans="1:6" s="442" customFormat="1" ht="12" customHeight="1" thickBot="1" x14ac:dyDescent="0.25">
      <c r="A19" s="20" t="s">
        <v>26</v>
      </c>
      <c r="B19" s="309" t="s">
        <v>541</v>
      </c>
      <c r="C19" s="492"/>
      <c r="D19" s="492"/>
      <c r="E19" s="493"/>
    </row>
    <row r="20" spans="1:6" s="442" customFormat="1" ht="12" customHeight="1" thickBot="1" x14ac:dyDescent="0.25">
      <c r="A20" s="20" t="s">
        <v>27</v>
      </c>
      <c r="B20" s="21" t="s">
        <v>309</v>
      </c>
      <c r="C20" s="430">
        <f>+C5+C6+C7+C8+C16+C17+C18+C19</f>
        <v>119749022</v>
      </c>
      <c r="D20" s="430">
        <f>+D5+D6+D7+D8+D16+D17+D18+D19</f>
        <v>119749022</v>
      </c>
      <c r="E20" s="320">
        <f>+E5+E6+E7+E8+E16+E17+E18+E19</f>
        <v>119749022</v>
      </c>
    </row>
    <row r="21" spans="1:6" s="442" customFormat="1" ht="12" customHeight="1" thickBot="1" x14ac:dyDescent="0.25">
      <c r="A21" s="20" t="s">
        <v>28</v>
      </c>
      <c r="B21" s="21" t="s">
        <v>544</v>
      </c>
      <c r="C21" s="539"/>
      <c r="D21" s="539"/>
      <c r="E21" s="540"/>
    </row>
    <row r="22" spans="1:6" s="442" customFormat="1" ht="12" customHeight="1" thickBot="1" x14ac:dyDescent="0.25">
      <c r="A22" s="20" t="s">
        <v>29</v>
      </c>
      <c r="B22" s="21" t="s">
        <v>545</v>
      </c>
      <c r="C22" s="430">
        <f>+C20+C21</f>
        <v>119749022</v>
      </c>
      <c r="D22" s="430">
        <f>+D20+D21</f>
        <v>119749022</v>
      </c>
      <c r="E22" s="474">
        <f>+E20+E21</f>
        <v>119749022</v>
      </c>
    </row>
    <row r="23" spans="1:6" s="442" customFormat="1" ht="12" customHeight="1" x14ac:dyDescent="0.2">
      <c r="A23" s="392"/>
      <c r="B23" s="393"/>
      <c r="C23" s="394"/>
      <c r="D23" s="536"/>
      <c r="E23" s="537"/>
    </row>
    <row r="24" spans="1:6" s="442" customFormat="1" ht="12" customHeight="1" x14ac:dyDescent="0.2">
      <c r="A24" s="625" t="s">
        <v>48</v>
      </c>
      <c r="B24" s="625"/>
      <c r="C24" s="625"/>
      <c r="D24" s="625"/>
      <c r="E24" s="625"/>
    </row>
    <row r="25" spans="1:6" s="442" customFormat="1" ht="12" customHeight="1" thickBot="1" x14ac:dyDescent="0.25">
      <c r="A25" s="627" t="s">
        <v>154</v>
      </c>
      <c r="B25" s="627"/>
      <c r="C25" s="407"/>
      <c r="D25" s="147"/>
      <c r="E25" s="324">
        <f>E2</f>
        <v>0</v>
      </c>
    </row>
    <row r="26" spans="1:6" s="442" customFormat="1" ht="24" customHeight="1" thickBot="1" x14ac:dyDescent="0.25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67" t="str">
        <f>+E3</f>
        <v>2021. évi</v>
      </c>
      <c r="F26" s="538"/>
    </row>
    <row r="27" spans="1:6" s="442" customFormat="1" ht="12" customHeight="1" thickBot="1" x14ac:dyDescent="0.25">
      <c r="A27" s="435" t="s">
        <v>500</v>
      </c>
      <c r="B27" s="436" t="s">
        <v>501</v>
      </c>
      <c r="C27" s="436" t="s">
        <v>502</v>
      </c>
      <c r="D27" s="436" t="s">
        <v>504</v>
      </c>
      <c r="E27" s="532" t="s">
        <v>503</v>
      </c>
      <c r="F27" s="538"/>
    </row>
    <row r="28" spans="1:6" s="442" customFormat="1" ht="15" customHeight="1" thickBot="1" x14ac:dyDescent="0.25">
      <c r="A28" s="20" t="s">
        <v>19</v>
      </c>
      <c r="B28" s="27" t="s">
        <v>546</v>
      </c>
      <c r="C28" s="492">
        <v>62393458</v>
      </c>
      <c r="D28" s="492">
        <v>62393458</v>
      </c>
      <c r="E28" s="492">
        <v>62393458</v>
      </c>
      <c r="F28" s="538"/>
    </row>
    <row r="29" spans="1:6" ht="12" customHeight="1" thickBot="1" x14ac:dyDescent="0.3">
      <c r="A29" s="510" t="s">
        <v>20</v>
      </c>
      <c r="B29" s="533" t="s">
        <v>551</v>
      </c>
      <c r="C29" s="534">
        <f>+C30+C31+C32</f>
        <v>0</v>
      </c>
      <c r="D29" s="534">
        <f>+D30+D31+D32</f>
        <v>0</v>
      </c>
      <c r="E29" s="535">
        <f>+E30+E31+E32</f>
        <v>0</v>
      </c>
    </row>
    <row r="30" spans="1:6" ht="12" customHeight="1" x14ac:dyDescent="0.25">
      <c r="A30" s="15" t="s">
        <v>105</v>
      </c>
      <c r="B30" s="8" t="s">
        <v>231</v>
      </c>
      <c r="C30" s="425"/>
      <c r="D30" s="425"/>
      <c r="E30" s="282"/>
    </row>
    <row r="31" spans="1:6" ht="12" customHeight="1" x14ac:dyDescent="0.25">
      <c r="A31" s="15" t="s">
        <v>106</v>
      </c>
      <c r="B31" s="12" t="s">
        <v>188</v>
      </c>
      <c r="C31" s="424"/>
      <c r="D31" s="424"/>
      <c r="E31" s="281"/>
    </row>
    <row r="32" spans="1:6" ht="12" customHeight="1" thickBot="1" x14ac:dyDescent="0.3">
      <c r="A32" s="15" t="s">
        <v>107</v>
      </c>
      <c r="B32" s="311" t="s">
        <v>233</v>
      </c>
      <c r="C32" s="424"/>
      <c r="D32" s="424"/>
      <c r="E32" s="281"/>
    </row>
    <row r="33" spans="1:7" ht="12" customHeight="1" thickBot="1" x14ac:dyDescent="0.3">
      <c r="A33" s="20" t="s">
        <v>21</v>
      </c>
      <c r="B33" s="130" t="s">
        <v>455</v>
      </c>
      <c r="C33" s="423">
        <f>+C28+C29</f>
        <v>62393458</v>
      </c>
      <c r="D33" s="423">
        <f>+D28+D29</f>
        <v>62393458</v>
      </c>
      <c r="E33" s="280">
        <f>+E28+E29</f>
        <v>62393458</v>
      </c>
    </row>
    <row r="34" spans="1:7" ht="15" customHeight="1" thickBot="1" x14ac:dyDescent="0.3">
      <c r="A34" s="20" t="s">
        <v>22</v>
      </c>
      <c r="B34" s="130" t="s">
        <v>547</v>
      </c>
      <c r="C34" s="541">
        <v>59039906</v>
      </c>
      <c r="D34" s="541">
        <v>59039906</v>
      </c>
      <c r="E34" s="541">
        <v>59039906</v>
      </c>
      <c r="F34" s="455"/>
    </row>
    <row r="35" spans="1:7" s="442" customFormat="1" ht="12.95" customHeight="1" thickBot="1" x14ac:dyDescent="0.25">
      <c r="A35" s="312" t="s">
        <v>23</v>
      </c>
      <c r="B35" s="405" t="s">
        <v>548</v>
      </c>
      <c r="C35" s="531">
        <f>+C33+C34</f>
        <v>121433364</v>
      </c>
      <c r="D35" s="531">
        <f>+D33+D34</f>
        <v>121433364</v>
      </c>
      <c r="E35" s="525">
        <f>+E33+E34</f>
        <v>121433364</v>
      </c>
    </row>
    <row r="36" spans="1:7" x14ac:dyDescent="0.25">
      <c r="C36" s="406"/>
    </row>
    <row r="37" spans="1:7" x14ac:dyDescent="0.25">
      <c r="C37" s="406"/>
    </row>
    <row r="38" spans="1:7" x14ac:dyDescent="0.25">
      <c r="C38" s="406"/>
    </row>
    <row r="39" spans="1:7" ht="16.5" customHeight="1" x14ac:dyDescent="0.25">
      <c r="C39" s="406"/>
    </row>
    <row r="40" spans="1:7" x14ac:dyDescent="0.25">
      <c r="C40" s="406"/>
    </row>
    <row r="41" spans="1:7" x14ac:dyDescent="0.25">
      <c r="C41" s="406"/>
    </row>
    <row r="42" spans="1:7" s="406" customFormat="1" x14ac:dyDescent="0.25">
      <c r="F42" s="440"/>
      <c r="G42" s="440"/>
    </row>
    <row r="43" spans="1:7" s="406" customFormat="1" x14ac:dyDescent="0.25">
      <c r="F43" s="440"/>
      <c r="G43" s="440"/>
    </row>
    <row r="44" spans="1:7" s="406" customFormat="1" x14ac:dyDescent="0.25">
      <c r="F44" s="440"/>
      <c r="G44" s="440"/>
    </row>
    <row r="45" spans="1:7" s="406" customFormat="1" x14ac:dyDescent="0.25">
      <c r="F45" s="440"/>
      <c r="G45" s="440"/>
    </row>
    <row r="46" spans="1:7" s="406" customFormat="1" x14ac:dyDescent="0.25">
      <c r="F46" s="440"/>
      <c r="G46" s="440"/>
    </row>
    <row r="47" spans="1:7" s="406" customFormat="1" x14ac:dyDescent="0.25">
      <c r="F47" s="440"/>
      <c r="G47" s="440"/>
    </row>
    <row r="48" spans="1:7" s="406" customFormat="1" x14ac:dyDescent="0.25">
      <c r="F48" s="440"/>
      <c r="G48" s="440"/>
    </row>
  </sheetData>
  <sheetProtection sheet="1"/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CE,Félkövér"&amp;12Kajárpéc Községi Önkormányzat2017. ÉVI KÖLTSÉGVETÉSI ÉVET KÖVETŐ 3 ÉV TERVEZETT BEVÉTELEI, KIADÁSAI&amp;R&amp;"Times New Roman CE,Félkövér dőlt"&amp;11 7.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topLeftCell="D1" zoomScaleNormal="130" zoomScaleSheetLayoutView="100" workbookViewId="0">
      <selection activeCell="J91" sqref="J91"/>
    </sheetView>
  </sheetViews>
  <sheetFormatPr defaultRowHeight="15.75" x14ac:dyDescent="0.25"/>
  <cols>
    <col min="1" max="1" width="9.5" style="406" customWidth="1"/>
    <col min="2" max="2" width="91.6640625" style="406" customWidth="1"/>
    <col min="3" max="5" width="21.6640625" style="407" customWidth="1"/>
    <col min="6" max="16384" width="9.33203125" style="440"/>
  </cols>
  <sheetData>
    <row r="1" spans="1:5" ht="15.95" customHeight="1" x14ac:dyDescent="0.25">
      <c r="A1" s="625" t="s">
        <v>16</v>
      </c>
      <c r="B1" s="625"/>
      <c r="C1" s="625"/>
      <c r="D1" s="440"/>
      <c r="E1" s="440"/>
    </row>
    <row r="2" spans="1:5" ht="15.95" customHeight="1" thickBot="1" x14ac:dyDescent="0.3">
      <c r="A2" s="626" t="s">
        <v>153</v>
      </c>
      <c r="B2" s="626"/>
      <c r="C2" s="324"/>
      <c r="D2" s="324"/>
      <c r="E2" s="324"/>
    </row>
    <row r="3" spans="1:5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  <c r="D3" s="40" t="s">
        <v>599</v>
      </c>
      <c r="E3" s="40" t="s">
        <v>623</v>
      </c>
    </row>
    <row r="4" spans="1:5" s="441" customFormat="1" ht="12" customHeight="1" thickBot="1" x14ac:dyDescent="0.25">
      <c r="A4" s="435"/>
      <c r="B4" s="436" t="s">
        <v>500</v>
      </c>
      <c r="C4" s="437" t="s">
        <v>501</v>
      </c>
      <c r="D4" s="437" t="s">
        <v>501</v>
      </c>
      <c r="E4" s="437" t="s">
        <v>501</v>
      </c>
    </row>
    <row r="5" spans="1:5" s="442" customFormat="1" ht="12" customHeight="1" thickBot="1" x14ac:dyDescent="0.25">
      <c r="A5" s="20" t="s">
        <v>19</v>
      </c>
      <c r="B5" s="21" t="s">
        <v>254</v>
      </c>
      <c r="C5" s="314">
        <f>+C6+C7+C8+C9+C10+C11</f>
        <v>0</v>
      </c>
      <c r="D5" s="314">
        <f>+D6+D7+D8+D9+D10+D11</f>
        <v>0</v>
      </c>
      <c r="E5" s="314">
        <f>+E6+E7+E8+E9+E10+E11</f>
        <v>0</v>
      </c>
    </row>
    <row r="6" spans="1:5" s="442" customFormat="1" ht="12" customHeight="1" x14ac:dyDescent="0.2">
      <c r="A6" s="15" t="s">
        <v>99</v>
      </c>
      <c r="B6" s="443" t="s">
        <v>255</v>
      </c>
      <c r="C6" s="317"/>
      <c r="D6" s="317"/>
      <c r="E6" s="317"/>
    </row>
    <row r="7" spans="1:5" s="442" customFormat="1" ht="12" customHeight="1" x14ac:dyDescent="0.2">
      <c r="A7" s="14" t="s">
        <v>100</v>
      </c>
      <c r="B7" s="444" t="s">
        <v>256</v>
      </c>
      <c r="C7" s="316"/>
      <c r="D7" s="316"/>
      <c r="E7" s="316"/>
    </row>
    <row r="8" spans="1:5" s="442" customFormat="1" ht="12" customHeight="1" x14ac:dyDescent="0.2">
      <c r="A8" s="14" t="s">
        <v>101</v>
      </c>
      <c r="B8" s="444" t="s">
        <v>559</v>
      </c>
      <c r="C8" s="316"/>
      <c r="D8" s="316"/>
      <c r="E8" s="316"/>
    </row>
    <row r="9" spans="1:5" s="442" customFormat="1" ht="12" customHeight="1" x14ac:dyDescent="0.2">
      <c r="A9" s="14" t="s">
        <v>102</v>
      </c>
      <c r="B9" s="444" t="s">
        <v>258</v>
      </c>
      <c r="C9" s="316"/>
      <c r="D9" s="316"/>
      <c r="E9" s="316"/>
    </row>
    <row r="10" spans="1:5" s="442" customFormat="1" ht="12" customHeight="1" x14ac:dyDescent="0.2">
      <c r="A10" s="14" t="s">
        <v>149</v>
      </c>
      <c r="B10" s="310" t="s">
        <v>439</v>
      </c>
      <c r="C10" s="316"/>
      <c r="D10" s="316"/>
      <c r="E10" s="316"/>
    </row>
    <row r="11" spans="1:5" s="442" customFormat="1" ht="12" customHeight="1" thickBot="1" x14ac:dyDescent="0.25">
      <c r="A11" s="16" t="s">
        <v>103</v>
      </c>
      <c r="B11" s="311" t="s">
        <v>440</v>
      </c>
      <c r="C11" s="316"/>
      <c r="D11" s="316"/>
      <c r="E11" s="316"/>
    </row>
    <row r="12" spans="1:5" s="442" customFormat="1" ht="12" customHeight="1" thickBot="1" x14ac:dyDescent="0.25">
      <c r="A12" s="20" t="s">
        <v>20</v>
      </c>
      <c r="B12" s="309" t="s">
        <v>259</v>
      </c>
      <c r="C12" s="314">
        <f>+C13+C14+C15+C16+C17</f>
        <v>0</v>
      </c>
      <c r="D12" s="314">
        <f>E12-C12</f>
        <v>0</v>
      </c>
      <c r="E12" s="314">
        <f>+E13+E14+E15+E16+E17</f>
        <v>0</v>
      </c>
    </row>
    <row r="13" spans="1:5" s="442" customFormat="1" ht="12" customHeight="1" x14ac:dyDescent="0.2">
      <c r="A13" s="15" t="s">
        <v>105</v>
      </c>
      <c r="B13" s="443" t="s">
        <v>260</v>
      </c>
      <c r="C13" s="317"/>
      <c r="D13" s="317"/>
      <c r="E13" s="317"/>
    </row>
    <row r="14" spans="1:5" s="442" customFormat="1" ht="12" customHeight="1" x14ac:dyDescent="0.2">
      <c r="A14" s="14" t="s">
        <v>106</v>
      </c>
      <c r="B14" s="444" t="s">
        <v>261</v>
      </c>
      <c r="C14" s="316"/>
      <c r="D14" s="316"/>
      <c r="E14" s="316"/>
    </row>
    <row r="15" spans="1:5" s="442" customFormat="1" ht="12" customHeight="1" x14ac:dyDescent="0.2">
      <c r="A15" s="14" t="s">
        <v>107</v>
      </c>
      <c r="B15" s="444" t="s">
        <v>429</v>
      </c>
      <c r="C15" s="316"/>
      <c r="D15" s="316"/>
      <c r="E15" s="316"/>
    </row>
    <row r="16" spans="1:5" s="442" customFormat="1" ht="12" customHeight="1" x14ac:dyDescent="0.2">
      <c r="A16" s="14" t="s">
        <v>108</v>
      </c>
      <c r="B16" s="444" t="s">
        <v>430</v>
      </c>
      <c r="C16" s="316"/>
      <c r="D16" s="316"/>
      <c r="E16" s="316"/>
    </row>
    <row r="17" spans="1:5" s="442" customFormat="1" ht="12" customHeight="1" x14ac:dyDescent="0.2">
      <c r="A17" s="14" t="s">
        <v>109</v>
      </c>
      <c r="B17" s="444" t="s">
        <v>262</v>
      </c>
      <c r="C17" s="316"/>
      <c r="D17" s="316">
        <f>E17-C17</f>
        <v>0</v>
      </c>
      <c r="E17" s="316">
        <f>'9.2. sz. mell'!E23</f>
        <v>0</v>
      </c>
    </row>
    <row r="18" spans="1:5" s="442" customFormat="1" ht="12" customHeight="1" thickBot="1" x14ac:dyDescent="0.25">
      <c r="A18" s="16" t="s">
        <v>118</v>
      </c>
      <c r="B18" s="311" t="s">
        <v>263</v>
      </c>
      <c r="C18" s="318"/>
      <c r="D18" s="318"/>
      <c r="E18" s="318"/>
    </row>
    <row r="19" spans="1:5" s="442" customFormat="1" ht="12" customHeight="1" thickBot="1" x14ac:dyDescent="0.25">
      <c r="A19" s="20" t="s">
        <v>21</v>
      </c>
      <c r="B19" s="21" t="s">
        <v>264</v>
      </c>
      <c r="C19" s="314">
        <f>+C20+C21+C22+C23+C24</f>
        <v>0</v>
      </c>
      <c r="D19" s="314">
        <f>+D20+D21+D22+D23+D24</f>
        <v>0</v>
      </c>
      <c r="E19" s="314">
        <f>+E20+E21+E22+E23+E24</f>
        <v>0</v>
      </c>
    </row>
    <row r="20" spans="1:5" s="442" customFormat="1" ht="12" customHeight="1" x14ac:dyDescent="0.2">
      <c r="A20" s="15" t="s">
        <v>88</v>
      </c>
      <c r="B20" s="443" t="s">
        <v>265</v>
      </c>
      <c r="C20" s="317"/>
      <c r="D20" s="317"/>
      <c r="E20" s="317"/>
    </row>
    <row r="21" spans="1:5" s="442" customFormat="1" ht="12" customHeight="1" x14ac:dyDescent="0.2">
      <c r="A21" s="14" t="s">
        <v>89</v>
      </c>
      <c r="B21" s="444" t="s">
        <v>266</v>
      </c>
      <c r="C21" s="316"/>
      <c r="D21" s="316"/>
      <c r="E21" s="316"/>
    </row>
    <row r="22" spans="1:5" s="442" customFormat="1" ht="12" customHeight="1" x14ac:dyDescent="0.2">
      <c r="A22" s="14" t="s">
        <v>90</v>
      </c>
      <c r="B22" s="444" t="s">
        <v>431</v>
      </c>
      <c r="C22" s="316"/>
      <c r="D22" s="316"/>
      <c r="E22" s="316"/>
    </row>
    <row r="23" spans="1:5" s="442" customFormat="1" ht="12" customHeight="1" x14ac:dyDescent="0.2">
      <c r="A23" s="14" t="s">
        <v>91</v>
      </c>
      <c r="B23" s="444" t="s">
        <v>432</v>
      </c>
      <c r="C23" s="316"/>
      <c r="D23" s="316"/>
      <c r="E23" s="316"/>
    </row>
    <row r="24" spans="1:5" s="442" customFormat="1" ht="12" customHeight="1" x14ac:dyDescent="0.2">
      <c r="A24" s="14" t="s">
        <v>172</v>
      </c>
      <c r="B24" s="444" t="s">
        <v>267</v>
      </c>
      <c r="C24" s="316"/>
      <c r="D24" s="316">
        <v>0</v>
      </c>
      <c r="E24" s="316"/>
    </row>
    <row r="25" spans="1:5" s="442" customFormat="1" ht="12" customHeight="1" thickBot="1" x14ac:dyDescent="0.25">
      <c r="A25" s="16" t="s">
        <v>173</v>
      </c>
      <c r="B25" s="445" t="s">
        <v>268</v>
      </c>
      <c r="C25" s="318"/>
      <c r="D25" s="318"/>
      <c r="E25" s="318"/>
    </row>
    <row r="26" spans="1:5" s="442" customFormat="1" ht="12" customHeight="1" thickBot="1" x14ac:dyDescent="0.25">
      <c r="A26" s="20" t="s">
        <v>174</v>
      </c>
      <c r="B26" s="21" t="s">
        <v>560</v>
      </c>
      <c r="C26" s="320">
        <f>SUM(C27:C33)</f>
        <v>0</v>
      </c>
      <c r="D26" s="320">
        <f>E26-C26</f>
        <v>0</v>
      </c>
      <c r="E26" s="320">
        <f>SUM(E27:E33)</f>
        <v>0</v>
      </c>
    </row>
    <row r="27" spans="1:5" s="442" customFormat="1" ht="12" customHeight="1" x14ac:dyDescent="0.2">
      <c r="A27" s="15" t="s">
        <v>270</v>
      </c>
      <c r="B27" s="443" t="s">
        <v>564</v>
      </c>
      <c r="C27" s="317"/>
      <c r="D27" s="317">
        <f>E27-C27</f>
        <v>0</v>
      </c>
      <c r="E27" s="317"/>
    </row>
    <row r="28" spans="1:5" s="442" customFormat="1" ht="12" customHeight="1" x14ac:dyDescent="0.2">
      <c r="A28" s="14" t="s">
        <v>271</v>
      </c>
      <c r="B28" s="444" t="s">
        <v>565</v>
      </c>
      <c r="C28" s="316"/>
      <c r="D28" s="317">
        <f t="shared" ref="D28:D87" si="0">E28-C28</f>
        <v>0</v>
      </c>
      <c r="E28" s="316"/>
    </row>
    <row r="29" spans="1:5" s="442" customFormat="1" ht="12" customHeight="1" x14ac:dyDescent="0.2">
      <c r="A29" s="14" t="s">
        <v>272</v>
      </c>
      <c r="B29" s="444" t="s">
        <v>566</v>
      </c>
      <c r="C29" s="316"/>
      <c r="D29" s="317"/>
      <c r="E29" s="316"/>
    </row>
    <row r="30" spans="1:5" s="442" customFormat="1" ht="12" customHeight="1" x14ac:dyDescent="0.2">
      <c r="A30" s="14" t="s">
        <v>273</v>
      </c>
      <c r="B30" s="444" t="s">
        <v>567</v>
      </c>
      <c r="C30" s="316"/>
      <c r="D30" s="317">
        <f t="shared" si="0"/>
        <v>0</v>
      </c>
      <c r="E30" s="316"/>
    </row>
    <row r="31" spans="1:5" s="442" customFormat="1" ht="12" customHeight="1" x14ac:dyDescent="0.2">
      <c r="A31" s="14" t="s">
        <v>561</v>
      </c>
      <c r="B31" s="444" t="s">
        <v>274</v>
      </c>
      <c r="C31" s="316"/>
      <c r="D31" s="317"/>
      <c r="E31" s="316"/>
    </row>
    <row r="32" spans="1:5" s="442" customFormat="1" ht="12" customHeight="1" x14ac:dyDescent="0.2">
      <c r="A32" s="14" t="s">
        <v>562</v>
      </c>
      <c r="B32" s="444" t="s">
        <v>275</v>
      </c>
      <c r="C32" s="316"/>
      <c r="D32" s="317"/>
      <c r="E32" s="316"/>
    </row>
    <row r="33" spans="1:5" s="442" customFormat="1" ht="12" customHeight="1" thickBot="1" x14ac:dyDescent="0.25">
      <c r="A33" s="16" t="s">
        <v>563</v>
      </c>
      <c r="B33" s="542" t="s">
        <v>276</v>
      </c>
      <c r="C33" s="318"/>
      <c r="D33" s="593"/>
      <c r="E33" s="318"/>
    </row>
    <row r="34" spans="1:5" s="442" customFormat="1" ht="12" customHeight="1" thickBot="1" x14ac:dyDescent="0.25">
      <c r="A34" s="20" t="s">
        <v>23</v>
      </c>
      <c r="B34" s="21" t="s">
        <v>441</v>
      </c>
      <c r="C34" s="314">
        <f>SUM(C35:C45)</f>
        <v>0</v>
      </c>
      <c r="D34" s="594">
        <f t="shared" si="0"/>
        <v>0</v>
      </c>
      <c r="E34" s="314">
        <f>SUM(E35:E45)</f>
        <v>0</v>
      </c>
    </row>
    <row r="35" spans="1:5" s="442" customFormat="1" ht="12" customHeight="1" x14ac:dyDescent="0.2">
      <c r="A35" s="15" t="s">
        <v>92</v>
      </c>
      <c r="B35" s="443" t="s">
        <v>279</v>
      </c>
      <c r="C35" s="317"/>
      <c r="D35" s="317">
        <f t="shared" si="0"/>
        <v>0</v>
      </c>
      <c r="E35" s="317"/>
    </row>
    <row r="36" spans="1:5" s="442" customFormat="1" ht="12" customHeight="1" x14ac:dyDescent="0.2">
      <c r="A36" s="14" t="s">
        <v>93</v>
      </c>
      <c r="B36" s="444" t="s">
        <v>280</v>
      </c>
      <c r="C36" s="316"/>
      <c r="D36" s="317"/>
      <c r="E36" s="316"/>
    </row>
    <row r="37" spans="1:5" s="442" customFormat="1" ht="12" customHeight="1" x14ac:dyDescent="0.2">
      <c r="A37" s="14" t="s">
        <v>94</v>
      </c>
      <c r="B37" s="444" t="s">
        <v>281</v>
      </c>
      <c r="C37" s="316"/>
      <c r="D37" s="317">
        <f t="shared" si="0"/>
        <v>0</v>
      </c>
      <c r="E37" s="316"/>
    </row>
    <row r="38" spans="1:5" s="442" customFormat="1" ht="12" customHeight="1" x14ac:dyDescent="0.2">
      <c r="A38" s="14" t="s">
        <v>176</v>
      </c>
      <c r="B38" s="444" t="s">
        <v>282</v>
      </c>
      <c r="C38" s="316"/>
      <c r="D38" s="317">
        <f t="shared" si="0"/>
        <v>0</v>
      </c>
      <c r="E38" s="316"/>
    </row>
    <row r="39" spans="1:5" s="442" customFormat="1" ht="12" customHeight="1" x14ac:dyDescent="0.2">
      <c r="A39" s="14" t="s">
        <v>177</v>
      </c>
      <c r="B39" s="444" t="s">
        <v>283</v>
      </c>
      <c r="C39" s="316"/>
      <c r="D39" s="317">
        <f t="shared" si="0"/>
        <v>0</v>
      </c>
      <c r="E39" s="316"/>
    </row>
    <row r="40" spans="1:5" s="442" customFormat="1" ht="12" customHeight="1" x14ac:dyDescent="0.2">
      <c r="A40" s="14" t="s">
        <v>178</v>
      </c>
      <c r="B40" s="444" t="s">
        <v>284</v>
      </c>
      <c r="C40" s="316"/>
      <c r="D40" s="317">
        <f t="shared" si="0"/>
        <v>0</v>
      </c>
      <c r="E40" s="316"/>
    </row>
    <row r="41" spans="1:5" s="442" customFormat="1" ht="12" customHeight="1" x14ac:dyDescent="0.2">
      <c r="A41" s="14" t="s">
        <v>179</v>
      </c>
      <c r="B41" s="444" t="s">
        <v>285</v>
      </c>
      <c r="C41" s="316"/>
      <c r="D41" s="317">
        <f t="shared" si="0"/>
        <v>0</v>
      </c>
      <c r="E41" s="316"/>
    </row>
    <row r="42" spans="1:5" s="442" customFormat="1" ht="12" customHeight="1" x14ac:dyDescent="0.2">
      <c r="A42" s="14" t="s">
        <v>180</v>
      </c>
      <c r="B42" s="444" t="s">
        <v>568</v>
      </c>
      <c r="C42" s="316"/>
      <c r="D42" s="317">
        <f t="shared" si="0"/>
        <v>0</v>
      </c>
      <c r="E42" s="316"/>
    </row>
    <row r="43" spans="1:5" s="442" customFormat="1" ht="12" customHeight="1" x14ac:dyDescent="0.2">
      <c r="A43" s="14" t="s">
        <v>277</v>
      </c>
      <c r="B43" s="444" t="s">
        <v>287</v>
      </c>
      <c r="C43" s="319"/>
      <c r="D43" s="317">
        <f t="shared" si="0"/>
        <v>0</v>
      </c>
      <c r="E43" s="319"/>
    </row>
    <row r="44" spans="1:5" s="442" customFormat="1" ht="12" customHeight="1" x14ac:dyDescent="0.2">
      <c r="A44" s="16" t="s">
        <v>278</v>
      </c>
      <c r="B44" s="445" t="s">
        <v>443</v>
      </c>
      <c r="C44" s="429"/>
      <c r="D44" s="317">
        <f t="shared" si="0"/>
        <v>0</v>
      </c>
      <c r="E44" s="429"/>
    </row>
    <row r="45" spans="1:5" s="442" customFormat="1" ht="12" customHeight="1" thickBot="1" x14ac:dyDescent="0.25">
      <c r="A45" s="16" t="s">
        <v>442</v>
      </c>
      <c r="B45" s="311" t="s">
        <v>288</v>
      </c>
      <c r="C45" s="429"/>
      <c r="D45" s="593">
        <f t="shared" si="0"/>
        <v>0</v>
      </c>
      <c r="E45" s="429"/>
    </row>
    <row r="46" spans="1:5" s="442" customFormat="1" ht="12" customHeight="1" thickBot="1" x14ac:dyDescent="0.25">
      <c r="A46" s="20" t="s">
        <v>24</v>
      </c>
      <c r="B46" s="21" t="s">
        <v>289</v>
      </c>
      <c r="C46" s="314">
        <f>SUM(C47:C51)</f>
        <v>0</v>
      </c>
      <c r="D46" s="594">
        <f t="shared" si="0"/>
        <v>0</v>
      </c>
      <c r="E46" s="314">
        <f>SUM(E47:E51)</f>
        <v>0</v>
      </c>
    </row>
    <row r="47" spans="1:5" s="442" customFormat="1" ht="12" customHeight="1" x14ac:dyDescent="0.2">
      <c r="A47" s="15" t="s">
        <v>95</v>
      </c>
      <c r="B47" s="443" t="s">
        <v>293</v>
      </c>
      <c r="C47" s="487"/>
      <c r="D47" s="317">
        <f t="shared" si="0"/>
        <v>0</v>
      </c>
      <c r="E47" s="487"/>
    </row>
    <row r="48" spans="1:5" s="442" customFormat="1" ht="12" customHeight="1" x14ac:dyDescent="0.2">
      <c r="A48" s="14" t="s">
        <v>96</v>
      </c>
      <c r="B48" s="444" t="s">
        <v>294</v>
      </c>
      <c r="C48" s="319"/>
      <c r="D48" s="317">
        <f t="shared" si="0"/>
        <v>0</v>
      </c>
      <c r="E48" s="319"/>
    </row>
    <row r="49" spans="1:5" s="442" customFormat="1" ht="12" customHeight="1" x14ac:dyDescent="0.2">
      <c r="A49" s="14" t="s">
        <v>290</v>
      </c>
      <c r="B49" s="444" t="s">
        <v>295</v>
      </c>
      <c r="C49" s="319"/>
      <c r="D49" s="317">
        <f t="shared" si="0"/>
        <v>0</v>
      </c>
      <c r="E49" s="319"/>
    </row>
    <row r="50" spans="1:5" s="442" customFormat="1" ht="12" customHeight="1" x14ac:dyDescent="0.2">
      <c r="A50" s="14" t="s">
        <v>291</v>
      </c>
      <c r="B50" s="444" t="s">
        <v>296</v>
      </c>
      <c r="C50" s="319"/>
      <c r="D50" s="317">
        <f t="shared" si="0"/>
        <v>0</v>
      </c>
      <c r="E50" s="319"/>
    </row>
    <row r="51" spans="1:5" s="442" customFormat="1" ht="12" customHeight="1" thickBot="1" x14ac:dyDescent="0.25">
      <c r="A51" s="16" t="s">
        <v>292</v>
      </c>
      <c r="B51" s="311" t="s">
        <v>297</v>
      </c>
      <c r="C51" s="429"/>
      <c r="D51" s="593">
        <f t="shared" si="0"/>
        <v>0</v>
      </c>
      <c r="E51" s="429"/>
    </row>
    <row r="52" spans="1:5" s="442" customFormat="1" ht="12" customHeight="1" thickBot="1" x14ac:dyDescent="0.25">
      <c r="A52" s="20" t="s">
        <v>181</v>
      </c>
      <c r="B52" s="21" t="s">
        <v>298</v>
      </c>
      <c r="C52" s="314">
        <f>SUM(C53:C55)</f>
        <v>0</v>
      </c>
      <c r="D52" s="594">
        <f t="shared" si="0"/>
        <v>0</v>
      </c>
      <c r="E52" s="314">
        <f>SUM(E53:E55)</f>
        <v>0</v>
      </c>
    </row>
    <row r="53" spans="1:5" s="442" customFormat="1" ht="12" customHeight="1" x14ac:dyDescent="0.2">
      <c r="A53" s="15" t="s">
        <v>97</v>
      </c>
      <c r="B53" s="443" t="s">
        <v>299</v>
      </c>
      <c r="C53" s="317"/>
      <c r="D53" s="317">
        <f t="shared" si="0"/>
        <v>0</v>
      </c>
      <c r="E53" s="317"/>
    </row>
    <row r="54" spans="1:5" s="442" customFormat="1" ht="12" customHeight="1" x14ac:dyDescent="0.2">
      <c r="A54" s="14" t="s">
        <v>98</v>
      </c>
      <c r="B54" s="444" t="s">
        <v>433</v>
      </c>
      <c r="C54" s="316"/>
      <c r="D54" s="317">
        <f t="shared" si="0"/>
        <v>0</v>
      </c>
      <c r="E54" s="316"/>
    </row>
    <row r="55" spans="1:5" s="442" customFormat="1" ht="12" customHeight="1" x14ac:dyDescent="0.2">
      <c r="A55" s="14" t="s">
        <v>302</v>
      </c>
      <c r="B55" s="444" t="s">
        <v>300</v>
      </c>
      <c r="C55" s="316"/>
      <c r="D55" s="317">
        <f t="shared" si="0"/>
        <v>0</v>
      </c>
      <c r="E55" s="316"/>
    </row>
    <row r="56" spans="1:5" s="442" customFormat="1" ht="12" customHeight="1" thickBot="1" x14ac:dyDescent="0.25">
      <c r="A56" s="16" t="s">
        <v>303</v>
      </c>
      <c r="B56" s="311" t="s">
        <v>301</v>
      </c>
      <c r="C56" s="318"/>
      <c r="D56" s="593">
        <f t="shared" si="0"/>
        <v>0</v>
      </c>
      <c r="E56" s="318"/>
    </row>
    <row r="57" spans="1:5" s="442" customFormat="1" ht="12" customHeight="1" thickBot="1" x14ac:dyDescent="0.25">
      <c r="A57" s="20" t="s">
        <v>26</v>
      </c>
      <c r="B57" s="309" t="s">
        <v>304</v>
      </c>
      <c r="C57" s="314">
        <f>SUM(C58:C60)</f>
        <v>0</v>
      </c>
      <c r="D57" s="594">
        <f t="shared" si="0"/>
        <v>0</v>
      </c>
      <c r="E57" s="314">
        <f>SUM(E58:E60)</f>
        <v>0</v>
      </c>
    </row>
    <row r="58" spans="1:5" s="442" customFormat="1" ht="12" customHeight="1" x14ac:dyDescent="0.2">
      <c r="A58" s="15" t="s">
        <v>182</v>
      </c>
      <c r="B58" s="443" t="s">
        <v>306</v>
      </c>
      <c r="C58" s="319"/>
      <c r="D58" s="317">
        <f t="shared" si="0"/>
        <v>0</v>
      </c>
      <c r="E58" s="319"/>
    </row>
    <row r="59" spans="1:5" s="442" customFormat="1" ht="12" customHeight="1" x14ac:dyDescent="0.2">
      <c r="A59" s="14" t="s">
        <v>183</v>
      </c>
      <c r="B59" s="444" t="s">
        <v>434</v>
      </c>
      <c r="C59" s="319"/>
      <c r="D59" s="317">
        <f t="shared" si="0"/>
        <v>0</v>
      </c>
      <c r="E59" s="319"/>
    </row>
    <row r="60" spans="1:5" s="442" customFormat="1" ht="12" customHeight="1" x14ac:dyDescent="0.2">
      <c r="A60" s="14" t="s">
        <v>232</v>
      </c>
      <c r="B60" s="444" t="s">
        <v>307</v>
      </c>
      <c r="C60" s="319"/>
      <c r="D60" s="317">
        <f t="shared" si="0"/>
        <v>0</v>
      </c>
      <c r="E60" s="319"/>
    </row>
    <row r="61" spans="1:5" s="442" customFormat="1" ht="12" customHeight="1" thickBot="1" x14ac:dyDescent="0.25">
      <c r="A61" s="16" t="s">
        <v>305</v>
      </c>
      <c r="B61" s="311" t="s">
        <v>308</v>
      </c>
      <c r="C61" s="319"/>
      <c r="D61" s="593">
        <f t="shared" si="0"/>
        <v>0</v>
      </c>
      <c r="E61" s="319"/>
    </row>
    <row r="62" spans="1:5" s="442" customFormat="1" ht="12" customHeight="1" thickBot="1" x14ac:dyDescent="0.25">
      <c r="A62" s="515" t="s">
        <v>483</v>
      </c>
      <c r="B62" s="21" t="s">
        <v>309</v>
      </c>
      <c r="C62" s="320">
        <f>+C5+C12+C19+C26+C34+C46+C52+C57</f>
        <v>0</v>
      </c>
      <c r="D62" s="594">
        <f t="shared" si="0"/>
        <v>0</v>
      </c>
      <c r="E62" s="320">
        <f>+E5+E12+E19+E26+E34+E46+E52+E57</f>
        <v>0</v>
      </c>
    </row>
    <row r="63" spans="1:5" s="442" customFormat="1" ht="12" customHeight="1" thickBot="1" x14ac:dyDescent="0.25">
      <c r="A63" s="490" t="s">
        <v>310</v>
      </c>
      <c r="B63" s="309" t="s">
        <v>311</v>
      </c>
      <c r="C63" s="314">
        <f>SUM(C64:C66)</f>
        <v>0</v>
      </c>
      <c r="D63" s="594">
        <f t="shared" si="0"/>
        <v>0</v>
      </c>
      <c r="E63" s="314">
        <f>SUM(E64:E66)</f>
        <v>0</v>
      </c>
    </row>
    <row r="64" spans="1:5" s="442" customFormat="1" ht="12" customHeight="1" x14ac:dyDescent="0.2">
      <c r="A64" s="15" t="s">
        <v>342</v>
      </c>
      <c r="B64" s="443" t="s">
        <v>312</v>
      </c>
      <c r="C64" s="319"/>
      <c r="D64" s="317">
        <f t="shared" si="0"/>
        <v>0</v>
      </c>
      <c r="E64" s="319"/>
    </row>
    <row r="65" spans="1:5" s="442" customFormat="1" ht="12" customHeight="1" x14ac:dyDescent="0.2">
      <c r="A65" s="14" t="s">
        <v>351</v>
      </c>
      <c r="B65" s="444" t="s">
        <v>313</v>
      </c>
      <c r="C65" s="319"/>
      <c r="D65" s="317">
        <f t="shared" si="0"/>
        <v>0</v>
      </c>
      <c r="E65" s="319"/>
    </row>
    <row r="66" spans="1:5" s="442" customFormat="1" ht="12" customHeight="1" thickBot="1" x14ac:dyDescent="0.25">
      <c r="A66" s="16" t="s">
        <v>352</v>
      </c>
      <c r="B66" s="509" t="s">
        <v>468</v>
      </c>
      <c r="C66" s="319"/>
      <c r="D66" s="593">
        <f t="shared" si="0"/>
        <v>0</v>
      </c>
      <c r="E66" s="319"/>
    </row>
    <row r="67" spans="1:5" s="442" customFormat="1" ht="12" customHeight="1" thickBot="1" x14ac:dyDescent="0.25">
      <c r="A67" s="490" t="s">
        <v>315</v>
      </c>
      <c r="B67" s="309" t="s">
        <v>316</v>
      </c>
      <c r="C67" s="314">
        <f>SUM(C68:C71)</f>
        <v>0</v>
      </c>
      <c r="D67" s="594">
        <f t="shared" si="0"/>
        <v>0</v>
      </c>
      <c r="E67" s="314">
        <f>SUM(E68:E71)</f>
        <v>0</v>
      </c>
    </row>
    <row r="68" spans="1:5" s="442" customFormat="1" ht="12" customHeight="1" x14ac:dyDescent="0.2">
      <c r="A68" s="15" t="s">
        <v>150</v>
      </c>
      <c r="B68" s="443" t="s">
        <v>317</v>
      </c>
      <c r="C68" s="319"/>
      <c r="D68" s="317">
        <f t="shared" si="0"/>
        <v>0</v>
      </c>
      <c r="E68" s="319"/>
    </row>
    <row r="69" spans="1:5" s="442" customFormat="1" ht="12" customHeight="1" x14ac:dyDescent="0.2">
      <c r="A69" s="14" t="s">
        <v>151</v>
      </c>
      <c r="B69" s="444" t="s">
        <v>318</v>
      </c>
      <c r="C69" s="319"/>
      <c r="D69" s="317">
        <f t="shared" si="0"/>
        <v>0</v>
      </c>
      <c r="E69" s="319"/>
    </row>
    <row r="70" spans="1:5" s="442" customFormat="1" ht="12" customHeight="1" x14ac:dyDescent="0.2">
      <c r="A70" s="14" t="s">
        <v>343</v>
      </c>
      <c r="B70" s="444" t="s">
        <v>319</v>
      </c>
      <c r="C70" s="319"/>
      <c r="D70" s="317">
        <f t="shared" si="0"/>
        <v>0</v>
      </c>
      <c r="E70" s="319"/>
    </row>
    <row r="71" spans="1:5" s="442" customFormat="1" ht="12" customHeight="1" thickBot="1" x14ac:dyDescent="0.25">
      <c r="A71" s="16" t="s">
        <v>344</v>
      </c>
      <c r="B71" s="311" t="s">
        <v>320</v>
      </c>
      <c r="C71" s="319"/>
      <c r="D71" s="593">
        <f t="shared" si="0"/>
        <v>0</v>
      </c>
      <c r="E71" s="319"/>
    </row>
    <row r="72" spans="1:5" s="442" customFormat="1" ht="12" customHeight="1" thickBot="1" x14ac:dyDescent="0.25">
      <c r="A72" s="490" t="s">
        <v>321</v>
      </c>
      <c r="B72" s="309" t="s">
        <v>322</v>
      </c>
      <c r="C72" s="314">
        <f>SUM(C73:C74)</f>
        <v>69318628</v>
      </c>
      <c r="D72" s="594">
        <f t="shared" si="0"/>
        <v>612368</v>
      </c>
      <c r="E72" s="314">
        <f>SUM(E73:E74)</f>
        <v>69930996</v>
      </c>
    </row>
    <row r="73" spans="1:5" s="442" customFormat="1" ht="12" customHeight="1" x14ac:dyDescent="0.2">
      <c r="A73" s="15" t="s">
        <v>345</v>
      </c>
      <c r="B73" s="443" t="s">
        <v>323</v>
      </c>
      <c r="C73" s="319">
        <v>69318628</v>
      </c>
      <c r="D73" s="598">
        <f t="shared" si="0"/>
        <v>612368</v>
      </c>
      <c r="E73" s="319">
        <v>69930996</v>
      </c>
    </row>
    <row r="74" spans="1:5" s="442" customFormat="1" ht="12" customHeight="1" thickBot="1" x14ac:dyDescent="0.25">
      <c r="A74" s="16" t="s">
        <v>346</v>
      </c>
      <c r="B74" s="311" t="s">
        <v>324</v>
      </c>
      <c r="C74" s="319"/>
      <c r="D74" s="597">
        <f t="shared" si="0"/>
        <v>0</v>
      </c>
      <c r="E74" s="319"/>
    </row>
    <row r="75" spans="1:5" s="442" customFormat="1" ht="12" customHeight="1" thickBot="1" x14ac:dyDescent="0.25">
      <c r="A75" s="490" t="s">
        <v>325</v>
      </c>
      <c r="B75" s="309" t="s">
        <v>326</v>
      </c>
      <c r="C75" s="314">
        <f>SUM(C76:C78)</f>
        <v>0</v>
      </c>
      <c r="D75" s="594">
        <f t="shared" si="0"/>
        <v>0</v>
      </c>
      <c r="E75" s="314">
        <f>SUM(E76:E78)</f>
        <v>0</v>
      </c>
    </row>
    <row r="76" spans="1:5" s="442" customFormat="1" ht="12" customHeight="1" x14ac:dyDescent="0.2">
      <c r="A76" s="15" t="s">
        <v>347</v>
      </c>
      <c r="B76" s="443" t="s">
        <v>327</v>
      </c>
      <c r="C76" s="319"/>
      <c r="D76" s="317">
        <f t="shared" si="0"/>
        <v>0</v>
      </c>
      <c r="E76" s="319"/>
    </row>
    <row r="77" spans="1:5" s="442" customFormat="1" ht="12" customHeight="1" x14ac:dyDescent="0.2">
      <c r="A77" s="14" t="s">
        <v>348</v>
      </c>
      <c r="B77" s="444" t="s">
        <v>328</v>
      </c>
      <c r="C77" s="319"/>
      <c r="D77" s="317">
        <f t="shared" si="0"/>
        <v>0</v>
      </c>
      <c r="E77" s="319"/>
    </row>
    <row r="78" spans="1:5" s="442" customFormat="1" ht="12" customHeight="1" thickBot="1" x14ac:dyDescent="0.25">
      <c r="A78" s="16" t="s">
        <v>349</v>
      </c>
      <c r="B78" s="311" t="s">
        <v>329</v>
      </c>
      <c r="C78" s="319"/>
      <c r="D78" s="593">
        <f t="shared" si="0"/>
        <v>0</v>
      </c>
      <c r="E78" s="319"/>
    </row>
    <row r="79" spans="1:5" s="442" customFormat="1" ht="12" customHeight="1" thickBot="1" x14ac:dyDescent="0.25">
      <c r="A79" s="490" t="s">
        <v>330</v>
      </c>
      <c r="B79" s="309" t="s">
        <v>350</v>
      </c>
      <c r="C79" s="314">
        <f>SUM(C80:C83)</f>
        <v>0</v>
      </c>
      <c r="D79" s="594">
        <f t="shared" si="0"/>
        <v>0</v>
      </c>
      <c r="E79" s="314">
        <f>SUM(E80:E83)</f>
        <v>0</v>
      </c>
    </row>
    <row r="80" spans="1:5" s="442" customFormat="1" ht="12" customHeight="1" x14ac:dyDescent="0.2">
      <c r="A80" s="447" t="s">
        <v>331</v>
      </c>
      <c r="B80" s="443" t="s">
        <v>332</v>
      </c>
      <c r="C80" s="319"/>
      <c r="D80" s="317">
        <f t="shared" si="0"/>
        <v>0</v>
      </c>
      <c r="E80" s="319"/>
    </row>
    <row r="81" spans="1:5" s="442" customFormat="1" ht="12" customHeight="1" x14ac:dyDescent="0.2">
      <c r="A81" s="448" t="s">
        <v>333</v>
      </c>
      <c r="B81" s="444" t="s">
        <v>334</v>
      </c>
      <c r="C81" s="319"/>
      <c r="D81" s="317">
        <f t="shared" si="0"/>
        <v>0</v>
      </c>
      <c r="E81" s="319"/>
    </row>
    <row r="82" spans="1:5" s="442" customFormat="1" ht="12" customHeight="1" x14ac:dyDescent="0.2">
      <c r="A82" s="448" t="s">
        <v>335</v>
      </c>
      <c r="B82" s="444" t="s">
        <v>336</v>
      </c>
      <c r="C82" s="319"/>
      <c r="D82" s="317">
        <f t="shared" si="0"/>
        <v>0</v>
      </c>
      <c r="E82" s="319"/>
    </row>
    <row r="83" spans="1:5" s="442" customFormat="1" ht="12" customHeight="1" thickBot="1" x14ac:dyDescent="0.25">
      <c r="A83" s="449" t="s">
        <v>337</v>
      </c>
      <c r="B83" s="311" t="s">
        <v>338</v>
      </c>
      <c r="C83" s="319"/>
      <c r="D83" s="593">
        <f t="shared" si="0"/>
        <v>0</v>
      </c>
      <c r="E83" s="319"/>
    </row>
    <row r="84" spans="1:5" s="442" customFormat="1" ht="12" customHeight="1" thickBot="1" x14ac:dyDescent="0.25">
      <c r="A84" s="490" t="s">
        <v>339</v>
      </c>
      <c r="B84" s="309" t="s">
        <v>482</v>
      </c>
      <c r="C84" s="488"/>
      <c r="D84" s="594">
        <f t="shared" si="0"/>
        <v>0</v>
      </c>
      <c r="E84" s="488"/>
    </row>
    <row r="85" spans="1:5" s="442" customFormat="1" ht="13.5" customHeight="1" thickBot="1" x14ac:dyDescent="0.25">
      <c r="A85" s="490" t="s">
        <v>341</v>
      </c>
      <c r="B85" s="309" t="s">
        <v>340</v>
      </c>
      <c r="C85" s="488"/>
      <c r="D85" s="594">
        <f t="shared" si="0"/>
        <v>0</v>
      </c>
      <c r="E85" s="488"/>
    </row>
    <row r="86" spans="1:5" s="442" customFormat="1" ht="15.75" customHeight="1" thickBot="1" x14ac:dyDescent="0.25">
      <c r="A86" s="490" t="s">
        <v>353</v>
      </c>
      <c r="B86" s="450" t="s">
        <v>485</v>
      </c>
      <c r="C86" s="320">
        <f>+C63+C67+C72+C75+C79+C85+C84</f>
        <v>69318628</v>
      </c>
      <c r="D86" s="594">
        <f t="shared" si="0"/>
        <v>612368</v>
      </c>
      <c r="E86" s="320">
        <f>+E63+E67+E72+E75+E79+E85+E84</f>
        <v>69930996</v>
      </c>
    </row>
    <row r="87" spans="1:5" s="442" customFormat="1" ht="16.5" customHeight="1" thickBot="1" x14ac:dyDescent="0.25">
      <c r="A87" s="491" t="s">
        <v>484</v>
      </c>
      <c r="B87" s="451" t="s">
        <v>486</v>
      </c>
      <c r="C87" s="320">
        <f>+C62+C86</f>
        <v>69318628</v>
      </c>
      <c r="D87" s="594">
        <f t="shared" si="0"/>
        <v>612368</v>
      </c>
      <c r="E87" s="320">
        <f>+E62+E86</f>
        <v>69930996</v>
      </c>
    </row>
    <row r="88" spans="1:5" s="442" customFormat="1" ht="83.25" customHeight="1" x14ac:dyDescent="0.2">
      <c r="A88" s="5"/>
      <c r="B88" s="6"/>
      <c r="C88" s="321"/>
      <c r="D88" s="321"/>
      <c r="E88" s="321"/>
    </row>
    <row r="89" spans="1:5" ht="16.5" customHeight="1" x14ac:dyDescent="0.25">
      <c r="A89" s="625" t="s">
        <v>48</v>
      </c>
      <c r="B89" s="625"/>
      <c r="C89" s="625"/>
      <c r="D89" s="440"/>
      <c r="E89" s="440"/>
    </row>
    <row r="90" spans="1:5" s="452" customFormat="1" ht="16.5" customHeight="1" thickBot="1" x14ac:dyDescent="0.3">
      <c r="A90" s="627" t="s">
        <v>154</v>
      </c>
      <c r="B90" s="627"/>
      <c r="C90" s="146"/>
      <c r="D90" s="146"/>
      <c r="E90" s="146" t="s">
        <v>600</v>
      </c>
    </row>
    <row r="91" spans="1:5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  <c r="D91" s="40" t="str">
        <f>+D3</f>
        <v>Módosítás összege</v>
      </c>
      <c r="E91" s="40" t="str">
        <f>+E3</f>
        <v>2018. évi módosított előirányzat</v>
      </c>
    </row>
    <row r="92" spans="1:5" s="441" customFormat="1" ht="12" customHeight="1" thickBot="1" x14ac:dyDescent="0.25">
      <c r="A92" s="32"/>
      <c r="B92" s="33" t="s">
        <v>500</v>
      </c>
      <c r="C92" s="34" t="s">
        <v>501</v>
      </c>
      <c r="D92" s="34" t="s">
        <v>501</v>
      </c>
      <c r="E92" s="34" t="s">
        <v>501</v>
      </c>
    </row>
    <row r="93" spans="1:5" ht="12" customHeight="1" thickBot="1" x14ac:dyDescent="0.3">
      <c r="A93" s="22" t="s">
        <v>19</v>
      </c>
      <c r="B93" s="28" t="s">
        <v>444</v>
      </c>
      <c r="C93" s="313">
        <f>C94+C95+C96+C97+C98+C111</f>
        <v>0</v>
      </c>
      <c r="D93" s="313">
        <f>E93-C93</f>
        <v>0</v>
      </c>
      <c r="E93" s="313">
        <f>E94+E95+E96+E97+E98+E111</f>
        <v>0</v>
      </c>
    </row>
    <row r="94" spans="1:5" ht="12" customHeight="1" x14ac:dyDescent="0.25">
      <c r="A94" s="17" t="s">
        <v>99</v>
      </c>
      <c r="B94" s="10" t="s">
        <v>50</v>
      </c>
      <c r="C94" s="315"/>
      <c r="D94" s="315"/>
      <c r="E94" s="315"/>
    </row>
    <row r="95" spans="1:5" ht="12" customHeight="1" x14ac:dyDescent="0.25">
      <c r="A95" s="14" t="s">
        <v>100</v>
      </c>
      <c r="B95" s="8" t="s">
        <v>184</v>
      </c>
      <c r="C95" s="316"/>
      <c r="D95" s="316">
        <f>E95-C95</f>
        <v>0</v>
      </c>
      <c r="E95" s="316"/>
    </row>
    <row r="96" spans="1:5" ht="12" customHeight="1" x14ac:dyDescent="0.25">
      <c r="A96" s="14" t="s">
        <v>101</v>
      </c>
      <c r="B96" s="8" t="s">
        <v>141</v>
      </c>
      <c r="C96" s="318"/>
      <c r="D96" s="316">
        <f t="shared" ref="D96:D154" si="1">E96-C96</f>
        <v>0</v>
      </c>
      <c r="E96" s="318"/>
    </row>
    <row r="97" spans="1:5" ht="12" customHeight="1" x14ac:dyDescent="0.25">
      <c r="A97" s="14" t="s">
        <v>102</v>
      </c>
      <c r="B97" s="11" t="s">
        <v>185</v>
      </c>
      <c r="C97" s="318"/>
      <c r="D97" s="316">
        <f t="shared" si="1"/>
        <v>0</v>
      </c>
      <c r="E97" s="318"/>
    </row>
    <row r="98" spans="1:5" ht="12" customHeight="1" x14ac:dyDescent="0.25">
      <c r="A98" s="14" t="s">
        <v>113</v>
      </c>
      <c r="B98" s="19" t="s">
        <v>186</v>
      </c>
      <c r="C98" s="318"/>
      <c r="D98" s="316"/>
      <c r="E98" s="318"/>
    </row>
    <row r="99" spans="1:5" ht="12" customHeight="1" x14ac:dyDescent="0.25">
      <c r="A99" s="14" t="s">
        <v>103</v>
      </c>
      <c r="B99" s="8" t="s">
        <v>449</v>
      </c>
      <c r="C99" s="318"/>
      <c r="D99" s="316">
        <f t="shared" si="1"/>
        <v>0</v>
      </c>
      <c r="E99" s="318"/>
    </row>
    <row r="100" spans="1:5" ht="12" customHeight="1" x14ac:dyDescent="0.25">
      <c r="A100" s="14" t="s">
        <v>104</v>
      </c>
      <c r="B100" s="151" t="s">
        <v>448</v>
      </c>
      <c r="C100" s="318"/>
      <c r="D100" s="316">
        <f t="shared" si="1"/>
        <v>0</v>
      </c>
      <c r="E100" s="318"/>
    </row>
    <row r="101" spans="1:5" ht="12" customHeight="1" x14ac:dyDescent="0.25">
      <c r="A101" s="14" t="s">
        <v>114</v>
      </c>
      <c r="B101" s="151" t="s">
        <v>447</v>
      </c>
      <c r="C101" s="318"/>
      <c r="D101" s="316">
        <f t="shared" si="1"/>
        <v>0</v>
      </c>
      <c r="E101" s="318"/>
    </row>
    <row r="102" spans="1:5" ht="12" customHeight="1" x14ac:dyDescent="0.25">
      <c r="A102" s="14" t="s">
        <v>115</v>
      </c>
      <c r="B102" s="149" t="s">
        <v>356</v>
      </c>
      <c r="C102" s="318"/>
      <c r="D102" s="316">
        <f t="shared" si="1"/>
        <v>0</v>
      </c>
      <c r="E102" s="318"/>
    </row>
    <row r="103" spans="1:5" ht="12" customHeight="1" x14ac:dyDescent="0.25">
      <c r="A103" s="14" t="s">
        <v>116</v>
      </c>
      <c r="B103" s="150" t="s">
        <v>357</v>
      </c>
      <c r="C103" s="318"/>
      <c r="D103" s="316">
        <f t="shared" si="1"/>
        <v>0</v>
      </c>
      <c r="E103" s="318"/>
    </row>
    <row r="104" spans="1:5" ht="12" customHeight="1" x14ac:dyDescent="0.25">
      <c r="A104" s="14" t="s">
        <v>117</v>
      </c>
      <c r="B104" s="150" t="s">
        <v>358</v>
      </c>
      <c r="C104" s="318"/>
      <c r="D104" s="316">
        <f t="shared" si="1"/>
        <v>0</v>
      </c>
      <c r="E104" s="318"/>
    </row>
    <row r="105" spans="1:5" ht="12" customHeight="1" x14ac:dyDescent="0.25">
      <c r="A105" s="14" t="s">
        <v>119</v>
      </c>
      <c r="B105" s="149" t="s">
        <v>359</v>
      </c>
      <c r="C105" s="318"/>
      <c r="D105" s="316">
        <f t="shared" si="1"/>
        <v>0</v>
      </c>
      <c r="E105" s="318"/>
    </row>
    <row r="106" spans="1:5" ht="12" customHeight="1" x14ac:dyDescent="0.25">
      <c r="A106" s="14" t="s">
        <v>187</v>
      </c>
      <c r="B106" s="149" t="s">
        <v>360</v>
      </c>
      <c r="C106" s="318"/>
      <c r="D106" s="316">
        <f t="shared" si="1"/>
        <v>0</v>
      </c>
      <c r="E106" s="318"/>
    </row>
    <row r="107" spans="1:5" ht="12" customHeight="1" x14ac:dyDescent="0.25">
      <c r="A107" s="14" t="s">
        <v>354</v>
      </c>
      <c r="B107" s="150" t="s">
        <v>361</v>
      </c>
      <c r="C107" s="318"/>
      <c r="D107" s="316">
        <f t="shared" si="1"/>
        <v>0</v>
      </c>
      <c r="E107" s="318"/>
    </row>
    <row r="108" spans="1:5" ht="12" customHeight="1" x14ac:dyDescent="0.25">
      <c r="A108" s="13" t="s">
        <v>355</v>
      </c>
      <c r="B108" s="151" t="s">
        <v>362</v>
      </c>
      <c r="C108" s="318"/>
      <c r="D108" s="316">
        <f t="shared" si="1"/>
        <v>0</v>
      </c>
      <c r="E108" s="318"/>
    </row>
    <row r="109" spans="1:5" ht="12" customHeight="1" x14ac:dyDescent="0.25">
      <c r="A109" s="14" t="s">
        <v>445</v>
      </c>
      <c r="B109" s="151" t="s">
        <v>363</v>
      </c>
      <c r="C109" s="318"/>
      <c r="D109" s="316">
        <f t="shared" si="1"/>
        <v>0</v>
      </c>
      <c r="E109" s="318"/>
    </row>
    <row r="110" spans="1:5" ht="12" customHeight="1" x14ac:dyDescent="0.25">
      <c r="A110" s="16" t="s">
        <v>446</v>
      </c>
      <c r="B110" s="151" t="s">
        <v>364</v>
      </c>
      <c r="C110" s="318"/>
      <c r="D110" s="316">
        <f t="shared" si="1"/>
        <v>0</v>
      </c>
      <c r="E110" s="318"/>
    </row>
    <row r="111" spans="1:5" ht="12" customHeight="1" x14ac:dyDescent="0.25">
      <c r="A111" s="14" t="s">
        <v>450</v>
      </c>
      <c r="B111" s="11" t="s">
        <v>51</v>
      </c>
      <c r="C111" s="316"/>
      <c r="D111" s="316">
        <f t="shared" si="1"/>
        <v>0</v>
      </c>
      <c r="E111" s="316"/>
    </row>
    <row r="112" spans="1:5" ht="12" customHeight="1" x14ac:dyDescent="0.25">
      <c r="A112" s="14" t="s">
        <v>451</v>
      </c>
      <c r="B112" s="8" t="s">
        <v>453</v>
      </c>
      <c r="C112" s="316"/>
      <c r="D112" s="316">
        <f t="shared" si="1"/>
        <v>0</v>
      </c>
      <c r="E112" s="316"/>
    </row>
    <row r="113" spans="1:5" ht="12" customHeight="1" thickBot="1" x14ac:dyDescent="0.3">
      <c r="A113" s="18" t="s">
        <v>452</v>
      </c>
      <c r="B113" s="513" t="s">
        <v>454</v>
      </c>
      <c r="C113" s="322"/>
      <c r="D113" s="318">
        <f t="shared" si="1"/>
        <v>0</v>
      </c>
      <c r="E113" s="322"/>
    </row>
    <row r="114" spans="1:5" ht="12" customHeight="1" thickBot="1" x14ac:dyDescent="0.3">
      <c r="A114" s="510" t="s">
        <v>20</v>
      </c>
      <c r="B114" s="511" t="s">
        <v>365</v>
      </c>
      <c r="C114" s="512">
        <f>+C115+C117+C119</f>
        <v>74732740</v>
      </c>
      <c r="D114" s="594">
        <f t="shared" si="1"/>
        <v>5070248</v>
      </c>
      <c r="E114" s="512">
        <f>+E115+E117+E119</f>
        <v>79802988</v>
      </c>
    </row>
    <row r="115" spans="1:5" ht="12" customHeight="1" x14ac:dyDescent="0.25">
      <c r="A115" s="15" t="s">
        <v>105</v>
      </c>
      <c r="B115" s="8" t="s">
        <v>231</v>
      </c>
      <c r="C115" s="317">
        <v>66713097</v>
      </c>
      <c r="D115" s="317">
        <f t="shared" si="1"/>
        <v>-54625415</v>
      </c>
      <c r="E115" s="317">
        <v>12087682</v>
      </c>
    </row>
    <row r="116" spans="1:5" ht="12" customHeight="1" x14ac:dyDescent="0.25">
      <c r="A116" s="15" t="s">
        <v>106</v>
      </c>
      <c r="B116" s="12" t="s">
        <v>369</v>
      </c>
      <c r="C116" s="317"/>
      <c r="D116" s="316">
        <f t="shared" si="1"/>
        <v>0</v>
      </c>
      <c r="E116" s="317"/>
    </row>
    <row r="117" spans="1:5" ht="12" customHeight="1" x14ac:dyDescent="0.25">
      <c r="A117" s="15" t="s">
        <v>107</v>
      </c>
      <c r="B117" s="12" t="s">
        <v>188</v>
      </c>
      <c r="C117" s="316">
        <v>7019643</v>
      </c>
      <c r="D117" s="316">
        <f t="shared" si="1"/>
        <v>59695663</v>
      </c>
      <c r="E117" s="316">
        <v>66715306</v>
      </c>
    </row>
    <row r="118" spans="1:5" ht="12" customHeight="1" x14ac:dyDescent="0.25">
      <c r="A118" s="15" t="s">
        <v>108</v>
      </c>
      <c r="B118" s="12" t="s">
        <v>370</v>
      </c>
      <c r="C118" s="281"/>
      <c r="D118" s="316">
        <f t="shared" si="1"/>
        <v>0</v>
      </c>
      <c r="E118" s="281"/>
    </row>
    <row r="119" spans="1:5" ht="12" customHeight="1" x14ac:dyDescent="0.25">
      <c r="A119" s="15" t="s">
        <v>109</v>
      </c>
      <c r="B119" s="311" t="s">
        <v>233</v>
      </c>
      <c r="C119" s="281">
        <v>1000000</v>
      </c>
      <c r="D119" s="316">
        <f t="shared" si="1"/>
        <v>0</v>
      </c>
      <c r="E119" s="281">
        <v>1000000</v>
      </c>
    </row>
    <row r="120" spans="1:5" ht="12" customHeight="1" x14ac:dyDescent="0.25">
      <c r="A120" s="15" t="s">
        <v>118</v>
      </c>
      <c r="B120" s="310" t="s">
        <v>435</v>
      </c>
      <c r="C120" s="281"/>
      <c r="D120" s="316">
        <f t="shared" si="1"/>
        <v>0</v>
      </c>
      <c r="E120" s="281"/>
    </row>
    <row r="121" spans="1:5" ht="12" customHeight="1" x14ac:dyDescent="0.25">
      <c r="A121" s="15" t="s">
        <v>120</v>
      </c>
      <c r="B121" s="439" t="s">
        <v>375</v>
      </c>
      <c r="C121" s="281"/>
      <c r="D121" s="316">
        <f t="shared" si="1"/>
        <v>0</v>
      </c>
      <c r="E121" s="281"/>
    </row>
    <row r="122" spans="1:5" x14ac:dyDescent="0.25">
      <c r="A122" s="15" t="s">
        <v>189</v>
      </c>
      <c r="B122" s="150" t="s">
        <v>358</v>
      </c>
      <c r="C122" s="281"/>
      <c r="D122" s="316">
        <f t="shared" si="1"/>
        <v>0</v>
      </c>
      <c r="E122" s="281"/>
    </row>
    <row r="123" spans="1:5" ht="12" customHeight="1" x14ac:dyDescent="0.25">
      <c r="A123" s="15" t="s">
        <v>190</v>
      </c>
      <c r="B123" s="150" t="s">
        <v>374</v>
      </c>
      <c r="C123" s="281"/>
      <c r="D123" s="316">
        <f t="shared" si="1"/>
        <v>0</v>
      </c>
      <c r="E123" s="281"/>
    </row>
    <row r="124" spans="1:5" ht="12" customHeight="1" x14ac:dyDescent="0.25">
      <c r="A124" s="15" t="s">
        <v>191</v>
      </c>
      <c r="B124" s="150" t="s">
        <v>373</v>
      </c>
      <c r="C124" s="281"/>
      <c r="D124" s="316">
        <f t="shared" si="1"/>
        <v>0</v>
      </c>
      <c r="E124" s="281"/>
    </row>
    <row r="125" spans="1:5" ht="12" customHeight="1" x14ac:dyDescent="0.25">
      <c r="A125" s="15" t="s">
        <v>366</v>
      </c>
      <c r="B125" s="150" t="s">
        <v>361</v>
      </c>
      <c r="C125" s="281"/>
      <c r="D125" s="316">
        <f t="shared" si="1"/>
        <v>0</v>
      </c>
      <c r="E125" s="281"/>
    </row>
    <row r="126" spans="1:5" ht="12" customHeight="1" x14ac:dyDescent="0.25">
      <c r="A126" s="15" t="s">
        <v>367</v>
      </c>
      <c r="B126" s="150" t="s">
        <v>372</v>
      </c>
      <c r="C126" s="281">
        <v>1000000</v>
      </c>
      <c r="D126" s="316">
        <f t="shared" si="1"/>
        <v>0</v>
      </c>
      <c r="E126" s="281">
        <v>1000000</v>
      </c>
    </row>
    <row r="127" spans="1:5" ht="16.5" thickBot="1" x14ac:dyDescent="0.3">
      <c r="A127" s="13" t="s">
        <v>368</v>
      </c>
      <c r="B127" s="150" t="s">
        <v>371</v>
      </c>
      <c r="C127" s="283"/>
      <c r="D127" s="318">
        <f t="shared" si="1"/>
        <v>0</v>
      </c>
      <c r="E127" s="283"/>
    </row>
    <row r="128" spans="1:5" ht="12" customHeight="1" thickBot="1" x14ac:dyDescent="0.3">
      <c r="A128" s="20" t="s">
        <v>21</v>
      </c>
      <c r="B128" s="130" t="s">
        <v>455</v>
      </c>
      <c r="C128" s="314">
        <f>+C93+C114</f>
        <v>74732740</v>
      </c>
      <c r="D128" s="594">
        <f t="shared" si="1"/>
        <v>5070248</v>
      </c>
      <c r="E128" s="314">
        <f>+E93+E114</f>
        <v>79802988</v>
      </c>
    </row>
    <row r="129" spans="1:5" ht="12" customHeight="1" thickBot="1" x14ac:dyDescent="0.3">
      <c r="A129" s="20" t="s">
        <v>22</v>
      </c>
      <c r="B129" s="130" t="s">
        <v>456</v>
      </c>
      <c r="C129" s="314">
        <f>+C130+C131+C132</f>
        <v>0</v>
      </c>
      <c r="D129" s="594">
        <f t="shared" si="1"/>
        <v>0</v>
      </c>
      <c r="E129" s="314">
        <f>+E130+E131+E132</f>
        <v>0</v>
      </c>
    </row>
    <row r="130" spans="1:5" ht="12" customHeight="1" x14ac:dyDescent="0.25">
      <c r="A130" s="15" t="s">
        <v>270</v>
      </c>
      <c r="B130" s="12" t="s">
        <v>463</v>
      </c>
      <c r="C130" s="281"/>
      <c r="D130" s="317">
        <f t="shared" si="1"/>
        <v>0</v>
      </c>
      <c r="E130" s="281"/>
    </row>
    <row r="131" spans="1:5" ht="12" customHeight="1" x14ac:dyDescent="0.25">
      <c r="A131" s="15" t="s">
        <v>271</v>
      </c>
      <c r="B131" s="12" t="s">
        <v>464</v>
      </c>
      <c r="C131" s="281"/>
      <c r="D131" s="316">
        <f t="shared" si="1"/>
        <v>0</v>
      </c>
      <c r="E131" s="281"/>
    </row>
    <row r="132" spans="1:5" ht="12" customHeight="1" thickBot="1" x14ac:dyDescent="0.3">
      <c r="A132" s="13" t="s">
        <v>272</v>
      </c>
      <c r="B132" s="12" t="s">
        <v>465</v>
      </c>
      <c r="C132" s="281"/>
      <c r="D132" s="318">
        <f t="shared" si="1"/>
        <v>0</v>
      </c>
      <c r="E132" s="281"/>
    </row>
    <row r="133" spans="1:5" ht="12" customHeight="1" thickBot="1" x14ac:dyDescent="0.3">
      <c r="A133" s="20" t="s">
        <v>23</v>
      </c>
      <c r="B133" s="130" t="s">
        <v>457</v>
      </c>
      <c r="C133" s="314">
        <f>SUM(C134:C139)</f>
        <v>0</v>
      </c>
      <c r="D133" s="594">
        <f t="shared" si="1"/>
        <v>0</v>
      </c>
      <c r="E133" s="314">
        <f>SUM(E134:E139)</f>
        <v>0</v>
      </c>
    </row>
    <row r="134" spans="1:5" ht="12" customHeight="1" x14ac:dyDescent="0.25">
      <c r="A134" s="15" t="s">
        <v>92</v>
      </c>
      <c r="B134" s="9" t="s">
        <v>466</v>
      </c>
      <c r="C134" s="281"/>
      <c r="D134" s="317">
        <f t="shared" si="1"/>
        <v>0</v>
      </c>
      <c r="E134" s="281"/>
    </row>
    <row r="135" spans="1:5" ht="12" customHeight="1" x14ac:dyDescent="0.25">
      <c r="A135" s="15" t="s">
        <v>93</v>
      </c>
      <c r="B135" s="9" t="s">
        <v>458</v>
      </c>
      <c r="C135" s="281"/>
      <c r="D135" s="316">
        <f t="shared" si="1"/>
        <v>0</v>
      </c>
      <c r="E135" s="281"/>
    </row>
    <row r="136" spans="1:5" ht="12" customHeight="1" x14ac:dyDescent="0.25">
      <c r="A136" s="15" t="s">
        <v>94</v>
      </c>
      <c r="B136" s="9" t="s">
        <v>459</v>
      </c>
      <c r="C136" s="281"/>
      <c r="D136" s="316">
        <f t="shared" si="1"/>
        <v>0</v>
      </c>
      <c r="E136" s="281"/>
    </row>
    <row r="137" spans="1:5" ht="12" customHeight="1" x14ac:dyDescent="0.25">
      <c r="A137" s="15" t="s">
        <v>176</v>
      </c>
      <c r="B137" s="9" t="s">
        <v>460</v>
      </c>
      <c r="C137" s="281"/>
      <c r="D137" s="316">
        <f t="shared" si="1"/>
        <v>0</v>
      </c>
      <c r="E137" s="281"/>
    </row>
    <row r="138" spans="1:5" ht="12" customHeight="1" x14ac:dyDescent="0.25">
      <c r="A138" s="15" t="s">
        <v>177</v>
      </c>
      <c r="B138" s="9" t="s">
        <v>461</v>
      </c>
      <c r="C138" s="281"/>
      <c r="D138" s="316">
        <f t="shared" si="1"/>
        <v>0</v>
      </c>
      <c r="E138" s="281"/>
    </row>
    <row r="139" spans="1:5" ht="12" customHeight="1" thickBot="1" x14ac:dyDescent="0.3">
      <c r="A139" s="13" t="s">
        <v>178</v>
      </c>
      <c r="B139" s="9" t="s">
        <v>462</v>
      </c>
      <c r="C139" s="281"/>
      <c r="D139" s="318">
        <f t="shared" si="1"/>
        <v>0</v>
      </c>
      <c r="E139" s="281"/>
    </row>
    <row r="140" spans="1:5" ht="12" customHeight="1" thickBot="1" x14ac:dyDescent="0.3">
      <c r="A140" s="20" t="s">
        <v>24</v>
      </c>
      <c r="B140" s="130" t="s">
        <v>470</v>
      </c>
      <c r="C140" s="320">
        <f>+C141+C142+C143+C144</f>
        <v>0</v>
      </c>
      <c r="D140" s="594">
        <f t="shared" si="1"/>
        <v>0</v>
      </c>
      <c r="E140" s="320">
        <f>+E141+E142+E143+E144</f>
        <v>0</v>
      </c>
    </row>
    <row r="141" spans="1:5" ht="12" customHeight="1" x14ac:dyDescent="0.25">
      <c r="A141" s="15" t="s">
        <v>95</v>
      </c>
      <c r="B141" s="9" t="s">
        <v>376</v>
      </c>
      <c r="C141" s="281"/>
      <c r="D141" s="317">
        <f t="shared" si="1"/>
        <v>0</v>
      </c>
      <c r="E141" s="281"/>
    </row>
    <row r="142" spans="1:5" ht="12" customHeight="1" x14ac:dyDescent="0.25">
      <c r="A142" s="15" t="s">
        <v>96</v>
      </c>
      <c r="B142" s="9" t="s">
        <v>377</v>
      </c>
      <c r="C142" s="281"/>
      <c r="D142" s="316">
        <f t="shared" si="1"/>
        <v>0</v>
      </c>
      <c r="E142" s="281"/>
    </row>
    <row r="143" spans="1:5" ht="12" customHeight="1" x14ac:dyDescent="0.25">
      <c r="A143" s="15" t="s">
        <v>290</v>
      </c>
      <c r="B143" s="9" t="s">
        <v>471</v>
      </c>
      <c r="C143" s="281"/>
      <c r="D143" s="316">
        <f t="shared" si="1"/>
        <v>0</v>
      </c>
      <c r="E143" s="281"/>
    </row>
    <row r="144" spans="1:5" ht="12" customHeight="1" thickBot="1" x14ac:dyDescent="0.3">
      <c r="A144" s="13" t="s">
        <v>291</v>
      </c>
      <c r="B144" s="7" t="s">
        <v>396</v>
      </c>
      <c r="C144" s="281"/>
      <c r="D144" s="318">
        <f t="shared" si="1"/>
        <v>0</v>
      </c>
      <c r="E144" s="281"/>
    </row>
    <row r="145" spans="1:9" ht="12" customHeight="1" thickBot="1" x14ac:dyDescent="0.3">
      <c r="A145" s="20" t="s">
        <v>25</v>
      </c>
      <c r="B145" s="130" t="s">
        <v>472</v>
      </c>
      <c r="C145" s="323">
        <f>SUM(C146:C150)</f>
        <v>0</v>
      </c>
      <c r="D145" s="594">
        <f t="shared" si="1"/>
        <v>0</v>
      </c>
      <c r="E145" s="323">
        <f>SUM(E146:E150)</f>
        <v>0</v>
      </c>
    </row>
    <row r="146" spans="1:9" ht="12" customHeight="1" x14ac:dyDescent="0.25">
      <c r="A146" s="15" t="s">
        <v>97</v>
      </c>
      <c r="B146" s="9" t="s">
        <v>467</v>
      </c>
      <c r="C146" s="281"/>
      <c r="D146" s="317">
        <f t="shared" si="1"/>
        <v>0</v>
      </c>
      <c r="E146" s="281"/>
    </row>
    <row r="147" spans="1:9" ht="12" customHeight="1" x14ac:dyDescent="0.25">
      <c r="A147" s="15" t="s">
        <v>98</v>
      </c>
      <c r="B147" s="9" t="s">
        <v>474</v>
      </c>
      <c r="C147" s="281"/>
      <c r="D147" s="316">
        <f t="shared" si="1"/>
        <v>0</v>
      </c>
      <c r="E147" s="281"/>
    </row>
    <row r="148" spans="1:9" ht="12" customHeight="1" x14ac:dyDescent="0.25">
      <c r="A148" s="15" t="s">
        <v>302</v>
      </c>
      <c r="B148" s="9" t="s">
        <v>469</v>
      </c>
      <c r="C148" s="281"/>
      <c r="D148" s="316">
        <f t="shared" si="1"/>
        <v>0</v>
      </c>
      <c r="E148" s="281"/>
    </row>
    <row r="149" spans="1:9" ht="12" customHeight="1" x14ac:dyDescent="0.25">
      <c r="A149" s="15" t="s">
        <v>303</v>
      </c>
      <c r="B149" s="9" t="s">
        <v>475</v>
      </c>
      <c r="C149" s="281"/>
      <c r="D149" s="316">
        <f t="shared" si="1"/>
        <v>0</v>
      </c>
      <c r="E149" s="281"/>
    </row>
    <row r="150" spans="1:9" ht="12" customHeight="1" thickBot="1" x14ac:dyDescent="0.3">
      <c r="A150" s="15" t="s">
        <v>473</v>
      </c>
      <c r="B150" s="9" t="s">
        <v>476</v>
      </c>
      <c r="C150" s="281"/>
      <c r="D150" s="318">
        <f t="shared" si="1"/>
        <v>0</v>
      </c>
      <c r="E150" s="281"/>
    </row>
    <row r="151" spans="1:9" ht="12" customHeight="1" thickBot="1" x14ac:dyDescent="0.3">
      <c r="A151" s="20" t="s">
        <v>26</v>
      </c>
      <c r="B151" s="130" t="s">
        <v>477</v>
      </c>
      <c r="C151" s="514"/>
      <c r="D151" s="594">
        <f t="shared" si="1"/>
        <v>0</v>
      </c>
      <c r="E151" s="514"/>
    </row>
    <row r="152" spans="1:9" ht="12" customHeight="1" thickBot="1" x14ac:dyDescent="0.3">
      <c r="A152" s="20" t="s">
        <v>27</v>
      </c>
      <c r="B152" s="130" t="s">
        <v>478</v>
      </c>
      <c r="C152" s="514"/>
      <c r="D152" s="594">
        <f t="shared" si="1"/>
        <v>0</v>
      </c>
      <c r="E152" s="514"/>
    </row>
    <row r="153" spans="1:9" ht="15" customHeight="1" thickBot="1" x14ac:dyDescent="0.3">
      <c r="A153" s="20" t="s">
        <v>28</v>
      </c>
      <c r="B153" s="130" t="s">
        <v>480</v>
      </c>
      <c r="C153" s="453">
        <f>+C129+C133+C140+C145+C151+C152</f>
        <v>0</v>
      </c>
      <c r="D153" s="594">
        <f t="shared" si="1"/>
        <v>0</v>
      </c>
      <c r="E153" s="453">
        <f>+E129+E133+E140+E145+E151+E152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479</v>
      </c>
      <c r="C154" s="453">
        <f>+C128+C153</f>
        <v>74732740</v>
      </c>
      <c r="D154" s="594">
        <f t="shared" si="1"/>
        <v>5070248</v>
      </c>
      <c r="E154" s="453">
        <f>+E128+E153</f>
        <v>79802988</v>
      </c>
    </row>
    <row r="155" spans="1:9" ht="7.5" customHeight="1" x14ac:dyDescent="0.25"/>
    <row r="156" spans="1:9" x14ac:dyDescent="0.25">
      <c r="A156" s="628" t="s">
        <v>378</v>
      </c>
      <c r="B156" s="628"/>
      <c r="C156" s="628"/>
      <c r="D156" s="440"/>
      <c r="E156" s="440"/>
    </row>
    <row r="157" spans="1:9" ht="15" customHeight="1" thickBot="1" x14ac:dyDescent="0.3">
      <c r="A157" s="626" t="s">
        <v>155</v>
      </c>
      <c r="B157" s="626"/>
      <c r="C157" s="324">
        <f>C90</f>
        <v>0</v>
      </c>
      <c r="D157" s="324">
        <f>D90</f>
        <v>0</v>
      </c>
      <c r="E157" s="324" t="str">
        <f>E90</f>
        <v>Forintban</v>
      </c>
    </row>
    <row r="158" spans="1:9" ht="13.5" customHeight="1" thickBot="1" x14ac:dyDescent="0.3">
      <c r="A158" s="20">
        <v>1</v>
      </c>
      <c r="B158" s="27" t="s">
        <v>481</v>
      </c>
      <c r="C158" s="314">
        <f>+C62-C128</f>
        <v>-74732740</v>
      </c>
      <c r="D158" s="314">
        <f>+D62-D128</f>
        <v>-5070248</v>
      </c>
      <c r="E158" s="314">
        <f>+E62-E128</f>
        <v>-79802988</v>
      </c>
    </row>
    <row r="159" spans="1:9" ht="27.75" customHeight="1" thickBot="1" x14ac:dyDescent="0.3">
      <c r="A159" s="20" t="s">
        <v>20</v>
      </c>
      <c r="B159" s="27" t="s">
        <v>487</v>
      </c>
      <c r="C159" s="314">
        <f>+C86-C153</f>
        <v>69318628</v>
      </c>
      <c r="D159" s="314">
        <f>+D86-D153</f>
        <v>612368</v>
      </c>
      <c r="E159" s="314">
        <f>+E86-E153</f>
        <v>69930996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CE,Félkövér"&amp;12Kajárpéc Községi Önkormányzat2018. ÉVI KÖLTSÉGVETÉSÖNKÉNT VÁLLALT FELADATAINAK MÉRLEGE&amp;R&amp;"Times New Roman CE,Félkövér dőlt"&amp;11 1.3. melléklet az 5/2019.(IV.25.)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view="pageLayout" topLeftCell="A70" zoomScaleNormal="130" zoomScaleSheetLayoutView="100" workbookViewId="0">
      <selection activeCell="C158" sqref="C158"/>
    </sheetView>
  </sheetViews>
  <sheetFormatPr defaultRowHeight="15.75" x14ac:dyDescent="0.25"/>
  <cols>
    <col min="1" max="1" width="9.5" style="406" customWidth="1"/>
    <col min="2" max="2" width="91.6640625" style="406" customWidth="1"/>
    <col min="3" max="3" width="21.6640625" style="407" customWidth="1"/>
    <col min="4" max="4" width="9" style="440" customWidth="1"/>
    <col min="5" max="16384" width="9.33203125" style="440"/>
  </cols>
  <sheetData>
    <row r="1" spans="1:3" ht="15.95" customHeight="1" x14ac:dyDescent="0.25">
      <c r="A1" s="625" t="s">
        <v>16</v>
      </c>
      <c r="B1" s="625"/>
      <c r="C1" s="625"/>
    </row>
    <row r="2" spans="1:3" ht="15.95" customHeight="1" thickBot="1" x14ac:dyDescent="0.3">
      <c r="A2" s="626" t="s">
        <v>153</v>
      </c>
      <c r="B2" s="626"/>
      <c r="C2" s="324">
        <f>'1.3.sz.mell.'!C2</f>
        <v>0</v>
      </c>
    </row>
    <row r="3" spans="1:3" ht="38.1" customHeight="1" thickBot="1" x14ac:dyDescent="0.3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1" customFormat="1" ht="12" customHeight="1" thickBot="1" x14ac:dyDescent="0.25">
      <c r="A4" s="435"/>
      <c r="B4" s="436" t="s">
        <v>500</v>
      </c>
      <c r="C4" s="437" t="s">
        <v>501</v>
      </c>
    </row>
    <row r="5" spans="1:3" s="442" customFormat="1" ht="12" customHeight="1" thickBot="1" x14ac:dyDescent="0.25">
      <c r="A5" s="20" t="s">
        <v>19</v>
      </c>
      <c r="B5" s="21" t="s">
        <v>254</v>
      </c>
      <c r="C5" s="314">
        <f>+C6+C7+C8+C9+C10+C11</f>
        <v>0</v>
      </c>
    </row>
    <row r="6" spans="1:3" s="442" customFormat="1" ht="12" customHeight="1" x14ac:dyDescent="0.2">
      <c r="A6" s="15" t="s">
        <v>99</v>
      </c>
      <c r="B6" s="443" t="s">
        <v>255</v>
      </c>
      <c r="C6" s="317"/>
    </row>
    <row r="7" spans="1:3" s="442" customFormat="1" ht="12" customHeight="1" x14ac:dyDescent="0.2">
      <c r="A7" s="14" t="s">
        <v>100</v>
      </c>
      <c r="B7" s="444" t="s">
        <v>256</v>
      </c>
      <c r="C7" s="316"/>
    </row>
    <row r="8" spans="1:3" s="442" customFormat="1" ht="12" customHeight="1" x14ac:dyDescent="0.2">
      <c r="A8" s="14" t="s">
        <v>101</v>
      </c>
      <c r="B8" s="444" t="s">
        <v>559</v>
      </c>
      <c r="C8" s="316"/>
    </row>
    <row r="9" spans="1:3" s="442" customFormat="1" ht="12" customHeight="1" x14ac:dyDescent="0.2">
      <c r="A9" s="14" t="s">
        <v>102</v>
      </c>
      <c r="B9" s="444" t="s">
        <v>258</v>
      </c>
      <c r="C9" s="316"/>
    </row>
    <row r="10" spans="1:3" s="442" customFormat="1" ht="12" customHeight="1" x14ac:dyDescent="0.2">
      <c r="A10" s="14" t="s">
        <v>149</v>
      </c>
      <c r="B10" s="310" t="s">
        <v>439</v>
      </c>
      <c r="C10" s="316"/>
    </row>
    <row r="11" spans="1:3" s="442" customFormat="1" ht="12" customHeight="1" thickBot="1" x14ac:dyDescent="0.25">
      <c r="A11" s="16" t="s">
        <v>103</v>
      </c>
      <c r="B11" s="311" t="s">
        <v>440</v>
      </c>
      <c r="C11" s="316"/>
    </row>
    <row r="12" spans="1:3" s="442" customFormat="1" ht="12" customHeight="1" thickBot="1" x14ac:dyDescent="0.25">
      <c r="A12" s="20" t="s">
        <v>20</v>
      </c>
      <c r="B12" s="309" t="s">
        <v>259</v>
      </c>
      <c r="C12" s="314">
        <f>+C13+C14+C15+C16+C17</f>
        <v>0</v>
      </c>
    </row>
    <row r="13" spans="1:3" s="442" customFormat="1" ht="12" customHeight="1" x14ac:dyDescent="0.2">
      <c r="A13" s="15" t="s">
        <v>105</v>
      </c>
      <c r="B13" s="443" t="s">
        <v>260</v>
      </c>
      <c r="C13" s="317"/>
    </row>
    <row r="14" spans="1:3" s="442" customFormat="1" ht="12" customHeight="1" x14ac:dyDescent="0.2">
      <c r="A14" s="14" t="s">
        <v>106</v>
      </c>
      <c r="B14" s="444" t="s">
        <v>261</v>
      </c>
      <c r="C14" s="316"/>
    </row>
    <row r="15" spans="1:3" s="442" customFormat="1" ht="12" customHeight="1" x14ac:dyDescent="0.2">
      <c r="A15" s="14" t="s">
        <v>107</v>
      </c>
      <c r="B15" s="444" t="s">
        <v>429</v>
      </c>
      <c r="C15" s="316"/>
    </row>
    <row r="16" spans="1:3" s="442" customFormat="1" ht="12" customHeight="1" x14ac:dyDescent="0.2">
      <c r="A16" s="14" t="s">
        <v>108</v>
      </c>
      <c r="B16" s="444" t="s">
        <v>430</v>
      </c>
      <c r="C16" s="316"/>
    </row>
    <row r="17" spans="1:3" s="442" customFormat="1" ht="12" customHeight="1" x14ac:dyDescent="0.2">
      <c r="A17" s="14" t="s">
        <v>109</v>
      </c>
      <c r="B17" s="444" t="s">
        <v>262</v>
      </c>
      <c r="C17" s="316"/>
    </row>
    <row r="18" spans="1:3" s="442" customFormat="1" ht="12" customHeight="1" thickBot="1" x14ac:dyDescent="0.25">
      <c r="A18" s="16" t="s">
        <v>118</v>
      </c>
      <c r="B18" s="311" t="s">
        <v>263</v>
      </c>
      <c r="C18" s="318"/>
    </row>
    <row r="19" spans="1:3" s="442" customFormat="1" ht="12" customHeight="1" thickBot="1" x14ac:dyDescent="0.25">
      <c r="A19" s="20" t="s">
        <v>21</v>
      </c>
      <c r="B19" s="21" t="s">
        <v>264</v>
      </c>
      <c r="C19" s="314">
        <f>+C20+C21+C22+C23+C24</f>
        <v>0</v>
      </c>
    </row>
    <row r="20" spans="1:3" s="442" customFormat="1" ht="12" customHeight="1" x14ac:dyDescent="0.2">
      <c r="A20" s="15" t="s">
        <v>88</v>
      </c>
      <c r="B20" s="443" t="s">
        <v>265</v>
      </c>
      <c r="C20" s="317"/>
    </row>
    <row r="21" spans="1:3" s="442" customFormat="1" ht="12" customHeight="1" x14ac:dyDescent="0.2">
      <c r="A21" s="14" t="s">
        <v>89</v>
      </c>
      <c r="B21" s="444" t="s">
        <v>266</v>
      </c>
      <c r="C21" s="316"/>
    </row>
    <row r="22" spans="1:3" s="442" customFormat="1" ht="12" customHeight="1" x14ac:dyDescent="0.2">
      <c r="A22" s="14" t="s">
        <v>90</v>
      </c>
      <c r="B22" s="444" t="s">
        <v>431</v>
      </c>
      <c r="C22" s="316"/>
    </row>
    <row r="23" spans="1:3" s="442" customFormat="1" ht="12" customHeight="1" x14ac:dyDescent="0.2">
      <c r="A23" s="14" t="s">
        <v>91</v>
      </c>
      <c r="B23" s="444" t="s">
        <v>432</v>
      </c>
      <c r="C23" s="316"/>
    </row>
    <row r="24" spans="1:3" s="442" customFormat="1" ht="12" customHeight="1" x14ac:dyDescent="0.2">
      <c r="A24" s="14" t="s">
        <v>172</v>
      </c>
      <c r="B24" s="444" t="s">
        <v>267</v>
      </c>
      <c r="C24" s="316"/>
    </row>
    <row r="25" spans="1:3" s="442" customFormat="1" ht="12" customHeight="1" thickBot="1" x14ac:dyDescent="0.25">
      <c r="A25" s="16" t="s">
        <v>173</v>
      </c>
      <c r="B25" s="445" t="s">
        <v>268</v>
      </c>
      <c r="C25" s="318"/>
    </row>
    <row r="26" spans="1:3" s="442" customFormat="1" ht="12" customHeight="1" thickBot="1" x14ac:dyDescent="0.25">
      <c r="A26" s="20" t="s">
        <v>174</v>
      </c>
      <c r="B26" s="21" t="s">
        <v>569</v>
      </c>
      <c r="C26" s="320">
        <f>SUM(C27:C33)</f>
        <v>0</v>
      </c>
    </row>
    <row r="27" spans="1:3" s="442" customFormat="1" ht="12" customHeight="1" x14ac:dyDescent="0.2">
      <c r="A27" s="15" t="s">
        <v>270</v>
      </c>
      <c r="B27" s="443" t="s">
        <v>564</v>
      </c>
      <c r="C27" s="317"/>
    </row>
    <row r="28" spans="1:3" s="442" customFormat="1" ht="12" customHeight="1" x14ac:dyDescent="0.2">
      <c r="A28" s="14" t="s">
        <v>271</v>
      </c>
      <c r="B28" s="444" t="s">
        <v>565</v>
      </c>
      <c r="C28" s="316"/>
    </row>
    <row r="29" spans="1:3" s="442" customFormat="1" ht="12" customHeight="1" x14ac:dyDescent="0.2">
      <c r="A29" s="14" t="s">
        <v>272</v>
      </c>
      <c r="B29" s="444" t="s">
        <v>566</v>
      </c>
      <c r="C29" s="316"/>
    </row>
    <row r="30" spans="1:3" s="442" customFormat="1" ht="12" customHeight="1" x14ac:dyDescent="0.2">
      <c r="A30" s="14" t="s">
        <v>273</v>
      </c>
      <c r="B30" s="444" t="s">
        <v>567</v>
      </c>
      <c r="C30" s="316"/>
    </row>
    <row r="31" spans="1:3" s="442" customFormat="1" ht="12" customHeight="1" x14ac:dyDescent="0.2">
      <c r="A31" s="14" t="s">
        <v>561</v>
      </c>
      <c r="B31" s="444" t="s">
        <v>274</v>
      </c>
      <c r="C31" s="316"/>
    </row>
    <row r="32" spans="1:3" s="442" customFormat="1" ht="12" customHeight="1" x14ac:dyDescent="0.2">
      <c r="A32" s="14" t="s">
        <v>562</v>
      </c>
      <c r="B32" s="444" t="s">
        <v>275</v>
      </c>
      <c r="C32" s="316"/>
    </row>
    <row r="33" spans="1:3" s="442" customFormat="1" ht="12" customHeight="1" thickBot="1" x14ac:dyDescent="0.25">
      <c r="A33" s="16" t="s">
        <v>563</v>
      </c>
      <c r="B33" s="542" t="s">
        <v>276</v>
      </c>
      <c r="C33" s="318"/>
    </row>
    <row r="34" spans="1:3" s="442" customFormat="1" ht="12" customHeight="1" thickBot="1" x14ac:dyDescent="0.25">
      <c r="A34" s="20" t="s">
        <v>23</v>
      </c>
      <c r="B34" s="21" t="s">
        <v>441</v>
      </c>
      <c r="C34" s="314">
        <f>SUM(C35:C45)</f>
        <v>0</v>
      </c>
    </row>
    <row r="35" spans="1:3" s="442" customFormat="1" ht="12" customHeight="1" x14ac:dyDescent="0.2">
      <c r="A35" s="15" t="s">
        <v>92</v>
      </c>
      <c r="B35" s="443" t="s">
        <v>279</v>
      </c>
      <c r="C35" s="317"/>
    </row>
    <row r="36" spans="1:3" s="442" customFormat="1" ht="12" customHeight="1" x14ac:dyDescent="0.2">
      <c r="A36" s="14" t="s">
        <v>93</v>
      </c>
      <c r="B36" s="444" t="s">
        <v>280</v>
      </c>
      <c r="C36" s="316"/>
    </row>
    <row r="37" spans="1:3" s="442" customFormat="1" ht="12" customHeight="1" x14ac:dyDescent="0.2">
      <c r="A37" s="14" t="s">
        <v>94</v>
      </c>
      <c r="B37" s="444" t="s">
        <v>281</v>
      </c>
      <c r="C37" s="316"/>
    </row>
    <row r="38" spans="1:3" s="442" customFormat="1" ht="12" customHeight="1" x14ac:dyDescent="0.2">
      <c r="A38" s="14" t="s">
        <v>176</v>
      </c>
      <c r="B38" s="444" t="s">
        <v>282</v>
      </c>
      <c r="C38" s="316"/>
    </row>
    <row r="39" spans="1:3" s="442" customFormat="1" ht="12" customHeight="1" x14ac:dyDescent="0.2">
      <c r="A39" s="14" t="s">
        <v>177</v>
      </c>
      <c r="B39" s="444" t="s">
        <v>283</v>
      </c>
      <c r="C39" s="316"/>
    </row>
    <row r="40" spans="1:3" s="442" customFormat="1" ht="12" customHeight="1" x14ac:dyDescent="0.2">
      <c r="A40" s="14" t="s">
        <v>178</v>
      </c>
      <c r="B40" s="444" t="s">
        <v>284</v>
      </c>
      <c r="C40" s="316"/>
    </row>
    <row r="41" spans="1:3" s="442" customFormat="1" ht="12" customHeight="1" x14ac:dyDescent="0.2">
      <c r="A41" s="14" t="s">
        <v>179</v>
      </c>
      <c r="B41" s="444" t="s">
        <v>285</v>
      </c>
      <c r="C41" s="316"/>
    </row>
    <row r="42" spans="1:3" s="442" customFormat="1" ht="12" customHeight="1" x14ac:dyDescent="0.2">
      <c r="A42" s="14" t="s">
        <v>180</v>
      </c>
      <c r="B42" s="444" t="s">
        <v>568</v>
      </c>
      <c r="C42" s="316"/>
    </row>
    <row r="43" spans="1:3" s="442" customFormat="1" ht="12" customHeight="1" x14ac:dyDescent="0.2">
      <c r="A43" s="14" t="s">
        <v>277</v>
      </c>
      <c r="B43" s="444" t="s">
        <v>287</v>
      </c>
      <c r="C43" s="319"/>
    </row>
    <row r="44" spans="1:3" s="442" customFormat="1" ht="12" customHeight="1" x14ac:dyDescent="0.2">
      <c r="A44" s="16" t="s">
        <v>278</v>
      </c>
      <c r="B44" s="445" t="s">
        <v>443</v>
      </c>
      <c r="C44" s="429"/>
    </row>
    <row r="45" spans="1:3" s="442" customFormat="1" ht="12" customHeight="1" thickBot="1" x14ac:dyDescent="0.25">
      <c r="A45" s="16" t="s">
        <v>442</v>
      </c>
      <c r="B45" s="311" t="s">
        <v>288</v>
      </c>
      <c r="C45" s="429"/>
    </row>
    <row r="46" spans="1:3" s="442" customFormat="1" ht="12" customHeight="1" thickBot="1" x14ac:dyDescent="0.25">
      <c r="A46" s="20" t="s">
        <v>24</v>
      </c>
      <c r="B46" s="21" t="s">
        <v>289</v>
      </c>
      <c r="C46" s="314">
        <f>SUM(C47:C51)</f>
        <v>0</v>
      </c>
    </row>
    <row r="47" spans="1:3" s="442" customFormat="1" ht="12" customHeight="1" x14ac:dyDescent="0.2">
      <c r="A47" s="15" t="s">
        <v>95</v>
      </c>
      <c r="B47" s="443" t="s">
        <v>293</v>
      </c>
      <c r="C47" s="487"/>
    </row>
    <row r="48" spans="1:3" s="442" customFormat="1" ht="12" customHeight="1" x14ac:dyDescent="0.2">
      <c r="A48" s="14" t="s">
        <v>96</v>
      </c>
      <c r="B48" s="444" t="s">
        <v>294</v>
      </c>
      <c r="C48" s="319"/>
    </row>
    <row r="49" spans="1:3" s="442" customFormat="1" ht="12" customHeight="1" x14ac:dyDescent="0.2">
      <c r="A49" s="14" t="s">
        <v>290</v>
      </c>
      <c r="B49" s="444" t="s">
        <v>295</v>
      </c>
      <c r="C49" s="319"/>
    </row>
    <row r="50" spans="1:3" s="442" customFormat="1" ht="12" customHeight="1" x14ac:dyDescent="0.2">
      <c r="A50" s="14" t="s">
        <v>291</v>
      </c>
      <c r="B50" s="444" t="s">
        <v>296</v>
      </c>
      <c r="C50" s="319"/>
    </row>
    <row r="51" spans="1:3" s="442" customFormat="1" ht="12" customHeight="1" thickBot="1" x14ac:dyDescent="0.25">
      <c r="A51" s="16" t="s">
        <v>292</v>
      </c>
      <c r="B51" s="311" t="s">
        <v>297</v>
      </c>
      <c r="C51" s="429"/>
    </row>
    <row r="52" spans="1:3" s="442" customFormat="1" ht="12" customHeight="1" thickBot="1" x14ac:dyDescent="0.25">
      <c r="A52" s="20" t="s">
        <v>181</v>
      </c>
      <c r="B52" s="21" t="s">
        <v>298</v>
      </c>
      <c r="C52" s="314">
        <f>SUM(C53:C55)</f>
        <v>0</v>
      </c>
    </row>
    <row r="53" spans="1:3" s="442" customFormat="1" ht="12" customHeight="1" x14ac:dyDescent="0.2">
      <c r="A53" s="15" t="s">
        <v>97</v>
      </c>
      <c r="B53" s="443" t="s">
        <v>299</v>
      </c>
      <c r="C53" s="317"/>
    </row>
    <row r="54" spans="1:3" s="442" customFormat="1" ht="12" customHeight="1" x14ac:dyDescent="0.2">
      <c r="A54" s="14" t="s">
        <v>98</v>
      </c>
      <c r="B54" s="444" t="s">
        <v>433</v>
      </c>
      <c r="C54" s="316"/>
    </row>
    <row r="55" spans="1:3" s="442" customFormat="1" ht="12" customHeight="1" x14ac:dyDescent="0.2">
      <c r="A55" s="14" t="s">
        <v>302</v>
      </c>
      <c r="B55" s="444" t="s">
        <v>300</v>
      </c>
      <c r="C55" s="316"/>
    </row>
    <row r="56" spans="1:3" s="442" customFormat="1" ht="12" customHeight="1" thickBot="1" x14ac:dyDescent="0.25">
      <c r="A56" s="16" t="s">
        <v>303</v>
      </c>
      <c r="B56" s="311" t="s">
        <v>301</v>
      </c>
      <c r="C56" s="318"/>
    </row>
    <row r="57" spans="1:3" s="442" customFormat="1" ht="12" customHeight="1" thickBot="1" x14ac:dyDescent="0.25">
      <c r="A57" s="20" t="s">
        <v>26</v>
      </c>
      <c r="B57" s="309" t="s">
        <v>304</v>
      </c>
      <c r="C57" s="314">
        <f>SUM(C58:C60)</f>
        <v>0</v>
      </c>
    </row>
    <row r="58" spans="1:3" s="442" customFormat="1" ht="12" customHeight="1" x14ac:dyDescent="0.2">
      <c r="A58" s="15" t="s">
        <v>182</v>
      </c>
      <c r="B58" s="443" t="s">
        <v>306</v>
      </c>
      <c r="C58" s="319"/>
    </row>
    <row r="59" spans="1:3" s="442" customFormat="1" ht="12" customHeight="1" x14ac:dyDescent="0.2">
      <c r="A59" s="14" t="s">
        <v>183</v>
      </c>
      <c r="B59" s="444" t="s">
        <v>434</v>
      </c>
      <c r="C59" s="319"/>
    </row>
    <row r="60" spans="1:3" s="442" customFormat="1" ht="12" customHeight="1" x14ac:dyDescent="0.2">
      <c r="A60" s="14" t="s">
        <v>232</v>
      </c>
      <c r="B60" s="444" t="s">
        <v>307</v>
      </c>
      <c r="C60" s="319"/>
    </row>
    <row r="61" spans="1:3" s="442" customFormat="1" ht="12" customHeight="1" thickBot="1" x14ac:dyDescent="0.25">
      <c r="A61" s="16" t="s">
        <v>305</v>
      </c>
      <c r="B61" s="311" t="s">
        <v>308</v>
      </c>
      <c r="C61" s="319"/>
    </row>
    <row r="62" spans="1:3" s="442" customFormat="1" ht="12" customHeight="1" thickBot="1" x14ac:dyDescent="0.25">
      <c r="A62" s="515" t="s">
        <v>483</v>
      </c>
      <c r="B62" s="21" t="s">
        <v>309</v>
      </c>
      <c r="C62" s="320">
        <f>+C5+C12+C19+C26+C34+C46+C52+C57</f>
        <v>0</v>
      </c>
    </row>
    <row r="63" spans="1:3" s="442" customFormat="1" ht="12" customHeight="1" thickBot="1" x14ac:dyDescent="0.25">
      <c r="A63" s="490" t="s">
        <v>310</v>
      </c>
      <c r="B63" s="309" t="s">
        <v>311</v>
      </c>
      <c r="C63" s="314">
        <f>SUM(C64:C66)</f>
        <v>0</v>
      </c>
    </row>
    <row r="64" spans="1:3" s="442" customFormat="1" ht="12" customHeight="1" x14ac:dyDescent="0.2">
      <c r="A64" s="15" t="s">
        <v>342</v>
      </c>
      <c r="B64" s="443" t="s">
        <v>312</v>
      </c>
      <c r="C64" s="319"/>
    </row>
    <row r="65" spans="1:3" s="442" customFormat="1" ht="12" customHeight="1" x14ac:dyDescent="0.2">
      <c r="A65" s="14" t="s">
        <v>351</v>
      </c>
      <c r="B65" s="444" t="s">
        <v>313</v>
      </c>
      <c r="C65" s="319"/>
    </row>
    <row r="66" spans="1:3" s="442" customFormat="1" ht="12" customHeight="1" thickBot="1" x14ac:dyDescent="0.25">
      <c r="A66" s="16" t="s">
        <v>352</v>
      </c>
      <c r="B66" s="509" t="s">
        <v>468</v>
      </c>
      <c r="C66" s="319"/>
    </row>
    <row r="67" spans="1:3" s="442" customFormat="1" ht="12" customHeight="1" thickBot="1" x14ac:dyDescent="0.25">
      <c r="A67" s="490" t="s">
        <v>315</v>
      </c>
      <c r="B67" s="309" t="s">
        <v>316</v>
      </c>
      <c r="C67" s="314">
        <f>SUM(C68:C71)</f>
        <v>0</v>
      </c>
    </row>
    <row r="68" spans="1:3" s="442" customFormat="1" ht="12" customHeight="1" x14ac:dyDescent="0.2">
      <c r="A68" s="15" t="s">
        <v>150</v>
      </c>
      <c r="B68" s="443" t="s">
        <v>317</v>
      </c>
      <c r="C68" s="319"/>
    </row>
    <row r="69" spans="1:3" s="442" customFormat="1" ht="12" customHeight="1" x14ac:dyDescent="0.2">
      <c r="A69" s="14" t="s">
        <v>151</v>
      </c>
      <c r="B69" s="444" t="s">
        <v>318</v>
      </c>
      <c r="C69" s="319"/>
    </row>
    <row r="70" spans="1:3" s="442" customFormat="1" ht="12" customHeight="1" x14ac:dyDescent="0.2">
      <c r="A70" s="14" t="s">
        <v>343</v>
      </c>
      <c r="B70" s="444" t="s">
        <v>319</v>
      </c>
      <c r="C70" s="319"/>
    </row>
    <row r="71" spans="1:3" s="442" customFormat="1" ht="12" customHeight="1" thickBot="1" x14ac:dyDescent="0.25">
      <c r="A71" s="16" t="s">
        <v>344</v>
      </c>
      <c r="B71" s="311" t="s">
        <v>320</v>
      </c>
      <c r="C71" s="319"/>
    </row>
    <row r="72" spans="1:3" s="442" customFormat="1" ht="12" customHeight="1" thickBot="1" x14ac:dyDescent="0.25">
      <c r="A72" s="490" t="s">
        <v>321</v>
      </c>
      <c r="B72" s="309" t="s">
        <v>322</v>
      </c>
      <c r="C72" s="314">
        <f>SUM(C73:C74)</f>
        <v>0</v>
      </c>
    </row>
    <row r="73" spans="1:3" s="442" customFormat="1" ht="12" customHeight="1" x14ac:dyDescent="0.2">
      <c r="A73" s="15" t="s">
        <v>345</v>
      </c>
      <c r="B73" s="443" t="s">
        <v>323</v>
      </c>
      <c r="C73" s="319"/>
    </row>
    <row r="74" spans="1:3" s="442" customFormat="1" ht="12" customHeight="1" thickBot="1" x14ac:dyDescent="0.25">
      <c r="A74" s="16" t="s">
        <v>346</v>
      </c>
      <c r="B74" s="311" t="s">
        <v>324</v>
      </c>
      <c r="C74" s="319"/>
    </row>
    <row r="75" spans="1:3" s="442" customFormat="1" ht="12" customHeight="1" thickBot="1" x14ac:dyDescent="0.25">
      <c r="A75" s="490" t="s">
        <v>325</v>
      </c>
      <c r="B75" s="309" t="s">
        <v>326</v>
      </c>
      <c r="C75" s="314">
        <f>SUM(C76:C78)</f>
        <v>0</v>
      </c>
    </row>
    <row r="76" spans="1:3" s="442" customFormat="1" ht="12" customHeight="1" x14ac:dyDescent="0.2">
      <c r="A76" s="15" t="s">
        <v>347</v>
      </c>
      <c r="B76" s="443" t="s">
        <v>327</v>
      </c>
      <c r="C76" s="319"/>
    </row>
    <row r="77" spans="1:3" s="442" customFormat="1" ht="12" customHeight="1" x14ac:dyDescent="0.2">
      <c r="A77" s="14" t="s">
        <v>348</v>
      </c>
      <c r="B77" s="444" t="s">
        <v>328</v>
      </c>
      <c r="C77" s="319"/>
    </row>
    <row r="78" spans="1:3" s="442" customFormat="1" ht="12" customHeight="1" thickBot="1" x14ac:dyDescent="0.25">
      <c r="A78" s="16" t="s">
        <v>349</v>
      </c>
      <c r="B78" s="311" t="s">
        <v>329</v>
      </c>
      <c r="C78" s="319"/>
    </row>
    <row r="79" spans="1:3" s="442" customFormat="1" ht="12" customHeight="1" thickBot="1" x14ac:dyDescent="0.25">
      <c r="A79" s="490" t="s">
        <v>330</v>
      </c>
      <c r="B79" s="309" t="s">
        <v>350</v>
      </c>
      <c r="C79" s="314">
        <f>SUM(C80:C83)</f>
        <v>0</v>
      </c>
    </row>
    <row r="80" spans="1:3" s="442" customFormat="1" ht="12" customHeight="1" x14ac:dyDescent="0.2">
      <c r="A80" s="447" t="s">
        <v>331</v>
      </c>
      <c r="B80" s="443" t="s">
        <v>332</v>
      </c>
      <c r="C80" s="319"/>
    </row>
    <row r="81" spans="1:3" s="442" customFormat="1" ht="12" customHeight="1" x14ac:dyDescent="0.2">
      <c r="A81" s="448" t="s">
        <v>333</v>
      </c>
      <c r="B81" s="444" t="s">
        <v>334</v>
      </c>
      <c r="C81" s="319"/>
    </row>
    <row r="82" spans="1:3" s="442" customFormat="1" ht="12" customHeight="1" x14ac:dyDescent="0.2">
      <c r="A82" s="448" t="s">
        <v>335</v>
      </c>
      <c r="B82" s="444" t="s">
        <v>336</v>
      </c>
      <c r="C82" s="319"/>
    </row>
    <row r="83" spans="1:3" s="442" customFormat="1" ht="12" customHeight="1" thickBot="1" x14ac:dyDescent="0.25">
      <c r="A83" s="449" t="s">
        <v>337</v>
      </c>
      <c r="B83" s="311" t="s">
        <v>338</v>
      </c>
      <c r="C83" s="319"/>
    </row>
    <row r="84" spans="1:3" s="442" customFormat="1" ht="12" customHeight="1" thickBot="1" x14ac:dyDescent="0.25">
      <c r="A84" s="490" t="s">
        <v>339</v>
      </c>
      <c r="B84" s="309" t="s">
        <v>482</v>
      </c>
      <c r="C84" s="488"/>
    </row>
    <row r="85" spans="1:3" s="442" customFormat="1" ht="13.5" customHeight="1" thickBot="1" x14ac:dyDescent="0.25">
      <c r="A85" s="490" t="s">
        <v>341</v>
      </c>
      <c r="B85" s="309" t="s">
        <v>340</v>
      </c>
      <c r="C85" s="488"/>
    </row>
    <row r="86" spans="1:3" s="442" customFormat="1" ht="15.75" customHeight="1" thickBot="1" x14ac:dyDescent="0.25">
      <c r="A86" s="490" t="s">
        <v>353</v>
      </c>
      <c r="B86" s="450" t="s">
        <v>485</v>
      </c>
      <c r="C86" s="320">
        <f>+C63+C67+C72+C75+C79+C85+C84</f>
        <v>0</v>
      </c>
    </row>
    <row r="87" spans="1:3" s="442" customFormat="1" ht="16.5" customHeight="1" thickBot="1" x14ac:dyDescent="0.25">
      <c r="A87" s="491" t="s">
        <v>484</v>
      </c>
      <c r="B87" s="451" t="s">
        <v>486</v>
      </c>
      <c r="C87" s="320">
        <f>+C62+C86</f>
        <v>0</v>
      </c>
    </row>
    <row r="88" spans="1:3" s="442" customFormat="1" ht="83.25" customHeight="1" x14ac:dyDescent="0.2">
      <c r="A88" s="5"/>
      <c r="B88" s="6"/>
      <c r="C88" s="321"/>
    </row>
    <row r="89" spans="1:3" ht="16.5" customHeight="1" x14ac:dyDescent="0.25">
      <c r="A89" s="625" t="s">
        <v>48</v>
      </c>
      <c r="B89" s="625"/>
      <c r="C89" s="625"/>
    </row>
    <row r="90" spans="1:3" s="452" customFormat="1" ht="16.5" customHeight="1" thickBot="1" x14ac:dyDescent="0.3">
      <c r="A90" s="627" t="s">
        <v>154</v>
      </c>
      <c r="B90" s="627"/>
      <c r="C90" s="146">
        <f>C2</f>
        <v>0</v>
      </c>
    </row>
    <row r="91" spans="1:3" ht="38.1" customHeight="1" thickBot="1" x14ac:dyDescent="0.3">
      <c r="A91" s="23" t="s">
        <v>70</v>
      </c>
      <c r="B91" s="24" t="s">
        <v>49</v>
      </c>
      <c r="C91" s="40" t="str">
        <f>+C3</f>
        <v>2018. évi előirányzat</v>
      </c>
    </row>
    <row r="92" spans="1:3" s="441" customFormat="1" ht="12" customHeight="1" thickBot="1" x14ac:dyDescent="0.25">
      <c r="A92" s="32"/>
      <c r="B92" s="33" t="s">
        <v>500</v>
      </c>
      <c r="C92" s="34" t="s">
        <v>501</v>
      </c>
    </row>
    <row r="93" spans="1:3" ht="12" customHeight="1" thickBot="1" x14ac:dyDescent="0.3">
      <c r="A93" s="22" t="s">
        <v>19</v>
      </c>
      <c r="B93" s="28" t="s">
        <v>444</v>
      </c>
      <c r="C93" s="313">
        <f>C94+C95+C96+C97+C98+C111</f>
        <v>0</v>
      </c>
    </row>
    <row r="94" spans="1:3" ht="12" customHeight="1" x14ac:dyDescent="0.25">
      <c r="A94" s="17" t="s">
        <v>99</v>
      </c>
      <c r="B94" s="10" t="s">
        <v>50</v>
      </c>
      <c r="C94" s="315"/>
    </row>
    <row r="95" spans="1:3" ht="12" customHeight="1" x14ac:dyDescent="0.25">
      <c r="A95" s="14" t="s">
        <v>100</v>
      </c>
      <c r="B95" s="8" t="s">
        <v>184</v>
      </c>
      <c r="C95" s="316"/>
    </row>
    <row r="96" spans="1:3" ht="12" customHeight="1" x14ac:dyDescent="0.25">
      <c r="A96" s="14" t="s">
        <v>101</v>
      </c>
      <c r="B96" s="8" t="s">
        <v>141</v>
      </c>
      <c r="C96" s="318"/>
    </row>
    <row r="97" spans="1:3" ht="12" customHeight="1" x14ac:dyDescent="0.25">
      <c r="A97" s="14" t="s">
        <v>102</v>
      </c>
      <c r="B97" s="11" t="s">
        <v>185</v>
      </c>
      <c r="C97" s="318"/>
    </row>
    <row r="98" spans="1:3" ht="12" customHeight="1" x14ac:dyDescent="0.25">
      <c r="A98" s="14" t="s">
        <v>113</v>
      </c>
      <c r="B98" s="19" t="s">
        <v>186</v>
      </c>
      <c r="C98" s="318"/>
    </row>
    <row r="99" spans="1:3" ht="12" customHeight="1" x14ac:dyDescent="0.25">
      <c r="A99" s="14" t="s">
        <v>103</v>
      </c>
      <c r="B99" s="8" t="s">
        <v>449</v>
      </c>
      <c r="C99" s="318"/>
    </row>
    <row r="100" spans="1:3" ht="12" customHeight="1" x14ac:dyDescent="0.25">
      <c r="A100" s="14" t="s">
        <v>104</v>
      </c>
      <c r="B100" s="151" t="s">
        <v>448</v>
      </c>
      <c r="C100" s="318"/>
    </row>
    <row r="101" spans="1:3" ht="12" customHeight="1" x14ac:dyDescent="0.25">
      <c r="A101" s="14" t="s">
        <v>114</v>
      </c>
      <c r="B101" s="151" t="s">
        <v>447</v>
      </c>
      <c r="C101" s="318"/>
    </row>
    <row r="102" spans="1:3" ht="12" customHeight="1" x14ac:dyDescent="0.25">
      <c r="A102" s="14" t="s">
        <v>115</v>
      </c>
      <c r="B102" s="149" t="s">
        <v>356</v>
      </c>
      <c r="C102" s="318"/>
    </row>
    <row r="103" spans="1:3" ht="12" customHeight="1" x14ac:dyDescent="0.25">
      <c r="A103" s="14" t="s">
        <v>116</v>
      </c>
      <c r="B103" s="150" t="s">
        <v>357</v>
      </c>
      <c r="C103" s="318"/>
    </row>
    <row r="104" spans="1:3" ht="12" customHeight="1" x14ac:dyDescent="0.25">
      <c r="A104" s="14" t="s">
        <v>117</v>
      </c>
      <c r="B104" s="150" t="s">
        <v>358</v>
      </c>
      <c r="C104" s="318"/>
    </row>
    <row r="105" spans="1:3" ht="12" customHeight="1" x14ac:dyDescent="0.25">
      <c r="A105" s="14" t="s">
        <v>119</v>
      </c>
      <c r="B105" s="149" t="s">
        <v>359</v>
      </c>
      <c r="C105" s="318"/>
    </row>
    <row r="106" spans="1:3" ht="12" customHeight="1" x14ac:dyDescent="0.25">
      <c r="A106" s="14" t="s">
        <v>187</v>
      </c>
      <c r="B106" s="149" t="s">
        <v>360</v>
      </c>
      <c r="C106" s="318"/>
    </row>
    <row r="107" spans="1:3" ht="12" customHeight="1" x14ac:dyDescent="0.25">
      <c r="A107" s="14" t="s">
        <v>354</v>
      </c>
      <c r="B107" s="150" t="s">
        <v>361</v>
      </c>
      <c r="C107" s="318"/>
    </row>
    <row r="108" spans="1:3" ht="12" customHeight="1" x14ac:dyDescent="0.25">
      <c r="A108" s="13" t="s">
        <v>355</v>
      </c>
      <c r="B108" s="151" t="s">
        <v>362</v>
      </c>
      <c r="C108" s="318"/>
    </row>
    <row r="109" spans="1:3" ht="12" customHeight="1" x14ac:dyDescent="0.25">
      <c r="A109" s="14" t="s">
        <v>445</v>
      </c>
      <c r="B109" s="151" t="s">
        <v>363</v>
      </c>
      <c r="C109" s="318"/>
    </row>
    <row r="110" spans="1:3" ht="12" customHeight="1" x14ac:dyDescent="0.25">
      <c r="A110" s="16" t="s">
        <v>446</v>
      </c>
      <c r="B110" s="151" t="s">
        <v>364</v>
      </c>
      <c r="C110" s="318"/>
    </row>
    <row r="111" spans="1:3" ht="12" customHeight="1" x14ac:dyDescent="0.25">
      <c r="A111" s="14" t="s">
        <v>450</v>
      </c>
      <c r="B111" s="11" t="s">
        <v>51</v>
      </c>
      <c r="C111" s="316"/>
    </row>
    <row r="112" spans="1:3" ht="12" customHeight="1" x14ac:dyDescent="0.25">
      <c r="A112" s="14" t="s">
        <v>451</v>
      </c>
      <c r="B112" s="8" t="s">
        <v>453</v>
      </c>
      <c r="C112" s="316"/>
    </row>
    <row r="113" spans="1:3" ht="12" customHeight="1" thickBot="1" x14ac:dyDescent="0.3">
      <c r="A113" s="18" t="s">
        <v>452</v>
      </c>
      <c r="B113" s="513" t="s">
        <v>454</v>
      </c>
      <c r="C113" s="322"/>
    </row>
    <row r="114" spans="1:3" ht="12" customHeight="1" thickBot="1" x14ac:dyDescent="0.3">
      <c r="A114" s="510" t="s">
        <v>20</v>
      </c>
      <c r="B114" s="511" t="s">
        <v>365</v>
      </c>
      <c r="C114" s="512">
        <f>+C115+C117+C119</f>
        <v>0</v>
      </c>
    </row>
    <row r="115" spans="1:3" ht="12" customHeight="1" x14ac:dyDescent="0.25">
      <c r="A115" s="15" t="s">
        <v>105</v>
      </c>
      <c r="B115" s="8" t="s">
        <v>231</v>
      </c>
      <c r="C115" s="317"/>
    </row>
    <row r="116" spans="1:3" ht="12" customHeight="1" x14ac:dyDescent="0.25">
      <c r="A116" s="15" t="s">
        <v>106</v>
      </c>
      <c r="B116" s="12" t="s">
        <v>369</v>
      </c>
      <c r="C116" s="317"/>
    </row>
    <row r="117" spans="1:3" ht="12" customHeight="1" x14ac:dyDescent="0.25">
      <c r="A117" s="15" t="s">
        <v>107</v>
      </c>
      <c r="B117" s="12" t="s">
        <v>188</v>
      </c>
      <c r="C117" s="316"/>
    </row>
    <row r="118" spans="1:3" ht="12" customHeight="1" x14ac:dyDescent="0.25">
      <c r="A118" s="15" t="s">
        <v>108</v>
      </c>
      <c r="B118" s="12" t="s">
        <v>370</v>
      </c>
      <c r="C118" s="281"/>
    </row>
    <row r="119" spans="1:3" ht="12" customHeight="1" x14ac:dyDescent="0.25">
      <c r="A119" s="15" t="s">
        <v>109</v>
      </c>
      <c r="B119" s="311" t="s">
        <v>233</v>
      </c>
      <c r="C119" s="281"/>
    </row>
    <row r="120" spans="1:3" ht="12" customHeight="1" x14ac:dyDescent="0.25">
      <c r="A120" s="15" t="s">
        <v>118</v>
      </c>
      <c r="B120" s="310" t="s">
        <v>435</v>
      </c>
      <c r="C120" s="281"/>
    </row>
    <row r="121" spans="1:3" ht="12" customHeight="1" x14ac:dyDescent="0.25">
      <c r="A121" s="15" t="s">
        <v>120</v>
      </c>
      <c r="B121" s="439" t="s">
        <v>375</v>
      </c>
      <c r="C121" s="281"/>
    </row>
    <row r="122" spans="1:3" x14ac:dyDescent="0.25">
      <c r="A122" s="15" t="s">
        <v>189</v>
      </c>
      <c r="B122" s="150" t="s">
        <v>358</v>
      </c>
      <c r="C122" s="281"/>
    </row>
    <row r="123" spans="1:3" ht="12" customHeight="1" x14ac:dyDescent="0.25">
      <c r="A123" s="15" t="s">
        <v>190</v>
      </c>
      <c r="B123" s="150" t="s">
        <v>374</v>
      </c>
      <c r="C123" s="281"/>
    </row>
    <row r="124" spans="1:3" ht="12" customHeight="1" x14ac:dyDescent="0.25">
      <c r="A124" s="15" t="s">
        <v>191</v>
      </c>
      <c r="B124" s="150" t="s">
        <v>373</v>
      </c>
      <c r="C124" s="281"/>
    </row>
    <row r="125" spans="1:3" ht="12" customHeight="1" x14ac:dyDescent="0.25">
      <c r="A125" s="15" t="s">
        <v>366</v>
      </c>
      <c r="B125" s="150" t="s">
        <v>361</v>
      </c>
      <c r="C125" s="281"/>
    </row>
    <row r="126" spans="1:3" ht="12" customHeight="1" x14ac:dyDescent="0.25">
      <c r="A126" s="15" t="s">
        <v>367</v>
      </c>
      <c r="B126" s="150" t="s">
        <v>372</v>
      </c>
      <c r="C126" s="281"/>
    </row>
    <row r="127" spans="1:3" ht="16.5" thickBot="1" x14ac:dyDescent="0.3">
      <c r="A127" s="13" t="s">
        <v>368</v>
      </c>
      <c r="B127" s="150" t="s">
        <v>371</v>
      </c>
      <c r="C127" s="283"/>
    </row>
    <row r="128" spans="1:3" ht="12" customHeight="1" thickBot="1" x14ac:dyDescent="0.3">
      <c r="A128" s="20" t="s">
        <v>21</v>
      </c>
      <c r="B128" s="130" t="s">
        <v>455</v>
      </c>
      <c r="C128" s="314">
        <f>+C93+C114</f>
        <v>0</v>
      </c>
    </row>
    <row r="129" spans="1:3" ht="12" customHeight="1" thickBot="1" x14ac:dyDescent="0.3">
      <c r="A129" s="20" t="s">
        <v>22</v>
      </c>
      <c r="B129" s="130" t="s">
        <v>456</v>
      </c>
      <c r="C129" s="314">
        <f>+C130+C131+C132</f>
        <v>0</v>
      </c>
    </row>
    <row r="130" spans="1:3" ht="12" customHeight="1" x14ac:dyDescent="0.25">
      <c r="A130" s="15" t="s">
        <v>270</v>
      </c>
      <c r="B130" s="12" t="s">
        <v>463</v>
      </c>
      <c r="C130" s="281"/>
    </row>
    <row r="131" spans="1:3" ht="12" customHeight="1" x14ac:dyDescent="0.25">
      <c r="A131" s="15" t="s">
        <v>271</v>
      </c>
      <c r="B131" s="12" t="s">
        <v>464</v>
      </c>
      <c r="C131" s="281"/>
    </row>
    <row r="132" spans="1:3" ht="12" customHeight="1" thickBot="1" x14ac:dyDescent="0.3">
      <c r="A132" s="13" t="s">
        <v>272</v>
      </c>
      <c r="B132" s="12" t="s">
        <v>465</v>
      </c>
      <c r="C132" s="281"/>
    </row>
    <row r="133" spans="1:3" ht="12" customHeight="1" thickBot="1" x14ac:dyDescent="0.3">
      <c r="A133" s="20" t="s">
        <v>23</v>
      </c>
      <c r="B133" s="130" t="s">
        <v>457</v>
      </c>
      <c r="C133" s="314">
        <f>SUM(C134:C139)</f>
        <v>0</v>
      </c>
    </row>
    <row r="134" spans="1:3" ht="12" customHeight="1" x14ac:dyDescent="0.25">
      <c r="A134" s="15" t="s">
        <v>92</v>
      </c>
      <c r="B134" s="9" t="s">
        <v>466</v>
      </c>
      <c r="C134" s="281"/>
    </row>
    <row r="135" spans="1:3" ht="12" customHeight="1" x14ac:dyDescent="0.25">
      <c r="A135" s="15" t="s">
        <v>93</v>
      </c>
      <c r="B135" s="9" t="s">
        <v>458</v>
      </c>
      <c r="C135" s="281"/>
    </row>
    <row r="136" spans="1:3" ht="12" customHeight="1" x14ac:dyDescent="0.25">
      <c r="A136" s="15" t="s">
        <v>94</v>
      </c>
      <c r="B136" s="9" t="s">
        <v>459</v>
      </c>
      <c r="C136" s="281"/>
    </row>
    <row r="137" spans="1:3" ht="12" customHeight="1" x14ac:dyDescent="0.25">
      <c r="A137" s="15" t="s">
        <v>176</v>
      </c>
      <c r="B137" s="9" t="s">
        <v>460</v>
      </c>
      <c r="C137" s="281"/>
    </row>
    <row r="138" spans="1:3" ht="12" customHeight="1" x14ac:dyDescent="0.25">
      <c r="A138" s="15" t="s">
        <v>177</v>
      </c>
      <c r="B138" s="9" t="s">
        <v>461</v>
      </c>
      <c r="C138" s="281"/>
    </row>
    <row r="139" spans="1:3" ht="12" customHeight="1" thickBot="1" x14ac:dyDescent="0.3">
      <c r="A139" s="13" t="s">
        <v>178</v>
      </c>
      <c r="B139" s="9" t="s">
        <v>462</v>
      </c>
      <c r="C139" s="281"/>
    </row>
    <row r="140" spans="1:3" ht="12" customHeight="1" thickBot="1" x14ac:dyDescent="0.3">
      <c r="A140" s="20" t="s">
        <v>24</v>
      </c>
      <c r="B140" s="130" t="s">
        <v>470</v>
      </c>
      <c r="C140" s="320">
        <f>+C141+C142+C143+C144</f>
        <v>0</v>
      </c>
    </row>
    <row r="141" spans="1:3" ht="12" customHeight="1" x14ac:dyDescent="0.25">
      <c r="A141" s="15" t="s">
        <v>95</v>
      </c>
      <c r="B141" s="9" t="s">
        <v>376</v>
      </c>
      <c r="C141" s="281"/>
    </row>
    <row r="142" spans="1:3" ht="12" customHeight="1" x14ac:dyDescent="0.25">
      <c r="A142" s="15" t="s">
        <v>96</v>
      </c>
      <c r="B142" s="9" t="s">
        <v>377</v>
      </c>
      <c r="C142" s="281"/>
    </row>
    <row r="143" spans="1:3" ht="12" customHeight="1" x14ac:dyDescent="0.25">
      <c r="A143" s="15" t="s">
        <v>290</v>
      </c>
      <c r="B143" s="9" t="s">
        <v>471</v>
      </c>
      <c r="C143" s="281"/>
    </row>
    <row r="144" spans="1:3" ht="12" customHeight="1" thickBot="1" x14ac:dyDescent="0.3">
      <c r="A144" s="13" t="s">
        <v>291</v>
      </c>
      <c r="B144" s="7" t="s">
        <v>396</v>
      </c>
      <c r="C144" s="281"/>
    </row>
    <row r="145" spans="1:9" ht="12" customHeight="1" thickBot="1" x14ac:dyDescent="0.3">
      <c r="A145" s="20" t="s">
        <v>25</v>
      </c>
      <c r="B145" s="130" t="s">
        <v>472</v>
      </c>
      <c r="C145" s="323">
        <f>SUM(C146:C150)</f>
        <v>0</v>
      </c>
    </row>
    <row r="146" spans="1:9" ht="12" customHeight="1" x14ac:dyDescent="0.25">
      <c r="A146" s="15" t="s">
        <v>97</v>
      </c>
      <c r="B146" s="9" t="s">
        <v>467</v>
      </c>
      <c r="C146" s="281"/>
    </row>
    <row r="147" spans="1:9" ht="12" customHeight="1" x14ac:dyDescent="0.25">
      <c r="A147" s="15" t="s">
        <v>98</v>
      </c>
      <c r="B147" s="9" t="s">
        <v>474</v>
      </c>
      <c r="C147" s="281"/>
    </row>
    <row r="148" spans="1:9" ht="12" customHeight="1" x14ac:dyDescent="0.25">
      <c r="A148" s="15" t="s">
        <v>302</v>
      </c>
      <c r="B148" s="9" t="s">
        <v>469</v>
      </c>
      <c r="C148" s="281"/>
    </row>
    <row r="149" spans="1:9" ht="12" customHeight="1" x14ac:dyDescent="0.25">
      <c r="A149" s="15" t="s">
        <v>303</v>
      </c>
      <c r="B149" s="9" t="s">
        <v>475</v>
      </c>
      <c r="C149" s="281"/>
    </row>
    <row r="150" spans="1:9" ht="12" customHeight="1" thickBot="1" x14ac:dyDescent="0.3">
      <c r="A150" s="15" t="s">
        <v>473</v>
      </c>
      <c r="B150" s="9" t="s">
        <v>476</v>
      </c>
      <c r="C150" s="281"/>
    </row>
    <row r="151" spans="1:9" ht="12" customHeight="1" thickBot="1" x14ac:dyDescent="0.3">
      <c r="A151" s="20" t="s">
        <v>26</v>
      </c>
      <c r="B151" s="130" t="s">
        <v>477</v>
      </c>
      <c r="C151" s="514"/>
    </row>
    <row r="152" spans="1:9" ht="12" customHeight="1" thickBot="1" x14ac:dyDescent="0.3">
      <c r="A152" s="20" t="s">
        <v>27</v>
      </c>
      <c r="B152" s="130" t="s">
        <v>478</v>
      </c>
      <c r="C152" s="514"/>
    </row>
    <row r="153" spans="1:9" ht="15" customHeight="1" thickBot="1" x14ac:dyDescent="0.3">
      <c r="A153" s="20" t="s">
        <v>28</v>
      </c>
      <c r="B153" s="130" t="s">
        <v>480</v>
      </c>
      <c r="C153" s="453">
        <f>+C129+C133+C140+C145+C151+C152</f>
        <v>0</v>
      </c>
      <c r="F153" s="454"/>
      <c r="G153" s="455"/>
      <c r="H153" s="455"/>
      <c r="I153" s="455"/>
    </row>
    <row r="154" spans="1:9" s="442" customFormat="1" ht="12.95" customHeight="1" thickBot="1" x14ac:dyDescent="0.25">
      <c r="A154" s="312" t="s">
        <v>29</v>
      </c>
      <c r="B154" s="405" t="s">
        <v>479</v>
      </c>
      <c r="C154" s="453">
        <f>+C128+C153</f>
        <v>0</v>
      </c>
    </row>
    <row r="155" spans="1:9" ht="7.5" customHeight="1" x14ac:dyDescent="0.25"/>
    <row r="156" spans="1:9" x14ac:dyDescent="0.25">
      <c r="A156" s="628" t="s">
        <v>378</v>
      </c>
      <c r="B156" s="628"/>
      <c r="C156" s="628"/>
    </row>
    <row r="157" spans="1:9" ht="15" customHeight="1" thickBot="1" x14ac:dyDescent="0.3">
      <c r="A157" s="626" t="s">
        <v>155</v>
      </c>
      <c r="B157" s="626"/>
      <c r="C157" s="324">
        <f>C90</f>
        <v>0</v>
      </c>
    </row>
    <row r="158" spans="1:9" ht="13.5" customHeight="1" thickBot="1" x14ac:dyDescent="0.3">
      <c r="A158" s="20">
        <v>1</v>
      </c>
      <c r="B158" s="27" t="s">
        <v>481</v>
      </c>
      <c r="C158" s="314">
        <f>+C62-C128</f>
        <v>0</v>
      </c>
      <c r="D158" s="456"/>
    </row>
    <row r="159" spans="1:9" ht="27.75" customHeight="1" thickBot="1" x14ac:dyDescent="0.3">
      <c r="A159" s="20" t="s">
        <v>20</v>
      </c>
      <c r="B159" s="27" t="s">
        <v>487</v>
      </c>
      <c r="C159" s="314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CE,Félkövér"&amp;12.......................Önkormányzat2017. ÉVI KÖLTSÉGVETÉSÁLLAMIGAZGATÁSI FELADATAINAK MÉRLEGE&amp;R&amp;"Times New Roman CE,Félkövér dőlt"&amp;11 1.4. melléklet a ........./2017.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Layout" topLeftCell="C1" zoomScaleSheetLayoutView="100" workbookViewId="0">
      <selection activeCell="J1" sqref="J1:J32"/>
    </sheetView>
  </sheetViews>
  <sheetFormatPr defaultRowHeight="12.75" x14ac:dyDescent="0.2"/>
  <cols>
    <col min="1" max="1" width="6.83203125" style="57" customWidth="1"/>
    <col min="2" max="2" width="40" style="198" customWidth="1"/>
    <col min="3" max="5" width="16.33203125" style="57" customWidth="1"/>
    <col min="6" max="6" width="48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9.75" customHeight="1" x14ac:dyDescent="0.2">
      <c r="B1" s="336" t="s">
        <v>159</v>
      </c>
      <c r="C1" s="337"/>
      <c r="D1" s="337"/>
      <c r="E1" s="337"/>
      <c r="F1" s="337"/>
      <c r="G1" s="337"/>
      <c r="H1" s="337"/>
      <c r="I1" s="337"/>
      <c r="J1" s="631" t="s">
        <v>641</v>
      </c>
    </row>
    <row r="2" spans="1:10" ht="14.25" thickBot="1" x14ac:dyDescent="0.25">
      <c r="G2" s="338">
        <f>'1.4.sz.mell.'!C2</f>
        <v>0</v>
      </c>
      <c r="H2" s="338">
        <f>'1.4.sz.mell.'!D2</f>
        <v>0</v>
      </c>
      <c r="I2" s="338">
        <f>'1.4.sz.mell.'!E2</f>
        <v>0</v>
      </c>
      <c r="J2" s="631"/>
    </row>
    <row r="3" spans="1:10" ht="18" customHeight="1" thickBot="1" x14ac:dyDescent="0.25">
      <c r="A3" s="629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31"/>
    </row>
    <row r="4" spans="1:10" s="342" customFormat="1" ht="35.25" customHeight="1" thickBot="1" x14ac:dyDescent="0.25">
      <c r="A4" s="630"/>
      <c r="B4" s="199" t="s">
        <v>62</v>
      </c>
      <c r="C4" s="200" t="str">
        <f>+'1.1.sz.mell.'!C3</f>
        <v>2018. évi előirányzat</v>
      </c>
      <c r="D4" s="200" t="str">
        <f>+'1.1.sz.mell.'!D3</f>
        <v>Módosítás összege</v>
      </c>
      <c r="E4" s="200" t="str">
        <f>+'1.1.sz.mell.'!E3</f>
        <v>2018. évi módosított előirányzat</v>
      </c>
      <c r="F4" s="199" t="s">
        <v>62</v>
      </c>
      <c r="G4" s="54" t="str">
        <f>+C4</f>
        <v>2018. évi előirányzat</v>
      </c>
      <c r="H4" s="54" t="str">
        <f>+D4</f>
        <v>Módosítás összege</v>
      </c>
      <c r="I4" s="54" t="str">
        <f>+E4</f>
        <v>2018. évi módosított előirányzat</v>
      </c>
      <c r="J4" s="631"/>
    </row>
    <row r="5" spans="1:10" s="347" customFormat="1" ht="12" customHeight="1" thickBot="1" x14ac:dyDescent="0.25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31"/>
    </row>
    <row r="6" spans="1:10" ht="12.95" customHeight="1" x14ac:dyDescent="0.2">
      <c r="A6" s="348" t="s">
        <v>19</v>
      </c>
      <c r="B6" s="349" t="s">
        <v>379</v>
      </c>
      <c r="C6" s="325">
        <f>'1.1.sz.mell.'!C5</f>
        <v>111876645</v>
      </c>
      <c r="D6" s="325">
        <f>E6-C6</f>
        <v>2525910</v>
      </c>
      <c r="E6" s="325">
        <f>'1.1.sz.mell.'!E5</f>
        <v>114402555</v>
      </c>
      <c r="F6" s="349" t="s">
        <v>63</v>
      </c>
      <c r="G6" s="331">
        <f>'1.1.sz.mell.'!C94</f>
        <v>27363165</v>
      </c>
      <c r="H6" s="331">
        <f>I6-G6</f>
        <v>46706726</v>
      </c>
      <c r="I6" s="331">
        <f>'1.1.sz.mell.'!E94</f>
        <v>74069891</v>
      </c>
      <c r="J6" s="631"/>
    </row>
    <row r="7" spans="1:10" ht="17.25" customHeight="1" x14ac:dyDescent="0.2">
      <c r="A7" s="350" t="s">
        <v>20</v>
      </c>
      <c r="B7" s="351" t="s">
        <v>380</v>
      </c>
      <c r="C7" s="326">
        <f>'1.1.sz.mell.'!C12</f>
        <v>12514251</v>
      </c>
      <c r="D7" s="325">
        <f t="shared" ref="D7:D10" si="0">E7-C7</f>
        <v>13250034</v>
      </c>
      <c r="E7" s="326">
        <f>'1.1.sz.mell.'!E12</f>
        <v>25764285</v>
      </c>
      <c r="F7" s="351" t="s">
        <v>184</v>
      </c>
      <c r="G7" s="332">
        <f>'1.1.sz.mell.'!C95</f>
        <v>13266468</v>
      </c>
      <c r="H7" s="332">
        <f>I7-G7</f>
        <v>911774</v>
      </c>
      <c r="I7" s="332">
        <f>'1.1.sz.mell.'!E95</f>
        <v>14178242</v>
      </c>
      <c r="J7" s="631"/>
    </row>
    <row r="8" spans="1:10" ht="12.95" customHeight="1" x14ac:dyDescent="0.2">
      <c r="A8" s="350" t="s">
        <v>21</v>
      </c>
      <c r="B8" s="351" t="s">
        <v>401</v>
      </c>
      <c r="C8" s="326"/>
      <c r="D8" s="325">
        <f t="shared" si="0"/>
        <v>0</v>
      </c>
      <c r="E8" s="326"/>
      <c r="F8" s="351" t="s">
        <v>236</v>
      </c>
      <c r="G8" s="332">
        <f>'1.1.sz.mell.'!C96</f>
        <v>59720661</v>
      </c>
      <c r="H8" s="332">
        <f t="shared" ref="H8:H12" si="1">I8-G8</f>
        <v>5806683</v>
      </c>
      <c r="I8" s="332">
        <f>'1.1.sz.mell.'!E96</f>
        <v>65527344</v>
      </c>
      <c r="J8" s="631"/>
    </row>
    <row r="9" spans="1:10" ht="12.95" customHeight="1" x14ac:dyDescent="0.2">
      <c r="A9" s="350" t="s">
        <v>22</v>
      </c>
      <c r="B9" s="351" t="s">
        <v>175</v>
      </c>
      <c r="C9" s="326">
        <f>'1.1.sz.mell.'!C26</f>
        <v>20700000</v>
      </c>
      <c r="D9" s="325">
        <f t="shared" si="0"/>
        <v>0</v>
      </c>
      <c r="E9" s="326">
        <f>'1.1.sz.mell.'!E26</f>
        <v>20700000</v>
      </c>
      <c r="F9" s="351" t="s">
        <v>185</v>
      </c>
      <c r="G9" s="332">
        <f>'1.1.sz.mell.'!C97</f>
        <v>2700000</v>
      </c>
      <c r="H9" s="332">
        <f t="shared" si="1"/>
        <v>2391000</v>
      </c>
      <c r="I9" s="332">
        <f>'1.1.sz.mell.'!E97</f>
        <v>5091000</v>
      </c>
      <c r="J9" s="631"/>
    </row>
    <row r="10" spans="1:10" ht="12.95" customHeight="1" x14ac:dyDescent="0.2">
      <c r="A10" s="350" t="s">
        <v>23</v>
      </c>
      <c r="B10" s="352" t="s">
        <v>428</v>
      </c>
      <c r="C10" s="326">
        <f>'1.1.sz.mell.'!C34</f>
        <v>7333429</v>
      </c>
      <c r="D10" s="325">
        <f t="shared" si="0"/>
        <v>2600000</v>
      </c>
      <c r="E10" s="326">
        <f>'1.1.sz.mell.'!E34</f>
        <v>9933429</v>
      </c>
      <c r="F10" s="351" t="s">
        <v>186</v>
      </c>
      <c r="G10" s="332">
        <f>'1.1.sz.mell.'!C98</f>
        <v>10657631</v>
      </c>
      <c r="H10" s="332">
        <f t="shared" si="1"/>
        <v>3726948</v>
      </c>
      <c r="I10" s="332">
        <f>'1.1.sz.mell.'!E98</f>
        <v>14384579</v>
      </c>
      <c r="J10" s="631"/>
    </row>
    <row r="11" spans="1:10" ht="12.95" customHeight="1" x14ac:dyDescent="0.2">
      <c r="A11" s="350" t="s">
        <v>24</v>
      </c>
      <c r="B11" s="351" t="s">
        <v>381</v>
      </c>
      <c r="C11" s="327"/>
      <c r="D11" s="327"/>
      <c r="E11" s="327">
        <v>4046021</v>
      </c>
      <c r="F11" s="351" t="s">
        <v>51</v>
      </c>
      <c r="G11" s="332">
        <f>'1.1.sz.mell.'!C111</f>
        <v>0</v>
      </c>
      <c r="H11" s="332">
        <f t="shared" si="1"/>
        <v>0</v>
      </c>
      <c r="I11" s="332">
        <f>'1.1.sz.mell.'!E111</f>
        <v>0</v>
      </c>
      <c r="J11" s="631"/>
    </row>
    <row r="12" spans="1:10" ht="12.95" customHeight="1" x14ac:dyDescent="0.2">
      <c r="A12" s="350" t="s">
        <v>25</v>
      </c>
      <c r="B12" s="351" t="s">
        <v>488</v>
      </c>
      <c r="C12" s="326"/>
      <c r="D12" s="326"/>
      <c r="E12" s="326"/>
      <c r="F12" s="47"/>
      <c r="G12" s="332"/>
      <c r="H12" s="332">
        <f t="shared" si="1"/>
        <v>0</v>
      </c>
      <c r="I12" s="332"/>
      <c r="J12" s="631"/>
    </row>
    <row r="13" spans="1:10" ht="12.95" customHeight="1" x14ac:dyDescent="0.2">
      <c r="A13" s="350" t="s">
        <v>26</v>
      </c>
      <c r="B13" s="47"/>
      <c r="C13" s="326"/>
      <c r="D13" s="326"/>
      <c r="E13" s="326"/>
      <c r="F13" s="47"/>
      <c r="G13" s="332"/>
      <c r="H13" s="332"/>
      <c r="I13" s="332"/>
      <c r="J13" s="631"/>
    </row>
    <row r="14" spans="1:10" ht="12.95" customHeight="1" x14ac:dyDescent="0.2">
      <c r="A14" s="350" t="s">
        <v>27</v>
      </c>
      <c r="B14" s="457"/>
      <c r="C14" s="327"/>
      <c r="D14" s="327"/>
      <c r="E14" s="327"/>
      <c r="F14" s="47"/>
      <c r="G14" s="332"/>
      <c r="H14" s="332"/>
      <c r="I14" s="332"/>
      <c r="J14" s="631"/>
    </row>
    <row r="15" spans="1:10" ht="12.95" customHeight="1" x14ac:dyDescent="0.2">
      <c r="A15" s="350" t="s">
        <v>28</v>
      </c>
      <c r="B15" s="47"/>
      <c r="C15" s="326"/>
      <c r="D15" s="326"/>
      <c r="E15" s="326"/>
      <c r="F15" s="47"/>
      <c r="G15" s="332"/>
      <c r="H15" s="332"/>
      <c r="I15" s="332"/>
      <c r="J15" s="631"/>
    </row>
    <row r="16" spans="1:10" ht="12.95" customHeight="1" x14ac:dyDescent="0.2">
      <c r="A16" s="350" t="s">
        <v>29</v>
      </c>
      <c r="B16" s="47"/>
      <c r="C16" s="326"/>
      <c r="D16" s="326"/>
      <c r="E16" s="326"/>
      <c r="F16" s="47"/>
      <c r="G16" s="332"/>
      <c r="H16" s="332"/>
      <c r="I16" s="332"/>
      <c r="J16" s="631"/>
    </row>
    <row r="17" spans="1:10" ht="12.95" customHeight="1" thickBot="1" x14ac:dyDescent="0.25">
      <c r="A17" s="350" t="s">
        <v>30</v>
      </c>
      <c r="B17" s="59"/>
      <c r="C17" s="328"/>
      <c r="D17" s="328"/>
      <c r="E17" s="328"/>
      <c r="F17" s="47"/>
      <c r="G17" s="333"/>
      <c r="H17" s="333"/>
      <c r="I17" s="333"/>
      <c r="J17" s="631"/>
    </row>
    <row r="18" spans="1:10" ht="15.95" customHeight="1" thickBot="1" x14ac:dyDescent="0.25">
      <c r="A18" s="353" t="s">
        <v>31</v>
      </c>
      <c r="B18" s="132" t="s">
        <v>489</v>
      </c>
      <c r="C18" s="329">
        <f>SUM(C6:C17)</f>
        <v>152424325</v>
      </c>
      <c r="D18" s="329">
        <f>C18</f>
        <v>152424325</v>
      </c>
      <c r="E18" s="329">
        <f>SUM(E6:E17)</f>
        <v>174846290</v>
      </c>
      <c r="F18" s="132" t="s">
        <v>387</v>
      </c>
      <c r="G18" s="334">
        <f>SUM(G6:G17)</f>
        <v>113707925</v>
      </c>
      <c r="H18" s="334">
        <f>I18-G18</f>
        <v>59543131</v>
      </c>
      <c r="I18" s="334">
        <f>SUM(I6:I17)</f>
        <v>173251056</v>
      </c>
      <c r="J18" s="631"/>
    </row>
    <row r="19" spans="1:10" ht="21.75" customHeight="1" x14ac:dyDescent="0.2">
      <c r="A19" s="354" t="s">
        <v>32</v>
      </c>
      <c r="B19" s="355" t="s">
        <v>384</v>
      </c>
      <c r="C19" s="516">
        <f>+C20+C21+C22+C23</f>
        <v>70302024</v>
      </c>
      <c r="D19" s="599">
        <f>E19-C19</f>
        <v>612368</v>
      </c>
      <c r="E19" s="516">
        <f>+E20+E21</f>
        <v>70914392</v>
      </c>
      <c r="F19" s="356" t="s">
        <v>192</v>
      </c>
      <c r="G19" s="335"/>
      <c r="H19" s="335"/>
      <c r="I19" s="335"/>
      <c r="J19" s="631"/>
    </row>
    <row r="20" spans="1:10" ht="12.95" customHeight="1" x14ac:dyDescent="0.2">
      <c r="A20" s="357" t="s">
        <v>33</v>
      </c>
      <c r="B20" s="356" t="s">
        <v>229</v>
      </c>
      <c r="C20" s="82">
        <f>'1.1.sz.mell.'!C73</f>
        <v>70302024</v>
      </c>
      <c r="D20" s="358">
        <f t="shared" ref="D20:D25" si="2">E20-C20</f>
        <v>612368</v>
      </c>
      <c r="E20" s="82">
        <f>'1.1.sz.mell.'!E73</f>
        <v>70914392</v>
      </c>
      <c r="F20" s="356" t="s">
        <v>386</v>
      </c>
      <c r="G20" s="83"/>
      <c r="H20" s="83"/>
      <c r="I20" s="83"/>
      <c r="J20" s="631"/>
    </row>
    <row r="21" spans="1:10" ht="12.95" customHeight="1" x14ac:dyDescent="0.2">
      <c r="A21" s="357" t="s">
        <v>34</v>
      </c>
      <c r="B21" s="356" t="s">
        <v>230</v>
      </c>
      <c r="C21" s="82"/>
      <c r="D21" s="358">
        <f t="shared" si="2"/>
        <v>0</v>
      </c>
      <c r="E21" s="82"/>
      <c r="F21" s="356" t="s">
        <v>157</v>
      </c>
      <c r="G21" s="83"/>
      <c r="H21" s="83"/>
      <c r="I21" s="83"/>
      <c r="J21" s="631"/>
    </row>
    <row r="22" spans="1:10" ht="12.95" customHeight="1" x14ac:dyDescent="0.2">
      <c r="A22" s="357" t="s">
        <v>35</v>
      </c>
      <c r="B22" s="356" t="s">
        <v>234</v>
      </c>
      <c r="C22" s="82"/>
      <c r="D22" s="358">
        <f t="shared" si="2"/>
        <v>0</v>
      </c>
      <c r="E22" s="82"/>
      <c r="F22" s="356" t="s">
        <v>158</v>
      </c>
      <c r="G22" s="83"/>
      <c r="H22" s="83"/>
      <c r="I22" s="83"/>
      <c r="J22" s="631"/>
    </row>
    <row r="23" spans="1:10" ht="12.95" customHeight="1" x14ac:dyDescent="0.2">
      <c r="A23" s="357" t="s">
        <v>36</v>
      </c>
      <c r="B23" s="356" t="s">
        <v>235</v>
      </c>
      <c r="C23" s="82"/>
      <c r="D23" s="358">
        <f t="shared" si="2"/>
        <v>0</v>
      </c>
      <c r="E23" s="82"/>
      <c r="F23" s="355" t="s">
        <v>237</v>
      </c>
      <c r="G23" s="83"/>
      <c r="H23" s="83"/>
      <c r="I23" s="83"/>
      <c r="J23" s="631"/>
    </row>
    <row r="24" spans="1:10" ht="12.95" customHeight="1" x14ac:dyDescent="0.2">
      <c r="A24" s="357" t="s">
        <v>37</v>
      </c>
      <c r="B24" s="356" t="s">
        <v>385</v>
      </c>
      <c r="C24" s="358">
        <f>+C25+C26</f>
        <v>0</v>
      </c>
      <c r="D24" s="358">
        <f t="shared" si="2"/>
        <v>0</v>
      </c>
      <c r="E24" s="358">
        <f>+E25+E26</f>
        <v>0</v>
      </c>
      <c r="F24" s="356" t="s">
        <v>193</v>
      </c>
      <c r="G24" s="83"/>
      <c r="H24" s="83"/>
      <c r="I24" s="83"/>
      <c r="J24" s="631"/>
    </row>
    <row r="25" spans="1:10" ht="12.95" customHeight="1" x14ac:dyDescent="0.2">
      <c r="A25" s="354" t="s">
        <v>38</v>
      </c>
      <c r="B25" s="355" t="s">
        <v>382</v>
      </c>
      <c r="C25" s="330"/>
      <c r="D25" s="358">
        <f t="shared" si="2"/>
        <v>0</v>
      </c>
      <c r="E25" s="330"/>
      <c r="F25" s="349" t="s">
        <v>471</v>
      </c>
      <c r="G25" s="335"/>
      <c r="H25" s="335"/>
      <c r="I25" s="335"/>
      <c r="J25" s="631"/>
    </row>
    <row r="26" spans="1:10" ht="12.95" customHeight="1" x14ac:dyDescent="0.2">
      <c r="A26" s="357" t="s">
        <v>39</v>
      </c>
      <c r="B26" s="356" t="s">
        <v>383</v>
      </c>
      <c r="C26" s="82"/>
      <c r="D26" s="82"/>
      <c r="E26" s="82"/>
      <c r="F26" s="351" t="s">
        <v>477</v>
      </c>
      <c r="G26" s="83"/>
      <c r="H26" s="83"/>
      <c r="I26" s="83"/>
      <c r="J26" s="631"/>
    </row>
    <row r="27" spans="1:10" ht="12.95" customHeight="1" x14ac:dyDescent="0.2">
      <c r="A27" s="350" t="s">
        <v>40</v>
      </c>
      <c r="B27" s="356" t="s">
        <v>482</v>
      </c>
      <c r="C27" s="82"/>
      <c r="D27" s="82"/>
      <c r="E27" s="82"/>
      <c r="F27" s="351" t="s">
        <v>478</v>
      </c>
      <c r="G27" s="83"/>
      <c r="H27" s="83"/>
      <c r="I27" s="83"/>
      <c r="J27" s="631"/>
    </row>
    <row r="28" spans="1:10" ht="12.95" customHeight="1" thickBot="1" x14ac:dyDescent="0.25">
      <c r="A28" s="419" t="s">
        <v>41</v>
      </c>
      <c r="B28" s="355" t="s">
        <v>340</v>
      </c>
      <c r="C28" s="330"/>
      <c r="D28" s="330"/>
      <c r="E28" s="330"/>
      <c r="F28" s="459" t="s">
        <v>377</v>
      </c>
      <c r="G28" s="624"/>
      <c r="H28" s="335">
        <f>I28-G28</f>
        <v>0</v>
      </c>
      <c r="I28" s="624"/>
      <c r="J28" s="631"/>
    </row>
    <row r="29" spans="1:10" ht="21.75" thickBot="1" x14ac:dyDescent="0.25">
      <c r="A29" s="353" t="s">
        <v>42</v>
      </c>
      <c r="B29" s="132" t="s">
        <v>490</v>
      </c>
      <c r="C29" s="329">
        <f>+C19+C24+C27+C28</f>
        <v>70302024</v>
      </c>
      <c r="D29" s="329">
        <f>E29-C29</f>
        <v>612368</v>
      </c>
      <c r="E29" s="329">
        <f>+E19+E24+E27+E28</f>
        <v>70914392</v>
      </c>
      <c r="F29" s="132" t="s">
        <v>492</v>
      </c>
      <c r="G29" s="334">
        <f>SUM(G19:G28)</f>
        <v>0</v>
      </c>
      <c r="H29" s="334">
        <f>SUM(H19:H28)</f>
        <v>0</v>
      </c>
      <c r="I29" s="334">
        <f>SUM(I19:I28)</f>
        <v>0</v>
      </c>
      <c r="J29" s="631"/>
    </row>
    <row r="30" spans="1:10" ht="13.5" thickBot="1" x14ac:dyDescent="0.25">
      <c r="A30" s="353" t="s">
        <v>43</v>
      </c>
      <c r="B30" s="359" t="s">
        <v>491</v>
      </c>
      <c r="C30" s="360">
        <f>+C18+C29</f>
        <v>222726349</v>
      </c>
      <c r="D30" s="360">
        <f>E30-C30</f>
        <v>23034333</v>
      </c>
      <c r="E30" s="360">
        <f>+E18+E29</f>
        <v>245760682</v>
      </c>
      <c r="F30" s="359" t="s">
        <v>493</v>
      </c>
      <c r="G30" s="360">
        <f>+G18+G29</f>
        <v>113707925</v>
      </c>
      <c r="H30" s="360">
        <f>I30-G30</f>
        <v>59543131</v>
      </c>
      <c r="I30" s="360">
        <f>+I18+I29</f>
        <v>173251056</v>
      </c>
      <c r="J30" s="631"/>
    </row>
    <row r="31" spans="1:10" ht="13.5" thickBot="1" x14ac:dyDescent="0.25">
      <c r="A31" s="353" t="s">
        <v>44</v>
      </c>
      <c r="B31" s="359" t="s">
        <v>170</v>
      </c>
      <c r="C31" s="360" t="str">
        <f>IF(C18-G18&lt;0,G18-C18,"-")</f>
        <v>-</v>
      </c>
      <c r="D31" s="360" t="str">
        <f>IF(D18-J18&lt;0,J18-D18,"-")</f>
        <v>-</v>
      </c>
      <c r="E31" s="360" t="str">
        <f>IF(E18-K18&lt;0,K18-E18,"-")</f>
        <v>-</v>
      </c>
      <c r="F31" s="359" t="s">
        <v>171</v>
      </c>
      <c r="G31" s="360">
        <f>IF(C18-G18&gt;0,C18-G18,"-")</f>
        <v>38716400</v>
      </c>
      <c r="H31" s="360">
        <f>IF(D18-H18&gt;0,D18-H18,"-")</f>
        <v>92881194</v>
      </c>
      <c r="I31" s="360">
        <f>IF(E18-I18&gt;0,E18-I18,"-")</f>
        <v>1595234</v>
      </c>
      <c r="J31" s="631"/>
    </row>
    <row r="32" spans="1:10" ht="13.5" thickBot="1" x14ac:dyDescent="0.25">
      <c r="A32" s="353" t="s">
        <v>45</v>
      </c>
      <c r="B32" s="359" t="s">
        <v>574</v>
      </c>
      <c r="C32" s="360" t="str">
        <f>IF(C30-G30&lt;0,G30-C30,"-")</f>
        <v>-</v>
      </c>
      <c r="D32" s="360" t="str">
        <f>IF(D30-J30&lt;0,J30-D30,"-")</f>
        <v>-</v>
      </c>
      <c r="E32" s="360" t="str">
        <f>IF(E30-K30&lt;0,K30-E30,"-")</f>
        <v>-</v>
      </c>
      <c r="F32" s="359" t="s">
        <v>575</v>
      </c>
      <c r="G32" s="360">
        <f>IF(C30-G30&gt;0,C30-G30,"-")</f>
        <v>109018424</v>
      </c>
      <c r="H32" s="360" t="str">
        <f>IF(D30-H30&gt;0,D30-H30,"-")</f>
        <v>-</v>
      </c>
      <c r="I32" s="360">
        <f>IF(E30-I30&gt;0,E30-I30,"-")</f>
        <v>72509626</v>
      </c>
      <c r="J32" s="631"/>
    </row>
    <row r="33" spans="2:6" ht="18.75" x14ac:dyDescent="0.2">
      <c r="B33" s="632"/>
      <c r="C33" s="632"/>
      <c r="D33" s="632"/>
      <c r="E33" s="632"/>
      <c r="F33" s="632"/>
    </row>
  </sheetData>
  <mergeCells count="3">
    <mergeCell ref="A3:A4"/>
    <mergeCell ref="J1:J32"/>
    <mergeCell ref="B33:F33"/>
  </mergeCells>
  <phoneticPr fontId="0" type="noConversion"/>
  <printOptions horizontalCentered="1"/>
  <pageMargins left="0.25" right="0.25" top="0.75" bottom="0.75" header="0.3" footer="0.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SheetLayoutView="115" workbookViewId="0">
      <selection activeCell="J1" sqref="J1:J33"/>
    </sheetView>
  </sheetViews>
  <sheetFormatPr defaultRowHeight="12.75" x14ac:dyDescent="0.2"/>
  <cols>
    <col min="1" max="1" width="6.83203125" style="57" customWidth="1"/>
    <col min="2" max="2" width="55.1640625" style="198" customWidth="1"/>
    <col min="3" max="5" width="16.33203125" style="57" customWidth="1"/>
    <col min="6" max="6" width="55.1640625" style="57" customWidth="1"/>
    <col min="7" max="9" width="16.33203125" style="57" customWidth="1"/>
    <col min="10" max="10" width="4.83203125" style="57" customWidth="1"/>
    <col min="11" max="16384" width="9.33203125" style="57"/>
  </cols>
  <sheetData>
    <row r="1" spans="1:10" ht="31.5" x14ac:dyDescent="0.2">
      <c r="B1" s="336" t="s">
        <v>160</v>
      </c>
      <c r="C1" s="337"/>
      <c r="D1" s="337"/>
      <c r="E1" s="337"/>
      <c r="F1" s="337"/>
      <c r="G1" s="337"/>
      <c r="H1" s="337"/>
      <c r="I1" s="337"/>
      <c r="J1" s="631" t="s">
        <v>642</v>
      </c>
    </row>
    <row r="2" spans="1:10" ht="14.25" thickBot="1" x14ac:dyDescent="0.25">
      <c r="G2" s="338">
        <f>'2.1.sz.mell  '!G2</f>
        <v>0</v>
      </c>
      <c r="H2" s="338">
        <f>'2.1.sz.mell  '!H2</f>
        <v>0</v>
      </c>
      <c r="I2" s="338">
        <f>'2.1.sz.mell  '!I2</f>
        <v>0</v>
      </c>
      <c r="J2" s="631"/>
    </row>
    <row r="3" spans="1:10" ht="13.5" thickBot="1" x14ac:dyDescent="0.25">
      <c r="A3" s="633" t="s">
        <v>70</v>
      </c>
      <c r="B3" s="339" t="s">
        <v>57</v>
      </c>
      <c r="C3" s="340"/>
      <c r="D3" s="340"/>
      <c r="E3" s="340"/>
      <c r="F3" s="339" t="s">
        <v>58</v>
      </c>
      <c r="G3" s="341"/>
      <c r="H3" s="341"/>
      <c r="I3" s="341"/>
      <c r="J3" s="631"/>
    </row>
    <row r="4" spans="1:10" s="342" customFormat="1" ht="36.75" thickBot="1" x14ac:dyDescent="0.25">
      <c r="A4" s="634"/>
      <c r="B4" s="199" t="s">
        <v>62</v>
      </c>
      <c r="C4" s="200" t="str">
        <f>+'2.1.sz.mell  '!C4</f>
        <v>2018. évi előirányzat</v>
      </c>
      <c r="D4" s="200" t="str">
        <f>+'2.1.sz.mell  '!D4</f>
        <v>Módosítás összege</v>
      </c>
      <c r="E4" s="200" t="str">
        <f>+'2.1.sz.mell  '!E4</f>
        <v>2018. évi módosított előirányzat</v>
      </c>
      <c r="F4" s="199" t="s">
        <v>62</v>
      </c>
      <c r="G4" s="54" t="str">
        <f>+'2.1.sz.mell  '!C4</f>
        <v>2018. évi előirányzat</v>
      </c>
      <c r="H4" s="54" t="str">
        <f>+'2.1.sz.mell  '!D4</f>
        <v>Módosítás összege</v>
      </c>
      <c r="I4" s="54" t="str">
        <f>+'2.1.sz.mell  '!E4</f>
        <v>2018. évi módosított előirányzat</v>
      </c>
      <c r="J4" s="631"/>
    </row>
    <row r="5" spans="1:10" s="342" customFormat="1" ht="13.5" thickBot="1" x14ac:dyDescent="0.25">
      <c r="A5" s="343"/>
      <c r="B5" s="344" t="s">
        <v>500</v>
      </c>
      <c r="C5" s="345" t="s">
        <v>501</v>
      </c>
      <c r="D5" s="345" t="s">
        <v>502</v>
      </c>
      <c r="E5" s="345" t="s">
        <v>504</v>
      </c>
      <c r="F5" s="344" t="s">
        <v>503</v>
      </c>
      <c r="G5" s="346" t="s">
        <v>505</v>
      </c>
      <c r="H5" s="346" t="s">
        <v>506</v>
      </c>
      <c r="I5" s="346" t="s">
        <v>507</v>
      </c>
      <c r="J5" s="631"/>
    </row>
    <row r="6" spans="1:10" ht="12.95" customHeight="1" x14ac:dyDescent="0.2">
      <c r="A6" s="348" t="s">
        <v>19</v>
      </c>
      <c r="B6" s="349" t="s">
        <v>388</v>
      </c>
      <c r="C6" s="325">
        <f>'1.1.sz.mell.'!C19</f>
        <v>9041731</v>
      </c>
      <c r="D6" s="325">
        <f>E6-C6</f>
        <v>2456000</v>
      </c>
      <c r="E6" s="325">
        <f>'1.1.sz.mell.'!E19</f>
        <v>11497731</v>
      </c>
      <c r="F6" s="349" t="s">
        <v>231</v>
      </c>
      <c r="G6" s="331">
        <f>'1.1.sz.mell.'!C115</f>
        <v>66713097</v>
      </c>
      <c r="H6" s="331">
        <f>I6-G6</f>
        <v>-54625415</v>
      </c>
      <c r="I6" s="331">
        <f>'1.1.sz.mell.'!E115</f>
        <v>12087682</v>
      </c>
      <c r="J6" s="631"/>
    </row>
    <row r="7" spans="1:10" x14ac:dyDescent="0.2">
      <c r="A7" s="350" t="s">
        <v>20</v>
      </c>
      <c r="B7" s="351" t="s">
        <v>389</v>
      </c>
      <c r="C7" s="326"/>
      <c r="D7" s="325">
        <f t="shared" ref="D7:D15" si="0">E7-C7</f>
        <v>0</v>
      </c>
      <c r="E7" s="326"/>
      <c r="F7" s="351" t="s">
        <v>394</v>
      </c>
      <c r="G7" s="332"/>
      <c r="H7" s="331">
        <f t="shared" ref="H7:H13" si="1">I7-G7</f>
        <v>0</v>
      </c>
      <c r="I7" s="332"/>
      <c r="J7" s="631"/>
    </row>
    <row r="8" spans="1:10" ht="12.95" customHeight="1" x14ac:dyDescent="0.2">
      <c r="A8" s="350" t="s">
        <v>21</v>
      </c>
      <c r="B8" s="351" t="s">
        <v>10</v>
      </c>
      <c r="C8" s="326"/>
      <c r="D8" s="325"/>
      <c r="E8" s="326"/>
      <c r="F8" s="351" t="s">
        <v>188</v>
      </c>
      <c r="G8" s="332">
        <f>'1.1.sz.mell.'!C117</f>
        <v>7019643</v>
      </c>
      <c r="H8" s="331">
        <f t="shared" si="1"/>
        <v>59695663</v>
      </c>
      <c r="I8" s="332">
        <f>'1.1.sz.mell.'!E117</f>
        <v>66715306</v>
      </c>
      <c r="J8" s="631"/>
    </row>
    <row r="9" spans="1:10" ht="12.95" customHeight="1" x14ac:dyDescent="0.2">
      <c r="A9" s="350" t="s">
        <v>22</v>
      </c>
      <c r="B9" s="351" t="s">
        <v>390</v>
      </c>
      <c r="C9" s="326"/>
      <c r="D9" s="325">
        <f t="shared" si="0"/>
        <v>0</v>
      </c>
      <c r="E9" s="326"/>
      <c r="F9" s="351" t="s">
        <v>395</v>
      </c>
      <c r="G9" s="332"/>
      <c r="H9" s="331">
        <f t="shared" si="1"/>
        <v>0</v>
      </c>
      <c r="I9" s="332"/>
      <c r="J9" s="631"/>
    </row>
    <row r="10" spans="1:10" ht="12.75" customHeight="1" x14ac:dyDescent="0.2">
      <c r="A10" s="350" t="s">
        <v>23</v>
      </c>
      <c r="B10" s="351" t="s">
        <v>391</v>
      </c>
      <c r="C10" s="326"/>
      <c r="D10" s="325">
        <f t="shared" si="0"/>
        <v>0</v>
      </c>
      <c r="E10" s="326"/>
      <c r="F10" s="351" t="s">
        <v>233</v>
      </c>
      <c r="G10" s="332">
        <f>'1.1.sz.mell.'!C119</f>
        <v>1000000</v>
      </c>
      <c r="H10" s="331">
        <f t="shared" si="1"/>
        <v>0</v>
      </c>
      <c r="I10" s="332">
        <f>'1.1.sz.mell.'!E119</f>
        <v>1000000</v>
      </c>
      <c r="J10" s="631"/>
    </row>
    <row r="11" spans="1:10" ht="12.95" customHeight="1" x14ac:dyDescent="0.2">
      <c r="A11" s="350" t="s">
        <v>24</v>
      </c>
      <c r="B11" s="351" t="s">
        <v>392</v>
      </c>
      <c r="C11" s="327"/>
      <c r="D11" s="325">
        <f t="shared" si="0"/>
        <v>0</v>
      </c>
      <c r="E11" s="327"/>
      <c r="F11" s="460"/>
      <c r="G11" s="332"/>
      <c r="H11" s="331">
        <f t="shared" si="1"/>
        <v>0</v>
      </c>
      <c r="I11" s="332"/>
      <c r="J11" s="631"/>
    </row>
    <row r="12" spans="1:10" ht="12.95" customHeight="1" x14ac:dyDescent="0.2">
      <c r="A12" s="350" t="s">
        <v>25</v>
      </c>
      <c r="B12" s="47"/>
      <c r="C12" s="326"/>
      <c r="D12" s="325">
        <f t="shared" si="0"/>
        <v>0</v>
      </c>
      <c r="E12" s="326"/>
      <c r="F12" s="460"/>
      <c r="G12" s="332"/>
      <c r="H12" s="331">
        <f t="shared" si="1"/>
        <v>0</v>
      </c>
      <c r="I12" s="332"/>
      <c r="J12" s="631"/>
    </row>
    <row r="13" spans="1:10" ht="12.95" customHeight="1" x14ac:dyDescent="0.2">
      <c r="A13" s="350" t="s">
        <v>26</v>
      </c>
      <c r="B13" s="47"/>
      <c r="C13" s="326"/>
      <c r="D13" s="325">
        <f t="shared" si="0"/>
        <v>0</v>
      </c>
      <c r="E13" s="326"/>
      <c r="F13" s="461"/>
      <c r="G13" s="332"/>
      <c r="H13" s="331">
        <f t="shared" si="1"/>
        <v>0</v>
      </c>
      <c r="I13" s="332"/>
      <c r="J13" s="631"/>
    </row>
    <row r="14" spans="1:10" ht="12.95" customHeight="1" x14ac:dyDescent="0.2">
      <c r="A14" s="350" t="s">
        <v>27</v>
      </c>
      <c r="B14" s="458"/>
      <c r="C14" s="327"/>
      <c r="D14" s="325">
        <f t="shared" si="0"/>
        <v>0</v>
      </c>
      <c r="E14" s="327"/>
      <c r="F14" s="460"/>
      <c r="G14" s="332"/>
      <c r="H14" s="332"/>
      <c r="I14" s="332"/>
      <c r="J14" s="631"/>
    </row>
    <row r="15" spans="1:10" x14ac:dyDescent="0.2">
      <c r="A15" s="350" t="s">
        <v>28</v>
      </c>
      <c r="B15" s="47"/>
      <c r="C15" s="327"/>
      <c r="D15" s="325">
        <f t="shared" si="0"/>
        <v>0</v>
      </c>
      <c r="E15" s="327"/>
      <c r="F15" s="460"/>
      <c r="G15" s="332"/>
      <c r="H15" s="332"/>
      <c r="I15" s="332"/>
      <c r="J15" s="631"/>
    </row>
    <row r="16" spans="1:10" ht="12.95" customHeight="1" thickBot="1" x14ac:dyDescent="0.25">
      <c r="A16" s="419" t="s">
        <v>29</v>
      </c>
      <c r="B16" s="459"/>
      <c r="C16" s="421"/>
      <c r="D16" s="421"/>
      <c r="E16" s="421"/>
      <c r="F16" s="420" t="s">
        <v>51</v>
      </c>
      <c r="G16" s="381"/>
      <c r="H16" s="381"/>
      <c r="I16" s="381"/>
      <c r="J16" s="631"/>
    </row>
    <row r="17" spans="1:10" ht="15.95" customHeight="1" thickBot="1" x14ac:dyDescent="0.25">
      <c r="A17" s="353" t="s">
        <v>30</v>
      </c>
      <c r="B17" s="132" t="s">
        <v>402</v>
      </c>
      <c r="C17" s="329">
        <f>+C6+C8+C9+C11+C12+C13+C14+C15+C16</f>
        <v>9041731</v>
      </c>
      <c r="D17" s="329">
        <f>+D6+D8+D9+D11+D12+D13+D14+D15+D16</f>
        <v>2456000</v>
      </c>
      <c r="E17" s="329">
        <f>+E6+E8+E9+E11+E12+E13+E14+E15+E16</f>
        <v>11497731</v>
      </c>
      <c r="F17" s="132" t="s">
        <v>403</v>
      </c>
      <c r="G17" s="334">
        <f>+G6+G8+G10+G11+G12+G13+G14+G15+G16</f>
        <v>74732740</v>
      </c>
      <c r="H17" s="334">
        <f>+H6+H8+H10+H11+H12+H13+H14+H15+H16</f>
        <v>5070248</v>
      </c>
      <c r="I17" s="334">
        <f>+I6+I8+I10+I11+I12+I13+I14+I15+I16</f>
        <v>79802988</v>
      </c>
      <c r="J17" s="631"/>
    </row>
    <row r="18" spans="1:10" ht="12.95" customHeight="1" x14ac:dyDescent="0.2">
      <c r="A18" s="348" t="s">
        <v>31</v>
      </c>
      <c r="B18" s="363" t="s">
        <v>249</v>
      </c>
      <c r="C18" s="370">
        <f>SUM(C19:C23)</f>
        <v>0</v>
      </c>
      <c r="D18" s="370">
        <f>SUM(D19:D23)</f>
        <v>0</v>
      </c>
      <c r="E18" s="370">
        <f>SUM(E19:E23)</f>
        <v>0</v>
      </c>
      <c r="F18" s="356" t="s">
        <v>192</v>
      </c>
      <c r="G18" s="80"/>
      <c r="H18" s="80"/>
      <c r="I18" s="80"/>
      <c r="J18" s="631"/>
    </row>
    <row r="19" spans="1:10" ht="12.95" customHeight="1" x14ac:dyDescent="0.2">
      <c r="A19" s="350" t="s">
        <v>32</v>
      </c>
      <c r="B19" s="364" t="s">
        <v>238</v>
      </c>
      <c r="C19" s="82"/>
      <c r="D19" s="82"/>
      <c r="E19" s="82"/>
      <c r="F19" s="356" t="s">
        <v>195</v>
      </c>
      <c r="G19" s="83"/>
      <c r="H19" s="83"/>
      <c r="I19" s="83"/>
      <c r="J19" s="631"/>
    </row>
    <row r="20" spans="1:10" ht="12.95" customHeight="1" x14ac:dyDescent="0.2">
      <c r="A20" s="348" t="s">
        <v>33</v>
      </c>
      <c r="B20" s="364" t="s">
        <v>239</v>
      </c>
      <c r="C20" s="82"/>
      <c r="D20" s="82"/>
      <c r="E20" s="82"/>
      <c r="F20" s="356" t="s">
        <v>157</v>
      </c>
      <c r="G20" s="83"/>
      <c r="H20" s="83"/>
      <c r="I20" s="83"/>
      <c r="J20" s="631"/>
    </row>
    <row r="21" spans="1:10" ht="12.95" customHeight="1" x14ac:dyDescent="0.2">
      <c r="A21" s="350" t="s">
        <v>34</v>
      </c>
      <c r="B21" s="364" t="s">
        <v>240</v>
      </c>
      <c r="C21" s="82"/>
      <c r="D21" s="82"/>
      <c r="E21" s="82"/>
      <c r="F21" s="356" t="s">
        <v>158</v>
      </c>
      <c r="G21" s="83"/>
      <c r="H21" s="83"/>
      <c r="I21" s="83"/>
      <c r="J21" s="631"/>
    </row>
    <row r="22" spans="1:10" ht="12.95" customHeight="1" x14ac:dyDescent="0.2">
      <c r="A22" s="348" t="s">
        <v>35</v>
      </c>
      <c r="B22" s="364" t="s">
        <v>241</v>
      </c>
      <c r="C22" s="82"/>
      <c r="D22" s="82"/>
      <c r="E22" s="82"/>
      <c r="F22" s="355" t="s">
        <v>237</v>
      </c>
      <c r="G22" s="83"/>
      <c r="H22" s="83"/>
      <c r="I22" s="83"/>
      <c r="J22" s="631"/>
    </row>
    <row r="23" spans="1:10" ht="12.95" customHeight="1" x14ac:dyDescent="0.2">
      <c r="A23" s="350" t="s">
        <v>36</v>
      </c>
      <c r="B23" s="365" t="s">
        <v>242</v>
      </c>
      <c r="C23" s="82"/>
      <c r="D23" s="82"/>
      <c r="E23" s="82"/>
      <c r="F23" s="356" t="s">
        <v>196</v>
      </c>
      <c r="G23" s="83"/>
      <c r="H23" s="83"/>
      <c r="I23" s="83"/>
      <c r="J23" s="631"/>
    </row>
    <row r="24" spans="1:10" ht="12.95" customHeight="1" x14ac:dyDescent="0.2">
      <c r="A24" s="348" t="s">
        <v>37</v>
      </c>
      <c r="B24" s="366" t="s">
        <v>243</v>
      </c>
      <c r="C24" s="358">
        <f>+C25+C26+C27+C28+C29</f>
        <v>0</v>
      </c>
      <c r="D24" s="358">
        <f>+D25+D26+D27+D28+D29</f>
        <v>0</v>
      </c>
      <c r="E24" s="358">
        <f>+E25+E26+E27+E28+E29</f>
        <v>0</v>
      </c>
      <c r="F24" s="367" t="s">
        <v>194</v>
      </c>
      <c r="G24" s="83"/>
      <c r="H24" s="83"/>
      <c r="I24" s="83"/>
      <c r="J24" s="631"/>
    </row>
    <row r="25" spans="1:10" ht="12.95" customHeight="1" x14ac:dyDescent="0.2">
      <c r="A25" s="350" t="s">
        <v>38</v>
      </c>
      <c r="B25" s="365" t="s">
        <v>244</v>
      </c>
      <c r="C25" s="82"/>
      <c r="D25" s="82"/>
      <c r="E25" s="82"/>
      <c r="F25" s="367" t="s">
        <v>396</v>
      </c>
      <c r="G25" s="83"/>
      <c r="H25" s="83"/>
      <c r="I25" s="83"/>
      <c r="J25" s="631"/>
    </row>
    <row r="26" spans="1:10" ht="12.95" customHeight="1" x14ac:dyDescent="0.2">
      <c r="A26" s="348" t="s">
        <v>39</v>
      </c>
      <c r="B26" s="365" t="s">
        <v>245</v>
      </c>
      <c r="C26" s="82"/>
      <c r="D26" s="82"/>
      <c r="E26" s="82"/>
      <c r="F26" s="362" t="s">
        <v>627</v>
      </c>
      <c r="G26" s="83">
        <f>'1.1.sz.mell.'!C142</f>
        <v>4455369</v>
      </c>
      <c r="H26" s="83"/>
      <c r="I26" s="83">
        <f>'1.1.sz.mell.'!E142</f>
        <v>4455369</v>
      </c>
      <c r="J26" s="631"/>
    </row>
    <row r="27" spans="1:10" ht="12.95" customHeight="1" x14ac:dyDescent="0.2">
      <c r="A27" s="350" t="s">
        <v>40</v>
      </c>
      <c r="B27" s="364" t="s">
        <v>246</v>
      </c>
      <c r="C27" s="82"/>
      <c r="D27" s="82"/>
      <c r="E27" s="82"/>
      <c r="F27" s="128"/>
      <c r="G27" s="83"/>
      <c r="H27" s="83"/>
      <c r="I27" s="83"/>
      <c r="J27" s="631"/>
    </row>
    <row r="28" spans="1:10" ht="12.95" customHeight="1" x14ac:dyDescent="0.2">
      <c r="A28" s="348" t="s">
        <v>41</v>
      </c>
      <c r="B28" s="368" t="s">
        <v>247</v>
      </c>
      <c r="C28" s="82"/>
      <c r="D28" s="82"/>
      <c r="E28" s="82"/>
      <c r="F28" s="47"/>
      <c r="G28" s="83"/>
      <c r="H28" s="83"/>
      <c r="I28" s="83"/>
      <c r="J28" s="631"/>
    </row>
    <row r="29" spans="1:10" ht="12.95" customHeight="1" thickBot="1" x14ac:dyDescent="0.25">
      <c r="A29" s="350" t="s">
        <v>42</v>
      </c>
      <c r="B29" s="369" t="s">
        <v>248</v>
      </c>
      <c r="C29" s="82"/>
      <c r="D29" s="82"/>
      <c r="E29" s="82"/>
      <c r="F29" s="128"/>
      <c r="G29" s="83"/>
      <c r="H29" s="83"/>
      <c r="I29" s="83"/>
      <c r="J29" s="631"/>
    </row>
    <row r="30" spans="1:10" ht="21.75" customHeight="1" thickBot="1" x14ac:dyDescent="0.25">
      <c r="A30" s="353" t="s">
        <v>43</v>
      </c>
      <c r="B30" s="132" t="s">
        <v>393</v>
      </c>
      <c r="C30" s="329">
        <f>+C18+C24</f>
        <v>0</v>
      </c>
      <c r="D30" s="329">
        <f>+D18+D24</f>
        <v>0</v>
      </c>
      <c r="E30" s="329">
        <f>+E18+E24</f>
        <v>0</v>
      </c>
      <c r="F30" s="132" t="s">
        <v>397</v>
      </c>
      <c r="G30" s="334">
        <f>SUM(G18:G29)</f>
        <v>4455369</v>
      </c>
      <c r="H30" s="334">
        <f>SUM(H18:H29)</f>
        <v>0</v>
      </c>
      <c r="I30" s="334">
        <f>SUM(I18:I29)</f>
        <v>4455369</v>
      </c>
      <c r="J30" s="631"/>
    </row>
    <row r="31" spans="1:10" ht="13.5" thickBot="1" x14ac:dyDescent="0.25">
      <c r="A31" s="353" t="s">
        <v>44</v>
      </c>
      <c r="B31" s="359" t="s">
        <v>398</v>
      </c>
      <c r="C31" s="360">
        <f>+C17+C30</f>
        <v>9041731</v>
      </c>
      <c r="D31" s="360">
        <f>+D17+D30</f>
        <v>2456000</v>
      </c>
      <c r="E31" s="360">
        <f>+E17+E30</f>
        <v>11497731</v>
      </c>
      <c r="F31" s="359" t="s">
        <v>399</v>
      </c>
      <c r="G31" s="360">
        <f>+G17+G30</f>
        <v>79188109</v>
      </c>
      <c r="H31" s="360">
        <f>+H17+H30</f>
        <v>5070248</v>
      </c>
      <c r="I31" s="360">
        <f>+I17+I30</f>
        <v>84258357</v>
      </c>
      <c r="J31" s="631"/>
    </row>
    <row r="32" spans="1:10" ht="13.5" thickBot="1" x14ac:dyDescent="0.25">
      <c r="A32" s="353" t="s">
        <v>45</v>
      </c>
      <c r="B32" s="359" t="s">
        <v>170</v>
      </c>
      <c r="C32" s="360">
        <f>IF(C17-G17&lt;0,G17-C17,"-")</f>
        <v>65691009</v>
      </c>
      <c r="D32" s="360" t="str">
        <f>IF(D17-J17&lt;0,J17-D17,"-")</f>
        <v>-</v>
      </c>
      <c r="E32" s="360" t="str">
        <f>IF(E17-K17&lt;0,K17-E17,"-")</f>
        <v>-</v>
      </c>
      <c r="F32" s="359" t="s">
        <v>171</v>
      </c>
      <c r="G32" s="360" t="str">
        <f>IF(C17-G17&gt;0,C17-G17,"-")</f>
        <v>-</v>
      </c>
      <c r="H32" s="360" t="str">
        <f>IF(D17-H17&gt;0,D17-H17,"-")</f>
        <v>-</v>
      </c>
      <c r="I32" s="360" t="str">
        <f>IF(E17-I17&gt;0,E17-I17,"-")</f>
        <v>-</v>
      </c>
      <c r="J32" s="631"/>
    </row>
    <row r="33" spans="1:10" ht="13.5" thickBot="1" x14ac:dyDescent="0.25">
      <c r="A33" s="353" t="s">
        <v>46</v>
      </c>
      <c r="B33" s="359" t="s">
        <v>574</v>
      </c>
      <c r="C33" s="360">
        <f>IF(C31-G31&lt;0,G31-C31,"-")</f>
        <v>70146378</v>
      </c>
      <c r="D33" s="360" t="str">
        <f>IF(D31-J31&lt;0,J31-D31,"-")</f>
        <v>-</v>
      </c>
      <c r="E33" s="360" t="str">
        <f>IF(E31-K31&lt;0,K31-E31,"-")</f>
        <v>-</v>
      </c>
      <c r="F33" s="359" t="s">
        <v>575</v>
      </c>
      <c r="G33" s="360" t="str">
        <f>IF(C31-G31&gt;0,C31-G31,"-")</f>
        <v>-</v>
      </c>
      <c r="H33" s="360" t="str">
        <f>IF(D31-H31&gt;0,D31-H31,"-")</f>
        <v>-</v>
      </c>
      <c r="I33" s="360" t="str">
        <f>IF(E31-I31&gt;0,E31-I31,"-")</f>
        <v>-</v>
      </c>
      <c r="J33" s="631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7"/>
  <sheetViews>
    <sheetView view="pageLayout" topLeftCell="B1" workbookViewId="0">
      <selection activeCell="J10" sqref="J10"/>
    </sheetView>
  </sheetViews>
  <sheetFormatPr defaultRowHeight="12.75" x14ac:dyDescent="0.2"/>
  <cols>
    <col min="1" max="1" width="47.83203125" customWidth="1"/>
    <col min="2" max="2" width="13.83203125" customWidth="1"/>
    <col min="3" max="3" width="66.1640625" customWidth="1"/>
    <col min="4" max="4" width="13.83203125" style="602" customWidth="1"/>
    <col min="5" max="5" width="13.83203125" customWidth="1"/>
  </cols>
  <sheetData>
    <row r="1" spans="1:5" ht="18.75" x14ac:dyDescent="0.3">
      <c r="A1" s="133" t="s">
        <v>152</v>
      </c>
      <c r="E1" s="136" t="s">
        <v>156</v>
      </c>
    </row>
    <row r="3" spans="1:5" x14ac:dyDescent="0.2">
      <c r="A3" s="142"/>
      <c r="B3" s="143"/>
      <c r="C3" s="142"/>
      <c r="D3" s="143"/>
      <c r="E3" s="143"/>
    </row>
    <row r="4" spans="1:5" ht="15.75" x14ac:dyDescent="0.25">
      <c r="A4" s="90" t="s">
        <v>636</v>
      </c>
      <c r="B4" s="144"/>
      <c r="C4" s="153"/>
      <c r="D4" s="143"/>
      <c r="E4" s="143"/>
    </row>
    <row r="5" spans="1:5" x14ac:dyDescent="0.2">
      <c r="A5" s="142"/>
      <c r="B5" s="143"/>
      <c r="C5" s="142"/>
      <c r="D5" s="143"/>
      <c r="E5" s="143"/>
    </row>
    <row r="6" spans="1:5" x14ac:dyDescent="0.2">
      <c r="A6" s="142" t="s">
        <v>601</v>
      </c>
      <c r="B6" s="143">
        <f>'1.1.sz.mell.'!C62</f>
        <v>161466056</v>
      </c>
      <c r="C6" s="142" t="s">
        <v>602</v>
      </c>
      <c r="D6" s="143">
        <f>'2.1.sz.mell  '!C18+'2.2.sz.mell  '!C17</f>
        <v>161466056</v>
      </c>
      <c r="E6" s="143">
        <f>+B6-D6</f>
        <v>0</v>
      </c>
    </row>
    <row r="7" spans="1:5" x14ac:dyDescent="0.2">
      <c r="A7" s="142" t="s">
        <v>603</v>
      </c>
      <c r="B7" s="143">
        <f>'1.1.sz.mell.'!C86</f>
        <v>70302024</v>
      </c>
      <c r="C7" s="142" t="s">
        <v>604</v>
      </c>
      <c r="D7" s="143">
        <f>'2.1.sz.mell  '!C29+'2.2.sz.mell  '!C30</f>
        <v>70302024</v>
      </c>
      <c r="E7" s="143">
        <f t="shared" ref="E7:E20" si="0">+B7-D7</f>
        <v>0</v>
      </c>
    </row>
    <row r="8" spans="1:5" x14ac:dyDescent="0.2">
      <c r="A8" s="142" t="s">
        <v>605</v>
      </c>
      <c r="B8" s="143">
        <f>'1.1.sz.mell.'!C87</f>
        <v>231768080</v>
      </c>
      <c r="C8" s="142" t="s">
        <v>606</v>
      </c>
      <c r="D8" s="143">
        <f>'2.1.sz.mell  '!C30+'2.2.sz.mell  '!C31</f>
        <v>231768080</v>
      </c>
      <c r="E8" s="143">
        <f t="shared" si="0"/>
        <v>0</v>
      </c>
    </row>
    <row r="9" spans="1:5" x14ac:dyDescent="0.2">
      <c r="A9" s="142"/>
      <c r="B9" s="143"/>
      <c r="C9" s="142"/>
      <c r="D9" s="143"/>
      <c r="E9" s="143"/>
    </row>
    <row r="10" spans="1:5" ht="15.75" x14ac:dyDescent="0.25">
      <c r="A10" s="90" t="s">
        <v>637</v>
      </c>
      <c r="B10" s="143"/>
      <c r="C10" s="142"/>
      <c r="D10" s="143"/>
      <c r="E10" s="143"/>
    </row>
    <row r="11" spans="1:5" x14ac:dyDescent="0.2">
      <c r="A11" s="142"/>
      <c r="B11" s="143"/>
      <c r="C11" s="142"/>
      <c r="D11" s="143"/>
      <c r="E11" s="143"/>
    </row>
    <row r="12" spans="1:5" x14ac:dyDescent="0.2">
      <c r="A12" s="142" t="s">
        <v>607</v>
      </c>
      <c r="B12" s="143">
        <f>'1.1.sz.mell.'!E62</f>
        <v>186344021</v>
      </c>
      <c r="C12" s="142" t="s">
        <v>608</v>
      </c>
      <c r="D12" s="143">
        <f>'2.1.sz.mell  '!E18+'2.2.sz.mell  '!E17</f>
        <v>186344021</v>
      </c>
      <c r="E12" s="143">
        <f>B12-D12</f>
        <v>0</v>
      </c>
    </row>
    <row r="13" spans="1:5" x14ac:dyDescent="0.2">
      <c r="A13" s="142" t="s">
        <v>609</v>
      </c>
      <c r="B13" s="143">
        <f>'1.1.sz.mell.'!E86</f>
        <v>70914392</v>
      </c>
      <c r="C13" s="142" t="s">
        <v>610</v>
      </c>
      <c r="D13" s="143">
        <f>'2.1.sz.mell  '!E29+'2.2.sz.mell  '!E30</f>
        <v>70914392</v>
      </c>
      <c r="E13" s="143">
        <f t="shared" ref="E13:E14" si="1">B13-D13</f>
        <v>0</v>
      </c>
    </row>
    <row r="14" spans="1:5" x14ac:dyDescent="0.2">
      <c r="A14" s="142" t="s">
        <v>611</v>
      </c>
      <c r="B14" s="143">
        <f>'1.1.sz.mell.'!E87</f>
        <v>257258413</v>
      </c>
      <c r="C14" s="142" t="s">
        <v>612</v>
      </c>
      <c r="D14" s="143">
        <f>'2.1.sz.mell  '!E30+'2.2.sz.mell  '!E31</f>
        <v>257258413</v>
      </c>
      <c r="E14" s="143">
        <f t="shared" si="1"/>
        <v>0</v>
      </c>
    </row>
    <row r="15" spans="1:5" x14ac:dyDescent="0.2">
      <c r="A15" s="142"/>
      <c r="B15" s="143"/>
      <c r="C15" s="142"/>
      <c r="D15" s="143"/>
      <c r="E15" s="143"/>
    </row>
    <row r="16" spans="1:5" ht="15.75" x14ac:dyDescent="0.25">
      <c r="A16" s="90" t="s">
        <v>638</v>
      </c>
      <c r="B16" s="144"/>
      <c r="C16" s="153"/>
      <c r="D16" s="143"/>
      <c r="E16" s="143"/>
    </row>
    <row r="17" spans="1:5" x14ac:dyDescent="0.2">
      <c r="A17" s="142"/>
      <c r="B17" s="143"/>
      <c r="C17" s="142"/>
      <c r="D17" s="143"/>
      <c r="E17" s="143"/>
    </row>
    <row r="18" spans="1:5" x14ac:dyDescent="0.2">
      <c r="A18" s="142" t="s">
        <v>621</v>
      </c>
      <c r="B18" s="143">
        <f>'1.1.sz.mell.'!C128</f>
        <v>188440665</v>
      </c>
      <c r="C18" s="142" t="s">
        <v>608</v>
      </c>
      <c r="D18" s="143">
        <f>'2.1.sz.mell  '!G18+'2.2.sz.mell  '!G17</f>
        <v>188440665</v>
      </c>
      <c r="E18" s="143">
        <f t="shared" si="0"/>
        <v>0</v>
      </c>
    </row>
    <row r="19" spans="1:5" x14ac:dyDescent="0.2">
      <c r="A19" s="142" t="s">
        <v>613</v>
      </c>
      <c r="B19" s="143">
        <f>'1.1.sz.mell.'!C153</f>
        <v>4455369</v>
      </c>
      <c r="C19" s="142" t="s">
        <v>610</v>
      </c>
      <c r="D19" s="143">
        <f>'2.1.sz.mell  '!G29+'2.2.sz.mell  '!G30</f>
        <v>4455369</v>
      </c>
      <c r="E19" s="143">
        <f t="shared" si="0"/>
        <v>0</v>
      </c>
    </row>
    <row r="20" spans="1:5" x14ac:dyDescent="0.2">
      <c r="A20" s="142" t="s">
        <v>620</v>
      </c>
      <c r="B20" s="143">
        <f>'1.1.sz.mell.'!C154</f>
        <v>192896034</v>
      </c>
      <c r="C20" s="142" t="s">
        <v>612</v>
      </c>
      <c r="D20" s="143">
        <f>'2.1.sz.mell  '!G30+'2.2.sz.mell  '!G31</f>
        <v>192896034</v>
      </c>
      <c r="E20" s="143">
        <f t="shared" si="0"/>
        <v>0</v>
      </c>
    </row>
    <row r="21" spans="1:5" x14ac:dyDescent="0.2">
      <c r="A21" s="134"/>
      <c r="B21" s="134"/>
      <c r="C21" s="142"/>
      <c r="D21" s="143"/>
      <c r="E21" s="135"/>
    </row>
    <row r="22" spans="1:5" ht="15.75" x14ac:dyDescent="0.25">
      <c r="A22" s="90" t="s">
        <v>639</v>
      </c>
      <c r="B22" s="134"/>
      <c r="C22" s="134"/>
      <c r="D22" s="603"/>
      <c r="E22" s="134"/>
    </row>
    <row r="23" spans="1:5" x14ac:dyDescent="0.2">
      <c r="A23" s="134"/>
      <c r="B23" s="134"/>
      <c r="C23" s="134"/>
      <c r="D23" s="603"/>
      <c r="E23" s="134"/>
    </row>
    <row r="24" spans="1:5" x14ac:dyDescent="0.2">
      <c r="A24" s="142" t="s">
        <v>614</v>
      </c>
      <c r="B24" s="600">
        <f>'1.1.sz.mell.'!E128</f>
        <v>253054044</v>
      </c>
      <c r="C24" s="142" t="s">
        <v>615</v>
      </c>
      <c r="D24" s="603">
        <f>'2.1.sz.mell  '!I18+'2.2.sz.mell  '!I17</f>
        <v>253054044</v>
      </c>
      <c r="E24" s="609">
        <f>B24-D24</f>
        <v>0</v>
      </c>
    </row>
    <row r="25" spans="1:5" x14ac:dyDescent="0.2">
      <c r="A25" s="142" t="s">
        <v>616</v>
      </c>
      <c r="B25" s="601">
        <f>'1.1.sz.mell.'!E153</f>
        <v>4455369</v>
      </c>
      <c r="C25" s="142" t="s">
        <v>617</v>
      </c>
      <c r="D25" s="602">
        <f>'2.1.sz.mell  '!I29+'2.2.sz.mell  '!I30</f>
        <v>4455369</v>
      </c>
      <c r="E25" s="609">
        <f t="shared" ref="E25:E26" si="2">B25-D25</f>
        <v>0</v>
      </c>
    </row>
    <row r="26" spans="1:5" x14ac:dyDescent="0.2">
      <c r="A26" s="142" t="s">
        <v>618</v>
      </c>
      <c r="B26" s="601">
        <f>'1.1.sz.mell.'!E154</f>
        <v>257509413</v>
      </c>
      <c r="C26" s="142" t="s">
        <v>619</v>
      </c>
      <c r="D26" s="602">
        <f>'2.1.sz.mell  '!I30+'2.2.sz.mell  '!I31</f>
        <v>257509413</v>
      </c>
      <c r="E26" s="609">
        <f t="shared" si="2"/>
        <v>0</v>
      </c>
    </row>
    <row r="27" spans="1:5" x14ac:dyDescent="0.2">
      <c r="E27" s="610"/>
    </row>
  </sheetData>
  <conditionalFormatting sqref="E3:E20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workbookViewId="0">
      <selection activeCell="D22" sqref="D2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3" t="s">
        <v>152</v>
      </c>
      <c r="E1" s="136" t="s">
        <v>156</v>
      </c>
    </row>
    <row r="3" spans="1:5" x14ac:dyDescent="0.2">
      <c r="A3" s="142"/>
      <c r="B3" s="143"/>
      <c r="C3" s="142"/>
      <c r="D3" s="145"/>
      <c r="E3" s="143"/>
    </row>
    <row r="4" spans="1:5" ht="15.75" x14ac:dyDescent="0.25">
      <c r="A4" s="90" t="str">
        <f>+ÖSSZEFÜGGÉSEK!A5</f>
        <v>2018 évi előirányzat BEVÉTELEK</v>
      </c>
      <c r="B4" s="144"/>
      <c r="C4" s="153"/>
      <c r="D4" s="145"/>
      <c r="E4" s="143"/>
    </row>
    <row r="5" spans="1:5" x14ac:dyDescent="0.2">
      <c r="A5" s="142"/>
      <c r="B5" s="143"/>
      <c r="C5" s="142"/>
      <c r="D5" s="145"/>
      <c r="E5" s="143"/>
    </row>
    <row r="6" spans="1:5" x14ac:dyDescent="0.2">
      <c r="A6" s="142" t="s">
        <v>553</v>
      </c>
      <c r="B6" s="143">
        <f>+'1.1.sz.mell.'!C62</f>
        <v>161466056</v>
      </c>
      <c r="C6" s="142" t="s">
        <v>494</v>
      </c>
      <c r="D6" s="145">
        <f>+'2.1.sz.mell  '!C18+'2.2.sz.mell  '!C17</f>
        <v>161466056</v>
      </c>
      <c r="E6" s="143">
        <f t="shared" ref="E6:E15" si="0">+B6-D6</f>
        <v>0</v>
      </c>
    </row>
    <row r="7" spans="1:5" x14ac:dyDescent="0.2">
      <c r="A7" s="142" t="s">
        <v>554</v>
      </c>
      <c r="B7" s="143">
        <f>+'1.1.sz.mell.'!C86</f>
        <v>70302024</v>
      </c>
      <c r="C7" s="142" t="s">
        <v>495</v>
      </c>
      <c r="D7" s="145">
        <f>+'2.1.sz.mell  '!C29+'2.2.sz.mell  '!C30</f>
        <v>70302024</v>
      </c>
      <c r="E7" s="143">
        <f t="shared" si="0"/>
        <v>0</v>
      </c>
    </row>
    <row r="8" spans="1:5" x14ac:dyDescent="0.2">
      <c r="A8" s="142" t="s">
        <v>555</v>
      </c>
      <c r="B8" s="143">
        <f>+'1.1.sz.mell.'!C87</f>
        <v>231768080</v>
      </c>
      <c r="C8" s="142" t="s">
        <v>496</v>
      </c>
      <c r="D8" s="145">
        <f>+'2.1.sz.mell  '!C30+'2.2.sz.mell  '!C31</f>
        <v>231768080</v>
      </c>
      <c r="E8" s="143">
        <f t="shared" si="0"/>
        <v>0</v>
      </c>
    </row>
    <row r="9" spans="1:5" x14ac:dyDescent="0.2">
      <c r="A9" s="142"/>
      <c r="B9" s="143"/>
      <c r="C9" s="142"/>
      <c r="D9" s="145"/>
      <c r="E9" s="143"/>
    </row>
    <row r="10" spans="1:5" x14ac:dyDescent="0.2">
      <c r="A10" s="142"/>
      <c r="B10" s="143"/>
      <c r="C10" s="142"/>
      <c r="D10" s="145"/>
      <c r="E10" s="143"/>
    </row>
    <row r="11" spans="1:5" ht="15.75" x14ac:dyDescent="0.25">
      <c r="A11" s="90" t="str">
        <f>+ÖSSZEFÜGGÉSEK!A12</f>
        <v>2018. évi előirányzat KIADÁSOK</v>
      </c>
      <c r="B11" s="144"/>
      <c r="C11" s="153"/>
      <c r="D11" s="145"/>
      <c r="E11" s="143"/>
    </row>
    <row r="12" spans="1:5" x14ac:dyDescent="0.2">
      <c r="A12" s="142"/>
      <c r="B12" s="143"/>
      <c r="C12" s="142"/>
      <c r="D12" s="145"/>
      <c r="E12" s="143"/>
    </row>
    <row r="13" spans="1:5" x14ac:dyDescent="0.2">
      <c r="A13" s="142" t="s">
        <v>556</v>
      </c>
      <c r="B13" s="143">
        <f>+'1.1.sz.mell.'!C128</f>
        <v>188440665</v>
      </c>
      <c r="C13" s="142" t="s">
        <v>497</v>
      </c>
      <c r="D13" s="145">
        <f>+'2.1.sz.mell  '!G18+'2.2.sz.mell  '!G17</f>
        <v>188440665</v>
      </c>
      <c r="E13" s="143">
        <f t="shared" si="0"/>
        <v>0</v>
      </c>
    </row>
    <row r="14" spans="1:5" x14ac:dyDescent="0.2">
      <c r="A14" s="142" t="s">
        <v>557</v>
      </c>
      <c r="B14" s="143">
        <f>+'1.1.sz.mell.'!C153</f>
        <v>4455369</v>
      </c>
      <c r="C14" s="142" t="s">
        <v>498</v>
      </c>
      <c r="D14" s="145">
        <f>+'2.1.sz.mell  '!G29+'2.2.sz.mell  '!G30</f>
        <v>4455369</v>
      </c>
      <c r="E14" s="143">
        <f t="shared" si="0"/>
        <v>0</v>
      </c>
    </row>
    <row r="15" spans="1:5" x14ac:dyDescent="0.2">
      <c r="A15" s="142" t="s">
        <v>558</v>
      </c>
      <c r="B15" s="143">
        <f>+'1.1.sz.mell.'!C154</f>
        <v>192896034</v>
      </c>
      <c r="C15" s="142" t="s">
        <v>499</v>
      </c>
      <c r="D15" s="145">
        <f>+'2.1.sz.mell  '!G30+'2.2.sz.mell  '!G31</f>
        <v>192896034</v>
      </c>
      <c r="E15" s="143">
        <f t="shared" si="0"/>
        <v>0</v>
      </c>
    </row>
    <row r="16" spans="1:5" x14ac:dyDescent="0.2">
      <c r="A16" s="134"/>
      <c r="B16" s="134"/>
      <c r="C16" s="142"/>
      <c r="D16" s="145"/>
      <c r="E16" s="135"/>
    </row>
    <row r="17" spans="1:5" x14ac:dyDescent="0.2">
      <c r="A17" s="134"/>
      <c r="B17" s="134"/>
      <c r="C17" s="134"/>
      <c r="D17" s="134"/>
      <c r="E17" s="134"/>
    </row>
    <row r="18" spans="1:5" x14ac:dyDescent="0.2">
      <c r="A18" s="134"/>
      <c r="B18" s="134"/>
      <c r="C18" s="134"/>
      <c r="D18" s="134"/>
      <c r="E18" s="134"/>
    </row>
    <row r="19" spans="1:5" x14ac:dyDescent="0.2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20</vt:i4>
      </vt:variant>
    </vt:vector>
  </HeadingPairs>
  <TitlesOfParts>
    <vt:vector size="56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9.2.2. sz. mell  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'9.2.2. sz. mell  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Hegedüsné dr. Kocsis Zsófia Rebeka</dc:creator>
  <cp:lastModifiedBy>Windows-felhasználó</cp:lastModifiedBy>
  <cp:lastPrinted>2019-04-16T11:43:45Z</cp:lastPrinted>
  <dcterms:created xsi:type="dcterms:W3CDTF">1999-10-30T10:30:45Z</dcterms:created>
  <dcterms:modified xsi:type="dcterms:W3CDTF">2019-05-10T08:43:29Z</dcterms:modified>
</cp:coreProperties>
</file>