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480" windowHeight="8070" tabRatio="864" activeTab="3"/>
  </bookViews>
  <sheets>
    <sheet name="1. mell.Önk.összesítő" sheetId="1" r:id="rId1"/>
    <sheet name="2.mell.Bev." sheetId="2" r:id="rId2"/>
    <sheet name="3. mell.Kiad" sheetId="3" r:id="rId3"/>
    <sheet name="4.mell.LÉTSZÁM" sheetId="4" r:id="rId4"/>
  </sheets>
  <externalReferences>
    <externalReference r:id="rId7"/>
  </externalReferences>
  <definedNames>
    <definedName name="_xlnm.Print_Area" localSheetId="0">'1. mell.Önk.összesítő'!$A$1:$N$62</definedName>
    <definedName name="_xlnm.Print_Area" localSheetId="1">'2.mell.Bev.'!$A$1:$N$91</definedName>
    <definedName name="_xlnm.Print_Area" localSheetId="2">'3. mell.Kiad'!$A$1:$N$63</definedName>
  </definedNames>
  <calcPr fullCalcOnLoad="1"/>
</workbook>
</file>

<file path=xl/sharedStrings.xml><?xml version="1.0" encoding="utf-8"?>
<sst xmlns="http://schemas.openxmlformats.org/spreadsheetml/2006/main" count="376" uniqueCount="194">
  <si>
    <t>Bevételi jogcímek</t>
  </si>
  <si>
    <t>Önkormányzat</t>
  </si>
  <si>
    <t>Bevételek összesen</t>
  </si>
  <si>
    <t>Felhalmozási célú bevételek</t>
  </si>
  <si>
    <t>Átvett pénzeszközök összesen</t>
  </si>
  <si>
    <t xml:space="preserve">     ebből működési célú átvett pénzeszköz</t>
  </si>
  <si>
    <t xml:space="preserve">      ebből felhalmozási célú átvett pénzeszköz</t>
  </si>
  <si>
    <t>KÖLTSÉGVETÉSI BEVÉTELEK ÖSSZESEN:</t>
  </si>
  <si>
    <t>Előző évek előirányzatmaradványának, pénzmaradványának és vállalkozási maradványának igénybevétele</t>
  </si>
  <si>
    <t>Finanszírozási célú pénzügyi műveletek bevételei</t>
  </si>
  <si>
    <t>Nyújtott támogatás miatti Korrekció</t>
  </si>
  <si>
    <t>BEVÉTELEK MINDÖSSZESEN:</t>
  </si>
  <si>
    <t>Kiadási jogcímek</t>
  </si>
  <si>
    <t>Kiadások összesen</t>
  </si>
  <si>
    <t>Személyi juttatások</t>
  </si>
  <si>
    <t>Dologi kiadások</t>
  </si>
  <si>
    <t>Felhalmozási kiadások összesen</t>
  </si>
  <si>
    <t>KIADÁSOK ÖSSZESEN:</t>
  </si>
  <si>
    <t>Finanszírozási célú pénzügyi műveletek kiadásai</t>
  </si>
  <si>
    <t xml:space="preserve">       Működési célú </t>
  </si>
  <si>
    <t xml:space="preserve">       Felhalmozási célú </t>
  </si>
  <si>
    <t>KIADÁSOK MINDÖSSZESEN:</t>
  </si>
  <si>
    <t>Nyújtott támogatás miatti korrekció:</t>
  </si>
  <si>
    <t>ÖNKORMÁNYZAT KIADÁSAI MINDÖSSZESEN:</t>
  </si>
  <si>
    <t>Költségvetési többlet</t>
  </si>
  <si>
    <t>Működési többlet</t>
  </si>
  <si>
    <t>Felhalmozási többlet</t>
  </si>
  <si>
    <t>Költségvetési hiány</t>
  </si>
  <si>
    <t>Működési hiány</t>
  </si>
  <si>
    <t>Felhalmozási hiány</t>
  </si>
  <si>
    <t>KÖLTSÉGVETÉSI HIÁNY BELSŐ FINANSZÍROZÁSÁRA SZOLGÁLÓ PÉNZFORGALOM NÉLKÜLI BEVÉTELEK</t>
  </si>
  <si>
    <t>Előző évek előirányzat maradványának, pénzmaradványának és vállalkozási maradványának igénybevétele</t>
  </si>
  <si>
    <t>KÖLTSÉGVETÉSI HIÁNY BELSŐ FINANSZÍROZÁSÁT MEGHALADÓ ÖSSZEGÉNEK KÜLSŐ FINANSZÍROZÁSÁRA SZOLGÁLÓ BEVÉTELEK</t>
  </si>
  <si>
    <t>Értékpapírok értékesítésének bevétele</t>
  </si>
  <si>
    <t>Hitelek felvétele és kötvénykibocsátás bevételei</t>
  </si>
  <si>
    <t xml:space="preserve">  1. Működési célú hitel felvétele és kötvénykibocsátás működési célra</t>
  </si>
  <si>
    <t xml:space="preserve">      Likviditási célú hitel (folyószámlahitel) </t>
  </si>
  <si>
    <t xml:space="preserve">  2. Felhalmozási célú hitel felvétele és kötvénykibocsátás felhalmozási célra</t>
  </si>
  <si>
    <t xml:space="preserve">Finanszírozási bevételek összesen: </t>
  </si>
  <si>
    <t>Megnevezés</t>
  </si>
  <si>
    <t>Kötelező feladatok</t>
  </si>
  <si>
    <t>Önként vállalt feladatok</t>
  </si>
  <si>
    <t>Összesen</t>
  </si>
  <si>
    <t>I. Működési bevételek előirányzat-csoport</t>
  </si>
  <si>
    <t>II. Felhalmozási bevételek előirányzat-csoport</t>
  </si>
  <si>
    <t>Egyéb működési bevételek</t>
  </si>
  <si>
    <t>ÖNKORMÁNYZAT BOKOD</t>
  </si>
  <si>
    <t>Önkormányzati költségvetési bevételek összesen</t>
  </si>
  <si>
    <t>Intézményeknek nyújtott támogatás miatti korrekció:</t>
  </si>
  <si>
    <t>Korrekciók összesen:</t>
  </si>
  <si>
    <t>Önkormányzat tárgyévi bevételei egységesen összesen:</t>
  </si>
  <si>
    <t>I. Működési kiadások előirányzat-csoport</t>
  </si>
  <si>
    <t>1. Személyi juttatások</t>
  </si>
  <si>
    <t>2. Munkaadókat terhelő járulékok és szociális hozzájárulási adó</t>
  </si>
  <si>
    <t>3. Dologi kiadások</t>
  </si>
  <si>
    <t>II. Felhalmozási kiadások előirányzat-csoport</t>
  </si>
  <si>
    <t>1. Beruházási kiadások (ÁFÁ-val)</t>
  </si>
  <si>
    <t>2. Felújítási kiadások (ÁFÁ-val)</t>
  </si>
  <si>
    <t>Intézményi költségvetési kiadások összesen:</t>
  </si>
  <si>
    <t xml:space="preserve">ÖNKORMÁNYZAT BOKOD </t>
  </si>
  <si>
    <t>4. Egyéb működési célú kiadások</t>
  </si>
  <si>
    <t>3. Egyéb felhalmozási kiadások</t>
  </si>
  <si>
    <t>Önkormányzat költségvetési kiadásai összesen:</t>
  </si>
  <si>
    <t>Működési célú finanszírozási kiadás:</t>
  </si>
  <si>
    <t xml:space="preserve">      Likviditási célú hitel (folyószámlahitel) törlesztése</t>
  </si>
  <si>
    <t>Felhalmozási célú finanszírozási kiadás:</t>
  </si>
  <si>
    <t xml:space="preserve">      Hosszú lejáratú hitelek visszafizetése (törlesztése) pénzügyi   vállalkozásnak </t>
  </si>
  <si>
    <t>Finanszírozási kiadás összesen:</t>
  </si>
  <si>
    <t>Önkormányzati kiadás összesen:</t>
  </si>
  <si>
    <t>Önkormányzat tárgyévi kiadásai egységesen összesen:</t>
  </si>
  <si>
    <t>Bokod</t>
  </si>
  <si>
    <t>Dad</t>
  </si>
  <si>
    <t>Város és Községgazdálkodás dolgozói</t>
  </si>
  <si>
    <t>Család- és nővédelmi szolgálat</t>
  </si>
  <si>
    <t>Szociális étkeztetés</t>
  </si>
  <si>
    <t>Házi segítségnyújtás</t>
  </si>
  <si>
    <t xml:space="preserve"> Önkormányzat összesen</t>
  </si>
  <si>
    <t xml:space="preserve">Állami (államigazgatási) feladatok </t>
  </si>
  <si>
    <t xml:space="preserve"> BOKODI KÖZÖS ÖNKORMÁNYZATI HIVATAL</t>
  </si>
  <si>
    <t>Dr. Nemere Zoltán Óvoda</t>
  </si>
  <si>
    <t>Bokodi Közös Önkormányzati Hivatal bevételei</t>
  </si>
  <si>
    <t>dr. Nemere Zoltán Óvoda Bevételei</t>
  </si>
  <si>
    <t>dr. Nemere Zoltán Óvoda Kiadásai</t>
  </si>
  <si>
    <t>Bokodi Közös Önkormányzati Hivatal összesen</t>
  </si>
  <si>
    <t>Óvoda összesen</t>
  </si>
  <si>
    <t>Bokodi Közös Önkormányzati Hivatal</t>
  </si>
  <si>
    <t>Munkaadót terhelő járulékok</t>
  </si>
  <si>
    <t>Ellátottak pénzbeni juttatásai</t>
  </si>
  <si>
    <t>Egyéb működési célú kiadások</t>
  </si>
  <si>
    <t>általános tartalék</t>
  </si>
  <si>
    <t>céltartalék</t>
  </si>
  <si>
    <t>Engedélyezett létszám</t>
  </si>
  <si>
    <t>teljes munkaidőben foglalkoztatottak</t>
  </si>
  <si>
    <t>rész munkidőben foglalkoztatottak</t>
  </si>
  <si>
    <t>dr. Nemere Zoltán Óvoda</t>
  </si>
  <si>
    <t>Önkormányzat  létszám  összesen:</t>
  </si>
  <si>
    <t>Önkormányzatok működési támogatásai</t>
  </si>
  <si>
    <t>Működési célú támogatások államháztartáson belülről</t>
  </si>
  <si>
    <t>Felhalmozási célú támogatások államháztartáson belülről</t>
  </si>
  <si>
    <t>Közhatalmi bevételek</t>
  </si>
  <si>
    <t>Hivatal költségvetési bevételek összesen</t>
  </si>
  <si>
    <t>Óvoda költségvetési bevételei összesen:</t>
  </si>
  <si>
    <t>Hivatal költségvetési kiadásai összesen:</t>
  </si>
  <si>
    <t>Hivatalnak nyújtott támogatás miatti korrekció:</t>
  </si>
  <si>
    <t>Helyi önkormányzatok működésének általános támogatása</t>
  </si>
  <si>
    <t>Települési önkormányzatok egyes köznevelési feladatainak támogatása (óvoda)</t>
  </si>
  <si>
    <t>Települési önkormányzatok szociális és gyermekjóléti  feladatainak támogatása</t>
  </si>
  <si>
    <t>Települési önkormányzatok kulturális feladatainak támogatása</t>
  </si>
  <si>
    <t>Gépjárműadók</t>
  </si>
  <si>
    <t>Tulajdonosi bevételek a) lakóépület és helyiség bérbeadás</t>
  </si>
  <si>
    <t>Ellátási díjak</t>
  </si>
  <si>
    <t>Kiszámlázott általános forgalmi adó</t>
  </si>
  <si>
    <t>III. Átvett pénzeszközök</t>
  </si>
  <si>
    <t>Egyéb felhalmozási célú támogatások bevételei államháztartáson belülről</t>
  </si>
  <si>
    <t>Előző évi működési célú pénzmaradvány igénybevétele</t>
  </si>
  <si>
    <t>Központi, irányító szervi támogatás</t>
  </si>
  <si>
    <t>5 Egyéb működési célú kiadások</t>
  </si>
  <si>
    <t>4. Ellátottak pénzbeli juttatásai</t>
  </si>
  <si>
    <t>egyéb működési célú támogatások államháztartáson kívülre</t>
  </si>
  <si>
    <t>Államháztartáson belüli megelőlegezések folyósítása</t>
  </si>
  <si>
    <t>Működési Kiadások összesen</t>
  </si>
  <si>
    <t>ebből egyéb működési célú támogatások államháztartáson kívülre</t>
  </si>
  <si>
    <t>ebből évközi többletigények pótlására szolgáló tartalék</t>
  </si>
  <si>
    <t>Működési célú központosított előirányzatok</t>
  </si>
  <si>
    <t>Egyéb működési célú támogatások bevételei államháztartáson belülről (Önkormányzattól kapott támogatás Dad, OEP finansz.)</t>
  </si>
  <si>
    <t>Működési bevételek összesen</t>
  </si>
  <si>
    <t>Egyéb működési célú támogatások bevételei államháztartáson belülről (Önkormányzattól kapott támogatás Dad, OEP finansz.közfogl.)</t>
  </si>
  <si>
    <t>Önkormányzat bevételei összesen:</t>
  </si>
  <si>
    <t>Óvoda  bevételei összesen:</t>
  </si>
  <si>
    <t>Hivatal  bevételei összesen:</t>
  </si>
  <si>
    <t>Óvodának nyújtott támogatás miatti korrekció:</t>
  </si>
  <si>
    <t>Engedélyezett közfoglalkoztatottak létszáma</t>
  </si>
  <si>
    <t>Értékesítési és forgalmi adók  (iparűzési adó)</t>
  </si>
  <si>
    <t>Vagyoni típusú</t>
  </si>
  <si>
    <t>polgármester</t>
  </si>
  <si>
    <t>Kamat bevétel</t>
  </si>
  <si>
    <t>Eredeti előirányzat</t>
  </si>
  <si>
    <t>Módosított előirányzat</t>
  </si>
  <si>
    <t>Teljesítés</t>
  </si>
  <si>
    <t>Elszámolásból származó bevételek</t>
  </si>
  <si>
    <t>Egyéb közhatalmi bevételek</t>
  </si>
  <si>
    <t>Egyéb szolgáltatások nyújtása miatti bevétel</t>
  </si>
  <si>
    <t>Felhalmozási célú bevétel ÁHB belülről</t>
  </si>
  <si>
    <t>ÁHK egyéb kamat bevétel</t>
  </si>
  <si>
    <t>Önkormányzat  létszám egységesen összesen:</t>
  </si>
  <si>
    <t>Ft</t>
  </si>
  <si>
    <t xml:space="preserve"> Ft</t>
  </si>
  <si>
    <t xml:space="preserve">Önkormányzatok működési támogatásai 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</si>
  <si>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</si>
  <si>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</si>
  <si>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</si>
  <si>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</si>
  <si>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Egyéb működési bevételek </t>
  </si>
  <si>
    <t xml:space="preserve">Működési célú átvett pénzeszközök </t>
  </si>
  <si>
    <t xml:space="preserve">Felhalmozási célú átvett pénzeszközök </t>
  </si>
  <si>
    <t>Adók összesen</t>
  </si>
  <si>
    <t>Közvetített szolgáltatás</t>
  </si>
  <si>
    <t>Egyéb tárgyi eszköz értékesítése</t>
  </si>
  <si>
    <t>Finanszírozási célú pénzügyi bevétel (pénzügyi lízing)</t>
  </si>
  <si>
    <t xml:space="preserve">Működési célú támogatások államháztartáson belülről </t>
  </si>
  <si>
    <t>Termékek és szolgáltatások adói</t>
  </si>
  <si>
    <t xml:space="preserve">Működési bevételek </t>
  </si>
  <si>
    <t>Önkormányzatok működési támogatásai csak Önkormányzat</t>
  </si>
  <si>
    <t>Jövedelemadók</t>
  </si>
  <si>
    <t>Működési célú átvett pénzeszközök</t>
  </si>
  <si>
    <t>Egyéb működési bevétel</t>
  </si>
  <si>
    <t>Tulajdonosi bevétel</t>
  </si>
  <si>
    <t>ebből elvonások és befizetések</t>
  </si>
  <si>
    <t>Könyvtár</t>
  </si>
  <si>
    <t>2018. évi bevételi előirányzat  forintban</t>
  </si>
  <si>
    <t>2018. évi bevételi előirányzat forintban</t>
  </si>
  <si>
    <t>2018. évi kiadási előirányzat Ft-ban</t>
  </si>
  <si>
    <t>A helyi önkormányzat és az által irányított költségvetési szervek 2018. évi  létszáma</t>
  </si>
  <si>
    <t>ÖNKORMÁNYZAT BEVÉTELI ÖSSZESÍTŐ 2018. ÉV</t>
  </si>
  <si>
    <t>ÖNKORMÁNYZAT KIADÁS ÖSSZESÍTŐ 2018. ÉV</t>
  </si>
  <si>
    <t>HIÁNY FINANSZÍROZÁSA 2018.</t>
  </si>
  <si>
    <t>ÁHT-n belüli megelőlegezés(2019. évi előfinansz)</t>
  </si>
  <si>
    <t xml:space="preserve">Bokodi Közös Önkormányzati Hivatal </t>
  </si>
  <si>
    <t>ebből egyéb működési célú támogatások államháztartáson belülre</t>
  </si>
  <si>
    <t xml:space="preserve">      ÁHT-n belüli megelőlegezés(2018. évi előfinansz.)</t>
  </si>
  <si>
    <t>Egyéb működési támogatások</t>
  </si>
  <si>
    <t>EU-s támogatással foglalkoztatott (90 nap)</t>
  </si>
  <si>
    <t xml:space="preserve"> ebből: egyéb működési támogatás áamháztartáson belülre</t>
  </si>
  <si>
    <t>különbözet</t>
  </si>
  <si>
    <t>elszámolás bevétele</t>
  </si>
  <si>
    <t>Államháztartáson belüli megelőlegezés(2019 évi előfinansz)</t>
  </si>
  <si>
    <t>KÖLTSÉGVETÉSI EGYENLEG 2018.</t>
  </si>
  <si>
    <t>Államháztartáson belüli megelőlegezés(2019. évi előfinanszírozás)</t>
  </si>
  <si>
    <t>Finanszírozási kiadás:Irányítószervi támogatás</t>
  </si>
  <si>
    <t>Pénzforgalom nélküli kiadások</t>
  </si>
  <si>
    <t>teljesítés %-ban</t>
  </si>
  <si>
    <t>Teljesítés  %-ban</t>
  </si>
  <si>
    <t>Teljesítés %-ban</t>
  </si>
  <si>
    <t>Többlet összesen: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</si>
</sst>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_-* #,##0.00\ _F_t_-;\-* #,##0.00\ _F_t_-;_-* \-??\ _F_t_-;_-@_-"/>
    <numFmt numFmtId="175" formatCode="_-* #,##0\ _F_t_-;\-* #,##0\ _F_t_-;_-* \-??\ _F_t_-;_-@_-"/>
    <numFmt numFmtId="176" formatCode="#,##0\ &quot;Ft&quot;"/>
    <numFmt numFmtId="177" formatCode="[$-40E]yyyy\.\ mmmm\ d\."/>
    <numFmt numFmtId="178" formatCode="#,##0.00\ &quot;Ft&quot;"/>
    <numFmt numFmtId="179" formatCode="#,##0.000\ &quot;Ft&quot;"/>
    <numFmt numFmtId="180" formatCode="#,##0.0\ &quot;Ft&quot;"/>
    <numFmt numFmtId="181" formatCode="0.0"/>
    <numFmt numFmtId="182" formatCode="_-* #,##0.0\ _F_t_-;\-* #,##0.0\ _F_t_-;_-* \-??\ _F_t_-;_-@_-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1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double">
        <color indexed="8"/>
      </right>
      <top style="medium">
        <color indexed="8"/>
      </top>
      <bottom style="thin"/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/>
      <right style="double"/>
      <top style="thin"/>
      <bottom style="thin"/>
    </border>
    <border>
      <left style="medium">
        <color indexed="8"/>
      </left>
      <right style="double"/>
      <top>
        <color indexed="63"/>
      </top>
      <bottom style="hair">
        <color indexed="8"/>
      </bottom>
    </border>
    <border>
      <left style="medium">
        <color indexed="8"/>
      </left>
      <right style="double"/>
      <top style="hair">
        <color indexed="8"/>
      </top>
      <bottom style="hair">
        <color indexed="8"/>
      </bottom>
    </border>
    <border>
      <left style="medium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 style="double"/>
      <top style="medium"/>
      <bottom style="medium"/>
    </border>
    <border>
      <left style="medium">
        <color indexed="8"/>
      </left>
      <right style="double"/>
      <top>
        <color indexed="63"/>
      </top>
      <bottom style="medium">
        <color indexed="8"/>
      </bottom>
    </border>
    <border>
      <left style="medium">
        <color indexed="8"/>
      </left>
      <right style="double"/>
      <top style="hair">
        <color indexed="8"/>
      </top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hair">
        <color indexed="8"/>
      </bottom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174" fontId="0" fillId="0" borderId="0" applyFill="0" applyBorder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4" borderId="7" applyNumberForma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" fillId="6" borderId="0" applyNumberFormat="0" applyBorder="0" applyAlignment="0" applyProtection="0"/>
    <xf numFmtId="0" fontId="11" fillId="16" borderId="8" applyNumberFormat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ill="0" applyBorder="0" applyAlignment="0" applyProtection="0"/>
  </cellStyleXfs>
  <cellXfs count="533">
    <xf numFmtId="0" fontId="0" fillId="0" borderId="0" xfId="0" applyAlignment="1">
      <alignment/>
    </xf>
    <xf numFmtId="3" fontId="19" fillId="0" borderId="0" xfId="59" applyNumberFormat="1" applyFont="1" applyBorder="1">
      <alignment/>
      <protection/>
    </xf>
    <xf numFmtId="0" fontId="0" fillId="0" borderId="0" xfId="58" applyFont="1">
      <alignment/>
      <protection/>
    </xf>
    <xf numFmtId="0" fontId="0" fillId="0" borderId="0" xfId="58" applyFont="1" applyBorder="1">
      <alignment/>
      <protection/>
    </xf>
    <xf numFmtId="3" fontId="19" fillId="18" borderId="10" xfId="57" applyNumberFormat="1" applyFont="1" applyFill="1" applyBorder="1" applyAlignment="1">
      <alignment horizontal="center" vertical="center" wrapText="1"/>
      <protection/>
    </xf>
    <xf numFmtId="0" fontId="19" fillId="18" borderId="11" xfId="59" applyFont="1" applyFill="1" applyBorder="1" applyAlignment="1">
      <alignment vertical="center"/>
      <protection/>
    </xf>
    <xf numFmtId="0" fontId="0" fillId="18" borderId="12" xfId="57" applyFont="1" applyFill="1" applyBorder="1">
      <alignment/>
      <protection/>
    </xf>
    <xf numFmtId="0" fontId="0" fillId="18" borderId="11" xfId="58" applyFont="1" applyFill="1" applyBorder="1">
      <alignment/>
      <protection/>
    </xf>
    <xf numFmtId="0" fontId="19" fillId="18" borderId="12" xfId="57" applyFont="1" applyFill="1" applyBorder="1" applyAlignment="1">
      <alignment horizontal="right"/>
      <protection/>
    </xf>
    <xf numFmtId="0" fontId="19" fillId="18" borderId="11" xfId="57" applyFont="1" applyFill="1" applyBorder="1" applyAlignment="1">
      <alignment horizontal="right"/>
      <protection/>
    </xf>
    <xf numFmtId="0" fontId="19" fillId="18" borderId="11" xfId="57" applyFont="1" applyFill="1" applyBorder="1">
      <alignment/>
      <protection/>
    </xf>
    <xf numFmtId="0" fontId="19" fillId="18" borderId="13" xfId="59" applyFont="1" applyFill="1" applyBorder="1" applyAlignment="1">
      <alignment horizontal="right" vertical="center" wrapText="1"/>
      <protection/>
    </xf>
    <xf numFmtId="0" fontId="32" fillId="0" borderId="0" xfId="59" applyFont="1">
      <alignment/>
      <protection/>
    </xf>
    <xf numFmtId="0" fontId="33" fillId="0" borderId="0" xfId="59" applyFont="1">
      <alignment/>
      <protection/>
    </xf>
    <xf numFmtId="0" fontId="33" fillId="0" borderId="0" xfId="59" applyFont="1" applyAlignment="1">
      <alignment vertical="center"/>
      <protection/>
    </xf>
    <xf numFmtId="0" fontId="33" fillId="0" borderId="0" xfId="59" applyFont="1" applyBorder="1">
      <alignment/>
      <protection/>
    </xf>
    <xf numFmtId="3" fontId="33" fillId="0" borderId="0" xfId="59" applyNumberFormat="1" applyFont="1" applyBorder="1">
      <alignment/>
      <protection/>
    </xf>
    <xf numFmtId="0" fontId="32" fillId="0" borderId="0" xfId="59" applyFont="1" applyBorder="1">
      <alignment/>
      <protection/>
    </xf>
    <xf numFmtId="0" fontId="33" fillId="0" borderId="0" xfId="59" applyFont="1" applyAlignment="1">
      <alignment vertical="center" wrapText="1"/>
      <protection/>
    </xf>
    <xf numFmtId="0" fontId="0" fillId="0" borderId="0" xfId="58" applyFont="1" applyBorder="1">
      <alignment/>
      <protection/>
    </xf>
    <xf numFmtId="0" fontId="0" fillId="0" borderId="0" xfId="58" applyFont="1">
      <alignment/>
      <protection/>
    </xf>
    <xf numFmtId="0" fontId="0" fillId="0" borderId="14" xfId="59" applyFont="1" applyFill="1" applyBorder="1" applyAlignment="1">
      <alignment horizontal="right"/>
      <protection/>
    </xf>
    <xf numFmtId="0" fontId="0" fillId="0" borderId="15" xfId="59" applyFont="1" applyFill="1" applyBorder="1" applyAlignment="1">
      <alignment horizontal="right"/>
      <protection/>
    </xf>
    <xf numFmtId="3" fontId="19" fillId="0" borderId="16" xfId="59" applyNumberFormat="1" applyFont="1" applyBorder="1" applyAlignment="1">
      <alignment vertical="center"/>
      <protection/>
    </xf>
    <xf numFmtId="0" fontId="0" fillId="0" borderId="17" xfId="59" applyFont="1" applyBorder="1" applyAlignment="1">
      <alignment/>
      <protection/>
    </xf>
    <xf numFmtId="0" fontId="19" fillId="0" borderId="18" xfId="59" applyFont="1" applyBorder="1" applyAlignment="1">
      <alignment horizontal="center" wrapText="1"/>
      <protection/>
    </xf>
    <xf numFmtId="3" fontId="20" fillId="0" borderId="19" xfId="59" applyNumberFormat="1" applyFont="1" applyBorder="1" applyAlignment="1">
      <alignment/>
      <protection/>
    </xf>
    <xf numFmtId="3" fontId="0" fillId="0" borderId="20" xfId="59" applyNumberFormat="1" applyFont="1" applyBorder="1" applyAlignment="1">
      <alignment/>
      <protection/>
    </xf>
    <xf numFmtId="0" fontId="0" fillId="0" borderId="20" xfId="59" applyFont="1" applyBorder="1" applyAlignment="1">
      <alignment wrapText="1"/>
      <protection/>
    </xf>
    <xf numFmtId="3" fontId="0" fillId="0" borderId="20" xfId="59" applyNumberFormat="1" applyFont="1" applyFill="1" applyBorder="1" applyAlignment="1">
      <alignment/>
      <protection/>
    </xf>
    <xf numFmtId="0" fontId="0" fillId="0" borderId="0" xfId="59" applyFont="1" applyAlignment="1">
      <alignment vertical="center" wrapText="1"/>
      <protection/>
    </xf>
    <xf numFmtId="0" fontId="19" fillId="0" borderId="18" xfId="59" applyFont="1" applyBorder="1" applyAlignment="1">
      <alignment horizontal="right"/>
      <protection/>
    </xf>
    <xf numFmtId="0" fontId="0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32" fillId="0" borderId="0" xfId="59" applyFont="1" applyAlignment="1">
      <alignment wrapText="1"/>
      <protection/>
    </xf>
    <xf numFmtId="3" fontId="19" fillId="0" borderId="0" xfId="59" applyNumberFormat="1" applyFont="1" applyBorder="1" applyAlignment="1">
      <alignment/>
      <protection/>
    </xf>
    <xf numFmtId="0" fontId="19" fillId="0" borderId="0" xfId="59" applyFont="1">
      <alignment/>
      <protection/>
    </xf>
    <xf numFmtId="3" fontId="20" fillId="0" borderId="0" xfId="59" applyNumberFormat="1" applyFont="1" applyBorder="1" applyAlignment="1">
      <alignment/>
      <protection/>
    </xf>
    <xf numFmtId="0" fontId="19" fillId="0" borderId="0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21" xfId="0" applyFont="1" applyFill="1" applyBorder="1" applyAlignment="1">
      <alignment vertical="center" wrapText="1"/>
    </xf>
    <xf numFmtId="3" fontId="19" fillId="0" borderId="22" xfId="59" applyNumberFormat="1" applyFont="1" applyBorder="1" applyAlignment="1">
      <alignment/>
      <protection/>
    </xf>
    <xf numFmtId="3" fontId="19" fillId="0" borderId="0" xfId="59" applyNumberFormat="1" applyFont="1" applyBorder="1" applyAlignment="1">
      <alignment horizontal="right" vertical="center"/>
      <protection/>
    </xf>
    <xf numFmtId="3" fontId="19" fillId="0" borderId="0" xfId="59" applyNumberFormat="1" applyFont="1">
      <alignment/>
      <protection/>
    </xf>
    <xf numFmtId="0" fontId="0" fillId="0" borderId="17" xfId="59" applyFont="1" applyFill="1" applyBorder="1" applyAlignment="1">
      <alignment/>
      <protection/>
    </xf>
    <xf numFmtId="3" fontId="0" fillId="0" borderId="23" xfId="59" applyNumberFormat="1" applyFont="1" applyFill="1" applyBorder="1" applyAlignment="1">
      <alignment/>
      <protection/>
    </xf>
    <xf numFmtId="0" fontId="19" fillId="19" borderId="16" xfId="59" applyFont="1" applyFill="1" applyBorder="1" applyAlignment="1">
      <alignment horizontal="right"/>
      <protection/>
    </xf>
    <xf numFmtId="3" fontId="19" fillId="19" borderId="16" xfId="59" applyNumberFormat="1" applyFont="1" applyFill="1" applyBorder="1" applyAlignment="1">
      <alignment horizontal="right" vertical="center"/>
      <protection/>
    </xf>
    <xf numFmtId="0" fontId="21" fillId="19" borderId="16" xfId="59" applyFont="1" applyFill="1" applyBorder="1" applyAlignment="1">
      <alignment horizontal="right" vertical="center" wrapText="1"/>
      <protection/>
    </xf>
    <xf numFmtId="0" fontId="22" fillId="19" borderId="16" xfId="59" applyFont="1" applyFill="1" applyBorder="1" applyAlignment="1">
      <alignment vertical="center" wrapText="1"/>
      <protection/>
    </xf>
    <xf numFmtId="3" fontId="32" fillId="0" borderId="0" xfId="59" applyNumberFormat="1" applyFont="1">
      <alignment/>
      <protection/>
    </xf>
    <xf numFmtId="3" fontId="20" fillId="0" borderId="24" xfId="59" applyNumberFormat="1" applyFont="1" applyBorder="1" applyAlignment="1">
      <alignment/>
      <protection/>
    </xf>
    <xf numFmtId="3" fontId="19" fillId="0" borderId="25" xfId="59" applyNumberFormat="1" applyFont="1" applyBorder="1" applyAlignment="1">
      <alignment/>
      <protection/>
    </xf>
    <xf numFmtId="0" fontId="19" fillId="19" borderId="26" xfId="59" applyFont="1" applyFill="1" applyBorder="1">
      <alignment/>
      <protection/>
    </xf>
    <xf numFmtId="3" fontId="0" fillId="0" borderId="14" xfId="59" applyNumberFormat="1" applyFont="1" applyFill="1" applyBorder="1" applyAlignment="1">
      <alignment/>
      <protection/>
    </xf>
    <xf numFmtId="3" fontId="0" fillId="0" borderId="14" xfId="59" applyNumberFormat="1" applyFont="1" applyBorder="1" applyAlignment="1">
      <alignment/>
      <protection/>
    </xf>
    <xf numFmtId="0" fontId="0" fillId="0" borderId="14" xfId="59" applyFont="1" applyBorder="1" applyAlignment="1">
      <alignment wrapText="1"/>
      <protection/>
    </xf>
    <xf numFmtId="0" fontId="19" fillId="0" borderId="27" xfId="59" applyFont="1" applyFill="1" applyBorder="1" applyAlignment="1">
      <alignment wrapText="1"/>
      <protection/>
    </xf>
    <xf numFmtId="0" fontId="19" fillId="0" borderId="24" xfId="59" applyFont="1" applyFill="1" applyBorder="1">
      <alignment/>
      <protection/>
    </xf>
    <xf numFmtId="0" fontId="0" fillId="0" borderId="14" xfId="56" applyFont="1" applyBorder="1" applyAlignment="1">
      <alignment vertical="center" wrapText="1"/>
      <protection/>
    </xf>
    <xf numFmtId="0" fontId="0" fillId="0" borderId="15" xfId="56" applyFont="1" applyBorder="1" applyAlignment="1">
      <alignment vertical="center" wrapText="1"/>
      <protection/>
    </xf>
    <xf numFmtId="0" fontId="0" fillId="0" borderId="21" xfId="0" applyFill="1" applyBorder="1" applyAlignment="1">
      <alignment vertical="center" wrapText="1"/>
    </xf>
    <xf numFmtId="3" fontId="19" fillId="20" borderId="28" xfId="59" applyNumberFormat="1" applyFont="1" applyFill="1" applyBorder="1" applyAlignment="1">
      <alignment/>
      <protection/>
    </xf>
    <xf numFmtId="0" fontId="19" fillId="0" borderId="29" xfId="56" applyFont="1" applyFill="1" applyBorder="1" applyAlignment="1">
      <alignment vertical="center" wrapText="1"/>
      <protection/>
    </xf>
    <xf numFmtId="0" fontId="19" fillId="0" borderId="0" xfId="59" applyFont="1" applyAlignment="1">
      <alignment vertical="center" wrapText="1"/>
      <protection/>
    </xf>
    <xf numFmtId="0" fontId="19" fillId="0" borderId="0" xfId="59" applyFont="1" applyFill="1" applyAlignment="1">
      <alignment vertical="center" wrapText="1"/>
      <protection/>
    </xf>
    <xf numFmtId="0" fontId="0" fillId="0" borderId="0" xfId="59" applyFont="1" applyFill="1" applyAlignment="1">
      <alignment vertical="center" wrapText="1"/>
      <protection/>
    </xf>
    <xf numFmtId="0" fontId="0" fillId="0" borderId="30" xfId="59" applyFont="1" applyBorder="1">
      <alignment/>
      <protection/>
    </xf>
    <xf numFmtId="0" fontId="0" fillId="0" borderId="0" xfId="59" applyFont="1">
      <alignment/>
      <protection/>
    </xf>
    <xf numFmtId="0" fontId="25" fillId="0" borderId="0" xfId="59" applyFont="1">
      <alignment/>
      <protection/>
    </xf>
    <xf numFmtId="0" fontId="24" fillId="0" borderId="31" xfId="59" applyFont="1" applyBorder="1" applyAlignment="1">
      <alignment horizontal="left" wrapText="1"/>
      <protection/>
    </xf>
    <xf numFmtId="3" fontId="24" fillId="0" borderId="32" xfId="59" applyNumberFormat="1" applyFont="1" applyBorder="1" applyAlignment="1">
      <alignment horizontal="center"/>
      <protection/>
    </xf>
    <xf numFmtId="0" fontId="25" fillId="0" borderId="33" xfId="59" applyFont="1" applyFill="1" applyBorder="1" applyAlignment="1">
      <alignment horizontal="right" wrapText="1"/>
      <protection/>
    </xf>
    <xf numFmtId="0" fontId="25" fillId="0" borderId="34" xfId="59" applyFont="1" applyFill="1" applyBorder="1" applyAlignment="1">
      <alignment wrapText="1"/>
      <protection/>
    </xf>
    <xf numFmtId="0" fontId="24" fillId="0" borderId="34" xfId="59" applyFont="1" applyFill="1" applyBorder="1" applyAlignment="1">
      <alignment wrapText="1"/>
      <protection/>
    </xf>
    <xf numFmtId="3" fontId="24" fillId="0" borderId="35" xfId="59" applyNumberFormat="1" applyFont="1" applyFill="1" applyBorder="1" applyAlignment="1">
      <alignment horizontal="center"/>
      <protection/>
    </xf>
    <xf numFmtId="0" fontId="25" fillId="0" borderId="33" xfId="59" applyFont="1" applyFill="1" applyBorder="1" applyAlignment="1">
      <alignment wrapText="1"/>
      <protection/>
    </xf>
    <xf numFmtId="3" fontId="24" fillId="0" borderId="36" xfId="59" applyNumberFormat="1" applyFont="1" applyFill="1" applyBorder="1" applyAlignment="1">
      <alignment horizontal="center"/>
      <protection/>
    </xf>
    <xf numFmtId="0" fontId="24" fillId="0" borderId="37" xfId="59" applyFont="1" applyBorder="1" applyAlignment="1">
      <alignment vertical="center" wrapText="1"/>
      <protection/>
    </xf>
    <xf numFmtId="0" fontId="24" fillId="0" borderId="38" xfId="59" applyFont="1" applyFill="1" applyBorder="1" applyAlignment="1">
      <alignment vertical="center" wrapText="1"/>
      <protection/>
    </xf>
    <xf numFmtId="0" fontId="25" fillId="0" borderId="0" xfId="59" applyFont="1" applyAlignment="1">
      <alignment vertical="center"/>
      <protection/>
    </xf>
    <xf numFmtId="0" fontId="25" fillId="0" borderId="39" xfId="59" applyFont="1" applyBorder="1" applyAlignment="1">
      <alignment wrapText="1"/>
      <protection/>
    </xf>
    <xf numFmtId="0" fontId="25" fillId="0" borderId="40" xfId="59" applyFont="1" applyBorder="1" applyAlignment="1">
      <alignment wrapText="1"/>
      <protection/>
    </xf>
    <xf numFmtId="0" fontId="24" fillId="0" borderId="41" xfId="59" applyFont="1" applyBorder="1" applyAlignment="1">
      <alignment vertical="center" wrapText="1"/>
      <protection/>
    </xf>
    <xf numFmtId="0" fontId="25" fillId="0" borderId="0" xfId="59" applyFont="1" applyAlignment="1">
      <alignment wrapText="1"/>
      <protection/>
    </xf>
    <xf numFmtId="0" fontId="24" fillId="0" borderId="42" xfId="59" applyFont="1" applyBorder="1" applyAlignment="1">
      <alignment horizontal="center" vertical="center" wrapText="1"/>
      <protection/>
    </xf>
    <xf numFmtId="0" fontId="24" fillId="0" borderId="43" xfId="59" applyFont="1" applyBorder="1" applyAlignment="1">
      <alignment horizontal="left" vertical="center" wrapText="1"/>
      <protection/>
    </xf>
    <xf numFmtId="0" fontId="25" fillId="0" borderId="44" xfId="59" applyFont="1" applyBorder="1" applyAlignment="1">
      <alignment vertical="center" wrapText="1"/>
      <protection/>
    </xf>
    <xf numFmtId="3" fontId="25" fillId="0" borderId="45" xfId="40" applyNumberFormat="1" applyFont="1" applyFill="1" applyBorder="1" applyAlignment="1" applyProtection="1">
      <alignment horizontal="center" vertical="center" wrapText="1"/>
      <protection/>
    </xf>
    <xf numFmtId="0" fontId="25" fillId="0" borderId="24" xfId="59" applyFont="1" applyBorder="1" applyAlignment="1">
      <alignment vertical="center" wrapText="1"/>
      <protection/>
    </xf>
    <xf numFmtId="0" fontId="25" fillId="0" borderId="14" xfId="59" applyFont="1" applyBorder="1" applyAlignment="1">
      <alignment vertical="center" wrapText="1"/>
      <protection/>
    </xf>
    <xf numFmtId="3" fontId="25" fillId="0" borderId="20" xfId="59" applyNumberFormat="1" applyFont="1" applyBorder="1" applyAlignment="1">
      <alignment horizontal="right" wrapText="1"/>
      <protection/>
    </xf>
    <xf numFmtId="0" fontId="25" fillId="0" borderId="14" xfId="59" applyFont="1" applyFill="1" applyBorder="1" applyAlignment="1">
      <alignment horizontal="right" wrapText="1"/>
      <protection/>
    </xf>
    <xf numFmtId="0" fontId="25" fillId="0" borderId="15" xfId="59" applyFont="1" applyFill="1" applyBorder="1" applyAlignment="1">
      <alignment horizontal="right" wrapText="1"/>
      <protection/>
    </xf>
    <xf numFmtId="0" fontId="24" fillId="0" borderId="45" xfId="59" applyFont="1" applyBorder="1" applyAlignment="1">
      <alignment vertical="center" wrapText="1"/>
      <protection/>
    </xf>
    <xf numFmtId="3" fontId="25" fillId="0" borderId="20" xfId="59" applyNumberFormat="1" applyFont="1" applyFill="1" applyBorder="1" applyAlignment="1">
      <alignment wrapText="1"/>
      <protection/>
    </xf>
    <xf numFmtId="0" fontId="24" fillId="0" borderId="26" xfId="59" applyFont="1" applyBorder="1" applyAlignment="1">
      <alignment vertical="center" wrapText="1"/>
      <protection/>
    </xf>
    <xf numFmtId="0" fontId="25" fillId="0" borderId="46" xfId="59" applyFont="1" applyBorder="1" applyAlignment="1">
      <alignment wrapText="1"/>
      <protection/>
    </xf>
    <xf numFmtId="0" fontId="25" fillId="0" borderId="45" xfId="59" applyFont="1" applyFill="1" applyBorder="1" applyAlignment="1">
      <alignment horizontal="right" wrapText="1"/>
      <protection/>
    </xf>
    <xf numFmtId="0" fontId="24" fillId="0" borderId="18" xfId="59" applyFont="1" applyBorder="1" applyAlignment="1">
      <alignment vertical="center" wrapText="1"/>
      <protection/>
    </xf>
    <xf numFmtId="0" fontId="25" fillId="0" borderId="30" xfId="59" applyFont="1" applyBorder="1" applyAlignment="1">
      <alignment wrapText="1"/>
      <protection/>
    </xf>
    <xf numFmtId="0" fontId="24" fillId="0" borderId="0" xfId="59" applyFont="1" applyBorder="1" applyAlignment="1">
      <alignment vertical="center" wrapText="1"/>
      <protection/>
    </xf>
    <xf numFmtId="3" fontId="24" fillId="0" borderId="0" xfId="40" applyNumberFormat="1" applyFont="1" applyFill="1" applyBorder="1" applyAlignment="1" applyProtection="1">
      <alignment horizontal="right" vertical="center" wrapText="1"/>
      <protection/>
    </xf>
    <xf numFmtId="3" fontId="24" fillId="0" borderId="0" xfId="59" applyNumberFormat="1" applyFont="1" applyBorder="1" applyAlignment="1">
      <alignment horizontal="right" vertical="center" wrapText="1"/>
      <protection/>
    </xf>
    <xf numFmtId="175" fontId="24" fillId="0" borderId="47" xfId="40" applyNumberFormat="1" applyFont="1" applyFill="1" applyBorder="1" applyAlignment="1" applyProtection="1">
      <alignment horizontal="center" vertical="center"/>
      <protection/>
    </xf>
    <xf numFmtId="175" fontId="25" fillId="0" borderId="48" xfId="40" applyNumberFormat="1" applyFont="1" applyFill="1" applyBorder="1" applyAlignment="1" applyProtection="1">
      <alignment horizontal="center"/>
      <protection/>
    </xf>
    <xf numFmtId="175" fontId="25" fillId="0" borderId="47" xfId="40" applyNumberFormat="1" applyFont="1" applyFill="1" applyBorder="1" applyAlignment="1" applyProtection="1">
      <alignment horizontal="center"/>
      <protection/>
    </xf>
    <xf numFmtId="175" fontId="25" fillId="0" borderId="49" xfId="40" applyNumberFormat="1" applyFont="1" applyFill="1" applyBorder="1" applyAlignment="1" applyProtection="1">
      <alignment horizontal="center"/>
      <protection/>
    </xf>
    <xf numFmtId="0" fontId="25" fillId="0" borderId="50" xfId="59" applyFont="1" applyBorder="1" applyAlignment="1">
      <alignment horizontal="left" wrapText="1"/>
      <protection/>
    </xf>
    <xf numFmtId="0" fontId="25" fillId="0" borderId="51" xfId="59" applyFont="1" applyBorder="1" applyAlignment="1">
      <alignment horizontal="left" wrapText="1"/>
      <protection/>
    </xf>
    <xf numFmtId="0" fontId="24" fillId="0" borderId="52" xfId="59" applyFont="1" applyBorder="1" applyAlignment="1">
      <alignment horizontal="left" wrapText="1"/>
      <protection/>
    </xf>
    <xf numFmtId="0" fontId="24" fillId="0" borderId="53" xfId="59" applyFont="1" applyBorder="1" applyAlignment="1">
      <alignment horizontal="center"/>
      <protection/>
    </xf>
    <xf numFmtId="0" fontId="24" fillId="0" borderId="54" xfId="59" applyFont="1" applyBorder="1" applyAlignment="1">
      <alignment horizontal="left" wrapText="1"/>
      <protection/>
    </xf>
    <xf numFmtId="0" fontId="24" fillId="0" borderId="55" xfId="59" applyFont="1" applyBorder="1" applyAlignment="1">
      <alignment horizontal="center"/>
      <protection/>
    </xf>
    <xf numFmtId="0" fontId="24" fillId="0" borderId="0" xfId="59" applyFont="1" applyBorder="1" applyAlignment="1">
      <alignment horizontal="left" wrapText="1"/>
      <protection/>
    </xf>
    <xf numFmtId="0" fontId="24" fillId="0" borderId="0" xfId="59" applyFont="1" applyBorder="1" applyAlignment="1">
      <alignment horizontal="center"/>
      <protection/>
    </xf>
    <xf numFmtId="3" fontId="19" fillId="0" borderId="28" xfId="59" applyNumberFormat="1" applyFont="1" applyBorder="1" applyAlignment="1">
      <alignment horizontal="center" vertical="center" wrapText="1"/>
      <protection/>
    </xf>
    <xf numFmtId="3" fontId="19" fillId="0" borderId="51" xfId="59" applyNumberFormat="1" applyFont="1" applyBorder="1" applyAlignment="1">
      <alignment horizontal="center" vertical="center" wrapText="1"/>
      <protection/>
    </xf>
    <xf numFmtId="3" fontId="19" fillId="0" borderId="56" xfId="59" applyNumberFormat="1" applyFont="1" applyBorder="1" applyAlignment="1">
      <alignment horizontal="center" vertical="center" wrapText="1"/>
      <protection/>
    </xf>
    <xf numFmtId="3" fontId="19" fillId="21" borderId="56" xfId="59" applyNumberFormat="1" applyFont="1" applyFill="1" applyBorder="1" applyAlignment="1">
      <alignment horizontal="center" vertical="center" wrapText="1"/>
      <protection/>
    </xf>
    <xf numFmtId="3" fontId="19" fillId="21" borderId="48" xfId="59" applyNumberFormat="1" applyFont="1" applyFill="1" applyBorder="1" applyAlignment="1">
      <alignment horizontal="center" vertical="center" wrapText="1"/>
      <protection/>
    </xf>
    <xf numFmtId="0" fontId="19" fillId="0" borderId="0" xfId="59" applyFont="1" applyBorder="1" applyAlignment="1">
      <alignment horizontal="right"/>
      <protection/>
    </xf>
    <xf numFmtId="0" fontId="25" fillId="0" borderId="0" xfId="59" applyFont="1" applyBorder="1">
      <alignment/>
      <protection/>
    </xf>
    <xf numFmtId="0" fontId="25" fillId="0" borderId="0" xfId="59" applyFont="1" applyBorder="1" applyAlignment="1">
      <alignment horizontal="left" wrapText="1"/>
      <protection/>
    </xf>
    <xf numFmtId="3" fontId="25" fillId="0" borderId="57" xfId="59" applyNumberFormat="1" applyFont="1" applyFill="1" applyBorder="1" applyAlignment="1">
      <alignment horizontal="center"/>
      <protection/>
    </xf>
    <xf numFmtId="175" fontId="24" fillId="0" borderId="58" xfId="40" applyNumberFormat="1" applyFont="1" applyFill="1" applyBorder="1" applyAlignment="1" applyProtection="1">
      <alignment horizontal="center"/>
      <protection/>
    </xf>
    <xf numFmtId="3" fontId="25" fillId="0" borderId="59" xfId="59" applyNumberFormat="1" applyFont="1" applyFill="1" applyBorder="1" applyAlignment="1">
      <alignment horizontal="center"/>
      <protection/>
    </xf>
    <xf numFmtId="3" fontId="24" fillId="0" borderId="58" xfId="59" applyNumberFormat="1" applyFont="1" applyFill="1" applyBorder="1">
      <alignment/>
      <protection/>
    </xf>
    <xf numFmtId="3" fontId="19" fillId="0" borderId="0" xfId="59" applyNumberFormat="1" applyFont="1" applyBorder="1" applyAlignment="1">
      <alignment horizontal="right" vertical="center" wrapText="1"/>
      <protection/>
    </xf>
    <xf numFmtId="0" fontId="19" fillId="0" borderId="60" xfId="59" applyFont="1" applyBorder="1" applyAlignment="1">
      <alignment horizontal="center" wrapText="1"/>
      <protection/>
    </xf>
    <xf numFmtId="3" fontId="19" fillId="19" borderId="61" xfId="59" applyNumberFormat="1" applyFont="1" applyFill="1" applyBorder="1" applyAlignment="1">
      <alignment horizontal="right" vertical="center"/>
      <protection/>
    </xf>
    <xf numFmtId="0" fontId="33" fillId="0" borderId="0" xfId="59" applyFont="1" applyAlignment="1">
      <alignment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19" xfId="59" applyFont="1" applyFill="1" applyBorder="1">
      <alignment/>
      <protection/>
    </xf>
    <xf numFmtId="3" fontId="0" fillId="0" borderId="62" xfId="59" applyNumberFormat="1" applyFont="1" applyFill="1" applyBorder="1">
      <alignment/>
      <protection/>
    </xf>
    <xf numFmtId="3" fontId="20" fillId="20" borderId="19" xfId="59" applyNumberFormat="1" applyFont="1" applyFill="1" applyBorder="1" applyAlignment="1">
      <alignment/>
      <protection/>
    </xf>
    <xf numFmtId="0" fontId="33" fillId="20" borderId="0" xfId="59" applyFont="1" applyFill="1">
      <alignment/>
      <protection/>
    </xf>
    <xf numFmtId="0" fontId="19" fillId="20" borderId="21" xfId="0" applyFont="1" applyFill="1" applyBorder="1" applyAlignment="1">
      <alignment vertical="center" wrapText="1"/>
    </xf>
    <xf numFmtId="0" fontId="32" fillId="20" borderId="0" xfId="59" applyFont="1" applyFill="1" applyAlignment="1">
      <alignment wrapText="1"/>
      <protection/>
    </xf>
    <xf numFmtId="0" fontId="0" fillId="20" borderId="21" xfId="0" applyFont="1" applyFill="1" applyBorder="1" applyAlignment="1">
      <alignment vertical="center" wrapText="1"/>
    </xf>
    <xf numFmtId="0" fontId="32" fillId="0" borderId="0" xfId="59" applyFont="1" applyFill="1" applyAlignment="1">
      <alignment wrapText="1"/>
      <protection/>
    </xf>
    <xf numFmtId="3" fontId="20" fillId="20" borderId="63" xfId="59" applyNumberFormat="1" applyFont="1" applyFill="1" applyBorder="1" applyAlignment="1">
      <alignment/>
      <protection/>
    </xf>
    <xf numFmtId="0" fontId="33" fillId="20" borderId="0" xfId="59" applyFont="1" applyFill="1" applyAlignment="1">
      <alignment vertical="center"/>
      <protection/>
    </xf>
    <xf numFmtId="3" fontId="33" fillId="20" borderId="0" xfId="59" applyNumberFormat="1" applyFont="1" applyFill="1" applyAlignment="1">
      <alignment vertical="center"/>
      <protection/>
    </xf>
    <xf numFmtId="3" fontId="20" fillId="20" borderId="0" xfId="59" applyNumberFormat="1" applyFont="1" applyFill="1" applyBorder="1" applyAlignment="1">
      <alignment/>
      <protection/>
    </xf>
    <xf numFmtId="0" fontId="32" fillId="20" borderId="0" xfId="59" applyFont="1" applyFill="1">
      <alignment/>
      <protection/>
    </xf>
    <xf numFmtId="3" fontId="32" fillId="20" borderId="0" xfId="59" applyNumberFormat="1" applyFont="1" applyFill="1">
      <alignment/>
      <protection/>
    </xf>
    <xf numFmtId="3" fontId="19" fillId="20" borderId="0" xfId="59" applyNumberFormat="1" applyFont="1" applyFill="1" applyBorder="1" applyAlignment="1">
      <alignment/>
      <protection/>
    </xf>
    <xf numFmtId="175" fontId="0" fillId="0" borderId="21" xfId="40" applyNumberFormat="1" applyFill="1" applyBorder="1" applyAlignment="1">
      <alignment vertical="center"/>
    </xf>
    <xf numFmtId="175" fontId="19" fillId="20" borderId="21" xfId="40" applyNumberFormat="1" applyFont="1" applyFill="1" applyBorder="1" applyAlignment="1">
      <alignment vertical="center"/>
    </xf>
    <xf numFmtId="0" fontId="0" fillId="0" borderId="64" xfId="0" applyFont="1" applyFill="1" applyBorder="1" applyAlignment="1">
      <alignment vertical="center" wrapText="1"/>
    </xf>
    <xf numFmtId="3" fontId="19" fillId="20" borderId="65" xfId="59" applyNumberFormat="1" applyFont="1" applyFill="1" applyBorder="1" applyAlignment="1">
      <alignment/>
      <protection/>
    </xf>
    <xf numFmtId="0" fontId="19" fillId="19" borderId="26" xfId="59" applyFont="1" applyFill="1" applyBorder="1" applyAlignment="1">
      <alignment horizontal="right"/>
      <protection/>
    </xf>
    <xf numFmtId="175" fontId="19" fillId="20" borderId="66" xfId="40" applyNumberFormat="1" applyFont="1" applyFill="1" applyBorder="1" applyAlignment="1">
      <alignment vertical="center"/>
    </xf>
    <xf numFmtId="175" fontId="19" fillId="19" borderId="13" xfId="40" applyNumberFormat="1" applyFont="1" applyFill="1" applyBorder="1" applyAlignment="1">
      <alignment vertical="center"/>
    </xf>
    <xf numFmtId="175" fontId="0" fillId="20" borderId="21" xfId="40" applyNumberFormat="1" applyFont="1" applyFill="1" applyBorder="1" applyAlignment="1">
      <alignment vertical="center"/>
    </xf>
    <xf numFmtId="175" fontId="19" fillId="0" borderId="21" xfId="40" applyNumberFormat="1" applyFont="1" applyFill="1" applyBorder="1" applyAlignment="1">
      <alignment vertical="center"/>
    </xf>
    <xf numFmtId="0" fontId="0" fillId="0" borderId="14" xfId="59" applyFont="1" applyFill="1" applyBorder="1">
      <alignment/>
      <protection/>
    </xf>
    <xf numFmtId="0" fontId="0" fillId="0" borderId="24" xfId="59" applyFont="1" applyFill="1" applyBorder="1">
      <alignment/>
      <protection/>
    </xf>
    <xf numFmtId="0" fontId="0" fillId="18" borderId="12" xfId="57" applyFont="1" applyFill="1" applyBorder="1">
      <alignment/>
      <protection/>
    </xf>
    <xf numFmtId="175" fontId="25" fillId="0" borderId="32" xfId="40" applyNumberFormat="1" applyFont="1" applyBorder="1" applyAlignment="1">
      <alignment/>
    </xf>
    <xf numFmtId="175" fontId="25" fillId="0" borderId="32" xfId="40" applyNumberFormat="1" applyFont="1" applyBorder="1" applyAlignment="1">
      <alignment horizontal="left"/>
    </xf>
    <xf numFmtId="175" fontId="25" fillId="0" borderId="35" xfId="40" applyNumberFormat="1" applyFont="1" applyFill="1" applyBorder="1" applyAlignment="1">
      <alignment horizontal="center"/>
    </xf>
    <xf numFmtId="175" fontId="25" fillId="0" borderId="67" xfId="40" applyNumberFormat="1" applyFont="1" applyFill="1" applyBorder="1" applyAlignment="1">
      <alignment/>
    </xf>
    <xf numFmtId="175" fontId="25" fillId="0" borderId="36" xfId="40" applyNumberFormat="1" applyFont="1" applyFill="1" applyBorder="1" applyAlignment="1">
      <alignment horizontal="center"/>
    </xf>
    <xf numFmtId="175" fontId="25" fillId="0" borderId="68" xfId="40" applyNumberFormat="1" applyFont="1" applyBorder="1" applyAlignment="1">
      <alignment/>
    </xf>
    <xf numFmtId="175" fontId="24" fillId="0" borderId="32" xfId="40" applyNumberFormat="1" applyFont="1" applyBorder="1" applyAlignment="1">
      <alignment horizontal="center"/>
    </xf>
    <xf numFmtId="175" fontId="24" fillId="0" borderId="35" xfId="40" applyNumberFormat="1" applyFont="1" applyFill="1" applyBorder="1" applyAlignment="1">
      <alignment horizontal="left"/>
    </xf>
    <xf numFmtId="175" fontId="24" fillId="0" borderId="35" xfId="40" applyNumberFormat="1" applyFont="1" applyFill="1" applyBorder="1" applyAlignment="1">
      <alignment horizontal="center"/>
    </xf>
    <xf numFmtId="175" fontId="24" fillId="0" borderId="13" xfId="40" applyNumberFormat="1" applyFont="1" applyBorder="1" applyAlignment="1">
      <alignment/>
    </xf>
    <xf numFmtId="175" fontId="24" fillId="0" borderId="69" xfId="40" applyNumberFormat="1" applyFont="1" applyBorder="1" applyAlignment="1">
      <alignment/>
    </xf>
    <xf numFmtId="175" fontId="24" fillId="0" borderId="70" xfId="40" applyNumberFormat="1" applyFont="1" applyBorder="1" applyAlignment="1">
      <alignment vertical="center"/>
    </xf>
    <xf numFmtId="175" fontId="24" fillId="0" borderId="71" xfId="40" applyNumberFormat="1" applyFont="1" applyBorder="1" applyAlignment="1">
      <alignment vertical="center"/>
    </xf>
    <xf numFmtId="175" fontId="24" fillId="0" borderId="32" xfId="40" applyNumberFormat="1" applyFont="1" applyBorder="1" applyAlignment="1">
      <alignment horizontal="left"/>
    </xf>
    <xf numFmtId="3" fontId="25" fillId="0" borderId="32" xfId="59" applyNumberFormat="1" applyFont="1" applyBorder="1" applyAlignment="1">
      <alignment horizontal="center"/>
      <protection/>
    </xf>
    <xf numFmtId="3" fontId="25" fillId="0" borderId="67" xfId="59" applyNumberFormat="1" applyFont="1" applyFill="1" applyBorder="1" applyAlignment="1">
      <alignment horizontal="center"/>
      <protection/>
    </xf>
    <xf numFmtId="3" fontId="25" fillId="0" borderId="69" xfId="59" applyNumberFormat="1" applyFont="1" applyBorder="1" applyAlignment="1">
      <alignment horizontal="center"/>
      <protection/>
    </xf>
    <xf numFmtId="3" fontId="24" fillId="0" borderId="70" xfId="59" applyNumberFormat="1" applyFont="1" applyBorder="1" applyAlignment="1">
      <alignment horizontal="center" vertical="center"/>
      <protection/>
    </xf>
    <xf numFmtId="3" fontId="25" fillId="0" borderId="68" xfId="59" applyNumberFormat="1" applyFont="1" applyBorder="1" applyAlignment="1">
      <alignment horizontal="center"/>
      <protection/>
    </xf>
    <xf numFmtId="3" fontId="24" fillId="0" borderId="71" xfId="59" applyNumberFormat="1" applyFont="1" applyBorder="1" applyAlignment="1">
      <alignment horizontal="center" vertical="center"/>
      <protection/>
    </xf>
    <xf numFmtId="3" fontId="24" fillId="0" borderId="32" xfId="59" applyNumberFormat="1" applyFont="1" applyBorder="1" applyAlignment="1">
      <alignment horizontal="center" vertical="center"/>
      <protection/>
    </xf>
    <xf numFmtId="3" fontId="24" fillId="0" borderId="35" xfId="59" applyNumberFormat="1" applyFont="1" applyFill="1" applyBorder="1" applyAlignment="1">
      <alignment horizontal="center" vertical="center"/>
      <protection/>
    </xf>
    <xf numFmtId="3" fontId="24" fillId="0" borderId="36" xfId="59" applyNumberFormat="1" applyFont="1" applyFill="1" applyBorder="1" applyAlignment="1">
      <alignment horizontal="center" vertical="center"/>
      <protection/>
    </xf>
    <xf numFmtId="3" fontId="25" fillId="0" borderId="32" xfId="59" applyNumberFormat="1" applyFont="1" applyBorder="1" applyAlignment="1">
      <alignment horizontal="center" vertical="center"/>
      <protection/>
    </xf>
    <xf numFmtId="3" fontId="25" fillId="0" borderId="35" xfId="59" applyNumberFormat="1" applyFont="1" applyFill="1" applyBorder="1" applyAlignment="1">
      <alignment horizontal="center" vertical="center"/>
      <protection/>
    </xf>
    <xf numFmtId="3" fontId="25" fillId="0" borderId="67" xfId="59" applyNumberFormat="1" applyFont="1" applyFill="1" applyBorder="1" applyAlignment="1">
      <alignment horizontal="center" vertical="center"/>
      <protection/>
    </xf>
    <xf numFmtId="3" fontId="25" fillId="0" borderId="69" xfId="59" applyNumberFormat="1" applyFont="1" applyBorder="1" applyAlignment="1">
      <alignment horizontal="center" vertical="center"/>
      <protection/>
    </xf>
    <xf numFmtId="3" fontId="25" fillId="0" borderId="68" xfId="59" applyNumberFormat="1" applyFont="1" applyBorder="1" applyAlignment="1">
      <alignment horizontal="center" vertical="center"/>
      <protection/>
    </xf>
    <xf numFmtId="3" fontId="24" fillId="0" borderId="43" xfId="59" applyNumberFormat="1" applyFont="1" applyBorder="1" applyAlignment="1">
      <alignment horizontal="center" vertical="center" wrapText="1"/>
      <protection/>
    </xf>
    <xf numFmtId="3" fontId="24" fillId="0" borderId="42" xfId="40" applyNumberFormat="1" applyFont="1" applyFill="1" applyBorder="1" applyAlignment="1" applyProtection="1">
      <alignment horizontal="center" vertical="center" wrapText="1"/>
      <protection/>
    </xf>
    <xf numFmtId="3" fontId="25" fillId="0" borderId="46" xfId="59" applyNumberFormat="1" applyFont="1" applyBorder="1" applyAlignment="1">
      <alignment horizontal="center"/>
      <protection/>
    </xf>
    <xf numFmtId="3" fontId="25" fillId="0" borderId="44" xfId="59" applyNumberFormat="1" applyFont="1" applyBorder="1" applyAlignment="1">
      <alignment horizontal="center"/>
      <protection/>
    </xf>
    <xf numFmtId="3" fontId="25" fillId="0" borderId="45" xfId="59" applyNumberFormat="1" applyFont="1" applyBorder="1" applyAlignment="1">
      <alignment horizontal="center"/>
      <protection/>
    </xf>
    <xf numFmtId="3" fontId="25" fillId="0" borderId="72" xfId="59" applyNumberFormat="1" applyFont="1" applyBorder="1" applyAlignment="1">
      <alignment horizontal="center"/>
      <protection/>
    </xf>
    <xf numFmtId="3" fontId="24" fillId="0" borderId="73" xfId="40" applyNumberFormat="1" applyFont="1" applyFill="1" applyBorder="1" applyAlignment="1" applyProtection="1">
      <alignment horizontal="center" vertical="center" wrapText="1"/>
      <protection/>
    </xf>
    <xf numFmtId="3" fontId="24" fillId="0" borderId="42" xfId="59" applyNumberFormat="1" applyFont="1" applyFill="1" applyBorder="1" applyAlignment="1">
      <alignment horizontal="center" vertical="center"/>
      <protection/>
    </xf>
    <xf numFmtId="175" fontId="0" fillId="0" borderId="28" xfId="40" applyNumberFormat="1" applyBorder="1" applyAlignment="1">
      <alignment wrapText="1"/>
    </xf>
    <xf numFmtId="175" fontId="0" fillId="20" borderId="28" xfId="40" applyNumberFormat="1" applyFill="1" applyBorder="1" applyAlignment="1">
      <alignment wrapText="1"/>
    </xf>
    <xf numFmtId="175" fontId="0" fillId="20" borderId="28" xfId="40" applyNumberFormat="1" applyFill="1" applyBorder="1" applyAlignment="1">
      <alignment vertical="center" wrapText="1"/>
    </xf>
    <xf numFmtId="3" fontId="0" fillId="20" borderId="74" xfId="59" applyNumberFormat="1" applyFont="1" applyFill="1" applyBorder="1" applyAlignment="1">
      <alignment horizontal="center" wrapText="1"/>
      <protection/>
    </xf>
    <xf numFmtId="3" fontId="19" fillId="0" borderId="74" xfId="59" applyNumberFormat="1" applyFont="1" applyBorder="1" applyAlignment="1">
      <alignment horizontal="center" wrapText="1"/>
      <protection/>
    </xf>
    <xf numFmtId="3" fontId="0" fillId="20" borderId="75" xfId="59" applyNumberFormat="1" applyFont="1" applyFill="1" applyBorder="1" applyAlignment="1">
      <alignment horizontal="center" wrapText="1"/>
      <protection/>
    </xf>
    <xf numFmtId="3" fontId="19" fillId="19" borderId="76" xfId="59" applyNumberFormat="1" applyFont="1" applyFill="1" applyBorder="1" applyAlignment="1">
      <alignment horizontal="center" wrapText="1"/>
      <protection/>
    </xf>
    <xf numFmtId="175" fontId="0" fillId="0" borderId="74" xfId="40" applyNumberFormat="1" applyBorder="1" applyAlignment="1">
      <alignment horizontal="center" wrapText="1"/>
    </xf>
    <xf numFmtId="175" fontId="0" fillId="20" borderId="74" xfId="40" applyNumberFormat="1" applyFill="1" applyBorder="1" applyAlignment="1">
      <alignment horizontal="center" wrapText="1"/>
    </xf>
    <xf numFmtId="175" fontId="0" fillId="20" borderId="75" xfId="40" applyNumberFormat="1" applyFill="1" applyBorder="1" applyAlignment="1">
      <alignment horizontal="center" wrapText="1"/>
    </xf>
    <xf numFmtId="175" fontId="0" fillId="19" borderId="77" xfId="40" applyNumberFormat="1" applyFill="1" applyBorder="1" applyAlignment="1">
      <alignment horizontal="center" wrapText="1"/>
    </xf>
    <xf numFmtId="175" fontId="0" fillId="0" borderId="28" xfId="40" applyNumberFormat="1" applyBorder="1" applyAlignment="1">
      <alignment/>
    </xf>
    <xf numFmtId="175" fontId="0" fillId="20" borderId="28" xfId="40" applyNumberFormat="1" applyFill="1" applyBorder="1" applyAlignment="1">
      <alignment/>
    </xf>
    <xf numFmtId="175" fontId="0" fillId="20" borderId="78" xfId="40" applyNumberFormat="1" applyFill="1" applyBorder="1" applyAlignment="1">
      <alignment/>
    </xf>
    <xf numFmtId="175" fontId="0" fillId="0" borderId="79" xfId="40" applyNumberFormat="1" applyBorder="1" applyAlignment="1">
      <alignment/>
    </xf>
    <xf numFmtId="175" fontId="0" fillId="0" borderId="70" xfId="40" applyNumberFormat="1" applyBorder="1" applyAlignment="1">
      <alignment/>
    </xf>
    <xf numFmtId="175" fontId="0" fillId="0" borderId="80" xfId="40" applyNumberFormat="1" applyBorder="1" applyAlignment="1">
      <alignment/>
    </xf>
    <xf numFmtId="175" fontId="0" fillId="20" borderId="75" xfId="40" applyNumberFormat="1" applyFill="1" applyBorder="1" applyAlignment="1">
      <alignment wrapText="1"/>
    </xf>
    <xf numFmtId="175" fontId="0" fillId="0" borderId="77" xfId="40" applyNumberFormat="1" applyBorder="1" applyAlignment="1">
      <alignment wrapText="1"/>
    </xf>
    <xf numFmtId="175" fontId="0" fillId="0" borderId="0" xfId="40" applyNumberFormat="1" applyAlignment="1">
      <alignment vertical="center" wrapText="1"/>
    </xf>
    <xf numFmtId="3" fontId="25" fillId="0" borderId="49" xfId="59" applyNumberFormat="1" applyFont="1" applyBorder="1" applyAlignment="1">
      <alignment horizontal="center"/>
      <protection/>
    </xf>
    <xf numFmtId="3" fontId="24" fillId="0" borderId="81" xfId="59" applyNumberFormat="1" applyFont="1" applyBorder="1" applyAlignment="1">
      <alignment horizontal="center"/>
      <protection/>
    </xf>
    <xf numFmtId="0" fontId="19" fillId="18" borderId="11" xfId="59" applyFont="1" applyFill="1" applyBorder="1" applyAlignment="1">
      <alignment horizontal="center" vertical="center"/>
      <protection/>
    </xf>
    <xf numFmtId="0" fontId="0" fillId="0" borderId="11" xfId="58" applyFont="1" applyBorder="1" applyAlignment="1">
      <alignment horizontal="center"/>
      <protection/>
    </xf>
    <xf numFmtId="0" fontId="0" fillId="18" borderId="12" xfId="57" applyFont="1" applyFill="1" applyBorder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0" fontId="19" fillId="18" borderId="12" xfId="58" applyFont="1" applyFill="1" applyBorder="1" applyAlignment="1">
      <alignment horizontal="center"/>
      <protection/>
    </xf>
    <xf numFmtId="0" fontId="19" fillId="18" borderId="11" xfId="58" applyFont="1" applyFill="1" applyBorder="1" applyAlignment="1">
      <alignment horizontal="center"/>
      <protection/>
    </xf>
    <xf numFmtId="0" fontId="0" fillId="18" borderId="11" xfId="58" applyFont="1" applyFill="1" applyBorder="1" applyAlignment="1">
      <alignment horizontal="center"/>
      <protection/>
    </xf>
    <xf numFmtId="3" fontId="19" fillId="18" borderId="12" xfId="40" applyNumberFormat="1" applyFont="1" applyFill="1" applyBorder="1" applyAlignment="1" applyProtection="1">
      <alignment horizontal="center"/>
      <protection/>
    </xf>
    <xf numFmtId="3" fontId="19" fillId="18" borderId="11" xfId="40" applyNumberFormat="1" applyFont="1" applyFill="1" applyBorder="1" applyAlignment="1" applyProtection="1">
      <alignment horizontal="center"/>
      <protection/>
    </xf>
    <xf numFmtId="0" fontId="0" fillId="0" borderId="12" xfId="58" applyFont="1" applyBorder="1" applyAlignment="1">
      <alignment horizontal="center"/>
      <protection/>
    </xf>
    <xf numFmtId="3" fontId="19" fillId="18" borderId="13" xfId="57" applyNumberFormat="1" applyFont="1" applyFill="1" applyBorder="1" applyAlignment="1">
      <alignment horizontal="center"/>
      <protection/>
    </xf>
    <xf numFmtId="176" fontId="19" fillId="0" borderId="28" xfId="59" applyNumberFormat="1" applyFont="1" applyBorder="1" applyAlignment="1">
      <alignment horizontal="center"/>
      <protection/>
    </xf>
    <xf numFmtId="3" fontId="19" fillId="0" borderId="28" xfId="59" applyNumberFormat="1" applyFont="1" applyBorder="1" applyAlignment="1">
      <alignment horizontal="center"/>
      <protection/>
    </xf>
    <xf numFmtId="176" fontId="0" fillId="20" borderId="28" xfId="59" applyNumberFormat="1" applyFont="1" applyFill="1" applyBorder="1" applyAlignment="1">
      <alignment horizontal="center"/>
      <protection/>
    </xf>
    <xf numFmtId="3" fontId="0" fillId="20" borderId="28" xfId="59" applyNumberFormat="1" applyFont="1" applyFill="1" applyBorder="1" applyAlignment="1">
      <alignment horizontal="center"/>
      <protection/>
    </xf>
    <xf numFmtId="176" fontId="0" fillId="0" borderId="28" xfId="59" applyNumberFormat="1" applyFont="1" applyBorder="1" applyAlignment="1">
      <alignment horizontal="center"/>
      <protection/>
    </xf>
    <xf numFmtId="3" fontId="0" fillId="0" borderId="28" xfId="59" applyNumberFormat="1" applyFont="1" applyBorder="1" applyAlignment="1">
      <alignment horizontal="center"/>
      <protection/>
    </xf>
    <xf numFmtId="176" fontId="19" fillId="20" borderId="28" xfId="59" applyNumberFormat="1" applyFont="1" applyFill="1" applyBorder="1" applyAlignment="1">
      <alignment horizontal="center"/>
      <protection/>
    </xf>
    <xf numFmtId="3" fontId="19" fillId="20" borderId="28" xfId="59" applyNumberFormat="1" applyFont="1" applyFill="1" applyBorder="1" applyAlignment="1">
      <alignment horizontal="center"/>
      <protection/>
    </xf>
    <xf numFmtId="176" fontId="19" fillId="20" borderId="28" xfId="59" applyNumberFormat="1" applyFont="1" applyFill="1" applyBorder="1" applyAlignment="1">
      <alignment horizontal="center" vertical="center"/>
      <protection/>
    </xf>
    <xf numFmtId="3" fontId="19" fillId="20" borderId="28" xfId="59" applyNumberFormat="1" applyFont="1" applyFill="1" applyBorder="1" applyAlignment="1">
      <alignment horizontal="center" vertical="center"/>
      <protection/>
    </xf>
    <xf numFmtId="176" fontId="19" fillId="0" borderId="28" xfId="59" applyNumberFormat="1" applyFont="1" applyBorder="1" applyAlignment="1">
      <alignment horizontal="center" vertical="center"/>
      <protection/>
    </xf>
    <xf numFmtId="3" fontId="19" fillId="0" borderId="28" xfId="59" applyNumberFormat="1" applyFont="1" applyBorder="1" applyAlignment="1">
      <alignment horizontal="center" vertical="center"/>
      <protection/>
    </xf>
    <xf numFmtId="176" fontId="19" fillId="20" borderId="78" xfId="59" applyNumberFormat="1" applyFont="1" applyFill="1" applyBorder="1" applyAlignment="1">
      <alignment horizontal="center"/>
      <protection/>
    </xf>
    <xf numFmtId="3" fontId="19" fillId="20" borderId="78" xfId="59" applyNumberFormat="1" applyFont="1" applyFill="1" applyBorder="1" applyAlignment="1">
      <alignment horizontal="center"/>
      <protection/>
    </xf>
    <xf numFmtId="176" fontId="19" fillId="19" borderId="82" xfId="59" applyNumberFormat="1" applyFont="1" applyFill="1" applyBorder="1" applyAlignment="1">
      <alignment horizontal="center"/>
      <protection/>
    </xf>
    <xf numFmtId="3" fontId="19" fillId="19" borderId="82" xfId="59" applyNumberFormat="1" applyFont="1" applyFill="1" applyBorder="1" applyAlignment="1">
      <alignment horizontal="center"/>
      <protection/>
    </xf>
    <xf numFmtId="176" fontId="19" fillId="19" borderId="79" xfId="59" applyNumberFormat="1" applyFont="1" applyFill="1" applyBorder="1" applyAlignment="1">
      <alignment horizontal="center"/>
      <protection/>
    </xf>
    <xf numFmtId="176" fontId="0" fillId="19" borderId="83" xfId="59" applyNumberFormat="1" applyFont="1" applyFill="1" applyBorder="1" applyAlignment="1">
      <alignment horizontal="center"/>
      <protection/>
    </xf>
    <xf numFmtId="3" fontId="0" fillId="19" borderId="83" xfId="59" applyNumberFormat="1" applyFont="1" applyFill="1" applyBorder="1" applyAlignment="1">
      <alignment horizontal="center"/>
      <protection/>
    </xf>
    <xf numFmtId="0" fontId="19" fillId="0" borderId="0" xfId="59" applyFont="1" applyBorder="1" applyAlignment="1">
      <alignment horizontal="center"/>
      <protection/>
    </xf>
    <xf numFmtId="175" fontId="19" fillId="0" borderId="28" xfId="40" applyNumberFormat="1" applyFont="1" applyBorder="1" applyAlignment="1">
      <alignment horizontal="center" vertical="center"/>
    </xf>
    <xf numFmtId="175" fontId="0" fillId="0" borderId="28" xfId="40" applyNumberFormat="1" applyFill="1" applyBorder="1" applyAlignment="1">
      <alignment horizontal="center"/>
    </xf>
    <xf numFmtId="176" fontId="0" fillId="0" borderId="28" xfId="59" applyNumberFormat="1" applyFont="1" applyFill="1" applyBorder="1" applyAlignment="1">
      <alignment horizontal="center"/>
      <protection/>
    </xf>
    <xf numFmtId="3" fontId="0" fillId="0" borderId="28" xfId="59" applyNumberFormat="1" applyFont="1" applyFill="1" applyBorder="1" applyAlignment="1">
      <alignment horizontal="center"/>
      <protection/>
    </xf>
    <xf numFmtId="176" fontId="19" fillId="0" borderId="28" xfId="59" applyNumberFormat="1" applyFont="1" applyFill="1" applyBorder="1" applyAlignment="1">
      <alignment horizontal="center"/>
      <protection/>
    </xf>
    <xf numFmtId="3" fontId="19" fillId="0" borderId="28" xfId="59" applyNumberFormat="1" applyFont="1" applyFill="1" applyBorder="1" applyAlignment="1">
      <alignment horizontal="center"/>
      <protection/>
    </xf>
    <xf numFmtId="176" fontId="0" fillId="20" borderId="28" xfId="0" applyNumberFormat="1" applyFont="1" applyFill="1" applyBorder="1" applyAlignment="1">
      <alignment horizontal="center" vertical="center"/>
    </xf>
    <xf numFmtId="3" fontId="23" fillId="20" borderId="28" xfId="0" applyNumberFormat="1" applyFont="1" applyFill="1" applyBorder="1" applyAlignment="1">
      <alignment horizontal="center" vertical="center"/>
    </xf>
    <xf numFmtId="176" fontId="19" fillId="0" borderId="28" xfId="59" applyNumberFormat="1" applyFont="1" applyFill="1" applyBorder="1" applyAlignment="1">
      <alignment horizontal="center" vertical="center"/>
      <protection/>
    </xf>
    <xf numFmtId="3" fontId="19" fillId="0" borderId="28" xfId="59" applyNumberFormat="1" applyFont="1" applyFill="1" applyBorder="1" applyAlignment="1">
      <alignment horizontal="center" vertical="center"/>
      <protection/>
    </xf>
    <xf numFmtId="176" fontId="0" fillId="20" borderId="84" xfId="59" applyNumberFormat="1" applyFont="1" applyFill="1" applyBorder="1" applyAlignment="1">
      <alignment horizontal="center"/>
      <protection/>
    </xf>
    <xf numFmtId="3" fontId="0" fillId="20" borderId="84" xfId="59" applyNumberFormat="1" applyFont="1" applyFill="1" applyBorder="1" applyAlignment="1">
      <alignment horizontal="center"/>
      <protection/>
    </xf>
    <xf numFmtId="176" fontId="0" fillId="0" borderId="0" xfId="59" applyNumberFormat="1" applyFont="1" applyBorder="1" applyAlignment="1">
      <alignment horizontal="center"/>
      <protection/>
    </xf>
    <xf numFmtId="3" fontId="0" fillId="0" borderId="0" xfId="59" applyNumberFormat="1" applyFont="1" applyBorder="1" applyAlignment="1">
      <alignment horizontal="center"/>
      <protection/>
    </xf>
    <xf numFmtId="3" fontId="22" fillId="19" borderId="83" xfId="59" applyNumberFormat="1" applyFont="1" applyFill="1" applyBorder="1" applyAlignment="1">
      <alignment horizontal="center"/>
      <protection/>
    </xf>
    <xf numFmtId="3" fontId="24" fillId="0" borderId="85" xfId="59" applyNumberFormat="1" applyFont="1" applyBorder="1" applyAlignment="1">
      <alignment horizontal="right"/>
      <protection/>
    </xf>
    <xf numFmtId="0" fontId="19" fillId="22" borderId="16" xfId="59" applyFont="1" applyFill="1" applyBorder="1" applyAlignment="1">
      <alignment horizontal="right"/>
      <protection/>
    </xf>
    <xf numFmtId="3" fontId="19" fillId="22" borderId="77" xfId="59" applyNumberFormat="1" applyFont="1" applyFill="1" applyBorder="1" applyAlignment="1">
      <alignment/>
      <protection/>
    </xf>
    <xf numFmtId="175" fontId="0" fillId="22" borderId="77" xfId="40" applyNumberFormat="1" applyFill="1" applyBorder="1" applyAlignment="1">
      <alignment/>
    </xf>
    <xf numFmtId="3" fontId="25" fillId="0" borderId="0" xfId="59" applyNumberFormat="1" applyFont="1">
      <alignment/>
      <protection/>
    </xf>
    <xf numFmtId="3" fontId="19" fillId="0" borderId="64" xfId="59" applyNumberFormat="1" applyFont="1" applyBorder="1" applyAlignment="1">
      <alignment horizontal="center" vertical="center" wrapText="1"/>
      <protection/>
    </xf>
    <xf numFmtId="3" fontId="24" fillId="0" borderId="86" xfId="59" applyNumberFormat="1" applyFont="1" applyBorder="1" applyAlignment="1">
      <alignment horizontal="center" vertical="center" wrapText="1"/>
      <protection/>
    </xf>
    <xf numFmtId="3" fontId="25" fillId="0" borderId="87" xfId="40" applyNumberFormat="1" applyFont="1" applyFill="1" applyBorder="1" applyAlignment="1" applyProtection="1">
      <alignment horizontal="center" vertical="center" wrapText="1"/>
      <protection/>
    </xf>
    <xf numFmtId="3" fontId="24" fillId="0" borderId="88" xfId="40" applyNumberFormat="1" applyFont="1" applyFill="1" applyBorder="1" applyAlignment="1" applyProtection="1">
      <alignment horizontal="center" vertical="center" wrapText="1"/>
      <protection/>
    </xf>
    <xf numFmtId="3" fontId="25" fillId="0" borderId="89" xfId="59" applyNumberFormat="1" applyFont="1" applyBorder="1" applyAlignment="1">
      <alignment horizontal="center"/>
      <protection/>
    </xf>
    <xf numFmtId="3" fontId="25" fillId="0" borderId="90" xfId="59" applyNumberFormat="1" applyFont="1" applyBorder="1" applyAlignment="1">
      <alignment horizontal="center"/>
      <protection/>
    </xf>
    <xf numFmtId="3" fontId="25" fillId="0" borderId="87" xfId="59" applyNumberFormat="1" applyFont="1" applyBorder="1" applyAlignment="1">
      <alignment horizontal="center"/>
      <protection/>
    </xf>
    <xf numFmtId="3" fontId="25" fillId="0" borderId="91" xfId="59" applyNumberFormat="1" applyFont="1" applyBorder="1" applyAlignment="1">
      <alignment horizontal="center"/>
      <protection/>
    </xf>
    <xf numFmtId="3" fontId="24" fillId="0" borderId="92" xfId="40" applyNumberFormat="1" applyFont="1" applyFill="1" applyBorder="1" applyAlignment="1" applyProtection="1">
      <alignment horizontal="center" vertical="center" wrapText="1"/>
      <protection/>
    </xf>
    <xf numFmtId="3" fontId="24" fillId="0" borderId="88" xfId="59" applyNumberFormat="1" applyFont="1" applyFill="1" applyBorder="1" applyAlignment="1">
      <alignment horizontal="center" vertical="center"/>
      <protection/>
    </xf>
    <xf numFmtId="3" fontId="19" fillId="21" borderId="93" xfId="59" applyNumberFormat="1" applyFont="1" applyFill="1" applyBorder="1" applyAlignment="1">
      <alignment horizontal="center" vertical="center" wrapText="1"/>
      <protection/>
    </xf>
    <xf numFmtId="3" fontId="24" fillId="0" borderId="94" xfId="59" applyNumberFormat="1" applyFont="1" applyBorder="1" applyAlignment="1">
      <alignment horizontal="center" vertical="center" wrapText="1"/>
      <protection/>
    </xf>
    <xf numFmtId="3" fontId="25" fillId="0" borderId="95" xfId="40" applyNumberFormat="1" applyFont="1" applyFill="1" applyBorder="1" applyAlignment="1" applyProtection="1">
      <alignment horizontal="center" vertical="center" wrapText="1"/>
      <protection/>
    </xf>
    <xf numFmtId="3" fontId="24" fillId="0" borderId="96" xfId="40" applyNumberFormat="1" applyFont="1" applyFill="1" applyBorder="1" applyAlignment="1" applyProtection="1">
      <alignment horizontal="center" vertical="center" wrapText="1"/>
      <protection/>
    </xf>
    <xf numFmtId="3" fontId="25" fillId="0" borderId="97" xfId="59" applyNumberFormat="1" applyFont="1" applyBorder="1" applyAlignment="1">
      <alignment horizontal="center"/>
      <protection/>
    </xf>
    <xf numFmtId="3" fontId="25" fillId="0" borderId="98" xfId="59" applyNumberFormat="1" applyFont="1" applyBorder="1" applyAlignment="1">
      <alignment horizontal="center"/>
      <protection/>
    </xf>
    <xf numFmtId="3" fontId="25" fillId="0" borderId="95" xfId="59" applyNumberFormat="1" applyFont="1" applyBorder="1" applyAlignment="1">
      <alignment horizontal="center"/>
      <protection/>
    </xf>
    <xf numFmtId="3" fontId="25" fillId="0" borderId="99" xfId="59" applyNumberFormat="1" applyFont="1" applyBorder="1" applyAlignment="1">
      <alignment horizontal="center"/>
      <protection/>
    </xf>
    <xf numFmtId="3" fontId="24" fillId="0" borderId="100" xfId="40" applyNumberFormat="1" applyFont="1" applyFill="1" applyBorder="1" applyAlignment="1" applyProtection="1">
      <alignment horizontal="center" vertical="center" wrapText="1"/>
      <protection/>
    </xf>
    <xf numFmtId="3" fontId="24" fillId="0" borderId="96" xfId="59" applyNumberFormat="1" applyFont="1" applyFill="1" applyBorder="1" applyAlignment="1">
      <alignment horizontal="center" vertical="center"/>
      <protection/>
    </xf>
    <xf numFmtId="3" fontId="24" fillId="0" borderId="101" xfId="59" applyNumberFormat="1" applyFont="1" applyBorder="1" applyAlignment="1">
      <alignment horizontal="center"/>
      <protection/>
    </xf>
    <xf numFmtId="3" fontId="25" fillId="0" borderId="101" xfId="59" applyNumberFormat="1" applyFont="1" applyBorder="1" applyAlignment="1">
      <alignment horizontal="center"/>
      <protection/>
    </xf>
    <xf numFmtId="3" fontId="24" fillId="0" borderId="102" xfId="59" applyNumberFormat="1" applyFont="1" applyFill="1" applyBorder="1" applyAlignment="1">
      <alignment horizontal="center"/>
      <protection/>
    </xf>
    <xf numFmtId="175" fontId="24" fillId="0" borderId="102" xfId="40" applyNumberFormat="1" applyFont="1" applyFill="1" applyBorder="1" applyAlignment="1">
      <alignment horizontal="left"/>
    </xf>
    <xf numFmtId="3" fontId="25" fillId="0" borderId="102" xfId="59" applyNumberFormat="1" applyFont="1" applyFill="1" applyBorder="1" applyAlignment="1">
      <alignment horizontal="center"/>
      <protection/>
    </xf>
    <xf numFmtId="3" fontId="25" fillId="0" borderId="58" xfId="59" applyNumberFormat="1" applyFont="1" applyBorder="1" applyAlignment="1">
      <alignment horizontal="center"/>
      <protection/>
    </xf>
    <xf numFmtId="3" fontId="24" fillId="0" borderId="103" xfId="59" applyNumberFormat="1" applyFont="1" applyBorder="1" applyAlignment="1">
      <alignment horizontal="center" vertical="center"/>
      <protection/>
    </xf>
    <xf numFmtId="3" fontId="25" fillId="0" borderId="104" xfId="59" applyNumberFormat="1" applyFont="1" applyBorder="1" applyAlignment="1">
      <alignment horizontal="center"/>
      <protection/>
    </xf>
    <xf numFmtId="3" fontId="24" fillId="0" borderId="105" xfId="59" applyNumberFormat="1" applyFont="1" applyBorder="1" applyAlignment="1">
      <alignment horizontal="center" vertical="center"/>
      <protection/>
    </xf>
    <xf numFmtId="3" fontId="19" fillId="21" borderId="106" xfId="59" applyNumberFormat="1" applyFont="1" applyFill="1" applyBorder="1" applyAlignment="1">
      <alignment horizontal="center" vertical="center" wrapText="1"/>
      <protection/>
    </xf>
    <xf numFmtId="175" fontId="24" fillId="0" borderId="107" xfId="40" applyNumberFormat="1" applyFont="1" applyBorder="1" applyAlignment="1">
      <alignment horizontal="center"/>
    </xf>
    <xf numFmtId="175" fontId="25" fillId="0" borderId="107" xfId="40" applyNumberFormat="1" applyFont="1" applyBorder="1" applyAlignment="1">
      <alignment/>
    </xf>
    <xf numFmtId="175" fontId="25" fillId="0" borderId="107" xfId="40" applyNumberFormat="1" applyFont="1" applyBorder="1" applyAlignment="1">
      <alignment horizontal="left"/>
    </xf>
    <xf numFmtId="175" fontId="24" fillId="0" borderId="107" xfId="40" applyNumberFormat="1" applyFont="1" applyBorder="1" applyAlignment="1">
      <alignment horizontal="left"/>
    </xf>
    <xf numFmtId="175" fontId="25" fillId="0" borderId="108" xfId="40" applyNumberFormat="1" applyFont="1" applyFill="1" applyBorder="1" applyAlignment="1">
      <alignment horizontal="center"/>
    </xf>
    <xf numFmtId="175" fontId="24" fillId="0" borderId="108" xfId="40" applyNumberFormat="1" applyFont="1" applyFill="1" applyBorder="1" applyAlignment="1">
      <alignment horizontal="center"/>
    </xf>
    <xf numFmtId="175" fontId="25" fillId="0" borderId="109" xfId="40" applyNumberFormat="1" applyFont="1" applyFill="1" applyBorder="1" applyAlignment="1">
      <alignment horizontal="center"/>
    </xf>
    <xf numFmtId="175" fontId="24" fillId="0" borderId="110" xfId="40" applyNumberFormat="1" applyFont="1" applyBorder="1" applyAlignment="1">
      <alignment/>
    </xf>
    <xf numFmtId="175" fontId="24" fillId="0" borderId="111" xfId="40" applyNumberFormat="1" applyFont="1" applyBorder="1" applyAlignment="1">
      <alignment vertical="center"/>
    </xf>
    <xf numFmtId="175" fontId="25" fillId="0" borderId="112" xfId="40" applyNumberFormat="1" applyFont="1" applyBorder="1" applyAlignment="1">
      <alignment/>
    </xf>
    <xf numFmtId="175" fontId="24" fillId="0" borderId="113" xfId="40" applyNumberFormat="1" applyFont="1" applyBorder="1" applyAlignment="1">
      <alignment vertical="center"/>
    </xf>
    <xf numFmtId="175" fontId="24" fillId="0" borderId="102" xfId="40" applyNumberFormat="1" applyFont="1" applyFill="1" applyBorder="1" applyAlignment="1">
      <alignment horizontal="center"/>
    </xf>
    <xf numFmtId="3" fontId="24" fillId="0" borderId="59" xfId="59" applyNumberFormat="1" applyFont="1" applyFill="1" applyBorder="1" applyAlignment="1">
      <alignment horizontal="center"/>
      <protection/>
    </xf>
    <xf numFmtId="3" fontId="24" fillId="0" borderId="107" xfId="59" applyNumberFormat="1" applyFont="1" applyBorder="1" applyAlignment="1">
      <alignment horizontal="center"/>
      <protection/>
    </xf>
    <xf numFmtId="3" fontId="25" fillId="0" borderId="107" xfId="59" applyNumberFormat="1" applyFont="1" applyBorder="1" applyAlignment="1">
      <alignment horizontal="center"/>
      <protection/>
    </xf>
    <xf numFmtId="3" fontId="24" fillId="0" borderId="108" xfId="59" applyNumberFormat="1" applyFont="1" applyFill="1" applyBorder="1" applyAlignment="1">
      <alignment horizontal="center"/>
      <protection/>
    </xf>
    <xf numFmtId="3" fontId="25" fillId="0" borderId="108" xfId="59" applyNumberFormat="1" applyFont="1" applyFill="1" applyBorder="1" applyAlignment="1">
      <alignment horizontal="center"/>
      <protection/>
    </xf>
    <xf numFmtId="3" fontId="24" fillId="0" borderId="109" xfId="59" applyNumberFormat="1" applyFont="1" applyFill="1" applyBorder="1" applyAlignment="1">
      <alignment horizontal="center"/>
      <protection/>
    </xf>
    <xf numFmtId="3" fontId="25" fillId="0" borderId="110" xfId="59" applyNumberFormat="1" applyFont="1" applyBorder="1" applyAlignment="1">
      <alignment horizontal="center"/>
      <protection/>
    </xf>
    <xf numFmtId="3" fontId="24" fillId="0" borderId="111" xfId="59" applyNumberFormat="1" applyFont="1" applyBorder="1" applyAlignment="1">
      <alignment horizontal="center" vertical="center"/>
      <protection/>
    </xf>
    <xf numFmtId="3" fontId="25" fillId="0" borderId="112" xfId="59" applyNumberFormat="1" applyFont="1" applyBorder="1" applyAlignment="1">
      <alignment horizontal="center"/>
      <protection/>
    </xf>
    <xf numFmtId="3" fontId="24" fillId="0" borderId="113" xfId="59" applyNumberFormat="1" applyFont="1" applyBorder="1" applyAlignment="1">
      <alignment horizontal="center" vertical="center"/>
      <protection/>
    </xf>
    <xf numFmtId="3" fontId="24" fillId="0" borderId="101" xfId="59" applyNumberFormat="1" applyFont="1" applyBorder="1" applyAlignment="1">
      <alignment horizontal="center" vertical="center"/>
      <protection/>
    </xf>
    <xf numFmtId="3" fontId="25" fillId="0" borderId="101" xfId="59" applyNumberFormat="1" applyFont="1" applyBorder="1" applyAlignment="1">
      <alignment horizontal="center" vertical="center"/>
      <protection/>
    </xf>
    <xf numFmtId="3" fontId="24" fillId="0" borderId="102" xfId="59" applyNumberFormat="1" applyFont="1" applyFill="1" applyBorder="1" applyAlignment="1">
      <alignment horizontal="center" vertical="center"/>
      <protection/>
    </xf>
    <xf numFmtId="3" fontId="25" fillId="0" borderId="102" xfId="59" applyNumberFormat="1" applyFont="1" applyFill="1" applyBorder="1" applyAlignment="1">
      <alignment horizontal="center" vertical="center"/>
      <protection/>
    </xf>
    <xf numFmtId="3" fontId="25" fillId="0" borderId="114" xfId="59" applyNumberFormat="1" applyFont="1" applyFill="1" applyBorder="1" applyAlignment="1">
      <alignment horizontal="center" vertical="center"/>
      <protection/>
    </xf>
    <xf numFmtId="3" fontId="24" fillId="0" borderId="59" xfId="59" applyNumberFormat="1" applyFont="1" applyFill="1" applyBorder="1" applyAlignment="1">
      <alignment horizontal="center" vertical="center"/>
      <protection/>
    </xf>
    <xf numFmtId="3" fontId="25" fillId="0" borderId="58" xfId="59" applyNumberFormat="1" applyFont="1" applyBorder="1" applyAlignment="1">
      <alignment horizontal="center" vertical="center"/>
      <protection/>
    </xf>
    <xf numFmtId="3" fontId="25" fillId="0" borderId="104" xfId="59" applyNumberFormat="1" applyFont="1" applyBorder="1" applyAlignment="1">
      <alignment horizontal="center" vertical="center"/>
      <protection/>
    </xf>
    <xf numFmtId="0" fontId="0" fillId="18" borderId="12" xfId="57" applyFont="1" applyFill="1" applyBorder="1">
      <alignment/>
      <protection/>
    </xf>
    <xf numFmtId="0" fontId="25" fillId="0" borderId="14" xfId="59" applyFont="1" applyBorder="1" applyAlignment="1">
      <alignment horizontal="right" vertical="center" wrapText="1"/>
      <protection/>
    </xf>
    <xf numFmtId="3" fontId="32" fillId="0" borderId="0" xfId="59" applyNumberFormat="1" applyFont="1" applyBorder="1">
      <alignment/>
      <protection/>
    </xf>
    <xf numFmtId="3" fontId="25" fillId="0" borderId="43" xfId="59" applyNumberFormat="1" applyFont="1" applyBorder="1" applyAlignment="1">
      <alignment horizontal="center" vertical="center" wrapText="1"/>
      <protection/>
    </xf>
    <xf numFmtId="3" fontId="24" fillId="0" borderId="95" xfId="40" applyNumberFormat="1" applyFont="1" applyFill="1" applyBorder="1" applyAlignment="1" applyProtection="1">
      <alignment horizontal="center" vertical="center" wrapText="1"/>
      <protection/>
    </xf>
    <xf numFmtId="3" fontId="25" fillId="0" borderId="94" xfId="59" applyNumberFormat="1" applyFont="1" applyBorder="1" applyAlignment="1">
      <alignment horizontal="center" vertical="center" wrapText="1"/>
      <protection/>
    </xf>
    <xf numFmtId="0" fontId="19" fillId="0" borderId="14" xfId="59" applyFont="1" applyFill="1" applyBorder="1">
      <alignment/>
      <protection/>
    </xf>
    <xf numFmtId="175" fontId="0" fillId="0" borderId="21" xfId="40" applyNumberFormat="1" applyFont="1" applyFill="1" applyBorder="1" applyAlignment="1">
      <alignment vertical="center"/>
    </xf>
    <xf numFmtId="175" fontId="25" fillId="0" borderId="0" xfId="59" applyNumberFormat="1" applyFont="1">
      <alignment/>
      <protection/>
    </xf>
    <xf numFmtId="3" fontId="25" fillId="0" borderId="0" xfId="59" applyNumberFormat="1" applyFont="1" applyBorder="1" applyAlignment="1">
      <alignment horizontal="left" wrapText="1"/>
      <protection/>
    </xf>
    <xf numFmtId="2" fontId="19" fillId="0" borderId="0" xfId="59" applyNumberFormat="1" applyFont="1" applyAlignment="1">
      <alignment horizontal="center" vertical="center" wrapText="1"/>
      <protection/>
    </xf>
    <xf numFmtId="3" fontId="19" fillId="21" borderId="115" xfId="59" applyNumberFormat="1" applyFont="1" applyFill="1" applyBorder="1" applyAlignment="1">
      <alignment horizontal="center" vertical="center" wrapText="1"/>
      <protection/>
    </xf>
    <xf numFmtId="3" fontId="19" fillId="0" borderId="116" xfId="59" applyNumberFormat="1" applyFont="1" applyBorder="1" applyAlignment="1">
      <alignment horizontal="center" wrapText="1"/>
      <protection/>
    </xf>
    <xf numFmtId="3" fontId="0" fillId="20" borderId="116" xfId="59" applyNumberFormat="1" applyFont="1" applyFill="1" applyBorder="1" applyAlignment="1">
      <alignment horizontal="center" wrapText="1"/>
      <protection/>
    </xf>
    <xf numFmtId="3" fontId="0" fillId="20" borderId="117" xfId="59" applyNumberFormat="1" applyFont="1" applyFill="1" applyBorder="1" applyAlignment="1">
      <alignment horizontal="center" wrapText="1"/>
      <protection/>
    </xf>
    <xf numFmtId="3" fontId="19" fillId="19" borderId="118" xfId="59" applyNumberFormat="1" applyFont="1" applyFill="1" applyBorder="1" applyAlignment="1">
      <alignment horizontal="center" wrapText="1"/>
      <protection/>
    </xf>
    <xf numFmtId="175" fontId="0" fillId="0" borderId="21" xfId="40" applyNumberFormat="1" applyBorder="1" applyAlignment="1">
      <alignment/>
    </xf>
    <xf numFmtId="175" fontId="0" fillId="20" borderId="21" xfId="40" applyNumberFormat="1" applyFill="1" applyBorder="1" applyAlignment="1">
      <alignment/>
    </xf>
    <xf numFmtId="175" fontId="0" fillId="20" borderId="66" xfId="40" applyNumberFormat="1" applyFill="1" applyBorder="1" applyAlignment="1">
      <alignment/>
    </xf>
    <xf numFmtId="175" fontId="0" fillId="0" borderId="119" xfId="40" applyNumberFormat="1" applyBorder="1" applyAlignment="1">
      <alignment/>
    </xf>
    <xf numFmtId="175" fontId="0" fillId="0" borderId="29" xfId="40" applyNumberFormat="1" applyBorder="1" applyAlignment="1">
      <alignment/>
    </xf>
    <xf numFmtId="175" fontId="0" fillId="0" borderId="120" xfId="40" applyNumberFormat="1" applyBorder="1" applyAlignment="1">
      <alignment/>
    </xf>
    <xf numFmtId="175" fontId="0" fillId="22" borderId="121" xfId="40" applyNumberFormat="1" applyFill="1" applyBorder="1" applyAlignment="1">
      <alignment/>
    </xf>
    <xf numFmtId="0" fontId="0" fillId="0" borderId="13" xfId="59" applyFont="1" applyBorder="1" applyAlignment="1">
      <alignment vertical="center" wrapText="1"/>
      <protection/>
    </xf>
    <xf numFmtId="0" fontId="19" fillId="0" borderId="122" xfId="59" applyFont="1" applyBorder="1" applyAlignment="1">
      <alignment vertical="center" wrapText="1"/>
      <protection/>
    </xf>
    <xf numFmtId="0" fontId="19" fillId="0" borderId="12" xfId="59" applyFont="1" applyBorder="1" applyAlignment="1">
      <alignment horizontal="center" vertical="center" wrapText="1"/>
      <protection/>
    </xf>
    <xf numFmtId="2" fontId="19" fillId="0" borderId="123" xfId="59" applyNumberFormat="1" applyFont="1" applyBorder="1" applyAlignment="1">
      <alignment horizontal="center" vertical="center" wrapText="1"/>
      <protection/>
    </xf>
    <xf numFmtId="2" fontId="19" fillId="0" borderId="124" xfId="59" applyNumberFormat="1" applyFont="1" applyBorder="1" applyAlignment="1">
      <alignment horizontal="center" vertical="center" wrapText="1"/>
      <protection/>
    </xf>
    <xf numFmtId="2" fontId="19" fillId="0" borderId="125" xfId="59" applyNumberFormat="1" applyFont="1" applyBorder="1" applyAlignment="1">
      <alignment horizontal="center" vertical="center" wrapText="1"/>
      <protection/>
    </xf>
    <xf numFmtId="2" fontId="19" fillId="0" borderId="12" xfId="59" applyNumberFormat="1" applyFont="1" applyBorder="1" applyAlignment="1">
      <alignment horizontal="center" vertical="center" wrapText="1"/>
      <protection/>
    </xf>
    <xf numFmtId="2" fontId="19" fillId="0" borderId="126" xfId="59" applyNumberFormat="1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 wrapText="1"/>
      <protection/>
    </xf>
    <xf numFmtId="0" fontId="0" fillId="0" borderId="0" xfId="59" applyFont="1" applyBorder="1">
      <alignment/>
      <protection/>
    </xf>
    <xf numFmtId="2" fontId="19" fillId="0" borderId="13" xfId="59" applyNumberFormat="1" applyFont="1" applyBorder="1" applyAlignment="1">
      <alignment horizontal="center" vertical="center" wrapText="1"/>
      <protection/>
    </xf>
    <xf numFmtId="175" fontId="0" fillId="0" borderId="21" xfId="40" applyNumberFormat="1" applyBorder="1" applyAlignment="1">
      <alignment wrapText="1"/>
    </xf>
    <xf numFmtId="175" fontId="0" fillId="20" borderId="21" xfId="40" applyNumberFormat="1" applyFill="1" applyBorder="1" applyAlignment="1">
      <alignment wrapText="1"/>
    </xf>
    <xf numFmtId="175" fontId="0" fillId="20" borderId="21" xfId="40" applyNumberFormat="1" applyFill="1" applyBorder="1" applyAlignment="1">
      <alignment vertical="center" wrapText="1"/>
    </xf>
    <xf numFmtId="175" fontId="0" fillId="20" borderId="117" xfId="40" applyNumberFormat="1" applyFill="1" applyBorder="1" applyAlignment="1">
      <alignment wrapText="1"/>
    </xf>
    <xf numFmtId="175" fontId="0" fillId="0" borderId="121" xfId="40" applyNumberFormat="1" applyBorder="1" applyAlignment="1">
      <alignment wrapText="1"/>
    </xf>
    <xf numFmtId="0" fontId="0" fillId="0" borderId="122" xfId="59" applyFont="1" applyBorder="1" applyAlignment="1">
      <alignment vertical="center" wrapText="1"/>
      <protection/>
    </xf>
    <xf numFmtId="2" fontId="19" fillId="0" borderId="127" xfId="59" applyNumberFormat="1" applyFont="1" applyBorder="1" applyAlignment="1">
      <alignment horizontal="center" vertical="center" wrapText="1"/>
      <protection/>
    </xf>
    <xf numFmtId="2" fontId="19" fillId="0" borderId="128" xfId="59" applyNumberFormat="1" applyFont="1" applyBorder="1" applyAlignment="1">
      <alignment horizontal="center" vertical="center" wrapText="1"/>
      <protection/>
    </xf>
    <xf numFmtId="3" fontId="0" fillId="0" borderId="14" xfId="59" applyNumberFormat="1" applyFont="1" applyBorder="1" applyAlignment="1">
      <alignment horizontal="left" wrapText="1"/>
      <protection/>
    </xf>
    <xf numFmtId="3" fontId="0" fillId="0" borderId="14" xfId="59" applyNumberFormat="1" applyFont="1" applyBorder="1" applyAlignment="1">
      <alignment horizontal="left" wrapText="1"/>
      <protection/>
    </xf>
    <xf numFmtId="3" fontId="20" fillId="0" borderId="24" xfId="59" applyNumberFormat="1" applyFont="1" applyFill="1" applyBorder="1" applyAlignment="1">
      <alignment/>
      <protection/>
    </xf>
    <xf numFmtId="3" fontId="19" fillId="19" borderId="26" xfId="59" applyNumberFormat="1" applyFont="1" applyFill="1" applyBorder="1" applyAlignment="1">
      <alignment vertical="center"/>
      <protection/>
    </xf>
    <xf numFmtId="3" fontId="19" fillId="0" borderId="129" xfId="59" applyNumberFormat="1" applyFont="1" applyBorder="1" applyAlignment="1">
      <alignment horizontal="center" vertical="center" wrapText="1"/>
      <protection/>
    </xf>
    <xf numFmtId="3" fontId="19" fillId="0" borderId="78" xfId="59" applyNumberFormat="1" applyFont="1" applyBorder="1" applyAlignment="1">
      <alignment horizontal="center" vertical="center" wrapText="1"/>
      <protection/>
    </xf>
    <xf numFmtId="175" fontId="0" fillId="20" borderId="130" xfId="40" applyNumberFormat="1" applyFill="1" applyBorder="1" applyAlignment="1">
      <alignment/>
    </xf>
    <xf numFmtId="175" fontId="0" fillId="0" borderId="28" xfId="40" applyNumberFormat="1" applyBorder="1" applyAlignment="1">
      <alignment horizontal="center" wrapText="1"/>
    </xf>
    <xf numFmtId="175" fontId="0" fillId="20" borderId="28" xfId="40" applyNumberFormat="1" applyFill="1" applyBorder="1" applyAlignment="1">
      <alignment horizontal="center" wrapText="1"/>
    </xf>
    <xf numFmtId="175" fontId="0" fillId="0" borderId="28" xfId="40" applyNumberFormat="1" applyFill="1" applyBorder="1" applyAlignment="1">
      <alignment horizontal="center" wrapText="1"/>
    </xf>
    <xf numFmtId="175" fontId="0" fillId="0" borderId="28" xfId="40" applyNumberFormat="1" applyFill="1" applyBorder="1" applyAlignment="1">
      <alignment horizontal="center" vertical="center" wrapText="1"/>
    </xf>
    <xf numFmtId="0" fontId="19" fillId="0" borderId="60" xfId="56" applyFont="1" applyFill="1" applyBorder="1" applyAlignment="1">
      <alignment vertical="center" wrapText="1"/>
      <protection/>
    </xf>
    <xf numFmtId="3" fontId="19" fillId="0" borderId="131" xfId="59" applyNumberFormat="1" applyFont="1" applyBorder="1" applyAlignment="1">
      <alignment horizontal="center" vertical="center" wrapText="1"/>
      <protection/>
    </xf>
    <xf numFmtId="3" fontId="19" fillId="0" borderId="132" xfId="59" applyNumberFormat="1" applyFont="1" applyBorder="1" applyAlignment="1">
      <alignment horizontal="center" vertical="center" wrapText="1"/>
      <protection/>
    </xf>
    <xf numFmtId="3" fontId="19" fillId="21" borderId="133" xfId="59" applyNumberFormat="1" applyFont="1" applyFill="1" applyBorder="1" applyAlignment="1">
      <alignment horizontal="center" vertical="center" wrapText="1"/>
      <protection/>
    </xf>
    <xf numFmtId="175" fontId="0" fillId="0" borderId="50" xfId="40" applyNumberFormat="1" applyBorder="1" applyAlignment="1">
      <alignment horizontal="center" wrapText="1"/>
    </xf>
    <xf numFmtId="175" fontId="0" fillId="0" borderId="49" xfId="40" applyNumberFormat="1" applyBorder="1" applyAlignment="1">
      <alignment horizontal="center" wrapText="1"/>
    </xf>
    <xf numFmtId="175" fontId="0" fillId="20" borderId="50" xfId="40" applyNumberFormat="1" applyFill="1" applyBorder="1" applyAlignment="1">
      <alignment horizontal="center" wrapText="1"/>
    </xf>
    <xf numFmtId="175" fontId="0" fillId="20" borderId="49" xfId="40" applyNumberFormat="1" applyFill="1" applyBorder="1" applyAlignment="1">
      <alignment horizontal="center" wrapText="1"/>
    </xf>
    <xf numFmtId="175" fontId="0" fillId="0" borderId="50" xfId="40" applyNumberFormat="1" applyFill="1" applyBorder="1" applyAlignment="1">
      <alignment horizontal="center" wrapText="1"/>
    </xf>
    <xf numFmtId="175" fontId="0" fillId="0" borderId="49" xfId="40" applyNumberFormat="1" applyFill="1" applyBorder="1" applyAlignment="1">
      <alignment horizontal="center" wrapText="1"/>
    </xf>
    <xf numFmtId="175" fontId="0" fillId="0" borderId="50" xfId="40" applyNumberFormat="1" applyFill="1" applyBorder="1" applyAlignment="1">
      <alignment vertical="center" wrapText="1"/>
    </xf>
    <xf numFmtId="175" fontId="0" fillId="0" borderId="50" xfId="40" applyNumberFormat="1" applyFill="1" applyBorder="1" applyAlignment="1">
      <alignment horizontal="center" vertical="center" wrapText="1"/>
    </xf>
    <xf numFmtId="175" fontId="0" fillId="0" borderId="49" xfId="40" applyNumberFormat="1" applyFill="1" applyBorder="1" applyAlignment="1">
      <alignment horizontal="center" vertical="center" wrapText="1"/>
    </xf>
    <xf numFmtId="175" fontId="0" fillId="0" borderId="50" xfId="40" applyNumberFormat="1" applyBorder="1" applyAlignment="1">
      <alignment/>
    </xf>
    <xf numFmtId="175" fontId="0" fillId="0" borderId="49" xfId="40" applyNumberFormat="1" applyBorder="1" applyAlignment="1">
      <alignment/>
    </xf>
    <xf numFmtId="175" fontId="0" fillId="20" borderId="50" xfId="40" applyNumberFormat="1" applyFill="1" applyBorder="1" applyAlignment="1">
      <alignment/>
    </xf>
    <xf numFmtId="175" fontId="0" fillId="20" borderId="49" xfId="40" applyNumberFormat="1" applyFill="1" applyBorder="1" applyAlignment="1">
      <alignment/>
    </xf>
    <xf numFmtId="3" fontId="19" fillId="21" borderId="134" xfId="59" applyNumberFormat="1" applyFont="1" applyFill="1" applyBorder="1" applyAlignment="1">
      <alignment horizontal="center" vertical="center" wrapText="1"/>
      <protection/>
    </xf>
    <xf numFmtId="175" fontId="0" fillId="0" borderId="21" xfId="40" applyNumberFormat="1" applyBorder="1" applyAlignment="1">
      <alignment horizontal="center" wrapText="1"/>
    </xf>
    <xf numFmtId="175" fontId="0" fillId="20" borderId="21" xfId="40" applyNumberFormat="1" applyFill="1" applyBorder="1" applyAlignment="1">
      <alignment horizontal="center" wrapText="1"/>
    </xf>
    <xf numFmtId="175" fontId="0" fillId="0" borderId="21" xfId="40" applyNumberFormat="1" applyFill="1" applyBorder="1" applyAlignment="1">
      <alignment horizontal="center" wrapText="1"/>
    </xf>
    <xf numFmtId="175" fontId="0" fillId="0" borderId="21" xfId="40" applyNumberFormat="1" applyFill="1" applyBorder="1" applyAlignment="1">
      <alignment horizontal="center" vertical="center" wrapText="1"/>
    </xf>
    <xf numFmtId="3" fontId="19" fillId="21" borderId="135" xfId="59" applyNumberFormat="1" applyFont="1" applyFill="1" applyBorder="1" applyAlignment="1">
      <alignment horizontal="center" vertical="center" wrapText="1"/>
      <protection/>
    </xf>
    <xf numFmtId="0" fontId="19" fillId="0" borderId="136" xfId="59" applyFont="1" applyBorder="1" applyAlignment="1">
      <alignment horizontal="center" vertical="center" wrapText="1"/>
      <protection/>
    </xf>
    <xf numFmtId="2" fontId="19" fillId="0" borderId="64" xfId="59" applyNumberFormat="1" applyFont="1" applyBorder="1" applyAlignment="1">
      <alignment horizontal="center" vertical="center" wrapText="1"/>
      <protection/>
    </xf>
    <xf numFmtId="175" fontId="0" fillId="20" borderId="13" xfId="40" applyNumberFormat="1" applyFill="1" applyBorder="1" applyAlignment="1">
      <alignment/>
    </xf>
    <xf numFmtId="2" fontId="19" fillId="0" borderId="137" xfId="59" applyNumberFormat="1" applyFont="1" applyBorder="1" applyAlignment="1">
      <alignment horizontal="center" vertical="center" wrapText="1"/>
      <protection/>
    </xf>
    <xf numFmtId="175" fontId="0" fillId="20" borderId="129" xfId="40" applyNumberFormat="1" applyFill="1" applyBorder="1" applyAlignment="1">
      <alignment horizontal="center" wrapText="1"/>
    </xf>
    <xf numFmtId="175" fontId="0" fillId="20" borderId="78" xfId="40" applyNumberFormat="1" applyFill="1" applyBorder="1" applyAlignment="1">
      <alignment horizontal="center" wrapText="1"/>
    </xf>
    <xf numFmtId="175" fontId="0" fillId="20" borderId="66" xfId="40" applyNumberFormat="1" applyFill="1" applyBorder="1" applyAlignment="1">
      <alignment horizontal="center" wrapText="1"/>
    </xf>
    <xf numFmtId="175" fontId="0" fillId="20" borderId="135" xfId="40" applyNumberFormat="1" applyFill="1" applyBorder="1" applyAlignment="1">
      <alignment horizontal="center" wrapText="1"/>
    </xf>
    <xf numFmtId="175" fontId="0" fillId="0" borderId="138" xfId="40" applyNumberFormat="1" applyBorder="1" applyAlignment="1">
      <alignment vertical="center" wrapText="1"/>
    </xf>
    <xf numFmtId="175" fontId="0" fillId="0" borderId="139" xfId="40" applyNumberFormat="1" applyBorder="1" applyAlignment="1">
      <alignment vertical="center" wrapText="1"/>
    </xf>
    <xf numFmtId="175" fontId="0" fillId="0" borderId="140" xfId="40" applyNumberFormat="1" applyBorder="1" applyAlignment="1">
      <alignment vertical="center" wrapText="1"/>
    </xf>
    <xf numFmtId="175" fontId="0" fillId="0" borderId="141" xfId="40" applyNumberFormat="1" applyBorder="1" applyAlignment="1">
      <alignment vertical="center" wrapText="1"/>
    </xf>
    <xf numFmtId="2" fontId="19" fillId="0" borderId="142" xfId="59" applyNumberFormat="1" applyFont="1" applyBorder="1" applyAlignment="1">
      <alignment horizontal="center" vertical="center" wrapText="1"/>
      <protection/>
    </xf>
    <xf numFmtId="175" fontId="0" fillId="19" borderId="52" xfId="40" applyNumberFormat="1" applyFill="1" applyBorder="1" applyAlignment="1">
      <alignment/>
    </xf>
    <xf numFmtId="175" fontId="0" fillId="19" borderId="143" xfId="40" applyNumberFormat="1" applyFill="1" applyBorder="1" applyAlignment="1">
      <alignment/>
    </xf>
    <xf numFmtId="175" fontId="0" fillId="19" borderId="144" xfId="40" applyNumberFormat="1" applyFill="1" applyBorder="1" applyAlignment="1">
      <alignment/>
    </xf>
    <xf numFmtId="175" fontId="0" fillId="19" borderId="81" xfId="40" applyNumberFormat="1" applyFill="1" applyBorder="1" applyAlignment="1">
      <alignment/>
    </xf>
    <xf numFmtId="2" fontId="19" fillId="0" borderId="58" xfId="59" applyNumberFormat="1" applyFont="1" applyBorder="1" applyAlignment="1">
      <alignment horizontal="center" vertical="center" wrapText="1"/>
      <protection/>
    </xf>
    <xf numFmtId="175" fontId="0" fillId="20" borderId="129" xfId="40" applyNumberFormat="1" applyFill="1" applyBorder="1" applyAlignment="1">
      <alignment/>
    </xf>
    <xf numFmtId="175" fontId="0" fillId="20" borderId="135" xfId="40" applyNumberFormat="1" applyFill="1" applyBorder="1" applyAlignment="1">
      <alignment/>
    </xf>
    <xf numFmtId="175" fontId="0" fillId="0" borderId="82" xfId="40" applyNumberFormat="1" applyBorder="1" applyAlignment="1">
      <alignment/>
    </xf>
    <xf numFmtId="175" fontId="0" fillId="0" borderId="145" xfId="40" applyNumberFormat="1" applyBorder="1" applyAlignment="1">
      <alignment/>
    </xf>
    <xf numFmtId="175" fontId="0" fillId="0" borderId="146" xfId="40" applyNumberFormat="1" applyBorder="1" applyAlignment="1">
      <alignment/>
    </xf>
    <xf numFmtId="2" fontId="19" fillId="22" borderId="13" xfId="59" applyNumberFormat="1" applyFont="1" applyFill="1" applyBorder="1" applyAlignment="1">
      <alignment horizontal="center" vertical="center" wrapText="1"/>
      <protection/>
    </xf>
    <xf numFmtId="0" fontId="19" fillId="0" borderId="0" xfId="59" applyFont="1" applyAlignment="1">
      <alignment horizontal="center"/>
      <protection/>
    </xf>
    <xf numFmtId="175" fontId="19" fillId="19" borderId="60" xfId="40" applyNumberFormat="1" applyFont="1" applyFill="1" applyBorder="1" applyAlignment="1">
      <alignment vertical="center"/>
    </xf>
    <xf numFmtId="0" fontId="33" fillId="0" borderId="122" xfId="59" applyFont="1" applyBorder="1">
      <alignment/>
      <protection/>
    </xf>
    <xf numFmtId="0" fontId="19" fillId="0" borderId="126" xfId="59" applyFont="1" applyBorder="1" applyAlignment="1">
      <alignment horizontal="center" wrapText="1"/>
      <protection/>
    </xf>
    <xf numFmtId="0" fontId="33" fillId="0" borderId="13" xfId="59" applyFont="1" applyBorder="1">
      <alignment/>
      <protection/>
    </xf>
    <xf numFmtId="0" fontId="19" fillId="0" borderId="147" xfId="59" applyFont="1" applyBorder="1" applyAlignment="1">
      <alignment horizontal="center" wrapText="1"/>
      <protection/>
    </xf>
    <xf numFmtId="0" fontId="0" fillId="0" borderId="13" xfId="59" applyFont="1" applyBorder="1" applyAlignment="1">
      <alignment horizontal="center"/>
      <protection/>
    </xf>
    <xf numFmtId="2" fontId="19" fillId="22" borderId="13" xfId="59" applyNumberFormat="1" applyFont="1" applyFill="1" applyBorder="1" applyAlignment="1">
      <alignment horizontal="center"/>
      <protection/>
    </xf>
    <xf numFmtId="3" fontId="19" fillId="19" borderId="60" xfId="59" applyNumberFormat="1" applyFont="1" applyFill="1" applyBorder="1" applyAlignment="1">
      <alignment horizontal="center"/>
      <protection/>
    </xf>
    <xf numFmtId="3" fontId="24" fillId="0" borderId="26" xfId="40" applyNumberFormat="1" applyFont="1" applyFill="1" applyBorder="1" applyAlignment="1" applyProtection="1">
      <alignment horizontal="center" vertical="center" wrapText="1"/>
      <protection/>
    </xf>
    <xf numFmtId="3" fontId="25" fillId="0" borderId="36" xfId="59" applyNumberFormat="1" applyFont="1" applyBorder="1" applyAlignment="1">
      <alignment horizontal="center" vertical="center"/>
      <protection/>
    </xf>
    <xf numFmtId="3" fontId="25" fillId="0" borderId="13" xfId="59" applyNumberFormat="1" applyFont="1" applyBorder="1" applyAlignment="1">
      <alignment horizontal="center" vertical="center"/>
      <protection/>
    </xf>
    <xf numFmtId="3" fontId="24" fillId="0" borderId="18" xfId="40" applyNumberFormat="1" applyFont="1" applyFill="1" applyBorder="1" applyAlignment="1" applyProtection="1">
      <alignment horizontal="center" vertical="center" wrapText="1"/>
      <protection/>
    </xf>
    <xf numFmtId="3" fontId="24" fillId="0" borderId="26" xfId="59" applyNumberFormat="1" applyFont="1" applyFill="1" applyBorder="1" applyAlignment="1">
      <alignment horizontal="center" vertical="center"/>
      <protection/>
    </xf>
    <xf numFmtId="3" fontId="24" fillId="0" borderId="148" xfId="59" applyNumberFormat="1" applyFont="1" applyBorder="1" applyAlignment="1">
      <alignment horizontal="center" vertical="center"/>
      <protection/>
    </xf>
    <xf numFmtId="0" fontId="25" fillId="0" borderId="13" xfId="59" applyFont="1" applyBorder="1">
      <alignment/>
      <protection/>
    </xf>
    <xf numFmtId="3" fontId="19" fillId="21" borderId="21" xfId="59" applyNumberFormat="1" applyFont="1" applyFill="1" applyBorder="1" applyAlignment="1">
      <alignment horizontal="center" vertical="center" wrapText="1"/>
      <protection/>
    </xf>
    <xf numFmtId="3" fontId="24" fillId="0" borderId="13" xfId="59" applyNumberFormat="1" applyFont="1" applyBorder="1" applyAlignment="1">
      <alignment horizontal="center" vertical="center" wrapText="1"/>
      <protection/>
    </xf>
    <xf numFmtId="3" fontId="25" fillId="0" borderId="149" xfId="59" applyNumberFormat="1" applyFont="1" applyBorder="1" applyAlignment="1">
      <alignment horizontal="center" vertical="center"/>
      <protection/>
    </xf>
    <xf numFmtId="4" fontId="24" fillId="0" borderId="32" xfId="59" applyNumberFormat="1" applyFont="1" applyBorder="1" applyAlignment="1">
      <alignment horizontal="center" vertical="center"/>
      <protection/>
    </xf>
    <xf numFmtId="4" fontId="24" fillId="0" borderId="36" xfId="59" applyNumberFormat="1" applyFont="1" applyBorder="1" applyAlignment="1">
      <alignment horizontal="center" vertical="center"/>
      <protection/>
    </xf>
    <xf numFmtId="4" fontId="24" fillId="0" borderId="13" xfId="59" applyNumberFormat="1" applyFont="1" applyBorder="1" applyAlignment="1">
      <alignment horizontal="center" vertical="center"/>
      <protection/>
    </xf>
    <xf numFmtId="4" fontId="24" fillId="0" borderId="150" xfId="59" applyNumberFormat="1" applyFont="1" applyBorder="1" applyAlignment="1">
      <alignment horizontal="center" vertical="center"/>
      <protection/>
    </xf>
    <xf numFmtId="4" fontId="24" fillId="0" borderId="147" xfId="59" applyNumberFormat="1" applyFont="1" applyBorder="1" applyAlignment="1">
      <alignment horizontal="center" vertical="center"/>
      <protection/>
    </xf>
    <xf numFmtId="2" fontId="19" fillId="0" borderId="12" xfId="59" applyNumberFormat="1" applyFont="1" applyFill="1" applyBorder="1" applyAlignment="1">
      <alignment horizontal="center"/>
      <protection/>
    </xf>
    <xf numFmtId="2" fontId="19" fillId="0" borderId="128" xfId="59" applyNumberFormat="1" applyFont="1" applyFill="1" applyBorder="1" applyAlignment="1">
      <alignment horizontal="center"/>
      <protection/>
    </xf>
    <xf numFmtId="2" fontId="19" fillId="0" borderId="13" xfId="59" applyNumberFormat="1" applyFont="1" applyFill="1" applyBorder="1" applyAlignment="1">
      <alignment horizontal="center"/>
      <protection/>
    </xf>
    <xf numFmtId="2" fontId="19" fillId="0" borderId="11" xfId="59" applyNumberFormat="1" applyFont="1" applyFill="1" applyBorder="1" applyAlignment="1">
      <alignment horizontal="center"/>
      <protection/>
    </xf>
    <xf numFmtId="2" fontId="19" fillId="0" borderId="10" xfId="59" applyNumberFormat="1" applyFont="1" applyFill="1" applyBorder="1" applyAlignment="1">
      <alignment horizontal="center"/>
      <protection/>
    </xf>
    <xf numFmtId="2" fontId="19" fillId="0" borderId="126" xfId="59" applyNumberFormat="1" applyFont="1" applyFill="1" applyBorder="1" applyAlignment="1">
      <alignment horizontal="center"/>
      <protection/>
    </xf>
    <xf numFmtId="2" fontId="19" fillId="0" borderId="147" xfId="59" applyNumberFormat="1" applyFont="1" applyFill="1" applyBorder="1" applyAlignment="1">
      <alignment horizontal="center"/>
      <protection/>
    </xf>
    <xf numFmtId="3" fontId="0" fillId="0" borderId="84" xfId="59" applyNumberFormat="1" applyFont="1" applyFill="1" applyBorder="1" applyAlignment="1">
      <alignment/>
      <protection/>
    </xf>
    <xf numFmtId="3" fontId="0" fillId="0" borderId="151" xfId="59" applyNumberFormat="1" applyFont="1" applyFill="1" applyBorder="1">
      <alignment/>
      <protection/>
    </xf>
    <xf numFmtId="4" fontId="22" fillId="19" borderId="83" xfId="59" applyNumberFormat="1" applyFont="1" applyFill="1" applyBorder="1" applyAlignment="1">
      <alignment horizontal="center"/>
      <protection/>
    </xf>
    <xf numFmtId="2" fontId="22" fillId="0" borderId="13" xfId="59" applyNumberFormat="1" applyFont="1" applyBorder="1" applyAlignment="1">
      <alignment horizontal="center" vertical="center" wrapText="1"/>
      <protection/>
    </xf>
    <xf numFmtId="175" fontId="22" fillId="19" borderId="42" xfId="40" applyNumberFormat="1" applyFont="1" applyFill="1" applyBorder="1" applyAlignment="1">
      <alignment vertical="center"/>
    </xf>
    <xf numFmtId="175" fontId="22" fillId="19" borderId="26" xfId="40" applyNumberFormat="1" applyFont="1" applyFill="1" applyBorder="1" applyAlignment="1">
      <alignment vertical="center"/>
    </xf>
    <xf numFmtId="0" fontId="24" fillId="0" borderId="152" xfId="59" applyFont="1" applyBorder="1" applyAlignment="1">
      <alignment horizontal="center"/>
      <protection/>
    </xf>
    <xf numFmtId="0" fontId="24" fillId="0" borderId="153" xfId="59" applyFont="1" applyBorder="1" applyAlignment="1">
      <alignment horizontal="center"/>
      <protection/>
    </xf>
    <xf numFmtId="0" fontId="24" fillId="0" borderId="136" xfId="59" applyFont="1" applyBorder="1" applyAlignment="1">
      <alignment horizontal="center"/>
      <protection/>
    </xf>
    <xf numFmtId="0" fontId="24" fillId="0" borderId="38" xfId="59" applyFont="1" applyBorder="1" applyAlignment="1">
      <alignment horizontal="center" vertical="center" wrapText="1"/>
      <protection/>
    </xf>
    <xf numFmtId="0" fontId="24" fillId="0" borderId="0" xfId="59" applyFont="1" applyBorder="1" applyAlignment="1">
      <alignment horizontal="center"/>
      <protection/>
    </xf>
    <xf numFmtId="0" fontId="24" fillId="0" borderId="52" xfId="59" applyFont="1" applyBorder="1" applyAlignment="1">
      <alignment horizontal="left" wrapText="1"/>
      <protection/>
    </xf>
    <xf numFmtId="0" fontId="24" fillId="0" borderId="143" xfId="59" applyFont="1" applyBorder="1" applyAlignment="1">
      <alignment horizontal="left" wrapText="1"/>
      <protection/>
    </xf>
    <xf numFmtId="0" fontId="25" fillId="0" borderId="54" xfId="59" applyFont="1" applyBorder="1" applyAlignment="1">
      <alignment horizontal="left" wrapText="1"/>
      <protection/>
    </xf>
    <xf numFmtId="0" fontId="25" fillId="0" borderId="154" xfId="59" applyFont="1" applyBorder="1" applyAlignment="1">
      <alignment horizontal="left" wrapText="1"/>
      <protection/>
    </xf>
    <xf numFmtId="0" fontId="25" fillId="0" borderId="51" xfId="59" applyFont="1" applyBorder="1" applyAlignment="1">
      <alignment horizontal="left" wrapText="1"/>
      <protection/>
    </xf>
    <xf numFmtId="0" fontId="25" fillId="0" borderId="56" xfId="59" applyFont="1" applyBorder="1" applyAlignment="1">
      <alignment horizontal="left" wrapText="1"/>
      <protection/>
    </xf>
    <xf numFmtId="3" fontId="24" fillId="0" borderId="26" xfId="59" applyNumberFormat="1" applyFont="1" applyBorder="1" applyAlignment="1">
      <alignment horizontal="center" vertical="center" wrapText="1"/>
      <protection/>
    </xf>
    <xf numFmtId="3" fontId="24" fillId="0" borderId="155" xfId="59" applyNumberFormat="1" applyFont="1" applyBorder="1" applyAlignment="1">
      <alignment horizontal="center" vertical="center" wrapText="1"/>
      <protection/>
    </xf>
    <xf numFmtId="3" fontId="24" fillId="0" borderId="156" xfId="59" applyNumberFormat="1" applyFont="1" applyBorder="1" applyAlignment="1">
      <alignment horizontal="center" vertical="center" wrapText="1"/>
      <protection/>
    </xf>
    <xf numFmtId="3" fontId="24" fillId="0" borderId="157" xfId="59" applyNumberFormat="1" applyFont="1" applyBorder="1" applyAlignment="1">
      <alignment horizontal="center" vertical="center" wrapText="1"/>
      <protection/>
    </xf>
    <xf numFmtId="3" fontId="24" fillId="0" borderId="158" xfId="59" applyNumberFormat="1" applyFont="1" applyBorder="1" applyAlignment="1">
      <alignment horizontal="center" vertical="center" wrapText="1"/>
      <protection/>
    </xf>
    <xf numFmtId="0" fontId="24" fillId="0" borderId="55" xfId="59" applyFont="1" applyBorder="1" applyAlignment="1">
      <alignment horizontal="center"/>
      <protection/>
    </xf>
    <xf numFmtId="0" fontId="25" fillId="0" borderId="138" xfId="59" applyFont="1" applyFill="1" applyBorder="1" applyAlignment="1">
      <alignment horizontal="left" wrapText="1"/>
      <protection/>
    </xf>
    <xf numFmtId="0" fontId="25" fillId="0" borderId="139" xfId="59" applyFont="1" applyFill="1" applyBorder="1" applyAlignment="1">
      <alignment horizontal="left" wrapText="1"/>
      <protection/>
    </xf>
    <xf numFmtId="0" fontId="25" fillId="0" borderId="129" xfId="59" applyFont="1" applyFill="1" applyBorder="1" applyAlignment="1">
      <alignment horizontal="left" wrapText="1"/>
      <protection/>
    </xf>
    <xf numFmtId="0" fontId="25" fillId="0" borderId="78" xfId="59" applyFont="1" applyFill="1" applyBorder="1" applyAlignment="1">
      <alignment horizontal="left" wrapText="1"/>
      <protection/>
    </xf>
    <xf numFmtId="0" fontId="24" fillId="0" borderId="52" xfId="59" applyFont="1" applyFill="1" applyBorder="1" applyAlignment="1">
      <alignment horizontal="left" wrapText="1"/>
      <protection/>
    </xf>
    <xf numFmtId="0" fontId="24" fillId="0" borderId="143" xfId="59" applyFont="1" applyFill="1" applyBorder="1" applyAlignment="1">
      <alignment horizontal="left" wrapText="1"/>
      <protection/>
    </xf>
    <xf numFmtId="3" fontId="24" fillId="0" borderId="18" xfId="59" applyNumberFormat="1" applyFont="1" applyBorder="1" applyAlignment="1">
      <alignment horizontal="center" vertical="center" wrapText="1"/>
      <protection/>
    </xf>
    <xf numFmtId="3" fontId="24" fillId="0" borderId="159" xfId="59" applyNumberFormat="1" applyFont="1" applyBorder="1" applyAlignment="1">
      <alignment horizontal="center" vertical="center" wrapText="1"/>
      <protection/>
    </xf>
    <xf numFmtId="3" fontId="24" fillId="0" borderId="92" xfId="59" applyNumberFormat="1" applyFont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/>
      <protection/>
    </xf>
    <xf numFmtId="0" fontId="19" fillId="0" borderId="25" xfId="59" applyFont="1" applyBorder="1" applyAlignment="1">
      <alignment horizontal="center" vertical="center"/>
      <protection/>
    </xf>
    <xf numFmtId="0" fontId="19" fillId="0" borderId="29" xfId="59" applyFont="1" applyBorder="1" applyAlignment="1">
      <alignment horizontal="center" vertical="center"/>
      <protection/>
    </xf>
    <xf numFmtId="175" fontId="19" fillId="0" borderId="54" xfId="40" applyNumberFormat="1" applyFont="1" applyFill="1" applyBorder="1" applyAlignment="1" applyProtection="1">
      <alignment horizontal="center" vertical="center" wrapText="1"/>
      <protection/>
    </xf>
    <xf numFmtId="175" fontId="19" fillId="0" borderId="154" xfId="40" applyNumberFormat="1" applyFont="1" applyFill="1" applyBorder="1" applyAlignment="1" applyProtection="1">
      <alignment horizontal="center" vertical="center" wrapText="1"/>
      <protection/>
    </xf>
    <xf numFmtId="175" fontId="19" fillId="0" borderId="60" xfId="40" applyNumberFormat="1" applyFont="1" applyFill="1" applyBorder="1" applyAlignment="1" applyProtection="1">
      <alignment horizontal="center" vertical="center" wrapText="1"/>
      <protection/>
    </xf>
    <xf numFmtId="175" fontId="19" fillId="0" borderId="160" xfId="40" applyNumberFormat="1" applyFont="1" applyFill="1" applyBorder="1" applyAlignment="1" applyProtection="1">
      <alignment horizontal="center" vertical="center" wrapText="1"/>
      <protection/>
    </xf>
    <xf numFmtId="175" fontId="19" fillId="0" borderId="58" xfId="40" applyNumberFormat="1" applyFont="1" applyFill="1" applyBorder="1" applyAlignment="1" applyProtection="1">
      <alignment horizontal="center" vertical="center" wrapText="1"/>
      <protection/>
    </xf>
    <xf numFmtId="175" fontId="19" fillId="0" borderId="161" xfId="40" applyNumberFormat="1" applyFont="1" applyFill="1" applyBorder="1" applyAlignment="1" applyProtection="1">
      <alignment horizontal="center" vertical="center" wrapText="1"/>
      <protection/>
    </xf>
    <xf numFmtId="175" fontId="19" fillId="0" borderId="47" xfId="4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 vertical="center"/>
    </xf>
    <xf numFmtId="0" fontId="19" fillId="0" borderId="152" xfId="59" applyFont="1" applyBorder="1" applyAlignment="1">
      <alignment horizontal="center" vertical="center" wrapText="1"/>
      <protection/>
    </xf>
    <xf numFmtId="0" fontId="19" fillId="0" borderId="31" xfId="59" applyFont="1" applyBorder="1" applyAlignment="1">
      <alignment horizontal="center" vertical="center" wrapText="1"/>
      <protection/>
    </xf>
    <xf numFmtId="0" fontId="19" fillId="0" borderId="162" xfId="59" applyFont="1" applyBorder="1" applyAlignment="1">
      <alignment horizontal="center" vertical="center" wrapText="1"/>
      <protection/>
    </xf>
    <xf numFmtId="175" fontId="19" fillId="0" borderId="53" xfId="40" applyNumberFormat="1" applyFont="1" applyFill="1" applyBorder="1" applyAlignment="1" applyProtection="1">
      <alignment horizontal="center" vertical="center" wrapText="1"/>
      <protection/>
    </xf>
    <xf numFmtId="0" fontId="19" fillId="0" borderId="0" xfId="59" applyFont="1" applyBorder="1" applyAlignment="1">
      <alignment horizontal="center" vertical="center" wrapText="1"/>
      <protection/>
    </xf>
    <xf numFmtId="0" fontId="19" fillId="0" borderId="53" xfId="59" applyFont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 wrapText="1"/>
      <protection/>
    </xf>
    <xf numFmtId="0" fontId="19" fillId="0" borderId="29" xfId="59" applyFont="1" applyBorder="1" applyAlignment="1">
      <alignment horizontal="center" vertical="center" wrapText="1"/>
      <protection/>
    </xf>
    <xf numFmtId="0" fontId="19" fillId="0" borderId="25" xfId="59" applyFont="1" applyBorder="1" applyAlignment="1">
      <alignment horizontal="center" vertical="center" wrapText="1"/>
      <protection/>
    </xf>
    <xf numFmtId="175" fontId="19" fillId="0" borderId="163" xfId="40" applyNumberFormat="1" applyFont="1" applyFill="1" applyBorder="1" applyAlignment="1" applyProtection="1">
      <alignment horizontal="center" vertical="center" wrapText="1"/>
      <protection/>
    </xf>
    <xf numFmtId="175" fontId="19" fillId="0" borderId="130" xfId="40" applyNumberFormat="1" applyFont="1" applyFill="1" applyBorder="1" applyAlignment="1" applyProtection="1">
      <alignment horizontal="center" vertical="center" wrapText="1"/>
      <protection/>
    </xf>
    <xf numFmtId="175" fontId="19" fillId="0" borderId="164" xfId="40" applyNumberFormat="1" applyFont="1" applyFill="1" applyBorder="1" applyAlignment="1" applyProtection="1">
      <alignment horizontal="center" vertical="center" wrapText="1"/>
      <protection/>
    </xf>
    <xf numFmtId="175" fontId="19" fillId="0" borderId="165" xfId="40" applyNumberFormat="1" applyFont="1" applyFill="1" applyBorder="1" applyAlignment="1" applyProtection="1">
      <alignment horizontal="center" vertical="center" wrapText="1"/>
      <protection/>
    </xf>
    <xf numFmtId="175" fontId="19" fillId="0" borderId="166" xfId="40" applyNumberFormat="1" applyFont="1" applyFill="1" applyBorder="1" applyAlignment="1" applyProtection="1">
      <alignment horizontal="center" vertical="center" wrapText="1"/>
      <protection/>
    </xf>
    <xf numFmtId="175" fontId="19" fillId="0" borderId="138" xfId="40" applyNumberFormat="1" applyFont="1" applyFill="1" applyBorder="1" applyAlignment="1" applyProtection="1">
      <alignment horizontal="center" vertical="center" wrapText="1"/>
      <protection/>
    </xf>
    <xf numFmtId="175" fontId="19" fillId="0" borderId="139" xfId="40" applyNumberFormat="1" applyFont="1" applyFill="1" applyBorder="1" applyAlignment="1" applyProtection="1">
      <alignment horizontal="center" vertical="center" wrapText="1"/>
      <protection/>
    </xf>
    <xf numFmtId="175" fontId="19" fillId="0" borderId="140" xfId="40" applyNumberFormat="1" applyFont="1" applyFill="1" applyBorder="1" applyAlignment="1" applyProtection="1">
      <alignment horizontal="center" vertical="center" wrapText="1"/>
      <protection/>
    </xf>
    <xf numFmtId="3" fontId="19" fillId="0" borderId="60" xfId="58" applyNumberFormat="1" applyFont="1" applyBorder="1" applyAlignment="1">
      <alignment horizontal="center"/>
      <protection/>
    </xf>
    <xf numFmtId="0" fontId="19" fillId="0" borderId="160" xfId="58" applyFont="1" applyBorder="1" applyAlignment="1">
      <alignment horizontal="center"/>
      <protection/>
    </xf>
    <xf numFmtId="0" fontId="19" fillId="0" borderId="58" xfId="58" applyFont="1" applyBorder="1" applyAlignment="1">
      <alignment horizontal="center"/>
      <protection/>
    </xf>
    <xf numFmtId="3" fontId="19" fillId="18" borderId="54" xfId="57" applyNumberFormat="1" applyFont="1" applyFill="1" applyBorder="1" applyAlignment="1">
      <alignment horizontal="center" vertical="center" wrapText="1"/>
      <protection/>
    </xf>
    <xf numFmtId="3" fontId="19" fillId="18" borderId="154" xfId="57" applyNumberFormat="1" applyFont="1" applyFill="1" applyBorder="1" applyAlignment="1">
      <alignment horizontal="center" vertical="center" wrapText="1"/>
      <protection/>
    </xf>
    <xf numFmtId="3" fontId="19" fillId="18" borderId="51" xfId="57" applyNumberFormat="1" applyFont="1" applyFill="1" applyBorder="1" applyAlignment="1">
      <alignment horizontal="center" vertical="center" wrapText="1"/>
      <protection/>
    </xf>
    <xf numFmtId="3" fontId="19" fillId="18" borderId="56" xfId="57" applyNumberFormat="1" applyFont="1" applyFill="1" applyBorder="1" applyAlignment="1">
      <alignment horizontal="center" vertical="center" wrapText="1"/>
      <protection/>
    </xf>
    <xf numFmtId="3" fontId="19" fillId="18" borderId="47" xfId="57" applyNumberFormat="1" applyFont="1" applyFill="1" applyBorder="1" applyAlignment="1">
      <alignment horizontal="center" vertical="center" wrapText="1"/>
      <protection/>
    </xf>
    <xf numFmtId="3" fontId="19" fillId="18" borderId="48" xfId="57" applyNumberFormat="1" applyFont="1" applyFill="1" applyBorder="1" applyAlignment="1">
      <alignment horizontal="center" vertical="center" wrapText="1"/>
      <protection/>
    </xf>
    <xf numFmtId="0" fontId="19" fillId="18" borderId="10" xfId="57" applyFont="1" applyFill="1" applyBorder="1" applyAlignment="1">
      <alignment horizontal="center" vertical="center"/>
      <protection/>
    </xf>
    <xf numFmtId="0" fontId="19" fillId="18" borderId="12" xfId="57" applyFont="1" applyFill="1" applyBorder="1" applyAlignment="1">
      <alignment horizontal="center" vertical="center"/>
      <protection/>
    </xf>
    <xf numFmtId="0" fontId="20" fillId="0" borderId="0" xfId="58" applyFont="1" applyBorder="1" applyAlignment="1">
      <alignment horizontal="center" vertical="center" wrapText="1"/>
      <protection/>
    </xf>
    <xf numFmtId="0" fontId="20" fillId="0" borderId="53" xfId="58" applyFont="1" applyBorder="1" applyAlignment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09kv.osztályok3" xfId="56"/>
    <cellStyle name="Normál_2010 2. mód." xfId="57"/>
    <cellStyle name="Normál_2012. évi létszámkeretek" xfId="58"/>
    <cellStyle name="Normál_pesterzséb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ik&#243;\2017\k&#246;lts&#233;gvet&#233;s\K&#246;lts&#233;gvet&#233;si%20RENDELET%20mell&#233;klete%202017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.Önk.összesítő"/>
      <sheetName val="2.mell.Bev."/>
      <sheetName val="3. mell.Kiad"/>
      <sheetName val="4.mell.LÉTSZÁ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view="pageLayout" zoomScale="82" zoomScaleNormal="87" zoomScaleSheetLayoutView="90" zoomScalePageLayoutView="82" workbookViewId="0" topLeftCell="B1">
      <selection activeCell="I13" sqref="I13"/>
    </sheetView>
  </sheetViews>
  <sheetFormatPr defaultColWidth="9.140625" defaultRowHeight="12.75"/>
  <cols>
    <col min="1" max="1" width="60.28125" style="84" customWidth="1"/>
    <col min="2" max="2" width="17.57421875" style="84" customWidth="1"/>
    <col min="3" max="5" width="19.28125" style="69" customWidth="1"/>
    <col min="6" max="8" width="15.28125" style="69" customWidth="1"/>
    <col min="9" max="12" width="18.140625" style="69" customWidth="1"/>
    <col min="13" max="13" width="20.421875" style="69" customWidth="1"/>
    <col min="14" max="14" width="16.140625" style="69" bestFit="1" customWidth="1"/>
    <col min="15" max="16384" width="9.140625" style="69" customWidth="1"/>
  </cols>
  <sheetData>
    <row r="1" spans="1:13" ht="24.75" customHeight="1" thickBot="1">
      <c r="A1" s="466" t="s">
        <v>173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8"/>
    </row>
    <row r="2" spans="1:14" ht="15.75" thickBot="1">
      <c r="A2" s="469" t="s">
        <v>0</v>
      </c>
      <c r="B2" s="489" t="s">
        <v>1</v>
      </c>
      <c r="C2" s="490"/>
      <c r="D2" s="491"/>
      <c r="E2" s="489" t="s">
        <v>85</v>
      </c>
      <c r="F2" s="490"/>
      <c r="G2" s="491"/>
      <c r="H2" s="489" t="s">
        <v>79</v>
      </c>
      <c r="I2" s="490"/>
      <c r="J2" s="491"/>
      <c r="K2" s="477" t="s">
        <v>2</v>
      </c>
      <c r="L2" s="478"/>
      <c r="M2" s="479"/>
      <c r="N2" s="444"/>
    </row>
    <row r="3" spans="1:14" ht="30.75" thickBot="1">
      <c r="A3" s="469"/>
      <c r="B3" s="116" t="s">
        <v>136</v>
      </c>
      <c r="C3" s="116" t="s">
        <v>137</v>
      </c>
      <c r="D3" s="298" t="s">
        <v>138</v>
      </c>
      <c r="E3" s="269" t="s">
        <v>136</v>
      </c>
      <c r="F3" s="116" t="s">
        <v>137</v>
      </c>
      <c r="G3" s="298" t="s">
        <v>138</v>
      </c>
      <c r="H3" s="269" t="s">
        <v>136</v>
      </c>
      <c r="I3" s="116" t="s">
        <v>137</v>
      </c>
      <c r="J3" s="298" t="s">
        <v>138</v>
      </c>
      <c r="K3" s="269" t="s">
        <v>136</v>
      </c>
      <c r="L3" s="116" t="s">
        <v>137</v>
      </c>
      <c r="M3" s="445" t="s">
        <v>138</v>
      </c>
      <c r="N3" s="446" t="s">
        <v>192</v>
      </c>
    </row>
    <row r="4" spans="1:14" ht="15">
      <c r="A4" s="70" t="s">
        <v>125</v>
      </c>
      <c r="B4" s="166">
        <f>SUM(B7:B12)</f>
        <v>258326422</v>
      </c>
      <c r="C4" s="166">
        <f>SUM(C7:C12)</f>
        <v>421687650</v>
      </c>
      <c r="D4" s="299">
        <f>'2.mell.Bev.'!M4</f>
        <v>362122989</v>
      </c>
      <c r="E4" s="289">
        <f>SUM(E7:E10)</f>
        <v>0</v>
      </c>
      <c r="F4" s="71">
        <f>SUM(F7:F10)</f>
        <v>1221332</v>
      </c>
      <c r="G4" s="312">
        <f>'2.mell.Bev.'!M48</f>
        <v>1221332</v>
      </c>
      <c r="H4" s="289">
        <f>SUM(H7:H10)</f>
        <v>1051103</v>
      </c>
      <c r="I4" s="71">
        <f>SUM(I7:I10)</f>
        <v>1441255</v>
      </c>
      <c r="J4" s="312">
        <f>'2.mell.Bev.'!M69</f>
        <v>1450803</v>
      </c>
      <c r="K4" s="321">
        <f aca="true" t="shared" si="0" ref="K4:L20">B4+E4+H4</f>
        <v>259377525</v>
      </c>
      <c r="L4" s="180">
        <f>C4+F4+I4</f>
        <v>424350237</v>
      </c>
      <c r="M4" s="180">
        <f>D4+G4+J4</f>
        <v>364795124</v>
      </c>
      <c r="N4" s="448">
        <f>(M4/L4)*100</f>
        <v>85.9655756478345</v>
      </c>
    </row>
    <row r="5" spans="1:14" ht="15">
      <c r="A5" s="72" t="s">
        <v>96</v>
      </c>
      <c r="B5" s="160">
        <f>'2.mell.Bev.'!K11</f>
        <v>136450278</v>
      </c>
      <c r="C5" s="160">
        <f>'2.mell.Bev.'!L11</f>
        <v>142730288</v>
      </c>
      <c r="D5" s="300">
        <f>'2.mell.Bev.'!M11</f>
        <v>142730288</v>
      </c>
      <c r="E5" s="290">
        <f>'2.mell.Bev.'!K49</f>
        <v>0</v>
      </c>
      <c r="F5" s="174">
        <f>'2.mell.Bev.'!L49</f>
        <v>1099704</v>
      </c>
      <c r="G5" s="174">
        <f>'2.mell.Bev.'!M49</f>
        <v>1099704</v>
      </c>
      <c r="H5" s="290">
        <f>'2.mell.Bev.'!K70</f>
        <v>0</v>
      </c>
      <c r="I5" s="174">
        <f>'2.mell.Bev.'!L70</f>
        <v>0</v>
      </c>
      <c r="J5" s="313">
        <f>'2.mell.Bev.'!M70</f>
        <v>0</v>
      </c>
      <c r="K5" s="322">
        <f t="shared" si="0"/>
        <v>136450278</v>
      </c>
      <c r="L5" s="183">
        <f t="shared" si="0"/>
        <v>143829992</v>
      </c>
      <c r="M5" s="183">
        <f aca="true" t="shared" si="1" ref="M5:M21">D5+G5+J5</f>
        <v>143829992</v>
      </c>
      <c r="N5" s="448">
        <f aca="true" t="shared" si="2" ref="N5:N21">(M5/L5)*100</f>
        <v>100</v>
      </c>
    </row>
    <row r="6" spans="1:14" ht="42.75">
      <c r="A6" s="72" t="s">
        <v>124</v>
      </c>
      <c r="B6" s="160">
        <f>'2.mell.Bev.'!K12</f>
        <v>8922200</v>
      </c>
      <c r="C6" s="160">
        <f>'2.mell.Bev.'!L12</f>
        <v>16532552</v>
      </c>
      <c r="D6" s="301">
        <f>'2.mell.Bev.'!M12</f>
        <v>13055690</v>
      </c>
      <c r="E6" s="290">
        <f>'2.mell.Bev.'!K50</f>
        <v>0</v>
      </c>
      <c r="F6" s="174">
        <f>'2.mell.Bev.'!L50</f>
        <v>1099704</v>
      </c>
      <c r="G6" s="313">
        <v>1099704</v>
      </c>
      <c r="H6" s="290">
        <v>0</v>
      </c>
      <c r="I6" s="174">
        <v>0</v>
      </c>
      <c r="J6" s="313">
        <v>0</v>
      </c>
      <c r="K6" s="322">
        <f t="shared" si="0"/>
        <v>8922200</v>
      </c>
      <c r="L6" s="183">
        <f t="shared" si="0"/>
        <v>17632256</v>
      </c>
      <c r="M6" s="183">
        <f>D6+G6+J6</f>
        <v>14155394</v>
      </c>
      <c r="N6" s="448">
        <f t="shared" si="2"/>
        <v>80.28124137943551</v>
      </c>
    </row>
    <row r="7" spans="1:14" ht="15">
      <c r="A7" s="74" t="s">
        <v>97</v>
      </c>
      <c r="B7" s="173">
        <f>'2.mell.Bev.'!K13</f>
        <v>145372478</v>
      </c>
      <c r="C7" s="173">
        <f>'2.mell.Bev.'!L13</f>
        <v>159262840</v>
      </c>
      <c r="D7" s="302">
        <f>'2.mell.Bev.'!M13</f>
        <v>155785978</v>
      </c>
      <c r="E7" s="289">
        <f>'2.mell.Bev.'!K51</f>
        <v>0</v>
      </c>
      <c r="F7" s="71">
        <f>'2.mell.Bev.'!L50</f>
        <v>1099704</v>
      </c>
      <c r="G7" s="71">
        <f>'2.mell.Bev.'!M50</f>
        <v>1099704</v>
      </c>
      <c r="H7" s="290">
        <f>'2.mell.Bev.'!K71</f>
        <v>0</v>
      </c>
      <c r="I7" s="174">
        <f>'2.mell.Bev.'!L71</f>
        <v>0</v>
      </c>
      <c r="J7" s="313">
        <f>'2.mell.Bev.'!M71</f>
        <v>0</v>
      </c>
      <c r="K7" s="322">
        <f t="shared" si="0"/>
        <v>145372478</v>
      </c>
      <c r="L7" s="183">
        <f t="shared" si="0"/>
        <v>160362544</v>
      </c>
      <c r="M7" s="183">
        <f t="shared" si="1"/>
        <v>156885682</v>
      </c>
      <c r="N7" s="448">
        <f t="shared" si="2"/>
        <v>97.83187400668825</v>
      </c>
    </row>
    <row r="8" spans="1:14" ht="15">
      <c r="A8" s="73" t="s">
        <v>98</v>
      </c>
      <c r="B8" s="161">
        <f>'2.mell.Bev.'!K14</f>
        <v>53464250</v>
      </c>
      <c r="C8" s="161">
        <f>'2.mell.Bev.'!L14</f>
        <v>178147708</v>
      </c>
      <c r="D8" s="301">
        <f>'2.mell.Bev.'!M14</f>
        <v>130570381</v>
      </c>
      <c r="E8" s="290">
        <f>'2.mell.Bev.'!K52</f>
        <v>0</v>
      </c>
      <c r="F8" s="174">
        <f>'2.mell.Bev.'!L52</f>
        <v>0</v>
      </c>
      <c r="G8" s="313">
        <v>0</v>
      </c>
      <c r="H8" s="290">
        <f>'2.mell.Bev.'!K72</f>
        <v>0</v>
      </c>
      <c r="I8" s="174">
        <f>'2.mell.Bev.'!L72</f>
        <v>0</v>
      </c>
      <c r="J8" s="313">
        <f>'2.mell.Bev.'!M72</f>
        <v>0</v>
      </c>
      <c r="K8" s="322">
        <f t="shared" si="0"/>
        <v>53464250</v>
      </c>
      <c r="L8" s="183">
        <f t="shared" si="0"/>
        <v>178147708</v>
      </c>
      <c r="M8" s="183">
        <f t="shared" si="1"/>
        <v>130570381</v>
      </c>
      <c r="N8" s="448">
        <f t="shared" si="2"/>
        <v>73.29332634467573</v>
      </c>
    </row>
    <row r="9" spans="1:14" ht="15">
      <c r="A9" s="73" t="s">
        <v>99</v>
      </c>
      <c r="B9" s="161">
        <f>'2.mell.Bev.'!K21</f>
        <v>48000000</v>
      </c>
      <c r="C9" s="161">
        <f>'2.mell.Bev.'!L21</f>
        <v>68167639</v>
      </c>
      <c r="D9" s="301">
        <f>'2.mell.Bev.'!M21</f>
        <v>60040944</v>
      </c>
      <c r="E9" s="290">
        <f>'2.mell.Bev.'!K55</f>
        <v>0</v>
      </c>
      <c r="F9" s="174">
        <f>'2.mell.Bev.'!L53</f>
        <v>0</v>
      </c>
      <c r="G9" s="313">
        <v>0</v>
      </c>
      <c r="H9" s="290">
        <f>'2.mell.Bev.'!K75</f>
        <v>0</v>
      </c>
      <c r="I9" s="174">
        <f>'2.mell.Bev.'!L75</f>
        <v>0</v>
      </c>
      <c r="J9" s="313">
        <f>'2.mell.Bev.'!M75</f>
        <v>0</v>
      </c>
      <c r="K9" s="322">
        <f t="shared" si="0"/>
        <v>48000000</v>
      </c>
      <c r="L9" s="183">
        <f t="shared" si="0"/>
        <v>68167639</v>
      </c>
      <c r="M9" s="183">
        <f t="shared" si="1"/>
        <v>60040944</v>
      </c>
      <c r="N9" s="448">
        <f t="shared" si="2"/>
        <v>88.07836809486683</v>
      </c>
    </row>
    <row r="10" spans="1:14" ht="15">
      <c r="A10" s="73" t="s">
        <v>45</v>
      </c>
      <c r="B10" s="161">
        <f>'2.mell.Bev.'!K29</f>
        <v>11489694</v>
      </c>
      <c r="C10" s="161">
        <f>'2.mell.Bev.'!L29</f>
        <v>16109463</v>
      </c>
      <c r="D10" s="301">
        <f>'2.mell.Bev.'!M29</f>
        <v>15725686</v>
      </c>
      <c r="E10" s="290">
        <f>'2.mell.Bev.'!K56</f>
        <v>0</v>
      </c>
      <c r="F10" s="174">
        <f>'2.mell.Bev.'!L56</f>
        <v>121628</v>
      </c>
      <c r="G10" s="313">
        <f>'2.mell.Bev.'!M56</f>
        <v>121628</v>
      </c>
      <c r="H10" s="290">
        <f>'2.mell.Bev.'!K81</f>
        <v>1051103</v>
      </c>
      <c r="I10" s="174">
        <f>'2.mell.Bev.'!L81</f>
        <v>1441255</v>
      </c>
      <c r="J10" s="313">
        <f>'2.mell.Bev.'!M81</f>
        <v>1450803</v>
      </c>
      <c r="K10" s="322">
        <f t="shared" si="0"/>
        <v>12540797</v>
      </c>
      <c r="L10" s="183">
        <f t="shared" si="0"/>
        <v>17672346</v>
      </c>
      <c r="M10" s="183">
        <f t="shared" si="1"/>
        <v>17298117</v>
      </c>
      <c r="N10" s="448">
        <f t="shared" si="2"/>
        <v>97.88240338888792</v>
      </c>
    </row>
    <row r="11" spans="1:14" ht="15">
      <c r="A11" s="74" t="s">
        <v>3</v>
      </c>
      <c r="B11" s="162">
        <f>'2.mell.Bev.'!K32</f>
        <v>0</v>
      </c>
      <c r="C11" s="162">
        <f>'2.mell.Bev.'!L32</f>
        <v>0</v>
      </c>
      <c r="D11" s="303">
        <f>'2.mell.Bev.'!M32</f>
        <v>0</v>
      </c>
      <c r="E11" s="291">
        <f>'2.mell.Bev.'!K57</f>
        <v>0</v>
      </c>
      <c r="F11" s="75">
        <f>'2.mell.Bev.'!L57</f>
        <v>0</v>
      </c>
      <c r="G11" s="314">
        <f>'2.mell.Bev.'!M57</f>
        <v>0</v>
      </c>
      <c r="H11" s="291">
        <f>'2.mell.Bev.'!K82</f>
        <v>0</v>
      </c>
      <c r="I11" s="75">
        <f>'2.mell.Bev.'!L82</f>
        <v>0</v>
      </c>
      <c r="J11" s="313">
        <f>'2.mell.Bev.'!M82</f>
        <v>0</v>
      </c>
      <c r="K11" s="323">
        <f t="shared" si="0"/>
        <v>0</v>
      </c>
      <c r="L11" s="181">
        <f t="shared" si="0"/>
        <v>0</v>
      </c>
      <c r="M11" s="181">
        <f t="shared" si="1"/>
        <v>0</v>
      </c>
      <c r="N11" s="448"/>
    </row>
    <row r="12" spans="1:14" ht="15">
      <c r="A12" s="73" t="s">
        <v>4</v>
      </c>
      <c r="B12" s="167">
        <f>B13+B14</f>
        <v>0</v>
      </c>
      <c r="C12" s="167">
        <f>C13+C14</f>
        <v>0</v>
      </c>
      <c r="D12" s="304">
        <f>'2.mell.Bev.'!M33</f>
        <v>0</v>
      </c>
      <c r="E12" s="292">
        <f>E13+E14</f>
        <v>0</v>
      </c>
      <c r="F12" s="167">
        <f>F13+F14</f>
        <v>0</v>
      </c>
      <c r="G12" s="315">
        <f>'2.mell.Bev.'!M58</f>
        <v>0</v>
      </c>
      <c r="H12" s="310">
        <f>H13+H14</f>
        <v>0</v>
      </c>
      <c r="I12" s="168">
        <f>I13+I14</f>
        <v>0</v>
      </c>
      <c r="J12" s="315">
        <f>'2.mell.Bev.'!M83</f>
        <v>0</v>
      </c>
      <c r="K12" s="324">
        <f t="shared" si="0"/>
        <v>0</v>
      </c>
      <c r="L12" s="184">
        <f t="shared" si="0"/>
        <v>0</v>
      </c>
      <c r="M12" s="184">
        <f t="shared" si="1"/>
        <v>0</v>
      </c>
      <c r="N12" s="448"/>
    </row>
    <row r="13" spans="1:14" ht="15">
      <c r="A13" s="76" t="s">
        <v>5</v>
      </c>
      <c r="B13" s="163">
        <f>'2.mell.Bev.'!K34</f>
        <v>0</v>
      </c>
      <c r="C13" s="163">
        <f>'2.mell.Bev.'!L34</f>
        <v>0</v>
      </c>
      <c r="D13" s="303">
        <f>'2.mell.Bev.'!M34</f>
        <v>0</v>
      </c>
      <c r="E13" s="293">
        <f>'2.mell.Bev.'!K59</f>
        <v>0</v>
      </c>
      <c r="F13" s="175">
        <f>'2.mell.Bev.'!L59</f>
        <v>0</v>
      </c>
      <c r="G13" s="315">
        <f>'2.mell.Bev.'!M59</f>
        <v>0</v>
      </c>
      <c r="H13" s="293">
        <f>'2.mell.Bev.'!K84</f>
        <v>0</v>
      </c>
      <c r="I13" s="175">
        <f>'2.mell.Bev.'!L84</f>
        <v>0</v>
      </c>
      <c r="J13" s="315">
        <f>'2.mell.Bev.'!M84</f>
        <v>0</v>
      </c>
      <c r="K13" s="325">
        <f t="shared" si="0"/>
        <v>0</v>
      </c>
      <c r="L13" s="185">
        <f t="shared" si="0"/>
        <v>0</v>
      </c>
      <c r="M13" s="185">
        <f t="shared" si="1"/>
        <v>0</v>
      </c>
      <c r="N13" s="448"/>
    </row>
    <row r="14" spans="1:14" ht="15">
      <c r="A14" s="76" t="s">
        <v>6</v>
      </c>
      <c r="B14" s="163">
        <f>'2.mell.Bev.'!K35</f>
        <v>0</v>
      </c>
      <c r="C14" s="163">
        <f>'2.mell.Bev.'!L35</f>
        <v>0</v>
      </c>
      <c r="D14" s="303">
        <f>'2.mell.Bev.'!M35</f>
        <v>0</v>
      </c>
      <c r="E14" s="293">
        <f>'2.mell.Bev.'!K60</f>
        <v>0</v>
      </c>
      <c r="F14" s="175">
        <f>'2.mell.Bev.'!L60</f>
        <v>0</v>
      </c>
      <c r="G14" s="315">
        <f>'2.mell.Bev.'!M60</f>
        <v>0</v>
      </c>
      <c r="H14" s="293">
        <f>'2.mell.Bev.'!K85</f>
        <v>0</v>
      </c>
      <c r="I14" s="175">
        <f>'2.mell.Bev.'!L85</f>
        <v>0</v>
      </c>
      <c r="J14" s="315">
        <f>'2.mell.Bev.'!M85</f>
        <v>0</v>
      </c>
      <c r="K14" s="325">
        <f t="shared" si="0"/>
        <v>0</v>
      </c>
      <c r="L14" s="185">
        <f t="shared" si="0"/>
        <v>0</v>
      </c>
      <c r="M14" s="185">
        <f t="shared" si="1"/>
        <v>0</v>
      </c>
      <c r="N14" s="448"/>
    </row>
    <row r="15" spans="1:14" ht="15.75" thickBot="1">
      <c r="A15" s="73" t="s">
        <v>115</v>
      </c>
      <c r="B15" s="164">
        <v>0</v>
      </c>
      <c r="C15" s="164">
        <v>0</v>
      </c>
      <c r="D15" s="305">
        <v>0</v>
      </c>
      <c r="E15" s="293">
        <f>'2.mell.Bev.'!K61</f>
        <v>54202193</v>
      </c>
      <c r="F15" s="77">
        <f>'2.mell.Bev.'!L61</f>
        <v>50166133</v>
      </c>
      <c r="G15" s="316">
        <f>'2.mell.Bev.'!M61</f>
        <v>50166133</v>
      </c>
      <c r="H15" s="311">
        <f>'2.mell.Bev.'!K86</f>
        <v>65102763</v>
      </c>
      <c r="I15" s="77">
        <f>'2.mell.Bev.'!L86</f>
        <v>62743940</v>
      </c>
      <c r="J15" s="315">
        <f>'2.mell.Bev.'!M86</f>
        <v>62743940</v>
      </c>
      <c r="K15" s="326">
        <f t="shared" si="0"/>
        <v>119304956</v>
      </c>
      <c r="L15" s="182">
        <f t="shared" si="0"/>
        <v>112910073</v>
      </c>
      <c r="M15" s="182">
        <f t="shared" si="1"/>
        <v>112910073</v>
      </c>
      <c r="N15" s="449">
        <f t="shared" si="2"/>
        <v>100</v>
      </c>
    </row>
    <row r="16" spans="1:14" ht="15.75" thickBot="1">
      <c r="A16" s="78" t="s">
        <v>10</v>
      </c>
      <c r="B16" s="169">
        <f>'2.mell.Bev.'!K42</f>
        <v>-119304955</v>
      </c>
      <c r="C16" s="170">
        <f>'2.mell.Bev.'!L42</f>
        <v>-112910073</v>
      </c>
      <c r="D16" s="306">
        <f>'2.mell.Bev.'!M42</f>
        <v>-112910073</v>
      </c>
      <c r="E16" s="294">
        <v>0</v>
      </c>
      <c r="F16" s="176">
        <v>0</v>
      </c>
      <c r="G16" s="317">
        <v>0</v>
      </c>
      <c r="H16" s="294">
        <v>0</v>
      </c>
      <c r="I16" s="176">
        <v>0</v>
      </c>
      <c r="J16" s="317">
        <v>0</v>
      </c>
      <c r="K16" s="327">
        <f t="shared" si="0"/>
        <v>-119304955</v>
      </c>
      <c r="L16" s="186">
        <f t="shared" si="0"/>
        <v>-112910073</v>
      </c>
      <c r="M16" s="186">
        <f t="shared" si="1"/>
        <v>-112910073</v>
      </c>
      <c r="N16" s="450">
        <f t="shared" si="2"/>
        <v>100</v>
      </c>
    </row>
    <row r="17" spans="1:14" s="80" customFormat="1" ht="30.75" customHeight="1" thickBot="1">
      <c r="A17" s="79" t="s">
        <v>7</v>
      </c>
      <c r="B17" s="171">
        <f>SUM(B7:B12)+B15+B16</f>
        <v>139021467</v>
      </c>
      <c r="C17" s="171">
        <f>SUM(C7:C12)+C15+C16</f>
        <v>308777577</v>
      </c>
      <c r="D17" s="307">
        <f>SUM(D7:D12)+D15+D16</f>
        <v>249212916</v>
      </c>
      <c r="E17" s="295">
        <f>SUM(E7:E12)+E15+E16</f>
        <v>54202193</v>
      </c>
      <c r="F17" s="177">
        <f>SUM(F7:F12)+F15+F16</f>
        <v>51387465</v>
      </c>
      <c r="G17" s="318">
        <f>'2.mell.Bev.'!M62</f>
        <v>51387465</v>
      </c>
      <c r="H17" s="295">
        <f>SUM(H7:H12)+H15+H16</f>
        <v>66153866</v>
      </c>
      <c r="I17" s="177">
        <f>SUM(I7:I12)+I15+I16</f>
        <v>64185195</v>
      </c>
      <c r="J17" s="318">
        <f>SUM(J7:J12)+J15+J16</f>
        <v>64194743</v>
      </c>
      <c r="K17" s="295">
        <f t="shared" si="0"/>
        <v>259377526</v>
      </c>
      <c r="L17" s="177">
        <f t="shared" si="0"/>
        <v>424350237</v>
      </c>
      <c r="M17" s="177">
        <f t="shared" si="1"/>
        <v>364795124</v>
      </c>
      <c r="N17" s="449">
        <f t="shared" si="2"/>
        <v>85.9655756478345</v>
      </c>
    </row>
    <row r="18" spans="1:14" ht="28.5">
      <c r="A18" s="81" t="s">
        <v>8</v>
      </c>
      <c r="B18" s="160">
        <f>'2.mell.Bev.'!K37</f>
        <v>185113357</v>
      </c>
      <c r="C18" s="160">
        <f>'2.mell.Bev.'!L37</f>
        <v>191888330</v>
      </c>
      <c r="D18" s="300">
        <f>'2.mell.Bev.'!M37</f>
        <v>191888330</v>
      </c>
      <c r="E18" s="290">
        <f>'2.mell.Bev.'!K63</f>
        <v>0</v>
      </c>
      <c r="F18" s="174">
        <f>'2.mell.Bev.'!L63</f>
        <v>1868638</v>
      </c>
      <c r="G18" s="313">
        <f>'2.mell.Bev.'!M63</f>
        <v>1868638</v>
      </c>
      <c r="H18" s="290">
        <f>'2.mell.Bev.'!K88</f>
        <v>0</v>
      </c>
      <c r="I18" s="174">
        <f>'2.mell.Bev.'!L88</f>
        <v>781614</v>
      </c>
      <c r="J18" s="313">
        <f>'2.mell.Bev.'!M88</f>
        <v>781614</v>
      </c>
      <c r="K18" s="322">
        <f t="shared" si="0"/>
        <v>185113357</v>
      </c>
      <c r="L18" s="183">
        <f t="shared" si="0"/>
        <v>194538582</v>
      </c>
      <c r="M18" s="183">
        <f t="shared" si="1"/>
        <v>194538582</v>
      </c>
      <c r="N18" s="451">
        <f t="shared" si="2"/>
        <v>100</v>
      </c>
    </row>
    <row r="19" spans="1:14" ht="15.75" thickBot="1">
      <c r="A19" s="82" t="s">
        <v>9</v>
      </c>
      <c r="B19" s="165">
        <f>'2.mell.Bev.'!K38</f>
        <v>0</v>
      </c>
      <c r="C19" s="165">
        <f>'2.mell.Bev.'!L38</f>
        <v>0</v>
      </c>
      <c r="D19" s="308">
        <f>'2.mell.Bev.'!M38</f>
        <v>0</v>
      </c>
      <c r="E19" s="296">
        <v>0</v>
      </c>
      <c r="F19" s="178">
        <v>0</v>
      </c>
      <c r="G19" s="319">
        <v>0</v>
      </c>
      <c r="H19" s="296">
        <v>0</v>
      </c>
      <c r="I19" s="178">
        <v>0</v>
      </c>
      <c r="J19" s="319">
        <v>0</v>
      </c>
      <c r="K19" s="328">
        <f>B19+E19+H19</f>
        <v>0</v>
      </c>
      <c r="L19" s="187">
        <f>C19+F19+I19</f>
        <v>0</v>
      </c>
      <c r="M19" s="187">
        <f>D19+G19+J19</f>
        <v>0</v>
      </c>
      <c r="N19" s="452"/>
    </row>
    <row r="20" spans="1:14" ht="15.75" thickBot="1">
      <c r="A20" s="82" t="s">
        <v>185</v>
      </c>
      <c r="B20" s="165">
        <f>'2.mell.Bev.'!K39</f>
        <v>0</v>
      </c>
      <c r="C20" s="165">
        <f>'2.mell.Bev.'!L39</f>
        <v>5333377</v>
      </c>
      <c r="D20" s="308">
        <f>'2.mell.Bev.'!M39</f>
        <v>5333377</v>
      </c>
      <c r="E20" s="296">
        <v>0</v>
      </c>
      <c r="F20" s="178">
        <v>0</v>
      </c>
      <c r="G20" s="319">
        <v>0</v>
      </c>
      <c r="H20" s="296">
        <v>0</v>
      </c>
      <c r="I20" s="178">
        <v>0</v>
      </c>
      <c r="J20" s="319">
        <v>0</v>
      </c>
      <c r="K20" s="328">
        <f t="shared" si="0"/>
        <v>0</v>
      </c>
      <c r="L20" s="187">
        <f t="shared" si="0"/>
        <v>5333377</v>
      </c>
      <c r="M20" s="187">
        <f t="shared" si="1"/>
        <v>5333377</v>
      </c>
      <c r="N20" s="449">
        <f t="shared" si="2"/>
        <v>100</v>
      </c>
    </row>
    <row r="21" spans="1:14" s="80" customFormat="1" ht="30" customHeight="1" thickBot="1">
      <c r="A21" s="83" t="s">
        <v>11</v>
      </c>
      <c r="B21" s="172">
        <f>B17+B18+B20</f>
        <v>324134824</v>
      </c>
      <c r="C21" s="172">
        <f>C17+C18+C19+C20</f>
        <v>505999284</v>
      </c>
      <c r="D21" s="309">
        <f>D17+D18+D20</f>
        <v>446434623</v>
      </c>
      <c r="E21" s="297">
        <f>E17+E18</f>
        <v>54202193</v>
      </c>
      <c r="F21" s="179">
        <f>F17+F18</f>
        <v>53256103</v>
      </c>
      <c r="G21" s="320">
        <f>'2.mell.Bev.'!M64</f>
        <v>53256103</v>
      </c>
      <c r="H21" s="297">
        <f>H17+H18</f>
        <v>66153866</v>
      </c>
      <c r="I21" s="179">
        <f>I17+I18</f>
        <v>64966809</v>
      </c>
      <c r="J21" s="320">
        <f>J17+J18</f>
        <v>64976357</v>
      </c>
      <c r="K21" s="297">
        <f>B21+E21+H21</f>
        <v>444490883</v>
      </c>
      <c r="L21" s="179">
        <f>C21+F21+I21</f>
        <v>624222196</v>
      </c>
      <c r="M21" s="443">
        <f t="shared" si="1"/>
        <v>564667083</v>
      </c>
      <c r="N21" s="450">
        <f t="shared" si="2"/>
        <v>90.45930865938</v>
      </c>
    </row>
    <row r="22" ht="14.25">
      <c r="N22" s="439"/>
    </row>
    <row r="23" spans="1:14" ht="26.25" customHeight="1" thickBot="1">
      <c r="A23" s="482" t="s">
        <v>174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47"/>
    </row>
    <row r="24" spans="1:14" ht="15.75" thickBot="1">
      <c r="A24" s="113"/>
      <c r="B24" s="478" t="s">
        <v>1</v>
      </c>
      <c r="C24" s="478"/>
      <c r="D24" s="480"/>
      <c r="E24" s="481" t="s">
        <v>85</v>
      </c>
      <c r="F24" s="478"/>
      <c r="G24" s="480"/>
      <c r="H24" s="481" t="s">
        <v>79</v>
      </c>
      <c r="I24" s="478"/>
      <c r="J24" s="480"/>
      <c r="K24" s="478" t="s">
        <v>13</v>
      </c>
      <c r="L24" s="478"/>
      <c r="M24" s="478"/>
      <c r="N24" s="440"/>
    </row>
    <row r="25" spans="1:14" ht="30.75" thickBot="1">
      <c r="A25" s="85" t="s">
        <v>12</v>
      </c>
      <c r="B25" s="116" t="s">
        <v>136</v>
      </c>
      <c r="C25" s="116" t="s">
        <v>137</v>
      </c>
      <c r="D25" s="279" t="s">
        <v>138</v>
      </c>
      <c r="E25" s="269" t="s">
        <v>136</v>
      </c>
      <c r="F25" s="116" t="s">
        <v>137</v>
      </c>
      <c r="G25" s="279" t="s">
        <v>138</v>
      </c>
      <c r="H25" s="269" t="s">
        <v>136</v>
      </c>
      <c r="I25" s="116" t="s">
        <v>137</v>
      </c>
      <c r="J25" s="279" t="s">
        <v>138</v>
      </c>
      <c r="K25" s="269" t="s">
        <v>136</v>
      </c>
      <c r="L25" s="116" t="s">
        <v>137</v>
      </c>
      <c r="M25" s="445" t="s">
        <v>138</v>
      </c>
      <c r="N25" s="446" t="s">
        <v>192</v>
      </c>
    </row>
    <row r="26" spans="1:14" ht="15">
      <c r="A26" s="86" t="s">
        <v>120</v>
      </c>
      <c r="B26" s="188">
        <f>SUM(B27:B31)</f>
        <v>109143590</v>
      </c>
      <c r="C26" s="188">
        <f>SUM(C27:C31)</f>
        <v>104364865</v>
      </c>
      <c r="D26" s="280">
        <f>'3. mell.Kiad'!M17</f>
        <v>104148863</v>
      </c>
      <c r="E26" s="270">
        <f>SUM(E27:E31)</f>
        <v>54100593</v>
      </c>
      <c r="F26" s="188">
        <f>SUM(F27:F31)</f>
        <v>53132195</v>
      </c>
      <c r="G26" s="280">
        <f>'3. mell.Kiad'!M4</f>
        <v>52954224</v>
      </c>
      <c r="H26" s="270">
        <f>SUM(H27:H31)</f>
        <v>66153866</v>
      </c>
      <c r="I26" s="188">
        <f>SUM(I27:I31)</f>
        <v>64758232</v>
      </c>
      <c r="J26" s="280">
        <f>'3. mell.Kiad'!M51</f>
        <v>64172702</v>
      </c>
      <c r="K26" s="270">
        <f aca="true" t="shared" si="3" ref="K26:L42">B26+E26+H26</f>
        <v>229398049</v>
      </c>
      <c r="L26" s="188">
        <f t="shared" si="3"/>
        <v>222255292</v>
      </c>
      <c r="M26" s="188">
        <f>D26+G26+J26</f>
        <v>221275789</v>
      </c>
      <c r="N26" s="448">
        <f>(M26/L26)*100</f>
        <v>99.55928923393195</v>
      </c>
    </row>
    <row r="27" spans="1:14" ht="15">
      <c r="A27" s="87" t="s">
        <v>14</v>
      </c>
      <c r="B27" s="88">
        <f>'3. mell.Kiad'!K18</f>
        <v>33321490</v>
      </c>
      <c r="C27" s="88">
        <f>'3. mell.Kiad'!L18</f>
        <v>38427775</v>
      </c>
      <c r="D27" s="281">
        <f>'3. mell.Kiad'!M18</f>
        <v>38427775</v>
      </c>
      <c r="E27" s="271">
        <f>'3. mell.Kiad'!K5</f>
        <v>37818604</v>
      </c>
      <c r="F27" s="88">
        <f>'3. mell.Kiad'!L5</f>
        <v>39676544</v>
      </c>
      <c r="G27" s="334">
        <f>'3. mell.Kiad'!M5</f>
        <v>39498573</v>
      </c>
      <c r="H27" s="271">
        <f>'3. mell.Kiad'!K52</f>
        <v>44440586</v>
      </c>
      <c r="I27" s="88">
        <f>'3. mell.Kiad'!L52</f>
        <v>44312168</v>
      </c>
      <c r="J27" s="334">
        <f>'3. mell.Kiad'!M52</f>
        <v>43779874</v>
      </c>
      <c r="K27" s="271">
        <f t="shared" si="3"/>
        <v>115580680</v>
      </c>
      <c r="L27" s="88">
        <f t="shared" si="3"/>
        <v>122416487</v>
      </c>
      <c r="M27" s="88">
        <f aca="true" t="shared" si="4" ref="M27:M49">D27+G27+J27</f>
        <v>121706222</v>
      </c>
      <c r="N27" s="448">
        <f aca="true" t="shared" si="5" ref="N27:N49">(M27/L27)*100</f>
        <v>99.41979628936745</v>
      </c>
    </row>
    <row r="28" spans="1:14" ht="15">
      <c r="A28" s="89" t="s">
        <v>86</v>
      </c>
      <c r="B28" s="88">
        <f>'3. mell.Kiad'!K19</f>
        <v>6978533</v>
      </c>
      <c r="C28" s="88">
        <f>'3. mell.Kiad'!L19</f>
        <v>7844054</v>
      </c>
      <c r="D28" s="281">
        <f>'3. mell.Kiad'!M19</f>
        <v>7844054</v>
      </c>
      <c r="E28" s="271">
        <f>'3. mell.Kiad'!K6</f>
        <v>7868682</v>
      </c>
      <c r="F28" s="88">
        <f>'3. mell.Kiad'!L6</f>
        <v>7943229</v>
      </c>
      <c r="G28" s="334">
        <f>'3. mell.Kiad'!M6</f>
        <v>7943229</v>
      </c>
      <c r="H28" s="271">
        <f>'3. mell.Kiad'!K53</f>
        <v>8955000</v>
      </c>
      <c r="I28" s="88">
        <f>'3. mell.Kiad'!L53</f>
        <v>9016151</v>
      </c>
      <c r="J28" s="334">
        <f>'3. mell.Kiad'!M53</f>
        <v>8989429</v>
      </c>
      <c r="K28" s="271">
        <f t="shared" si="3"/>
        <v>23802215</v>
      </c>
      <c r="L28" s="88">
        <f t="shared" si="3"/>
        <v>24803434</v>
      </c>
      <c r="M28" s="88">
        <f t="shared" si="4"/>
        <v>24776712</v>
      </c>
      <c r="N28" s="448">
        <f t="shared" si="5"/>
        <v>99.89226491783356</v>
      </c>
    </row>
    <row r="29" spans="1:14" ht="15">
      <c r="A29" s="90" t="s">
        <v>15</v>
      </c>
      <c r="B29" s="88">
        <f>'3. mell.Kiad'!K20</f>
        <v>56857672</v>
      </c>
      <c r="C29" s="88">
        <f>'3. mell.Kiad'!L20</f>
        <v>47585931</v>
      </c>
      <c r="D29" s="281">
        <f>'3. mell.Kiad'!M20</f>
        <v>47369929</v>
      </c>
      <c r="E29" s="271">
        <f>'3. mell.Kiad'!K7</f>
        <v>8413307</v>
      </c>
      <c r="F29" s="88">
        <f>'3. mell.Kiad'!L7</f>
        <v>5512422</v>
      </c>
      <c r="G29" s="334">
        <f>'3. mell.Kiad'!M7</f>
        <v>5512422</v>
      </c>
      <c r="H29" s="271">
        <f>'3. mell.Kiad'!K54</f>
        <v>12758280</v>
      </c>
      <c r="I29" s="88">
        <f>'3. mell.Kiad'!L54</f>
        <v>11429913</v>
      </c>
      <c r="J29" s="334">
        <f>'3. mell.Kiad'!M54</f>
        <v>11403399</v>
      </c>
      <c r="K29" s="271">
        <f t="shared" si="3"/>
        <v>78029259</v>
      </c>
      <c r="L29" s="88">
        <f t="shared" si="3"/>
        <v>64528266</v>
      </c>
      <c r="M29" s="88">
        <f t="shared" si="4"/>
        <v>64285750</v>
      </c>
      <c r="N29" s="448">
        <f t="shared" si="5"/>
        <v>99.62417090209739</v>
      </c>
    </row>
    <row r="30" spans="1:14" ht="15">
      <c r="A30" s="90" t="s">
        <v>87</v>
      </c>
      <c r="B30" s="88">
        <f>'3. mell.Kiad'!K21</f>
        <v>2255400</v>
      </c>
      <c r="C30" s="88">
        <f>'3. mell.Kiad'!L21</f>
        <v>1366950</v>
      </c>
      <c r="D30" s="281">
        <f>'3. mell.Kiad'!M21</f>
        <v>1366950</v>
      </c>
      <c r="E30" s="271">
        <v>0</v>
      </c>
      <c r="F30" s="88">
        <v>0</v>
      </c>
      <c r="G30" s="281">
        <v>0</v>
      </c>
      <c r="H30" s="271">
        <v>0</v>
      </c>
      <c r="I30" s="88">
        <v>0</v>
      </c>
      <c r="J30" s="281">
        <v>0</v>
      </c>
      <c r="K30" s="271">
        <f t="shared" si="3"/>
        <v>2255400</v>
      </c>
      <c r="L30" s="88">
        <f t="shared" si="3"/>
        <v>1366950</v>
      </c>
      <c r="M30" s="88">
        <f t="shared" si="4"/>
        <v>1366950</v>
      </c>
      <c r="N30" s="448">
        <f t="shared" si="5"/>
        <v>100</v>
      </c>
    </row>
    <row r="31" spans="1:14" ht="15">
      <c r="A31" s="90" t="s">
        <v>88</v>
      </c>
      <c r="B31" s="88">
        <f>'3. mell.Kiad'!K22</f>
        <v>9730495</v>
      </c>
      <c r="C31" s="88">
        <f>'3. mell.Kiad'!L22</f>
        <v>9140155</v>
      </c>
      <c r="D31" s="281">
        <f>'3. mell.Kiad'!M22</f>
        <v>9140155</v>
      </c>
      <c r="E31" s="271">
        <f>'3. mell.Kiad'!K8</f>
        <v>0</v>
      </c>
      <c r="F31" s="88">
        <f>'3. mell.Kiad'!L8</f>
        <v>0</v>
      </c>
      <c r="G31" s="281">
        <f>'3. mell.Kiad'!M8</f>
        <v>0</v>
      </c>
      <c r="H31" s="271">
        <f>'3. mell.Kiad'!K55</f>
        <v>0</v>
      </c>
      <c r="I31" s="88">
        <f>'3. mell.Kiad'!L55</f>
        <v>0</v>
      </c>
      <c r="J31" s="281">
        <f>'3. mell.Kiad'!M55</f>
        <v>0</v>
      </c>
      <c r="K31" s="271">
        <f t="shared" si="3"/>
        <v>9730495</v>
      </c>
      <c r="L31" s="88">
        <f t="shared" si="3"/>
        <v>9140155</v>
      </c>
      <c r="M31" s="88">
        <f t="shared" si="4"/>
        <v>9140155</v>
      </c>
      <c r="N31" s="448">
        <f t="shared" si="5"/>
        <v>100</v>
      </c>
    </row>
    <row r="32" spans="1:14" ht="15">
      <c r="A32" s="330" t="s">
        <v>182</v>
      </c>
      <c r="B32" s="88">
        <f>'3. mell.Kiad'!K23</f>
        <v>0</v>
      </c>
      <c r="C32" s="88">
        <f>'3. mell.Kiad'!L23</f>
        <v>300000</v>
      </c>
      <c r="D32" s="281">
        <f>'3. mell.Kiad'!M23</f>
        <v>300000</v>
      </c>
      <c r="E32" s="271">
        <v>0</v>
      </c>
      <c r="F32" s="88">
        <v>0</v>
      </c>
      <c r="G32" s="281">
        <v>0</v>
      </c>
      <c r="H32" s="271">
        <v>0</v>
      </c>
      <c r="I32" s="88">
        <v>0</v>
      </c>
      <c r="J32" s="281">
        <v>0</v>
      </c>
      <c r="K32" s="271"/>
      <c r="L32" s="88"/>
      <c r="M32" s="88">
        <f t="shared" si="4"/>
        <v>300000</v>
      </c>
      <c r="N32" s="448"/>
    </row>
    <row r="33" spans="1:14" ht="15">
      <c r="A33" s="91" t="s">
        <v>118</v>
      </c>
      <c r="B33" s="88">
        <f>'3. mell.Kiad'!K24</f>
        <v>9730495</v>
      </c>
      <c r="C33" s="88">
        <f>'3. mell.Kiad'!L24</f>
        <v>8840155</v>
      </c>
      <c r="D33" s="281">
        <f>'3. mell.Kiad'!M24</f>
        <v>8840155</v>
      </c>
      <c r="E33" s="271">
        <v>0</v>
      </c>
      <c r="F33" s="88">
        <v>0</v>
      </c>
      <c r="G33" s="281">
        <v>0</v>
      </c>
      <c r="H33" s="271">
        <v>0</v>
      </c>
      <c r="I33" s="88">
        <v>0</v>
      </c>
      <c r="J33" s="281">
        <v>0</v>
      </c>
      <c r="K33" s="271">
        <f t="shared" si="3"/>
        <v>9730495</v>
      </c>
      <c r="L33" s="88">
        <f t="shared" si="3"/>
        <v>8840155</v>
      </c>
      <c r="M33" s="88">
        <f t="shared" si="4"/>
        <v>8840155</v>
      </c>
      <c r="N33" s="448">
        <f t="shared" si="5"/>
        <v>100</v>
      </c>
    </row>
    <row r="34" spans="1:14" ht="15">
      <c r="A34" s="92" t="s">
        <v>122</v>
      </c>
      <c r="B34" s="88">
        <f>'3. mell.Kiad'!K25</f>
        <v>0</v>
      </c>
      <c r="C34" s="88">
        <f>'3. mell.Kiad'!L25</f>
        <v>0</v>
      </c>
      <c r="D34" s="281">
        <f>'3. mell.Kiad'!M25</f>
        <v>0</v>
      </c>
      <c r="E34" s="271">
        <v>0</v>
      </c>
      <c r="F34" s="88">
        <v>0</v>
      </c>
      <c r="G34" s="281">
        <v>0</v>
      </c>
      <c r="H34" s="271">
        <v>0</v>
      </c>
      <c r="I34" s="88">
        <v>0</v>
      </c>
      <c r="J34" s="281">
        <v>0</v>
      </c>
      <c r="K34" s="271">
        <f t="shared" si="3"/>
        <v>0</v>
      </c>
      <c r="L34" s="88">
        <f t="shared" si="3"/>
        <v>0</v>
      </c>
      <c r="M34" s="88">
        <f t="shared" si="4"/>
        <v>0</v>
      </c>
      <c r="N34" s="448"/>
    </row>
    <row r="35" spans="1:14" ht="15">
      <c r="A35" s="335" t="s">
        <v>189</v>
      </c>
      <c r="B35" s="88">
        <f>'3. mell.Kiad'!K28</f>
        <v>0</v>
      </c>
      <c r="C35" s="88">
        <f>'3. mell.Kiad'!L28</f>
        <v>0</v>
      </c>
      <c r="D35" s="281">
        <f>'3. mell.Kiad'!M28</f>
        <v>0</v>
      </c>
      <c r="E35" s="271">
        <v>0</v>
      </c>
      <c r="F35" s="88">
        <v>0</v>
      </c>
      <c r="G35" s="281">
        <v>0</v>
      </c>
      <c r="H35" s="271">
        <v>0</v>
      </c>
      <c r="I35" s="88">
        <v>0</v>
      </c>
      <c r="J35" s="281">
        <v>0</v>
      </c>
      <c r="K35" s="271">
        <f t="shared" si="3"/>
        <v>0</v>
      </c>
      <c r="L35" s="88">
        <f t="shared" si="3"/>
        <v>0</v>
      </c>
      <c r="M35" s="88">
        <f t="shared" si="4"/>
        <v>0</v>
      </c>
      <c r="N35" s="448"/>
    </row>
    <row r="36" spans="1:14" ht="15">
      <c r="A36" s="92" t="s">
        <v>89</v>
      </c>
      <c r="B36" s="88">
        <f>'3. mell.Kiad'!K26</f>
        <v>4595967</v>
      </c>
      <c r="C36" s="88">
        <f>'3. mell.Kiad'!L26</f>
        <v>3256510</v>
      </c>
      <c r="D36" s="281">
        <f>'3. mell.Kiad'!M26</f>
        <v>0</v>
      </c>
      <c r="E36" s="271">
        <v>0</v>
      </c>
      <c r="F36" s="88">
        <v>0</v>
      </c>
      <c r="G36" s="281">
        <v>0</v>
      </c>
      <c r="H36" s="271">
        <v>0</v>
      </c>
      <c r="I36" s="88">
        <v>0</v>
      </c>
      <c r="J36" s="281">
        <v>0</v>
      </c>
      <c r="K36" s="271">
        <f t="shared" si="3"/>
        <v>4595967</v>
      </c>
      <c r="L36" s="88">
        <f t="shared" si="3"/>
        <v>3256510</v>
      </c>
      <c r="M36" s="88">
        <f t="shared" si="4"/>
        <v>0</v>
      </c>
      <c r="N36" s="448">
        <f t="shared" si="5"/>
        <v>0</v>
      </c>
    </row>
    <row r="37" spans="1:14" ht="15">
      <c r="A37" s="93" t="s">
        <v>90</v>
      </c>
      <c r="B37" s="88">
        <f>'3. mell.Kiad'!K27</f>
        <v>0</v>
      </c>
      <c r="C37" s="88">
        <f>'3. mell.Kiad'!L27</f>
        <v>60000000</v>
      </c>
      <c r="D37" s="281">
        <f>'3. mell.Kiad'!M30</f>
        <v>0</v>
      </c>
      <c r="E37" s="271">
        <v>0</v>
      </c>
      <c r="F37" s="88">
        <v>0</v>
      </c>
      <c r="G37" s="281">
        <v>0</v>
      </c>
      <c r="H37" s="271">
        <v>0</v>
      </c>
      <c r="I37" s="88">
        <v>0</v>
      </c>
      <c r="J37" s="281">
        <v>0</v>
      </c>
      <c r="K37" s="271">
        <f t="shared" si="3"/>
        <v>0</v>
      </c>
      <c r="L37" s="88">
        <f t="shared" si="3"/>
        <v>60000000</v>
      </c>
      <c r="M37" s="88">
        <f t="shared" si="4"/>
        <v>0</v>
      </c>
      <c r="N37" s="448">
        <f t="shared" si="5"/>
        <v>0</v>
      </c>
    </row>
    <row r="38" spans="1:14" ht="15">
      <c r="A38" s="94" t="s">
        <v>16</v>
      </c>
      <c r="B38" s="188">
        <f>'3. mell.Kiad'!K31</f>
        <v>202529966</v>
      </c>
      <c r="C38" s="188">
        <f>'3. mell.Kiad'!L31</f>
        <v>332764139</v>
      </c>
      <c r="D38" s="333">
        <f>'3. mell.Kiad'!M31</f>
        <v>92660433</v>
      </c>
      <c r="E38" s="270">
        <f>'3. mell.Kiad'!K9</f>
        <v>101600</v>
      </c>
      <c r="F38" s="188">
        <f>F40+F39+F41</f>
        <v>123908</v>
      </c>
      <c r="G38" s="280">
        <f>'3. mell.Kiad'!M9</f>
        <v>123908</v>
      </c>
      <c r="H38" s="270">
        <f>'3. mell.Kiad'!K56</f>
        <v>0</v>
      </c>
      <c r="I38" s="188">
        <f>'3. mell.Kiad'!L56</f>
        <v>208577</v>
      </c>
      <c r="J38" s="280">
        <f>'3. mell.Kiad'!M56</f>
        <v>208577</v>
      </c>
      <c r="K38" s="270">
        <f t="shared" si="3"/>
        <v>202631566</v>
      </c>
      <c r="L38" s="188">
        <f t="shared" si="3"/>
        <v>333096624</v>
      </c>
      <c r="M38" s="188">
        <f t="shared" si="4"/>
        <v>92992918</v>
      </c>
      <c r="N38" s="448">
        <f t="shared" si="5"/>
        <v>27.917700540849673</v>
      </c>
    </row>
    <row r="39" spans="1:14" ht="15">
      <c r="A39" s="95" t="s">
        <v>56</v>
      </c>
      <c r="B39" s="332">
        <f>'3. mell.Kiad'!K32</f>
        <v>188463768</v>
      </c>
      <c r="C39" s="88">
        <f>'3. mell.Kiad'!L32</f>
        <v>266017424</v>
      </c>
      <c r="D39" s="281">
        <f>'3. mell.Kiad'!M32</f>
        <v>45588416</v>
      </c>
      <c r="E39" s="271">
        <f>'3. mell.Kiad'!K10</f>
        <v>101600</v>
      </c>
      <c r="F39" s="88">
        <f>'3. mell.Kiad'!L10</f>
        <v>123908</v>
      </c>
      <c r="G39" s="334">
        <f>'3. mell.Kiad'!M10</f>
        <v>123908</v>
      </c>
      <c r="H39" s="270">
        <f>'3. mell.Kiad'!K57</f>
        <v>0</v>
      </c>
      <c r="I39" s="332">
        <f>'3. mell.Kiad'!L57</f>
        <v>208577</v>
      </c>
      <c r="J39" s="334">
        <f>'3. mell.Kiad'!M57</f>
        <v>208577</v>
      </c>
      <c r="K39" s="271">
        <f t="shared" si="3"/>
        <v>188565368</v>
      </c>
      <c r="L39" s="88">
        <f t="shared" si="3"/>
        <v>266349909</v>
      </c>
      <c r="M39" s="88">
        <f t="shared" si="4"/>
        <v>45920901</v>
      </c>
      <c r="N39" s="448">
        <f t="shared" si="5"/>
        <v>17.240817228888183</v>
      </c>
    </row>
    <row r="40" spans="1:14" ht="15">
      <c r="A40" s="95" t="s">
        <v>57</v>
      </c>
      <c r="B40" s="332">
        <f>'3. mell.Kiad'!K33</f>
        <v>14066198</v>
      </c>
      <c r="C40" s="88">
        <f>'3. mell.Kiad'!L33</f>
        <v>63105891</v>
      </c>
      <c r="D40" s="281">
        <f>'3. mell.Kiad'!M33</f>
        <v>46972017</v>
      </c>
      <c r="E40" s="271">
        <f>'3. mell.Kiad'!K11</f>
        <v>0</v>
      </c>
      <c r="F40" s="88">
        <f>'3. mell.Kiad'!L11</f>
        <v>0</v>
      </c>
      <c r="G40" s="280">
        <f>'3. mell.Kiad'!M11</f>
        <v>0</v>
      </c>
      <c r="H40" s="270">
        <f>'3. mell.Kiad'!K58</f>
        <v>0</v>
      </c>
      <c r="I40" s="188">
        <f>'3. mell.Kiad'!L58</f>
        <v>0</v>
      </c>
      <c r="J40" s="280">
        <f>'3. mell.Kiad'!M58</f>
        <v>0</v>
      </c>
      <c r="K40" s="271">
        <f>B40+E42+H42</f>
        <v>134422257</v>
      </c>
      <c r="L40" s="88">
        <f t="shared" si="3"/>
        <v>63105891</v>
      </c>
      <c r="M40" s="88">
        <f t="shared" si="4"/>
        <v>46972017</v>
      </c>
      <c r="N40" s="448">
        <f t="shared" si="5"/>
        <v>74.43364835780545</v>
      </c>
    </row>
    <row r="41" spans="1:14" ht="15.75" thickBot="1">
      <c r="A41" s="95" t="s">
        <v>61</v>
      </c>
      <c r="B41" s="188">
        <f>'3. mell.Kiad'!K34</f>
        <v>0</v>
      </c>
      <c r="C41" s="88">
        <f>'3. mell.Kiad'!L34</f>
        <v>3640824</v>
      </c>
      <c r="D41" s="281">
        <f>'3. mell.Kiad'!M34</f>
        <v>100000</v>
      </c>
      <c r="E41" s="271">
        <f>'3. mell.Kiad'!K12</f>
        <v>0</v>
      </c>
      <c r="F41" s="88">
        <f>'3. mell.Kiad'!L12</f>
        <v>0</v>
      </c>
      <c r="G41" s="280">
        <f>'3. mell.Kiad'!M12</f>
        <v>0</v>
      </c>
      <c r="H41" s="270">
        <f>'3. mell.Kiad'!K59</f>
        <v>0</v>
      </c>
      <c r="I41" s="188">
        <f>'3. mell.Kiad'!L59</f>
        <v>0</v>
      </c>
      <c r="J41" s="280">
        <f>'3. mell.Kiad'!M59</f>
        <v>0</v>
      </c>
      <c r="K41" s="271">
        <f t="shared" si="3"/>
        <v>0</v>
      </c>
      <c r="L41" s="88">
        <f t="shared" si="3"/>
        <v>3640824</v>
      </c>
      <c r="M41" s="88">
        <f t="shared" si="4"/>
        <v>100000</v>
      </c>
      <c r="N41" s="449">
        <f t="shared" si="5"/>
        <v>2.746630982436943</v>
      </c>
    </row>
    <row r="42" spans="1:14" ht="28.5" customHeight="1" thickBot="1">
      <c r="A42" s="96" t="s">
        <v>17</v>
      </c>
      <c r="B42" s="189">
        <f>B26+B38+B36</f>
        <v>316269523</v>
      </c>
      <c r="C42" s="189">
        <f>C26+C38+C36+C37</f>
        <v>500385514</v>
      </c>
      <c r="D42" s="282">
        <f>'3. mell.Kiad'!M35</f>
        <v>196809296</v>
      </c>
      <c r="E42" s="272">
        <f>E26+E38</f>
        <v>54202193</v>
      </c>
      <c r="F42" s="189">
        <f>F26+F38</f>
        <v>53256103</v>
      </c>
      <c r="G42" s="282">
        <f>'3. mell.Kiad'!M13</f>
        <v>53078132</v>
      </c>
      <c r="H42" s="272">
        <f>'3. mell.Kiad'!K60</f>
        <v>66153866</v>
      </c>
      <c r="I42" s="189">
        <f>I26+I38</f>
        <v>64966809</v>
      </c>
      <c r="J42" s="282">
        <f>'3. mell.Kiad'!M60</f>
        <v>64381279</v>
      </c>
      <c r="K42" s="272">
        <f>B42+E42+H42</f>
        <v>436625582</v>
      </c>
      <c r="L42" s="189">
        <f t="shared" si="3"/>
        <v>618608426</v>
      </c>
      <c r="M42" s="438">
        <f t="shared" si="4"/>
        <v>314268707</v>
      </c>
      <c r="N42" s="450">
        <f t="shared" si="5"/>
        <v>50.8025260878034</v>
      </c>
    </row>
    <row r="43" spans="1:14" ht="15">
      <c r="A43" s="97" t="s">
        <v>18</v>
      </c>
      <c r="B43" s="190">
        <f>'3. mell.Kiad'!K42</f>
        <v>124170296</v>
      </c>
      <c r="C43" s="190">
        <f>'3. mell.Kiad'!L42</f>
        <v>118523843</v>
      </c>
      <c r="D43" s="283">
        <f>'3. mell.Kiad'!M42</f>
        <v>118523842</v>
      </c>
      <c r="E43" s="273">
        <f>E45+E46</f>
        <v>0</v>
      </c>
      <c r="F43" s="190">
        <f>F45+F46</f>
        <v>0</v>
      </c>
      <c r="G43" s="283">
        <v>0</v>
      </c>
      <c r="H43" s="273">
        <v>0</v>
      </c>
      <c r="I43" s="190">
        <v>0</v>
      </c>
      <c r="J43" s="283">
        <v>0</v>
      </c>
      <c r="K43" s="273">
        <f aca="true" t="shared" si="6" ref="K43:K49">B43+E43+H43</f>
        <v>124170296</v>
      </c>
      <c r="L43" s="190">
        <f aca="true" t="shared" si="7" ref="L43:L49">C43+F43+I43</f>
        <v>118523843</v>
      </c>
      <c r="M43" s="190">
        <f t="shared" si="4"/>
        <v>118523842</v>
      </c>
      <c r="N43" s="448">
        <f t="shared" si="5"/>
        <v>99.9999991562879</v>
      </c>
    </row>
    <row r="44" spans="1:14" ht="15">
      <c r="A44" s="98" t="s">
        <v>119</v>
      </c>
      <c r="B44" s="191">
        <f>'3. mell.Kiad'!K36</f>
        <v>119304955</v>
      </c>
      <c r="C44" s="191">
        <f>'3. mell.Kiad'!L36</f>
        <v>112910073</v>
      </c>
      <c r="D44" s="284">
        <f>'3. mell.Kiad'!M36</f>
        <v>112910073</v>
      </c>
      <c r="E44" s="274">
        <v>0</v>
      </c>
      <c r="F44" s="191">
        <v>0</v>
      </c>
      <c r="G44" s="284">
        <v>0</v>
      </c>
      <c r="H44" s="274">
        <v>0</v>
      </c>
      <c r="I44" s="191">
        <v>0</v>
      </c>
      <c r="J44" s="284">
        <v>0</v>
      </c>
      <c r="K44" s="274">
        <f t="shared" si="6"/>
        <v>119304955</v>
      </c>
      <c r="L44" s="191">
        <f t="shared" si="7"/>
        <v>112910073</v>
      </c>
      <c r="M44" s="191">
        <f t="shared" si="4"/>
        <v>112910073</v>
      </c>
      <c r="N44" s="448">
        <f t="shared" si="5"/>
        <v>100</v>
      </c>
    </row>
    <row r="45" spans="1:14" ht="15">
      <c r="A45" s="98" t="s">
        <v>19</v>
      </c>
      <c r="B45" s="192">
        <f>'3. mell.Kiad'!K37</f>
        <v>0</v>
      </c>
      <c r="C45" s="192">
        <f>'3. mell.Kiad'!L37</f>
        <v>4865341</v>
      </c>
      <c r="D45" s="285">
        <f>'3. mell.Kiad'!M37</f>
        <v>4865341</v>
      </c>
      <c r="E45" s="275">
        <v>0</v>
      </c>
      <c r="F45" s="192">
        <v>0</v>
      </c>
      <c r="G45" s="285">
        <v>0</v>
      </c>
      <c r="H45" s="275">
        <v>0</v>
      </c>
      <c r="I45" s="192">
        <v>0</v>
      </c>
      <c r="J45" s="285">
        <v>0</v>
      </c>
      <c r="K45" s="275">
        <f t="shared" si="6"/>
        <v>0</v>
      </c>
      <c r="L45" s="192">
        <f t="shared" si="7"/>
        <v>4865341</v>
      </c>
      <c r="M45" s="191">
        <f t="shared" si="4"/>
        <v>4865341</v>
      </c>
      <c r="N45" s="448">
        <f t="shared" si="5"/>
        <v>100</v>
      </c>
    </row>
    <row r="46" spans="1:14" ht="15.75" thickBot="1">
      <c r="A46" s="98" t="s">
        <v>20</v>
      </c>
      <c r="B46" s="193">
        <f>'3. mell.Kiad'!K40</f>
        <v>0</v>
      </c>
      <c r="C46" s="193">
        <f>'3. mell.Kiad'!L40</f>
        <v>748429</v>
      </c>
      <c r="D46" s="286">
        <f>'3. mell.Kiad'!M40</f>
        <v>748428</v>
      </c>
      <c r="E46" s="276">
        <v>0</v>
      </c>
      <c r="F46" s="193">
        <v>0</v>
      </c>
      <c r="G46" s="286">
        <v>0</v>
      </c>
      <c r="H46" s="276">
        <v>0</v>
      </c>
      <c r="I46" s="193">
        <v>0</v>
      </c>
      <c r="J46" s="286">
        <v>0</v>
      </c>
      <c r="K46" s="276">
        <f t="shared" si="6"/>
        <v>0</v>
      </c>
      <c r="L46" s="193">
        <f t="shared" si="7"/>
        <v>748429</v>
      </c>
      <c r="M46" s="193">
        <f t="shared" si="4"/>
        <v>748428</v>
      </c>
      <c r="N46" s="449">
        <f t="shared" si="5"/>
        <v>99.99986638679154</v>
      </c>
    </row>
    <row r="47" spans="1:14" ht="15.75" thickBot="1">
      <c r="A47" s="99" t="s">
        <v>21</v>
      </c>
      <c r="B47" s="194">
        <f>B42+B43</f>
        <v>440439819</v>
      </c>
      <c r="C47" s="194">
        <f>C42+C43</f>
        <v>618909357</v>
      </c>
      <c r="D47" s="287">
        <f>'3. mell.Kiad'!M43</f>
        <v>315333138</v>
      </c>
      <c r="E47" s="277">
        <f aca="true" t="shared" si="8" ref="E47:J47">E42+E43</f>
        <v>54202193</v>
      </c>
      <c r="F47" s="194">
        <f t="shared" si="8"/>
        <v>53256103</v>
      </c>
      <c r="G47" s="287">
        <f t="shared" si="8"/>
        <v>53078132</v>
      </c>
      <c r="H47" s="277">
        <f t="shared" si="8"/>
        <v>66153866</v>
      </c>
      <c r="I47" s="194">
        <f t="shared" si="8"/>
        <v>64966809</v>
      </c>
      <c r="J47" s="287">
        <f t="shared" si="8"/>
        <v>64381279</v>
      </c>
      <c r="K47" s="277">
        <f t="shared" si="6"/>
        <v>560795878</v>
      </c>
      <c r="L47" s="194">
        <f t="shared" si="7"/>
        <v>737132269</v>
      </c>
      <c r="M47" s="441">
        <f>D47+G47+J47</f>
        <v>432792549</v>
      </c>
      <c r="N47" s="450">
        <f t="shared" si="5"/>
        <v>58.713010839578374</v>
      </c>
    </row>
    <row r="48" spans="1:14" ht="15.75" thickBot="1">
      <c r="A48" s="100" t="s">
        <v>22</v>
      </c>
      <c r="B48" s="190">
        <f>B16</f>
        <v>-119304955</v>
      </c>
      <c r="C48" s="190">
        <f>C16</f>
        <v>-112910073</v>
      </c>
      <c r="D48" s="283">
        <f>'3. mell.Kiad'!M46</f>
        <v>-112910073</v>
      </c>
      <c r="E48" s="273"/>
      <c r="F48" s="190"/>
      <c r="G48" s="283"/>
      <c r="H48" s="273">
        <v>0</v>
      </c>
      <c r="I48" s="190">
        <v>0</v>
      </c>
      <c r="J48" s="283">
        <v>0</v>
      </c>
      <c r="K48" s="273">
        <f t="shared" si="6"/>
        <v>-119304955</v>
      </c>
      <c r="L48" s="190">
        <f t="shared" si="7"/>
        <v>-112910073</v>
      </c>
      <c r="M48" s="190">
        <f t="shared" si="4"/>
        <v>-112910073</v>
      </c>
      <c r="N48" s="449">
        <f t="shared" si="5"/>
        <v>100</v>
      </c>
    </row>
    <row r="49" spans="1:14" s="80" customFormat="1" ht="30" customHeight="1" thickBot="1">
      <c r="A49" s="96" t="s">
        <v>23</v>
      </c>
      <c r="B49" s="195">
        <f aca="true" t="shared" si="9" ref="B49:J49">B47+B48</f>
        <v>321134864</v>
      </c>
      <c r="C49" s="195">
        <f t="shared" si="9"/>
        <v>505999284</v>
      </c>
      <c r="D49" s="288">
        <f t="shared" si="9"/>
        <v>202423065</v>
      </c>
      <c r="E49" s="278">
        <f t="shared" si="9"/>
        <v>54202193</v>
      </c>
      <c r="F49" s="195">
        <f t="shared" si="9"/>
        <v>53256103</v>
      </c>
      <c r="G49" s="288">
        <f t="shared" si="9"/>
        <v>53078132</v>
      </c>
      <c r="H49" s="278">
        <f t="shared" si="9"/>
        <v>66153866</v>
      </c>
      <c r="I49" s="195">
        <f t="shared" si="9"/>
        <v>64966809</v>
      </c>
      <c r="J49" s="288">
        <f t="shared" si="9"/>
        <v>64381279</v>
      </c>
      <c r="K49" s="278">
        <f t="shared" si="6"/>
        <v>441490923</v>
      </c>
      <c r="L49" s="195">
        <f t="shared" si="7"/>
        <v>624222196</v>
      </c>
      <c r="M49" s="442">
        <f t="shared" si="4"/>
        <v>319882476</v>
      </c>
      <c r="N49" s="450">
        <f t="shared" si="5"/>
        <v>51.24496982801938</v>
      </c>
    </row>
    <row r="50" spans="1:13" ht="15">
      <c r="A50" s="101"/>
      <c r="B50" s="101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3"/>
    </row>
    <row r="51" spans="1:13" ht="15.75" thickBot="1">
      <c r="A51" s="111" t="s">
        <v>175</v>
      </c>
      <c r="B51" s="111"/>
      <c r="C51" s="115"/>
      <c r="D51" s="470" t="s">
        <v>186</v>
      </c>
      <c r="E51" s="470"/>
      <c r="F51" s="114"/>
      <c r="G51" s="115"/>
      <c r="H51" s="115"/>
      <c r="I51" s="115"/>
      <c r="J51" s="115"/>
      <c r="K51" s="115"/>
      <c r="L51" s="115"/>
      <c r="M51" s="115"/>
    </row>
    <row r="52" spans="1:14" ht="30.75" thickBot="1">
      <c r="A52" s="112" t="s">
        <v>30</v>
      </c>
      <c r="B52" s="104" t="s">
        <v>145</v>
      </c>
      <c r="C52" s="114"/>
      <c r="D52" s="471" t="s">
        <v>24</v>
      </c>
      <c r="E52" s="472"/>
      <c r="F52" s="125" t="s">
        <v>146</v>
      </c>
      <c r="G52" s="114"/>
      <c r="H52" s="114"/>
      <c r="I52" s="114"/>
      <c r="J52" s="114"/>
      <c r="K52" s="114"/>
      <c r="L52" s="114"/>
      <c r="M52" s="122"/>
      <c r="N52" s="122"/>
    </row>
    <row r="53" spans="1:14" ht="30" thickBot="1">
      <c r="A53" s="109" t="s">
        <v>31</v>
      </c>
      <c r="B53" s="105">
        <f>L18</f>
        <v>194538582</v>
      </c>
      <c r="C53" s="123"/>
      <c r="D53" s="473" t="s">
        <v>25</v>
      </c>
      <c r="E53" s="474"/>
      <c r="F53" s="264">
        <f>M4-M8-M26</f>
        <v>12948954</v>
      </c>
      <c r="G53" s="123"/>
      <c r="H53" s="123"/>
      <c r="I53" s="338"/>
      <c r="J53" s="123"/>
      <c r="K53" s="123"/>
      <c r="L53" s="123"/>
      <c r="M53" s="122"/>
      <c r="N53" s="122"/>
    </row>
    <row r="54" spans="1:14" ht="45.75" thickBot="1">
      <c r="A54" s="112" t="s">
        <v>32</v>
      </c>
      <c r="B54" s="106">
        <v>0</v>
      </c>
      <c r="C54" s="114"/>
      <c r="D54" s="475" t="s">
        <v>26</v>
      </c>
      <c r="E54" s="476"/>
      <c r="F54" s="124">
        <f>M8+M11-M38</f>
        <v>37577463</v>
      </c>
      <c r="G54" s="114"/>
      <c r="H54" s="114"/>
      <c r="I54" s="114"/>
      <c r="J54" s="114"/>
      <c r="K54" s="114"/>
      <c r="L54" s="114"/>
      <c r="M54" s="122"/>
      <c r="N54" s="122"/>
    </row>
    <row r="55" spans="1:14" ht="30.75" customHeight="1" thickBot="1">
      <c r="A55" s="108" t="s">
        <v>33</v>
      </c>
      <c r="B55" s="107">
        <v>0</v>
      </c>
      <c r="C55" s="123"/>
      <c r="D55" s="487" t="s">
        <v>27</v>
      </c>
      <c r="E55" s="488"/>
      <c r="F55" s="125" t="s">
        <v>146</v>
      </c>
      <c r="G55" s="123"/>
      <c r="H55" s="123"/>
      <c r="I55" s="123"/>
      <c r="J55" s="123"/>
      <c r="K55" s="123"/>
      <c r="L55" s="123"/>
      <c r="M55" s="122"/>
      <c r="N55" s="122"/>
    </row>
    <row r="56" spans="1:14" ht="14.25">
      <c r="A56" s="108" t="s">
        <v>34</v>
      </c>
      <c r="B56" s="216">
        <f>L19</f>
        <v>0</v>
      </c>
      <c r="C56" s="123"/>
      <c r="D56" s="483" t="s">
        <v>28</v>
      </c>
      <c r="E56" s="484"/>
      <c r="F56" s="126"/>
      <c r="G56" s="123"/>
      <c r="H56" s="123"/>
      <c r="I56" s="123"/>
      <c r="J56" s="123"/>
      <c r="K56" s="123"/>
      <c r="L56" s="123"/>
      <c r="M56" s="122"/>
      <c r="N56" s="122"/>
    </row>
    <row r="57" spans="1:14" ht="29.25" thickBot="1">
      <c r="A57" s="108" t="s">
        <v>35</v>
      </c>
      <c r="B57" s="216">
        <v>0</v>
      </c>
      <c r="C57" s="123"/>
      <c r="D57" s="485" t="s">
        <v>29</v>
      </c>
      <c r="E57" s="486"/>
      <c r="F57" s="124"/>
      <c r="G57" s="123"/>
      <c r="H57" s="123"/>
      <c r="I57" s="123"/>
      <c r="J57" s="123"/>
      <c r="K57" s="123"/>
      <c r="L57" s="123"/>
      <c r="M57" s="122"/>
      <c r="N57" s="122"/>
    </row>
    <row r="58" spans="1:14" ht="15.75" thickBot="1">
      <c r="A58" s="108" t="s">
        <v>36</v>
      </c>
      <c r="B58" s="216">
        <v>0</v>
      </c>
      <c r="C58" s="123"/>
      <c r="D58" s="487" t="s">
        <v>193</v>
      </c>
      <c r="E58" s="488"/>
      <c r="F58" s="127">
        <f>SUM(F53:F57)</f>
        <v>50526417</v>
      </c>
      <c r="G58" s="123"/>
      <c r="H58" s="123"/>
      <c r="I58" s="123"/>
      <c r="J58" s="123"/>
      <c r="K58" s="123"/>
      <c r="L58" s="123"/>
      <c r="M58" s="122"/>
      <c r="N58" s="122"/>
    </row>
    <row r="59" spans="1:14" ht="28.5">
      <c r="A59" s="108" t="s">
        <v>37</v>
      </c>
      <c r="B59" s="107">
        <v>0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2"/>
      <c r="N59" s="122"/>
    </row>
    <row r="60" spans="1:14" ht="15" thickBot="1">
      <c r="A60" s="109" t="s">
        <v>176</v>
      </c>
      <c r="B60" s="105">
        <v>5333377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2"/>
      <c r="N60" s="122"/>
    </row>
    <row r="61" spans="1:14" ht="15.75" thickBot="1">
      <c r="A61" s="110" t="s">
        <v>38</v>
      </c>
      <c r="B61" s="217">
        <f>B53+B56+B55+B60</f>
        <v>199871959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22"/>
      <c r="N61" s="122"/>
    </row>
    <row r="62" spans="4:5" ht="14.25">
      <c r="D62" s="268"/>
      <c r="E62" s="337"/>
    </row>
  </sheetData>
  <sheetProtection password="C65E" sheet="1" objects="1" scenarios="1" selectLockedCells="1" selectUnlockedCells="1"/>
  <mergeCells count="19">
    <mergeCell ref="K24:M24"/>
    <mergeCell ref="A23:M23"/>
    <mergeCell ref="D56:E56"/>
    <mergeCell ref="D57:E57"/>
    <mergeCell ref="D58:E58"/>
    <mergeCell ref="B2:D2"/>
    <mergeCell ref="E2:G2"/>
    <mergeCell ref="H2:J2"/>
    <mergeCell ref="D55:E55"/>
    <mergeCell ref="A1:M1"/>
    <mergeCell ref="A2:A3"/>
    <mergeCell ref="D51:E51"/>
    <mergeCell ref="D52:E52"/>
    <mergeCell ref="D53:E53"/>
    <mergeCell ref="D54:E54"/>
    <mergeCell ref="K2:M2"/>
    <mergeCell ref="B24:D24"/>
    <mergeCell ref="E24:G24"/>
    <mergeCell ref="H24:J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3" r:id="rId1"/>
  <headerFooter alignWithMargins="0">
    <oddHeader>&amp;C&amp;"Times New Roman,Normál"Összesítő Bokod Község Önkormányzat 
egyesített beveteliről és kiadásairól
( Ft)&amp;R&amp;"Times New Roman,Normál"4/2019.(V.3.) önkorm.rendelet  
1.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view="pageLayout" zoomScaleSheetLayoutView="100" workbookViewId="0" topLeftCell="I1">
      <selection activeCell="K91" sqref="K91"/>
    </sheetView>
  </sheetViews>
  <sheetFormatPr defaultColWidth="9.140625" defaultRowHeight="15" customHeight="1"/>
  <cols>
    <col min="1" max="1" width="63.8515625" style="15" customWidth="1"/>
    <col min="2" max="2" width="15.421875" style="15" customWidth="1"/>
    <col min="3" max="3" width="16.140625" style="16" customWidth="1"/>
    <col min="4" max="4" width="14.7109375" style="16" customWidth="1"/>
    <col min="5" max="5" width="14.00390625" style="16" customWidth="1"/>
    <col min="6" max="8" width="13.00390625" style="16" customWidth="1"/>
    <col min="9" max="11" width="16.421875" style="16" customWidth="1"/>
    <col min="12" max="13" width="14.8515625" style="15" customWidth="1"/>
    <col min="14" max="14" width="10.28125" style="15" customWidth="1"/>
    <col min="15" max="16384" width="9.140625" style="15" customWidth="1"/>
  </cols>
  <sheetData>
    <row r="1" spans="1:13" s="13" customFormat="1" ht="13.5" customHeight="1" thickBot="1">
      <c r="A1" s="492" t="s">
        <v>46</v>
      </c>
      <c r="B1" s="506" t="s">
        <v>169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</row>
    <row r="2" spans="1:14" s="13" customFormat="1" ht="13.5" customHeight="1">
      <c r="A2" s="493"/>
      <c r="B2" s="495" t="s">
        <v>40</v>
      </c>
      <c r="C2" s="496"/>
      <c r="D2" s="496"/>
      <c r="E2" s="496" t="s">
        <v>41</v>
      </c>
      <c r="F2" s="496"/>
      <c r="G2" s="496"/>
      <c r="H2" s="496" t="s">
        <v>77</v>
      </c>
      <c r="I2" s="496"/>
      <c r="J2" s="496"/>
      <c r="K2" s="496" t="s">
        <v>42</v>
      </c>
      <c r="L2" s="496"/>
      <c r="M2" s="500"/>
      <c r="N2" s="431"/>
    </row>
    <row r="3" spans="1:14" s="13" customFormat="1" ht="26.25" thickBot="1">
      <c r="A3" s="494"/>
      <c r="B3" s="117" t="s">
        <v>136</v>
      </c>
      <c r="C3" s="118" t="s">
        <v>137</v>
      </c>
      <c r="D3" s="119" t="s">
        <v>138</v>
      </c>
      <c r="E3" s="118" t="s">
        <v>136</v>
      </c>
      <c r="F3" s="118" t="s">
        <v>137</v>
      </c>
      <c r="G3" s="119" t="s">
        <v>138</v>
      </c>
      <c r="H3" s="118" t="s">
        <v>136</v>
      </c>
      <c r="I3" s="118" t="s">
        <v>137</v>
      </c>
      <c r="J3" s="119" t="s">
        <v>138</v>
      </c>
      <c r="K3" s="118" t="s">
        <v>136</v>
      </c>
      <c r="L3" s="118" t="s">
        <v>137</v>
      </c>
      <c r="M3" s="340" t="s">
        <v>138</v>
      </c>
      <c r="N3" s="432" t="s">
        <v>191</v>
      </c>
    </row>
    <row r="4" spans="1:14" s="136" customFormat="1" ht="12.75" customHeight="1">
      <c r="A4" s="135" t="s">
        <v>43</v>
      </c>
      <c r="B4" s="149">
        <f aca="true" t="shared" si="0" ref="B4:J4">B13+B14+B21+B29</f>
        <v>254724807</v>
      </c>
      <c r="C4" s="149">
        <f t="shared" si="0"/>
        <v>416026453</v>
      </c>
      <c r="D4" s="149">
        <f t="shared" si="0"/>
        <v>356845569</v>
      </c>
      <c r="E4" s="149">
        <f t="shared" si="0"/>
        <v>3601615</v>
      </c>
      <c r="F4" s="149">
        <f t="shared" si="0"/>
        <v>5661197</v>
      </c>
      <c r="G4" s="149">
        <f t="shared" si="0"/>
        <v>5277420</v>
      </c>
      <c r="H4" s="149">
        <f t="shared" si="0"/>
        <v>0</v>
      </c>
      <c r="I4" s="149">
        <f t="shared" si="0"/>
        <v>0</v>
      </c>
      <c r="J4" s="149">
        <f t="shared" si="0"/>
        <v>0</v>
      </c>
      <c r="K4" s="149">
        <f aca="true" t="shared" si="1" ref="K4:L20">B4+E4+H4</f>
        <v>258326422</v>
      </c>
      <c r="L4" s="149">
        <f t="shared" si="1"/>
        <v>421687650</v>
      </c>
      <c r="M4" s="149">
        <f>D4+G4+J4</f>
        <v>362122989</v>
      </c>
      <c r="N4" s="457">
        <f>(M4/L4)*100</f>
        <v>85.8746963540431</v>
      </c>
    </row>
    <row r="5" spans="1:14" s="18" customFormat="1" ht="12.75">
      <c r="A5" s="32" t="s">
        <v>104</v>
      </c>
      <c r="B5" s="148">
        <v>60605872</v>
      </c>
      <c r="C5" s="148">
        <v>60687246</v>
      </c>
      <c r="D5" s="148">
        <v>60687246</v>
      </c>
      <c r="E5" s="148">
        <v>0</v>
      </c>
      <c r="F5" s="148">
        <v>0</v>
      </c>
      <c r="G5" s="148">
        <v>0</v>
      </c>
      <c r="H5" s="148">
        <v>0</v>
      </c>
      <c r="I5" s="148">
        <v>0</v>
      </c>
      <c r="J5" s="148">
        <v>0</v>
      </c>
      <c r="K5" s="148">
        <f>B5+E5+H5</f>
        <v>60605872</v>
      </c>
      <c r="L5" s="148">
        <f t="shared" si="1"/>
        <v>60687246</v>
      </c>
      <c r="M5" s="148">
        <f aca="true" t="shared" si="2" ref="L5:M42">D5+G5+J5</f>
        <v>60687246</v>
      </c>
      <c r="N5" s="453">
        <f aca="true" t="shared" si="3" ref="N5:N43">(M5/L5)*100</f>
        <v>100</v>
      </c>
    </row>
    <row r="6" spans="1:14" s="34" customFormat="1" ht="25.5">
      <c r="A6" s="32" t="s">
        <v>105</v>
      </c>
      <c r="B6" s="148">
        <v>41695234</v>
      </c>
      <c r="C6" s="148">
        <v>41669267</v>
      </c>
      <c r="D6" s="148">
        <v>41669267</v>
      </c>
      <c r="E6" s="148">
        <v>0</v>
      </c>
      <c r="F6" s="148">
        <v>0</v>
      </c>
      <c r="G6" s="148">
        <v>0</v>
      </c>
      <c r="H6" s="148">
        <v>0</v>
      </c>
      <c r="I6" s="148">
        <v>0</v>
      </c>
      <c r="J6" s="148">
        <v>0</v>
      </c>
      <c r="K6" s="148">
        <f>B6+E6+H6</f>
        <v>41695234</v>
      </c>
      <c r="L6" s="148">
        <f t="shared" si="1"/>
        <v>41669267</v>
      </c>
      <c r="M6" s="148">
        <f t="shared" si="2"/>
        <v>41669267</v>
      </c>
      <c r="N6" s="453">
        <f t="shared" si="3"/>
        <v>100</v>
      </c>
    </row>
    <row r="7" spans="1:14" s="34" customFormat="1" ht="25.5">
      <c r="A7" s="61" t="s">
        <v>106</v>
      </c>
      <c r="B7" s="148">
        <v>31527102</v>
      </c>
      <c r="C7" s="148">
        <v>33230620</v>
      </c>
      <c r="D7" s="148">
        <v>33230620</v>
      </c>
      <c r="E7" s="148">
        <v>0</v>
      </c>
      <c r="F7" s="148">
        <v>0</v>
      </c>
      <c r="G7" s="148">
        <v>0</v>
      </c>
      <c r="H7" s="148">
        <v>0</v>
      </c>
      <c r="I7" s="148">
        <v>0</v>
      </c>
      <c r="J7" s="148">
        <v>0</v>
      </c>
      <c r="K7" s="148">
        <f t="shared" si="1"/>
        <v>31527102</v>
      </c>
      <c r="L7" s="148">
        <f t="shared" si="1"/>
        <v>33230620</v>
      </c>
      <c r="M7" s="148">
        <f t="shared" si="2"/>
        <v>33230620</v>
      </c>
      <c r="N7" s="453">
        <f t="shared" si="3"/>
        <v>100</v>
      </c>
    </row>
    <row r="8" spans="1:14" s="34" customFormat="1" ht="12.75">
      <c r="A8" s="32" t="s">
        <v>107</v>
      </c>
      <c r="B8" s="148">
        <v>2622070</v>
      </c>
      <c r="C8" s="148">
        <v>2833233</v>
      </c>
      <c r="D8" s="148">
        <v>2833233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f t="shared" si="1"/>
        <v>2622070</v>
      </c>
      <c r="L8" s="148">
        <f t="shared" si="1"/>
        <v>2833233</v>
      </c>
      <c r="M8" s="148">
        <f t="shared" si="2"/>
        <v>2833233</v>
      </c>
      <c r="N8" s="453">
        <f t="shared" si="3"/>
        <v>100</v>
      </c>
    </row>
    <row r="9" spans="1:14" s="34" customFormat="1" ht="12.75">
      <c r="A9" s="61" t="s">
        <v>123</v>
      </c>
      <c r="B9" s="148">
        <v>0</v>
      </c>
      <c r="C9" s="148">
        <v>3715882</v>
      </c>
      <c r="D9" s="148">
        <v>3715882</v>
      </c>
      <c r="E9" s="148">
        <v>0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f>B9+E9+H9</f>
        <v>0</v>
      </c>
      <c r="L9" s="148">
        <f t="shared" si="1"/>
        <v>3715882</v>
      </c>
      <c r="M9" s="148">
        <f t="shared" si="2"/>
        <v>3715882</v>
      </c>
      <c r="N9" s="453">
        <f t="shared" si="3"/>
        <v>100</v>
      </c>
    </row>
    <row r="10" spans="1:14" s="34" customFormat="1" ht="12.75">
      <c r="A10" s="61" t="s">
        <v>139</v>
      </c>
      <c r="B10" s="148">
        <v>0</v>
      </c>
      <c r="C10" s="148">
        <v>594040</v>
      </c>
      <c r="D10" s="148">
        <v>594040</v>
      </c>
      <c r="E10" s="148">
        <v>0</v>
      </c>
      <c r="F10" s="148"/>
      <c r="G10" s="148">
        <v>0</v>
      </c>
      <c r="H10" s="148">
        <v>0</v>
      </c>
      <c r="I10" s="148"/>
      <c r="J10" s="148">
        <v>0</v>
      </c>
      <c r="K10" s="148">
        <f t="shared" si="1"/>
        <v>0</v>
      </c>
      <c r="L10" s="148">
        <f t="shared" si="1"/>
        <v>594040</v>
      </c>
      <c r="M10" s="148">
        <f t="shared" si="2"/>
        <v>594040</v>
      </c>
      <c r="N10" s="453">
        <f t="shared" si="3"/>
        <v>100</v>
      </c>
    </row>
    <row r="11" spans="1:14" s="138" customFormat="1" ht="12.75">
      <c r="A11" s="137" t="s">
        <v>147</v>
      </c>
      <c r="B11" s="149">
        <f>SUM(B5:B10)</f>
        <v>136450278</v>
      </c>
      <c r="C11" s="149">
        <f aca="true" t="shared" si="4" ref="C11:J11">SUM(C5:C10)</f>
        <v>142730288</v>
      </c>
      <c r="D11" s="149">
        <f t="shared" si="4"/>
        <v>142730288</v>
      </c>
      <c r="E11" s="149">
        <f t="shared" si="4"/>
        <v>0</v>
      </c>
      <c r="F11" s="149">
        <f t="shared" si="4"/>
        <v>0</v>
      </c>
      <c r="G11" s="149">
        <f t="shared" si="4"/>
        <v>0</v>
      </c>
      <c r="H11" s="149">
        <f t="shared" si="4"/>
        <v>0</v>
      </c>
      <c r="I11" s="149">
        <f t="shared" si="4"/>
        <v>0</v>
      </c>
      <c r="J11" s="149">
        <f t="shared" si="4"/>
        <v>0</v>
      </c>
      <c r="K11" s="149">
        <f>B11+E11+H11</f>
        <v>136450278</v>
      </c>
      <c r="L11" s="149">
        <f>C11+F11+I11</f>
        <v>142730288</v>
      </c>
      <c r="M11" s="149">
        <f t="shared" si="2"/>
        <v>142730288</v>
      </c>
      <c r="N11" s="453">
        <f t="shared" si="3"/>
        <v>100</v>
      </c>
    </row>
    <row r="12" spans="1:14" s="34" customFormat="1" ht="25.5">
      <c r="A12" s="61" t="s">
        <v>126</v>
      </c>
      <c r="B12" s="148">
        <v>8922200</v>
      </c>
      <c r="C12" s="148">
        <v>16532552</v>
      </c>
      <c r="D12" s="148">
        <v>13055690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f t="shared" si="1"/>
        <v>8922200</v>
      </c>
      <c r="L12" s="148">
        <f t="shared" si="1"/>
        <v>16532552</v>
      </c>
      <c r="M12" s="148">
        <f t="shared" si="2"/>
        <v>13055690</v>
      </c>
      <c r="N12" s="453">
        <f t="shared" si="3"/>
        <v>78.96959888588283</v>
      </c>
    </row>
    <row r="13" spans="1:14" s="138" customFormat="1" ht="12.75">
      <c r="A13" s="137" t="s">
        <v>97</v>
      </c>
      <c r="B13" s="149">
        <f>B11+B12</f>
        <v>145372478</v>
      </c>
      <c r="C13" s="149">
        <f>C11+C12</f>
        <v>159262840</v>
      </c>
      <c r="D13" s="149">
        <f>D11+D12</f>
        <v>155785978</v>
      </c>
      <c r="E13" s="149">
        <v>0</v>
      </c>
      <c r="F13" s="149">
        <f>F11+F12</f>
        <v>0</v>
      </c>
      <c r="G13" s="149"/>
      <c r="H13" s="149">
        <f>H11+H12</f>
        <v>0</v>
      </c>
      <c r="I13" s="149">
        <f>I11+I12</f>
        <v>0</v>
      </c>
      <c r="J13" s="149"/>
      <c r="K13" s="149">
        <f t="shared" si="1"/>
        <v>145372478</v>
      </c>
      <c r="L13" s="149">
        <f t="shared" si="1"/>
        <v>159262840</v>
      </c>
      <c r="M13" s="149">
        <f t="shared" si="2"/>
        <v>155785978</v>
      </c>
      <c r="N13" s="453">
        <f t="shared" si="3"/>
        <v>97.81690317716298</v>
      </c>
    </row>
    <row r="14" spans="1:14" s="138" customFormat="1" ht="12.75">
      <c r="A14" s="137" t="s">
        <v>148</v>
      </c>
      <c r="B14" s="149">
        <v>53464250</v>
      </c>
      <c r="C14" s="149">
        <v>178147708</v>
      </c>
      <c r="D14" s="149">
        <v>130570381</v>
      </c>
      <c r="E14" s="149">
        <v>0</v>
      </c>
      <c r="F14" s="149">
        <v>0</v>
      </c>
      <c r="G14" s="149"/>
      <c r="H14" s="149"/>
      <c r="I14" s="149">
        <v>0</v>
      </c>
      <c r="J14" s="149"/>
      <c r="K14" s="149">
        <f t="shared" si="1"/>
        <v>53464250</v>
      </c>
      <c r="L14" s="149">
        <f t="shared" si="1"/>
        <v>178147708</v>
      </c>
      <c r="M14" s="149">
        <f t="shared" si="2"/>
        <v>130570381</v>
      </c>
      <c r="N14" s="453">
        <f t="shared" si="3"/>
        <v>73.29332634467573</v>
      </c>
    </row>
    <row r="15" spans="1:14" s="140" customFormat="1" ht="12.75">
      <c r="A15" s="40" t="s">
        <v>149</v>
      </c>
      <c r="B15" s="148"/>
      <c r="C15" s="148"/>
      <c r="D15" s="148"/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f t="shared" si="1"/>
        <v>0</v>
      </c>
      <c r="L15" s="148">
        <f t="shared" si="1"/>
        <v>0</v>
      </c>
      <c r="M15" s="148">
        <f t="shared" si="2"/>
        <v>0</v>
      </c>
      <c r="N15" s="453"/>
    </row>
    <row r="16" spans="1:14" s="34" customFormat="1" ht="12.75">
      <c r="A16" s="40" t="s">
        <v>133</v>
      </c>
      <c r="B16" s="148">
        <v>14000000</v>
      </c>
      <c r="C16" s="148">
        <v>18954419</v>
      </c>
      <c r="D16" s="148">
        <v>15954188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f t="shared" si="1"/>
        <v>14000000</v>
      </c>
      <c r="L16" s="148">
        <f t="shared" si="1"/>
        <v>18954419</v>
      </c>
      <c r="M16" s="148">
        <f t="shared" si="2"/>
        <v>15954188</v>
      </c>
      <c r="N16" s="453">
        <f t="shared" si="3"/>
        <v>84.17133756513455</v>
      </c>
    </row>
    <row r="17" spans="1:14" s="34" customFormat="1" ht="12.75">
      <c r="A17" s="40" t="s">
        <v>132</v>
      </c>
      <c r="B17" s="148">
        <v>28000000</v>
      </c>
      <c r="C17" s="148">
        <v>38016387</v>
      </c>
      <c r="D17" s="148">
        <v>36765910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f t="shared" si="1"/>
        <v>28000000</v>
      </c>
      <c r="L17" s="148">
        <f t="shared" si="1"/>
        <v>38016387</v>
      </c>
      <c r="M17" s="148">
        <f t="shared" si="2"/>
        <v>36765910</v>
      </c>
      <c r="N17" s="453">
        <f t="shared" si="3"/>
        <v>96.71068952449374</v>
      </c>
    </row>
    <row r="18" spans="1:14" s="34" customFormat="1" ht="12.75">
      <c r="A18" s="32" t="s">
        <v>108</v>
      </c>
      <c r="B18" s="148">
        <v>6000000</v>
      </c>
      <c r="C18" s="148">
        <v>8066490</v>
      </c>
      <c r="D18" s="148">
        <v>6979067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f t="shared" si="1"/>
        <v>6000000</v>
      </c>
      <c r="L18" s="148">
        <f t="shared" si="1"/>
        <v>8066490</v>
      </c>
      <c r="M18" s="148">
        <f t="shared" si="2"/>
        <v>6979067</v>
      </c>
      <c r="N18" s="453">
        <f t="shared" si="3"/>
        <v>86.51925434730595</v>
      </c>
    </row>
    <row r="19" spans="1:14" s="138" customFormat="1" ht="12.75">
      <c r="A19" s="137" t="s">
        <v>155</v>
      </c>
      <c r="B19" s="149">
        <f>B15+B16+B17+B18</f>
        <v>48000000</v>
      </c>
      <c r="C19" s="149">
        <f>C15+C16+C17+C18</f>
        <v>65037296</v>
      </c>
      <c r="D19" s="149">
        <f>D16+D17+D18</f>
        <v>59699165</v>
      </c>
      <c r="E19" s="149">
        <f aca="true" t="shared" si="5" ref="E19:J19">E16+E17+E18</f>
        <v>0</v>
      </c>
      <c r="F19" s="149">
        <f t="shared" si="5"/>
        <v>0</v>
      </c>
      <c r="G19" s="149">
        <f t="shared" si="5"/>
        <v>0</v>
      </c>
      <c r="H19" s="149">
        <f t="shared" si="5"/>
        <v>0</v>
      </c>
      <c r="I19" s="149">
        <f t="shared" si="5"/>
        <v>0</v>
      </c>
      <c r="J19" s="149">
        <f t="shared" si="5"/>
        <v>0</v>
      </c>
      <c r="K19" s="149">
        <f t="shared" si="1"/>
        <v>48000000</v>
      </c>
      <c r="L19" s="149">
        <f t="shared" si="1"/>
        <v>65037296</v>
      </c>
      <c r="M19" s="149">
        <f t="shared" si="2"/>
        <v>59699165</v>
      </c>
      <c r="N19" s="453">
        <f t="shared" si="3"/>
        <v>91.79220027843716</v>
      </c>
    </row>
    <row r="20" spans="1:14" s="138" customFormat="1" ht="12.75">
      <c r="A20" s="137" t="s">
        <v>140</v>
      </c>
      <c r="B20" s="149">
        <v>0</v>
      </c>
      <c r="C20" s="149">
        <v>3130343</v>
      </c>
      <c r="D20" s="149">
        <v>341779</v>
      </c>
      <c r="E20" s="149"/>
      <c r="F20" s="149"/>
      <c r="G20" s="149"/>
      <c r="H20" s="149">
        <v>0</v>
      </c>
      <c r="I20" s="149">
        <v>0</v>
      </c>
      <c r="J20" s="149"/>
      <c r="K20" s="149">
        <v>0</v>
      </c>
      <c r="L20" s="149">
        <f t="shared" si="1"/>
        <v>3130343</v>
      </c>
      <c r="M20" s="149">
        <f t="shared" si="2"/>
        <v>341779</v>
      </c>
      <c r="N20" s="453">
        <f t="shared" si="3"/>
        <v>10.918260395106861</v>
      </c>
    </row>
    <row r="21" spans="1:14" s="138" customFormat="1" ht="12.75">
      <c r="A21" s="137" t="s">
        <v>151</v>
      </c>
      <c r="B21" s="149">
        <f>B15+B19+B20</f>
        <v>48000000</v>
      </c>
      <c r="C21" s="149">
        <f>C15+C19+C20</f>
        <v>68167639</v>
      </c>
      <c r="D21" s="149">
        <f>D15+D19+D20</f>
        <v>60040944</v>
      </c>
      <c r="E21" s="149">
        <f>E15+E19</f>
        <v>0</v>
      </c>
      <c r="F21" s="149">
        <f>F15+F19</f>
        <v>0</v>
      </c>
      <c r="G21" s="149">
        <f>G15+G19</f>
        <v>0</v>
      </c>
      <c r="H21" s="149">
        <f>H15+H19</f>
        <v>0</v>
      </c>
      <c r="I21" s="149">
        <f>I15+I19+I20</f>
        <v>0</v>
      </c>
      <c r="J21" s="149">
        <f>J15+J19+J20</f>
        <v>0</v>
      </c>
      <c r="K21" s="149">
        <f aca="true" t="shared" si="6" ref="K21:L43">B21+E21+H21</f>
        <v>48000000</v>
      </c>
      <c r="L21" s="149">
        <f aca="true" t="shared" si="7" ref="L21:L42">C21+F21+I21</f>
        <v>68167639</v>
      </c>
      <c r="M21" s="149">
        <f t="shared" si="2"/>
        <v>60040944</v>
      </c>
      <c r="N21" s="453">
        <f t="shared" si="3"/>
        <v>88.07836809486683</v>
      </c>
    </row>
    <row r="22" spans="1:14" s="131" customFormat="1" ht="12.75">
      <c r="A22" s="40" t="s">
        <v>141</v>
      </c>
      <c r="B22" s="148">
        <v>0</v>
      </c>
      <c r="C22" s="148">
        <v>0</v>
      </c>
      <c r="D22" s="148">
        <v>0</v>
      </c>
      <c r="E22" s="148">
        <v>1321615</v>
      </c>
      <c r="F22" s="148">
        <v>1617401</v>
      </c>
      <c r="G22" s="148">
        <v>1488401</v>
      </c>
      <c r="H22" s="148">
        <v>0</v>
      </c>
      <c r="I22" s="148">
        <v>0</v>
      </c>
      <c r="J22" s="148">
        <v>0</v>
      </c>
      <c r="K22" s="336">
        <f t="shared" si="6"/>
        <v>1321615</v>
      </c>
      <c r="L22" s="336">
        <f t="shared" si="7"/>
        <v>1617401</v>
      </c>
      <c r="M22" s="148">
        <f t="shared" si="2"/>
        <v>1488401</v>
      </c>
      <c r="N22" s="453">
        <f t="shared" si="3"/>
        <v>92.02424136005851</v>
      </c>
    </row>
    <row r="23" spans="1:14" s="131" customFormat="1" ht="12.75">
      <c r="A23" s="40" t="s">
        <v>156</v>
      </c>
      <c r="B23" s="148">
        <v>0</v>
      </c>
      <c r="C23" s="148">
        <v>0</v>
      </c>
      <c r="D23" s="148">
        <v>0</v>
      </c>
      <c r="E23" s="148">
        <v>0</v>
      </c>
      <c r="F23" s="148">
        <v>2401191</v>
      </c>
      <c r="G23" s="148">
        <v>2149503</v>
      </c>
      <c r="H23" s="148">
        <v>0</v>
      </c>
      <c r="I23" s="148">
        <v>0</v>
      </c>
      <c r="J23" s="148">
        <v>0</v>
      </c>
      <c r="K23" s="156">
        <f t="shared" si="6"/>
        <v>0</v>
      </c>
      <c r="L23" s="148">
        <f t="shared" si="2"/>
        <v>2401191</v>
      </c>
      <c r="M23" s="148">
        <f t="shared" si="2"/>
        <v>2149503</v>
      </c>
      <c r="N23" s="453">
        <f t="shared" si="3"/>
        <v>89.51820159245975</v>
      </c>
    </row>
    <row r="24" spans="1:14" s="34" customFormat="1" ht="12.75">
      <c r="A24" s="32" t="s">
        <v>109</v>
      </c>
      <c r="B24" s="148">
        <v>0</v>
      </c>
      <c r="C24" s="148">
        <v>0</v>
      </c>
      <c r="D24" s="148">
        <v>0</v>
      </c>
      <c r="E24" s="148">
        <v>2280000</v>
      </c>
      <c r="F24" s="148">
        <v>1642605</v>
      </c>
      <c r="G24" s="148">
        <v>1639516</v>
      </c>
      <c r="H24" s="148">
        <v>0</v>
      </c>
      <c r="I24" s="148">
        <v>0</v>
      </c>
      <c r="J24" s="148">
        <v>0</v>
      </c>
      <c r="K24" s="148">
        <f t="shared" si="6"/>
        <v>2280000</v>
      </c>
      <c r="L24" s="148">
        <f t="shared" si="7"/>
        <v>1642605</v>
      </c>
      <c r="M24" s="148">
        <f t="shared" si="2"/>
        <v>1639516</v>
      </c>
      <c r="N24" s="453">
        <f t="shared" si="3"/>
        <v>99.81194505069692</v>
      </c>
    </row>
    <row r="25" spans="1:14" s="34" customFormat="1" ht="12.75">
      <c r="A25" s="32" t="s">
        <v>110</v>
      </c>
      <c r="B25" s="148">
        <v>6211086</v>
      </c>
      <c r="C25" s="148">
        <v>7590519</v>
      </c>
      <c r="D25" s="148">
        <v>7590519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f t="shared" si="6"/>
        <v>6211086</v>
      </c>
      <c r="L25" s="148">
        <f t="shared" si="7"/>
        <v>7590519</v>
      </c>
      <c r="M25" s="148">
        <f t="shared" si="2"/>
        <v>7590519</v>
      </c>
      <c r="N25" s="453">
        <f>(M25/L25)*100</f>
        <v>100</v>
      </c>
    </row>
    <row r="26" spans="1:14" s="34" customFormat="1" ht="12.75">
      <c r="A26" s="32" t="s">
        <v>111</v>
      </c>
      <c r="B26" s="148">
        <v>1676993</v>
      </c>
      <c r="C26" s="148">
        <v>2256150</v>
      </c>
      <c r="D26" s="148">
        <v>2256150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f t="shared" si="6"/>
        <v>1676993</v>
      </c>
      <c r="L26" s="148">
        <f t="shared" si="7"/>
        <v>2256150</v>
      </c>
      <c r="M26" s="148">
        <f t="shared" si="2"/>
        <v>2256150</v>
      </c>
      <c r="N26" s="453">
        <f t="shared" si="3"/>
        <v>100</v>
      </c>
    </row>
    <row r="27" spans="1:14" s="34" customFormat="1" ht="12.75">
      <c r="A27" s="40" t="s">
        <v>152</v>
      </c>
      <c r="B27" s="148">
        <v>0</v>
      </c>
      <c r="C27" s="148">
        <v>601597</v>
      </c>
      <c r="D27" s="148">
        <v>601597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f t="shared" si="6"/>
        <v>0</v>
      </c>
      <c r="L27" s="148">
        <f t="shared" si="7"/>
        <v>601597</v>
      </c>
      <c r="M27" s="148">
        <f t="shared" si="2"/>
        <v>601597</v>
      </c>
      <c r="N27" s="453">
        <f t="shared" si="3"/>
        <v>100</v>
      </c>
    </row>
    <row r="28" spans="1:14" s="34" customFormat="1" ht="12.75">
      <c r="A28" s="40" t="s">
        <v>135</v>
      </c>
      <c r="B28" s="148">
        <v>0</v>
      </c>
      <c r="C28" s="148">
        <v>0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f t="shared" si="6"/>
        <v>0</v>
      </c>
      <c r="L28" s="148">
        <f t="shared" si="7"/>
        <v>0</v>
      </c>
      <c r="M28" s="148">
        <f t="shared" si="2"/>
        <v>0</v>
      </c>
      <c r="N28" s="453"/>
    </row>
    <row r="29" spans="1:14" s="138" customFormat="1" ht="12.75">
      <c r="A29" s="137" t="s">
        <v>152</v>
      </c>
      <c r="B29" s="149">
        <f aca="true" t="shared" si="8" ref="B29:J29">SUM(B22:B28)</f>
        <v>7888079</v>
      </c>
      <c r="C29" s="149">
        <f t="shared" si="8"/>
        <v>10448266</v>
      </c>
      <c r="D29" s="149">
        <f t="shared" si="8"/>
        <v>10448266</v>
      </c>
      <c r="E29" s="149">
        <f t="shared" si="8"/>
        <v>3601615</v>
      </c>
      <c r="F29" s="149">
        <f t="shared" si="8"/>
        <v>5661197</v>
      </c>
      <c r="G29" s="149">
        <f t="shared" si="8"/>
        <v>5277420</v>
      </c>
      <c r="H29" s="149">
        <f t="shared" si="8"/>
        <v>0</v>
      </c>
      <c r="I29" s="149">
        <f t="shared" si="8"/>
        <v>0</v>
      </c>
      <c r="J29" s="149">
        <f t="shared" si="8"/>
        <v>0</v>
      </c>
      <c r="K29" s="149">
        <f t="shared" si="6"/>
        <v>11489694</v>
      </c>
      <c r="L29" s="149">
        <f t="shared" si="7"/>
        <v>16109463</v>
      </c>
      <c r="M29" s="149">
        <f t="shared" si="2"/>
        <v>15725686</v>
      </c>
      <c r="N29" s="453">
        <f t="shared" si="3"/>
        <v>97.61769216019181</v>
      </c>
    </row>
    <row r="30" spans="1:14" s="34" customFormat="1" ht="12.75">
      <c r="A30" s="150" t="s">
        <v>142</v>
      </c>
      <c r="B30" s="148">
        <v>0</v>
      </c>
      <c r="C30" s="148">
        <v>0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56">
        <f t="shared" si="6"/>
        <v>0</v>
      </c>
      <c r="L30" s="156">
        <f t="shared" si="6"/>
        <v>0</v>
      </c>
      <c r="M30" s="148">
        <f t="shared" si="2"/>
        <v>0</v>
      </c>
      <c r="N30" s="453"/>
    </row>
    <row r="31" spans="1:14" s="34" customFormat="1" ht="12.75">
      <c r="A31" s="132" t="s">
        <v>157</v>
      </c>
      <c r="B31" s="148">
        <v>0</v>
      </c>
      <c r="C31" s="148">
        <v>0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56">
        <f t="shared" si="6"/>
        <v>0</v>
      </c>
      <c r="L31" s="156">
        <f t="shared" si="6"/>
        <v>0</v>
      </c>
      <c r="M31" s="148">
        <f t="shared" si="2"/>
        <v>0</v>
      </c>
      <c r="N31" s="453"/>
    </row>
    <row r="32" spans="1:15" s="142" customFormat="1" ht="15" customHeight="1">
      <c r="A32" s="141" t="s">
        <v>44</v>
      </c>
      <c r="B32" s="149">
        <f>SUM(B30:B31)</f>
        <v>0</v>
      </c>
      <c r="C32" s="149">
        <f>SUM(C30:C31)</f>
        <v>0</v>
      </c>
      <c r="D32" s="149">
        <f>SUM(D30:D31)</f>
        <v>0</v>
      </c>
      <c r="E32" s="149">
        <v>0</v>
      </c>
      <c r="F32" s="149">
        <v>0</v>
      </c>
      <c r="G32" s="149">
        <f>SUM(G30:G31)</f>
        <v>0</v>
      </c>
      <c r="H32" s="149"/>
      <c r="I32" s="149">
        <v>0</v>
      </c>
      <c r="J32" s="149"/>
      <c r="K32" s="149">
        <f t="shared" si="6"/>
        <v>0</v>
      </c>
      <c r="L32" s="149">
        <f t="shared" si="7"/>
        <v>0</v>
      </c>
      <c r="M32" s="149">
        <f t="shared" si="2"/>
        <v>0</v>
      </c>
      <c r="N32" s="453"/>
      <c r="O32" s="143"/>
    </row>
    <row r="33" spans="1:14" s="142" customFormat="1" ht="15" customHeight="1">
      <c r="A33" s="144" t="s">
        <v>112</v>
      </c>
      <c r="B33" s="149">
        <f aca="true" t="shared" si="9" ref="B33:I33">SUM(B34:B35)</f>
        <v>0</v>
      </c>
      <c r="C33" s="149">
        <f t="shared" si="9"/>
        <v>0</v>
      </c>
      <c r="D33" s="149">
        <f t="shared" si="9"/>
        <v>0</v>
      </c>
      <c r="E33" s="149">
        <f t="shared" si="9"/>
        <v>0</v>
      </c>
      <c r="F33" s="149">
        <f t="shared" si="9"/>
        <v>0</v>
      </c>
      <c r="G33" s="149">
        <f t="shared" si="9"/>
        <v>0</v>
      </c>
      <c r="H33" s="149">
        <f t="shared" si="9"/>
        <v>0</v>
      </c>
      <c r="I33" s="149">
        <f t="shared" si="9"/>
        <v>0</v>
      </c>
      <c r="J33" s="149"/>
      <c r="K33" s="149">
        <f t="shared" si="6"/>
        <v>0</v>
      </c>
      <c r="L33" s="149">
        <f t="shared" si="7"/>
        <v>0</v>
      </c>
      <c r="M33" s="149">
        <f t="shared" si="2"/>
        <v>0</v>
      </c>
      <c r="N33" s="453"/>
    </row>
    <row r="34" spans="1:14" s="142" customFormat="1" ht="15" customHeight="1">
      <c r="A34" s="139" t="s">
        <v>153</v>
      </c>
      <c r="B34" s="149">
        <v>0</v>
      </c>
      <c r="C34" s="149">
        <v>0</v>
      </c>
      <c r="D34" s="149">
        <v>0</v>
      </c>
      <c r="E34" s="155"/>
      <c r="F34" s="155"/>
      <c r="G34" s="155"/>
      <c r="H34" s="155"/>
      <c r="I34" s="155">
        <v>0</v>
      </c>
      <c r="J34" s="155"/>
      <c r="K34" s="155">
        <f t="shared" si="6"/>
        <v>0</v>
      </c>
      <c r="L34" s="155">
        <f t="shared" si="7"/>
        <v>0</v>
      </c>
      <c r="M34" s="155">
        <f t="shared" si="2"/>
        <v>0</v>
      </c>
      <c r="N34" s="453"/>
    </row>
    <row r="35" spans="1:14" s="142" customFormat="1" ht="15" customHeight="1" thickBot="1">
      <c r="A35" s="139" t="s">
        <v>154</v>
      </c>
      <c r="B35" s="153">
        <v>0</v>
      </c>
      <c r="C35" s="149">
        <v>0</v>
      </c>
      <c r="D35" s="149">
        <v>0</v>
      </c>
      <c r="E35" s="155">
        <v>0</v>
      </c>
      <c r="F35" s="155">
        <v>0</v>
      </c>
      <c r="G35" s="155"/>
      <c r="H35" s="155"/>
      <c r="I35" s="155">
        <v>0</v>
      </c>
      <c r="J35" s="155"/>
      <c r="K35" s="155">
        <f t="shared" si="6"/>
        <v>0</v>
      </c>
      <c r="L35" s="155">
        <f t="shared" si="7"/>
        <v>0</v>
      </c>
      <c r="M35" s="155">
        <f t="shared" si="2"/>
        <v>0</v>
      </c>
      <c r="N35" s="458"/>
    </row>
    <row r="36" spans="1:15" s="12" customFormat="1" ht="18.75" customHeight="1" thickBot="1">
      <c r="A36" s="152" t="s">
        <v>47</v>
      </c>
      <c r="B36" s="154">
        <f>B4+B32+B33</f>
        <v>254724807</v>
      </c>
      <c r="C36" s="154">
        <f>C4+C32+C33</f>
        <v>416026453</v>
      </c>
      <c r="D36" s="154">
        <f>D4+D32+D33</f>
        <v>356845569</v>
      </c>
      <c r="E36" s="154">
        <f aca="true" t="shared" si="10" ref="E36:J36">E4+E32+E33</f>
        <v>3601615</v>
      </c>
      <c r="F36" s="154">
        <f t="shared" si="10"/>
        <v>5661197</v>
      </c>
      <c r="G36" s="154">
        <f t="shared" si="10"/>
        <v>5277420</v>
      </c>
      <c r="H36" s="154">
        <f t="shared" si="10"/>
        <v>0</v>
      </c>
      <c r="I36" s="154">
        <f t="shared" si="10"/>
        <v>0</v>
      </c>
      <c r="J36" s="154">
        <f t="shared" si="10"/>
        <v>0</v>
      </c>
      <c r="K36" s="154">
        <f t="shared" si="6"/>
        <v>258326422</v>
      </c>
      <c r="L36" s="154">
        <f t="shared" si="7"/>
        <v>421687650</v>
      </c>
      <c r="M36" s="430">
        <f t="shared" si="2"/>
        <v>362122989</v>
      </c>
      <c r="N36" s="455">
        <f t="shared" si="3"/>
        <v>85.8746963540431</v>
      </c>
      <c r="O36" s="50"/>
    </row>
    <row r="37" spans="1:15" s="145" customFormat="1" ht="18.75" customHeight="1">
      <c r="A37" s="151" t="s">
        <v>114</v>
      </c>
      <c r="B37" s="149">
        <v>185113357</v>
      </c>
      <c r="C37" s="149">
        <v>191888330</v>
      </c>
      <c r="D37" s="149">
        <v>191888330</v>
      </c>
      <c r="E37" s="149"/>
      <c r="F37" s="149"/>
      <c r="G37" s="149"/>
      <c r="H37" s="149"/>
      <c r="I37" s="149"/>
      <c r="J37" s="149"/>
      <c r="K37" s="149">
        <f t="shared" si="6"/>
        <v>185113357</v>
      </c>
      <c r="L37" s="149">
        <f t="shared" si="7"/>
        <v>191888330</v>
      </c>
      <c r="M37" s="149">
        <f t="shared" si="2"/>
        <v>191888330</v>
      </c>
      <c r="N37" s="457">
        <f t="shared" si="3"/>
        <v>100</v>
      </c>
      <c r="O37" s="146"/>
    </row>
    <row r="38" spans="1:15" s="145" customFormat="1" ht="18.75" customHeight="1">
      <c r="A38" s="147" t="s">
        <v>158</v>
      </c>
      <c r="B38" s="149"/>
      <c r="C38" s="149">
        <v>0</v>
      </c>
      <c r="D38" s="149">
        <v>0</v>
      </c>
      <c r="E38" s="149"/>
      <c r="F38" s="149"/>
      <c r="G38" s="149"/>
      <c r="H38" s="149"/>
      <c r="I38" s="149"/>
      <c r="J38" s="149"/>
      <c r="K38" s="149">
        <f t="shared" si="6"/>
        <v>0</v>
      </c>
      <c r="L38" s="149">
        <f t="shared" si="7"/>
        <v>0</v>
      </c>
      <c r="M38" s="149">
        <f t="shared" si="2"/>
        <v>0</v>
      </c>
      <c r="N38" s="453"/>
      <c r="O38" s="146"/>
    </row>
    <row r="39" spans="1:15" s="145" customFormat="1" ht="18.75" customHeight="1">
      <c r="A39" s="62" t="s">
        <v>187</v>
      </c>
      <c r="B39" s="149"/>
      <c r="C39" s="149">
        <v>5333377</v>
      </c>
      <c r="D39" s="149">
        <v>5333377</v>
      </c>
      <c r="E39" s="149"/>
      <c r="F39" s="149"/>
      <c r="G39" s="149"/>
      <c r="H39" s="149"/>
      <c r="I39" s="149"/>
      <c r="J39" s="149"/>
      <c r="K39" s="149">
        <f t="shared" si="6"/>
        <v>0</v>
      </c>
      <c r="L39" s="149">
        <f t="shared" si="7"/>
        <v>5333377</v>
      </c>
      <c r="M39" s="149">
        <f t="shared" si="2"/>
        <v>5333377</v>
      </c>
      <c r="N39" s="453">
        <f t="shared" si="3"/>
        <v>100</v>
      </c>
      <c r="O39" s="146"/>
    </row>
    <row r="40" spans="1:14" s="12" customFormat="1" ht="15.75" customHeight="1">
      <c r="A40" s="133" t="s">
        <v>48</v>
      </c>
      <c r="B40" s="134">
        <v>-65102763</v>
      </c>
      <c r="C40" s="134">
        <v>-62743940</v>
      </c>
      <c r="D40" s="148">
        <v>-62743940</v>
      </c>
      <c r="E40" s="148"/>
      <c r="F40" s="148">
        <f>-(F86)</f>
        <v>0</v>
      </c>
      <c r="G40" s="148"/>
      <c r="H40" s="148">
        <f>-(H84)</f>
        <v>0</v>
      </c>
      <c r="I40" s="148">
        <f>-(I86)</f>
        <v>0</v>
      </c>
      <c r="J40" s="148"/>
      <c r="K40" s="461">
        <f t="shared" si="6"/>
        <v>-65102763</v>
      </c>
      <c r="L40" s="148">
        <f t="shared" si="7"/>
        <v>-62743940</v>
      </c>
      <c r="M40" s="148">
        <f t="shared" si="2"/>
        <v>-62743940</v>
      </c>
      <c r="N40" s="453">
        <f t="shared" si="3"/>
        <v>100</v>
      </c>
    </row>
    <row r="41" spans="1:14" s="12" customFormat="1" ht="15.75" customHeight="1" thickBot="1">
      <c r="A41" s="44" t="s">
        <v>103</v>
      </c>
      <c r="B41" s="45">
        <v>-54202192</v>
      </c>
      <c r="C41" s="134">
        <v>-50166133</v>
      </c>
      <c r="D41" s="148">
        <v>-50166133</v>
      </c>
      <c r="E41" s="148"/>
      <c r="F41" s="148">
        <f>-F61</f>
        <v>0</v>
      </c>
      <c r="G41" s="148"/>
      <c r="H41" s="148"/>
      <c r="I41" s="148">
        <f>-I61</f>
        <v>0</v>
      </c>
      <c r="J41" s="148"/>
      <c r="K41" s="460">
        <f t="shared" si="6"/>
        <v>-54202192</v>
      </c>
      <c r="L41" s="148">
        <f t="shared" si="7"/>
        <v>-50166133</v>
      </c>
      <c r="M41" s="148">
        <f t="shared" si="2"/>
        <v>-50166133</v>
      </c>
      <c r="N41" s="454">
        <f t="shared" si="3"/>
        <v>100</v>
      </c>
    </row>
    <row r="42" spans="1:14" s="12" customFormat="1" ht="15.75" customHeight="1" thickBot="1">
      <c r="A42" s="265" t="s">
        <v>49</v>
      </c>
      <c r="B42" s="266">
        <f aca="true" t="shared" si="11" ref="B42:I42">SUM(B40:B41)</f>
        <v>-119304955</v>
      </c>
      <c r="C42" s="267">
        <f t="shared" si="11"/>
        <v>-112910073</v>
      </c>
      <c r="D42" s="267">
        <f t="shared" si="11"/>
        <v>-112910073</v>
      </c>
      <c r="E42" s="267">
        <f t="shared" si="11"/>
        <v>0</v>
      </c>
      <c r="F42" s="267">
        <f t="shared" si="11"/>
        <v>0</v>
      </c>
      <c r="G42" s="267">
        <f t="shared" si="11"/>
        <v>0</v>
      </c>
      <c r="H42" s="267">
        <f t="shared" si="11"/>
        <v>0</v>
      </c>
      <c r="I42" s="267">
        <f t="shared" si="11"/>
        <v>0</v>
      </c>
      <c r="J42" s="267"/>
      <c r="K42" s="266">
        <f t="shared" si="6"/>
        <v>-119304955</v>
      </c>
      <c r="L42" s="267">
        <f t="shared" si="7"/>
        <v>-112910073</v>
      </c>
      <c r="M42" s="351">
        <f t="shared" si="2"/>
        <v>-112910073</v>
      </c>
      <c r="N42" s="436">
        <f t="shared" si="3"/>
        <v>100</v>
      </c>
    </row>
    <row r="43" spans="1:14" s="12" customFormat="1" ht="15.75" customHeight="1" thickBot="1">
      <c r="A43" s="46" t="s">
        <v>127</v>
      </c>
      <c r="B43" s="154">
        <f>B36+B37+B42</f>
        <v>320533209</v>
      </c>
      <c r="C43" s="154">
        <f>C36+C37+C38+C39+C42</f>
        <v>500338087</v>
      </c>
      <c r="D43" s="154">
        <f aca="true" t="shared" si="12" ref="D43:J43">D36+D37+D39+D42</f>
        <v>441157203</v>
      </c>
      <c r="E43" s="154">
        <f t="shared" si="12"/>
        <v>3601615</v>
      </c>
      <c r="F43" s="154">
        <f t="shared" si="12"/>
        <v>5661197</v>
      </c>
      <c r="G43" s="154">
        <f t="shared" si="12"/>
        <v>5277420</v>
      </c>
      <c r="H43" s="154">
        <f t="shared" si="12"/>
        <v>0</v>
      </c>
      <c r="I43" s="154">
        <f t="shared" si="12"/>
        <v>0</v>
      </c>
      <c r="J43" s="154">
        <f t="shared" si="12"/>
        <v>0</v>
      </c>
      <c r="K43" s="154">
        <f t="shared" si="6"/>
        <v>324134824</v>
      </c>
      <c r="L43" s="154">
        <f>C43+F43+I43</f>
        <v>505999284</v>
      </c>
      <c r="M43" s="430">
        <f>D43+G43+J43</f>
        <v>446434623</v>
      </c>
      <c r="N43" s="459">
        <f t="shared" si="3"/>
        <v>88.22831120844037</v>
      </c>
    </row>
    <row r="44" spans="1:14" s="12" customFormat="1" ht="46.5" customHeight="1" thickBot="1">
      <c r="A44" s="128"/>
      <c r="B44" s="42"/>
      <c r="C44" s="35"/>
      <c r="D44" s="35"/>
      <c r="E44" s="35"/>
      <c r="F44" s="43"/>
      <c r="G44" s="43"/>
      <c r="H44" s="43"/>
      <c r="I44" s="43"/>
      <c r="J44" s="43"/>
      <c r="K44" s="43"/>
      <c r="L44" s="36"/>
      <c r="M44" s="36"/>
      <c r="N44" s="429"/>
    </row>
    <row r="45" spans="1:14" s="13" customFormat="1" ht="13.5" customHeight="1" thickBot="1">
      <c r="A45" s="492" t="s">
        <v>80</v>
      </c>
      <c r="B45" s="497" t="s">
        <v>170</v>
      </c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9"/>
      <c r="N45" s="435"/>
    </row>
    <row r="46" spans="1:14" s="13" customFormat="1" ht="13.5" customHeight="1" thickBot="1">
      <c r="A46" s="493"/>
      <c r="B46" s="495" t="s">
        <v>40</v>
      </c>
      <c r="C46" s="496"/>
      <c r="D46" s="496"/>
      <c r="E46" s="496" t="s">
        <v>41</v>
      </c>
      <c r="F46" s="496"/>
      <c r="G46" s="496"/>
      <c r="H46" s="496" t="s">
        <v>77</v>
      </c>
      <c r="I46" s="496"/>
      <c r="J46" s="496"/>
      <c r="K46" s="496" t="s">
        <v>42</v>
      </c>
      <c r="L46" s="496"/>
      <c r="M46" s="501"/>
      <c r="N46" s="435"/>
    </row>
    <row r="47" spans="1:14" s="13" customFormat="1" ht="26.25" thickBot="1">
      <c r="A47" s="494"/>
      <c r="B47" s="117" t="s">
        <v>136</v>
      </c>
      <c r="C47" s="118" t="s">
        <v>137</v>
      </c>
      <c r="D47" s="119" t="s">
        <v>138</v>
      </c>
      <c r="E47" s="118" t="s">
        <v>136</v>
      </c>
      <c r="F47" s="118" t="s">
        <v>137</v>
      </c>
      <c r="G47" s="119" t="s">
        <v>138</v>
      </c>
      <c r="H47" s="118" t="s">
        <v>136</v>
      </c>
      <c r="I47" s="118" t="s">
        <v>137</v>
      </c>
      <c r="J47" s="119" t="s">
        <v>138</v>
      </c>
      <c r="K47" s="118" t="s">
        <v>136</v>
      </c>
      <c r="L47" s="118" t="s">
        <v>137</v>
      </c>
      <c r="M47" s="120" t="s">
        <v>138</v>
      </c>
      <c r="N47" s="434" t="s">
        <v>191</v>
      </c>
    </row>
    <row r="48" spans="1:14" s="13" customFormat="1" ht="12.75" customHeight="1">
      <c r="A48" s="51" t="s">
        <v>43</v>
      </c>
      <c r="B48" s="229">
        <f>B50+B52+B55+B56</f>
        <v>0</v>
      </c>
      <c r="C48" s="230">
        <f>C50+C52+C55+C56</f>
        <v>1221332</v>
      </c>
      <c r="D48" s="230">
        <f>D50+D52+D55+D56</f>
        <v>1221332</v>
      </c>
      <c r="E48" s="229">
        <f>E50+E51+E52+E55+E56</f>
        <v>0</v>
      </c>
      <c r="F48" s="230">
        <f>F50+F51+F52+F55+F56</f>
        <v>0</v>
      </c>
      <c r="G48" s="230"/>
      <c r="H48" s="229">
        <f>H50+H51+H52+H55+H56</f>
        <v>0</v>
      </c>
      <c r="I48" s="230">
        <f>I50+I51+I52+I55+I56</f>
        <v>0</v>
      </c>
      <c r="J48" s="230"/>
      <c r="K48" s="230">
        <f aca="true" t="shared" si="13" ref="K48:L63">B48+E48+H48</f>
        <v>0</v>
      </c>
      <c r="L48" s="230">
        <f t="shared" si="13"/>
        <v>1221332</v>
      </c>
      <c r="M48" s="230">
        <f>D48+G48+J48</f>
        <v>1221332</v>
      </c>
      <c r="N48" s="453">
        <f aca="true" t="shared" si="14" ref="N48:N64">(M48/L48)*100</f>
        <v>100</v>
      </c>
    </row>
    <row r="49" spans="1:14" s="12" customFormat="1" ht="12.75">
      <c r="A49" s="33" t="s">
        <v>180</v>
      </c>
      <c r="B49" s="231">
        <v>0</v>
      </c>
      <c r="C49" s="232">
        <v>1099704</v>
      </c>
      <c r="D49" s="232">
        <v>1099704</v>
      </c>
      <c r="E49" s="231"/>
      <c r="F49" s="232"/>
      <c r="G49" s="232"/>
      <c r="H49" s="231"/>
      <c r="I49" s="232"/>
      <c r="J49" s="232"/>
      <c r="K49" s="232">
        <f t="shared" si="13"/>
        <v>0</v>
      </c>
      <c r="L49" s="232">
        <f t="shared" si="13"/>
        <v>1099704</v>
      </c>
      <c r="M49" s="232">
        <f aca="true" t="shared" si="15" ref="M49:M63">D49+G49+J49</f>
        <v>1099704</v>
      </c>
      <c r="N49" s="453">
        <f t="shared" si="14"/>
        <v>100</v>
      </c>
    </row>
    <row r="50" spans="1:14" s="13" customFormat="1" ht="15" customHeight="1">
      <c r="A50" s="33" t="s">
        <v>159</v>
      </c>
      <c r="B50" s="233">
        <f>B49</f>
        <v>0</v>
      </c>
      <c r="C50" s="234">
        <f>C49</f>
        <v>1099704</v>
      </c>
      <c r="D50" s="234">
        <f>D49</f>
        <v>1099704</v>
      </c>
      <c r="E50" s="233">
        <f>E49</f>
        <v>0</v>
      </c>
      <c r="F50" s="234">
        <f>F49</f>
        <v>0</v>
      </c>
      <c r="G50" s="234"/>
      <c r="H50" s="233">
        <f>H49</f>
        <v>0</v>
      </c>
      <c r="I50" s="234">
        <f>I49</f>
        <v>0</v>
      </c>
      <c r="J50" s="234"/>
      <c r="K50" s="234">
        <f t="shared" si="13"/>
        <v>0</v>
      </c>
      <c r="L50" s="234">
        <f t="shared" si="13"/>
        <v>1099704</v>
      </c>
      <c r="M50" s="234">
        <f t="shared" si="15"/>
        <v>1099704</v>
      </c>
      <c r="N50" s="453">
        <f t="shared" si="14"/>
        <v>100</v>
      </c>
    </row>
    <row r="51" spans="1:14" s="13" customFormat="1" ht="15" customHeight="1">
      <c r="A51" s="32" t="s">
        <v>113</v>
      </c>
      <c r="B51" s="231"/>
      <c r="C51" s="232"/>
      <c r="D51" s="232"/>
      <c r="E51" s="231"/>
      <c r="F51" s="232"/>
      <c r="G51" s="232"/>
      <c r="H51" s="231"/>
      <c r="I51" s="232"/>
      <c r="J51" s="232"/>
      <c r="K51" s="232">
        <f t="shared" si="13"/>
        <v>0</v>
      </c>
      <c r="L51" s="232">
        <f t="shared" si="13"/>
        <v>0</v>
      </c>
      <c r="M51" s="232">
        <f t="shared" si="15"/>
        <v>0</v>
      </c>
      <c r="N51" s="453"/>
    </row>
    <row r="52" spans="1:14" s="13" customFormat="1" ht="12.75">
      <c r="A52" s="33" t="s">
        <v>148</v>
      </c>
      <c r="B52" s="233">
        <f>B51</f>
        <v>0</v>
      </c>
      <c r="C52" s="234">
        <f>C51</f>
        <v>0</v>
      </c>
      <c r="D52" s="234"/>
      <c r="E52" s="233">
        <f>E51</f>
        <v>0</v>
      </c>
      <c r="F52" s="234">
        <f>F51</f>
        <v>0</v>
      </c>
      <c r="G52" s="234"/>
      <c r="H52" s="233">
        <f>H51</f>
        <v>0</v>
      </c>
      <c r="I52" s="234">
        <f>I51</f>
        <v>0</v>
      </c>
      <c r="J52" s="234"/>
      <c r="K52" s="234">
        <f t="shared" si="13"/>
        <v>0</v>
      </c>
      <c r="L52" s="234">
        <f t="shared" si="13"/>
        <v>0</v>
      </c>
      <c r="M52" s="234">
        <f t="shared" si="15"/>
        <v>0</v>
      </c>
      <c r="N52" s="453"/>
    </row>
    <row r="53" spans="1:14" s="13" customFormat="1" ht="15" customHeight="1">
      <c r="A53" s="33" t="s">
        <v>149</v>
      </c>
      <c r="B53" s="231"/>
      <c r="C53" s="232"/>
      <c r="D53" s="232"/>
      <c r="E53" s="231"/>
      <c r="F53" s="232"/>
      <c r="G53" s="232"/>
      <c r="H53" s="231"/>
      <c r="I53" s="232"/>
      <c r="J53" s="232"/>
      <c r="K53" s="232">
        <f t="shared" si="13"/>
        <v>0</v>
      </c>
      <c r="L53" s="232">
        <f t="shared" si="13"/>
        <v>0</v>
      </c>
      <c r="M53" s="232">
        <f t="shared" si="15"/>
        <v>0</v>
      </c>
      <c r="N53" s="453"/>
    </row>
    <row r="54" spans="1:14" ht="15" customHeight="1">
      <c r="A54" s="33" t="s">
        <v>160</v>
      </c>
      <c r="B54" s="235"/>
      <c r="C54" s="236"/>
      <c r="D54" s="236"/>
      <c r="E54" s="235"/>
      <c r="F54" s="236"/>
      <c r="G54" s="236"/>
      <c r="H54" s="235"/>
      <c r="I54" s="236"/>
      <c r="J54" s="236"/>
      <c r="K54" s="236">
        <f t="shared" si="13"/>
        <v>0</v>
      </c>
      <c r="L54" s="236">
        <f t="shared" si="13"/>
        <v>0</v>
      </c>
      <c r="M54" s="236">
        <f t="shared" si="15"/>
        <v>0</v>
      </c>
      <c r="N54" s="453"/>
    </row>
    <row r="55" spans="1:14" ht="12.75">
      <c r="A55" s="33" t="s">
        <v>151</v>
      </c>
      <c r="B55" s="229">
        <f>B53+B54</f>
        <v>0</v>
      </c>
      <c r="C55" s="230">
        <f>C53+C54</f>
        <v>0</v>
      </c>
      <c r="D55" s="230"/>
      <c r="E55" s="229">
        <f>E53+E54</f>
        <v>0</v>
      </c>
      <c r="F55" s="230">
        <f>F53+F54</f>
        <v>0</v>
      </c>
      <c r="G55" s="230"/>
      <c r="H55" s="229">
        <f>H53+H54</f>
        <v>0</v>
      </c>
      <c r="I55" s="230">
        <f>I53+I54</f>
        <v>0</v>
      </c>
      <c r="J55" s="230"/>
      <c r="K55" s="230">
        <f t="shared" si="13"/>
        <v>0</v>
      </c>
      <c r="L55" s="230">
        <f t="shared" si="13"/>
        <v>0</v>
      </c>
      <c r="M55" s="230">
        <f t="shared" si="15"/>
        <v>0</v>
      </c>
      <c r="N55" s="453"/>
    </row>
    <row r="56" spans="1:14" ht="15" customHeight="1">
      <c r="A56" s="33" t="s">
        <v>161</v>
      </c>
      <c r="B56" s="231">
        <v>0</v>
      </c>
      <c r="C56" s="232">
        <v>121628</v>
      </c>
      <c r="D56" s="232">
        <v>121628</v>
      </c>
      <c r="E56" s="231"/>
      <c r="F56" s="232"/>
      <c r="G56" s="232"/>
      <c r="H56" s="231"/>
      <c r="I56" s="232"/>
      <c r="J56" s="232"/>
      <c r="K56" s="232">
        <f t="shared" si="13"/>
        <v>0</v>
      </c>
      <c r="L56" s="232">
        <f t="shared" si="13"/>
        <v>121628</v>
      </c>
      <c r="M56" s="232">
        <f t="shared" si="15"/>
        <v>121628</v>
      </c>
      <c r="N56" s="453">
        <f t="shared" si="14"/>
        <v>100</v>
      </c>
    </row>
    <row r="57" spans="1:14" s="14" customFormat="1" ht="12.75" customHeight="1">
      <c r="A57" s="51" t="s">
        <v>44</v>
      </c>
      <c r="B57" s="237"/>
      <c r="C57" s="238">
        <v>0</v>
      </c>
      <c r="D57" s="238"/>
      <c r="E57" s="237"/>
      <c r="F57" s="238">
        <v>0</v>
      </c>
      <c r="G57" s="238"/>
      <c r="H57" s="237"/>
      <c r="I57" s="238">
        <v>0</v>
      </c>
      <c r="J57" s="238"/>
      <c r="K57" s="238">
        <f t="shared" si="13"/>
        <v>0</v>
      </c>
      <c r="L57" s="238">
        <f t="shared" si="13"/>
        <v>0</v>
      </c>
      <c r="M57" s="238">
        <f t="shared" si="15"/>
        <v>0</v>
      </c>
      <c r="N57" s="453"/>
    </row>
    <row r="58" spans="1:14" s="12" customFormat="1" ht="15" customHeight="1">
      <c r="A58" s="37" t="s">
        <v>112</v>
      </c>
      <c r="B58" s="239">
        <f>SUM(B59:B60)</f>
        <v>0</v>
      </c>
      <c r="C58" s="240">
        <f>SUM(C59:C60)</f>
        <v>0</v>
      </c>
      <c r="D58" s="240">
        <f>SUM(D59:D60)</f>
        <v>0</v>
      </c>
      <c r="E58" s="239">
        <f>SUM(E59:E60)</f>
        <v>0</v>
      </c>
      <c r="F58" s="240">
        <f>SUM(F59:F60)</f>
        <v>0</v>
      </c>
      <c r="G58" s="240"/>
      <c r="H58" s="239">
        <f>SUM(H59:H60)</f>
        <v>0</v>
      </c>
      <c r="I58" s="240">
        <f>SUM(I59:I60)</f>
        <v>0</v>
      </c>
      <c r="J58" s="240"/>
      <c r="K58" s="240">
        <f t="shared" si="13"/>
        <v>0</v>
      </c>
      <c r="L58" s="240">
        <f t="shared" si="13"/>
        <v>0</v>
      </c>
      <c r="M58" s="240">
        <f t="shared" si="15"/>
        <v>0</v>
      </c>
      <c r="N58" s="453"/>
    </row>
    <row r="59" spans="1:14" s="12" customFormat="1" ht="15" customHeight="1">
      <c r="A59" s="33" t="s">
        <v>153</v>
      </c>
      <c r="B59" s="235"/>
      <c r="C59" s="236"/>
      <c r="D59" s="236"/>
      <c r="E59" s="235"/>
      <c r="F59" s="236"/>
      <c r="G59" s="236"/>
      <c r="H59" s="235"/>
      <c r="I59" s="236"/>
      <c r="J59" s="236"/>
      <c r="K59" s="236">
        <f t="shared" si="13"/>
        <v>0</v>
      </c>
      <c r="L59" s="236">
        <f t="shared" si="13"/>
        <v>0</v>
      </c>
      <c r="M59" s="236">
        <f t="shared" si="15"/>
        <v>0</v>
      </c>
      <c r="N59" s="453"/>
    </row>
    <row r="60" spans="1:14" s="12" customFormat="1" ht="15" customHeight="1">
      <c r="A60" s="33" t="s">
        <v>154</v>
      </c>
      <c r="B60" s="235"/>
      <c r="C60" s="236"/>
      <c r="D60" s="236"/>
      <c r="E60" s="235"/>
      <c r="F60" s="236"/>
      <c r="G60" s="236"/>
      <c r="H60" s="235"/>
      <c r="I60" s="236"/>
      <c r="J60" s="236"/>
      <c r="K60" s="236">
        <f t="shared" si="13"/>
        <v>0</v>
      </c>
      <c r="L60" s="236">
        <f t="shared" si="13"/>
        <v>0</v>
      </c>
      <c r="M60" s="236">
        <f t="shared" si="15"/>
        <v>0</v>
      </c>
      <c r="N60" s="453"/>
    </row>
    <row r="61" spans="1:14" s="12" customFormat="1" ht="15" customHeight="1" thickBot="1">
      <c r="A61" s="52" t="s">
        <v>115</v>
      </c>
      <c r="B61" s="241">
        <v>54202193</v>
      </c>
      <c r="C61" s="242">
        <v>50166133</v>
      </c>
      <c r="D61" s="242">
        <v>50166133</v>
      </c>
      <c r="E61" s="242">
        <f>'3. mell.Kiad'!E13</f>
        <v>0</v>
      </c>
      <c r="F61" s="242">
        <f>'3. mell.Kiad'!F13</f>
        <v>0</v>
      </c>
      <c r="G61" s="242"/>
      <c r="H61" s="241"/>
      <c r="I61" s="242"/>
      <c r="J61" s="242"/>
      <c r="K61" s="242">
        <f t="shared" si="13"/>
        <v>54202193</v>
      </c>
      <c r="L61" s="242">
        <f t="shared" si="13"/>
        <v>50166133</v>
      </c>
      <c r="M61" s="242">
        <f t="shared" si="15"/>
        <v>50166133</v>
      </c>
      <c r="N61" s="454">
        <f t="shared" si="14"/>
        <v>100</v>
      </c>
    </row>
    <row r="62" spans="1:14" s="17" customFormat="1" ht="15" customHeight="1" thickBot="1">
      <c r="A62" s="53" t="s">
        <v>100</v>
      </c>
      <c r="B62" s="243">
        <f>B48+B57+B58+B61</f>
        <v>54202193</v>
      </c>
      <c r="C62" s="244">
        <f>C48+C57+C58+C61</f>
        <v>51387465</v>
      </c>
      <c r="D62" s="244">
        <f>D48+D57+D58+D61</f>
        <v>51387465</v>
      </c>
      <c r="E62" s="245">
        <f>E48+E57+E58+E61</f>
        <v>0</v>
      </c>
      <c r="F62" s="244">
        <f>F48+F57+F58+F61</f>
        <v>0</v>
      </c>
      <c r="G62" s="244"/>
      <c r="H62" s="245">
        <f>H48+H57+H58+H61</f>
        <v>0</v>
      </c>
      <c r="I62" s="244">
        <f>I48+I57+I58+I61</f>
        <v>0</v>
      </c>
      <c r="J62" s="244"/>
      <c r="K62" s="244">
        <f t="shared" si="13"/>
        <v>54202193</v>
      </c>
      <c r="L62" s="244">
        <f t="shared" si="13"/>
        <v>51387465</v>
      </c>
      <c r="M62" s="437">
        <f>D62+G62+J62</f>
        <v>51387465</v>
      </c>
      <c r="N62" s="455">
        <f t="shared" si="14"/>
        <v>100</v>
      </c>
    </row>
    <row r="63" spans="1:16" s="17" customFormat="1" ht="15" customHeight="1" thickBot="1">
      <c r="A63" s="52" t="s">
        <v>114</v>
      </c>
      <c r="B63" s="231">
        <v>0</v>
      </c>
      <c r="C63" s="232">
        <v>1868638</v>
      </c>
      <c r="D63" s="232">
        <v>1868638</v>
      </c>
      <c r="E63" s="231"/>
      <c r="F63" s="232"/>
      <c r="G63" s="232"/>
      <c r="H63" s="231"/>
      <c r="I63" s="232"/>
      <c r="J63" s="232"/>
      <c r="K63" s="232">
        <f t="shared" si="13"/>
        <v>0</v>
      </c>
      <c r="L63" s="232">
        <f t="shared" si="13"/>
        <v>1868638</v>
      </c>
      <c r="M63" s="232">
        <f t="shared" si="15"/>
        <v>1868638</v>
      </c>
      <c r="N63" s="456">
        <f t="shared" si="14"/>
        <v>100</v>
      </c>
      <c r="O63" s="17">
        <v>54910798</v>
      </c>
      <c r="P63" s="17" t="s">
        <v>184</v>
      </c>
    </row>
    <row r="64" spans="1:16" s="17" customFormat="1" ht="15" customHeight="1" thickBot="1">
      <c r="A64" s="47" t="s">
        <v>129</v>
      </c>
      <c r="B64" s="246">
        <f>B63+B62</f>
        <v>54202193</v>
      </c>
      <c r="C64" s="247">
        <f>C63+C62</f>
        <v>53256103</v>
      </c>
      <c r="D64" s="247">
        <f>D63+D62</f>
        <v>53256103</v>
      </c>
      <c r="E64" s="246">
        <f>E63+E62</f>
        <v>0</v>
      </c>
      <c r="F64" s="247">
        <f>F63+F62</f>
        <v>0</v>
      </c>
      <c r="G64" s="247"/>
      <c r="H64" s="246">
        <f>H63+H62</f>
        <v>0</v>
      </c>
      <c r="I64" s="247">
        <f>I63+I62</f>
        <v>0</v>
      </c>
      <c r="J64" s="247"/>
      <c r="K64" s="247">
        <f>B64+E64+H64</f>
        <v>54202193</v>
      </c>
      <c r="L64" s="247">
        <f>C64+F64+I64</f>
        <v>53256103</v>
      </c>
      <c r="M64" s="247">
        <f>D64+G64+J64</f>
        <v>53256103</v>
      </c>
      <c r="N64" s="455">
        <f t="shared" si="14"/>
        <v>100</v>
      </c>
      <c r="O64" s="331">
        <f>O63-M64</f>
        <v>1654695</v>
      </c>
      <c r="P64" s="17" t="s">
        <v>183</v>
      </c>
    </row>
    <row r="65" spans="1:13" s="17" customFormat="1" ht="35.25" customHeight="1" thickBot="1">
      <c r="A65" s="38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</row>
    <row r="66" spans="1:14" ht="15" customHeight="1" thickBot="1">
      <c r="A66" s="503" t="s">
        <v>81</v>
      </c>
      <c r="B66" s="497" t="s">
        <v>170</v>
      </c>
      <c r="C66" s="498"/>
      <c r="D66" s="498"/>
      <c r="E66" s="498"/>
      <c r="F66" s="498"/>
      <c r="G66" s="498"/>
      <c r="H66" s="498"/>
      <c r="I66" s="498"/>
      <c r="J66" s="498"/>
      <c r="K66" s="498"/>
      <c r="L66" s="498"/>
      <c r="M66" s="499"/>
      <c r="N66" s="433"/>
    </row>
    <row r="67" spans="1:14" ht="15" customHeight="1" thickBot="1">
      <c r="A67" s="504"/>
      <c r="B67" s="495" t="s">
        <v>40</v>
      </c>
      <c r="C67" s="496"/>
      <c r="D67" s="496"/>
      <c r="E67" s="496" t="s">
        <v>41</v>
      </c>
      <c r="F67" s="496"/>
      <c r="G67" s="496"/>
      <c r="H67" s="496" t="s">
        <v>77</v>
      </c>
      <c r="I67" s="496"/>
      <c r="J67" s="496"/>
      <c r="K67" s="496" t="s">
        <v>42</v>
      </c>
      <c r="L67" s="496"/>
      <c r="M67" s="501"/>
      <c r="N67" s="433"/>
    </row>
    <row r="68" spans="1:14" ht="26.25" thickBot="1">
      <c r="A68" s="505"/>
      <c r="B68" s="117" t="s">
        <v>136</v>
      </c>
      <c r="C68" s="118" t="s">
        <v>137</v>
      </c>
      <c r="D68" s="119" t="s">
        <v>138</v>
      </c>
      <c r="E68" s="118" t="s">
        <v>136</v>
      </c>
      <c r="F68" s="118" t="s">
        <v>137</v>
      </c>
      <c r="G68" s="119" t="s">
        <v>138</v>
      </c>
      <c r="H68" s="118" t="s">
        <v>136</v>
      </c>
      <c r="I68" s="118" t="s">
        <v>137</v>
      </c>
      <c r="J68" s="119" t="s">
        <v>138</v>
      </c>
      <c r="K68" s="118" t="s">
        <v>136</v>
      </c>
      <c r="L68" s="118" t="s">
        <v>137</v>
      </c>
      <c r="M68" s="120" t="s">
        <v>138</v>
      </c>
      <c r="N68" s="434" t="s">
        <v>191</v>
      </c>
    </row>
    <row r="69" spans="1:14" ht="15" customHeight="1">
      <c r="A69" s="51" t="s">
        <v>43</v>
      </c>
      <c r="B69" s="249">
        <f>B71+B72+B75+B81</f>
        <v>1051103</v>
      </c>
      <c r="C69" s="249">
        <f>C71+C72+C75+C81</f>
        <v>1441255</v>
      </c>
      <c r="D69" s="249">
        <f>D71+D72+D75+D81</f>
        <v>1450803</v>
      </c>
      <c r="E69" s="249">
        <f>E71+E72+E75+E81</f>
        <v>0</v>
      </c>
      <c r="F69" s="249">
        <f>F71+F72+F75+F81</f>
        <v>0</v>
      </c>
      <c r="G69" s="249"/>
      <c r="H69" s="249">
        <f>H71+H72+H75+H81</f>
        <v>0</v>
      </c>
      <c r="I69" s="249">
        <f>I71+I72+I75+I81</f>
        <v>0</v>
      </c>
      <c r="J69" s="249"/>
      <c r="K69" s="249">
        <f aca="true" t="shared" si="16" ref="K69:L87">B69+E69+H69</f>
        <v>1051103</v>
      </c>
      <c r="L69" s="249">
        <f t="shared" si="16"/>
        <v>1441255</v>
      </c>
      <c r="M69" s="249">
        <f>D69+G69+J69</f>
        <v>1450803</v>
      </c>
      <c r="N69" s="453">
        <f>(M69/L69)*100</f>
        <v>100.66247818741306</v>
      </c>
    </row>
    <row r="70" spans="1:14" ht="12.75">
      <c r="A70" s="40" t="s">
        <v>162</v>
      </c>
      <c r="B70" s="250">
        <v>0</v>
      </c>
      <c r="C70" s="250"/>
      <c r="D70" s="250"/>
      <c r="E70" s="250"/>
      <c r="F70" s="250"/>
      <c r="G70" s="250"/>
      <c r="H70" s="250"/>
      <c r="I70" s="250"/>
      <c r="J70" s="250"/>
      <c r="K70" s="250">
        <f t="shared" si="16"/>
        <v>0</v>
      </c>
      <c r="L70" s="250">
        <f t="shared" si="16"/>
        <v>0</v>
      </c>
      <c r="M70" s="250">
        <f aca="true" t="shared" si="17" ref="M70:M90">D70+G70+J70</f>
        <v>0</v>
      </c>
      <c r="N70" s="453"/>
    </row>
    <row r="71" spans="1:14" ht="15" customHeight="1">
      <c r="A71" s="40" t="s">
        <v>159</v>
      </c>
      <c r="B71" s="250">
        <f>B70</f>
        <v>0</v>
      </c>
      <c r="C71" s="250">
        <f>C70</f>
        <v>0</v>
      </c>
      <c r="D71" s="250"/>
      <c r="E71" s="250">
        <f>E70</f>
        <v>0</v>
      </c>
      <c r="F71" s="250">
        <f>F70</f>
        <v>0</v>
      </c>
      <c r="G71" s="250"/>
      <c r="H71" s="250">
        <f>H70</f>
        <v>0</v>
      </c>
      <c r="I71" s="250">
        <f>I70</f>
        <v>0</v>
      </c>
      <c r="J71" s="250"/>
      <c r="K71" s="250">
        <f t="shared" si="16"/>
        <v>0</v>
      </c>
      <c r="L71" s="250">
        <f t="shared" si="16"/>
        <v>0</v>
      </c>
      <c r="M71" s="250">
        <f t="shared" si="17"/>
        <v>0</v>
      </c>
      <c r="N71" s="453"/>
    </row>
    <row r="72" spans="1:14" ht="12.75">
      <c r="A72" s="40" t="s">
        <v>148</v>
      </c>
      <c r="B72" s="251"/>
      <c r="C72" s="252">
        <v>0</v>
      </c>
      <c r="D72" s="252"/>
      <c r="E72" s="251"/>
      <c r="F72" s="252"/>
      <c r="G72" s="252"/>
      <c r="H72" s="251"/>
      <c r="I72" s="252"/>
      <c r="J72" s="252"/>
      <c r="K72" s="252">
        <f t="shared" si="16"/>
        <v>0</v>
      </c>
      <c r="L72" s="252">
        <f t="shared" si="16"/>
        <v>0</v>
      </c>
      <c r="M72" s="252">
        <f t="shared" si="17"/>
        <v>0</v>
      </c>
      <c r="N72" s="453"/>
    </row>
    <row r="73" spans="1:14" ht="15" customHeight="1">
      <c r="A73" s="40" t="s">
        <v>163</v>
      </c>
      <c r="B73" s="251"/>
      <c r="C73" s="252"/>
      <c r="D73" s="252"/>
      <c r="E73" s="251"/>
      <c r="F73" s="252"/>
      <c r="G73" s="252"/>
      <c r="H73" s="251"/>
      <c r="I73" s="252"/>
      <c r="J73" s="252"/>
      <c r="K73" s="252">
        <f t="shared" si="16"/>
        <v>0</v>
      </c>
      <c r="L73" s="252">
        <f t="shared" si="16"/>
        <v>0</v>
      </c>
      <c r="M73" s="252">
        <f t="shared" si="17"/>
        <v>0</v>
      </c>
      <c r="N73" s="453"/>
    </row>
    <row r="74" spans="1:14" ht="15" customHeight="1">
      <c r="A74" s="40" t="s">
        <v>150</v>
      </c>
      <c r="B74" s="253"/>
      <c r="C74" s="254"/>
      <c r="D74" s="254"/>
      <c r="E74" s="253"/>
      <c r="F74" s="254"/>
      <c r="G74" s="254"/>
      <c r="H74" s="253"/>
      <c r="I74" s="254"/>
      <c r="J74" s="254"/>
      <c r="K74" s="254">
        <f t="shared" si="16"/>
        <v>0</v>
      </c>
      <c r="L74" s="254">
        <f t="shared" si="16"/>
        <v>0</v>
      </c>
      <c r="M74" s="254">
        <f t="shared" si="17"/>
        <v>0</v>
      </c>
      <c r="N74" s="453"/>
    </row>
    <row r="75" spans="1:14" ht="15" customHeight="1">
      <c r="A75" s="40" t="s">
        <v>151</v>
      </c>
      <c r="B75" s="229">
        <f>B73+B74</f>
        <v>0</v>
      </c>
      <c r="C75" s="230">
        <f>C73+C74</f>
        <v>0</v>
      </c>
      <c r="D75" s="230"/>
      <c r="E75" s="229">
        <f>E73+E74</f>
        <v>0</v>
      </c>
      <c r="F75" s="230">
        <f>F73+F74</f>
        <v>0</v>
      </c>
      <c r="G75" s="230"/>
      <c r="H75" s="229">
        <f>H73+H74</f>
        <v>0</v>
      </c>
      <c r="I75" s="230">
        <f>I73+I74</f>
        <v>0</v>
      </c>
      <c r="J75" s="230"/>
      <c r="K75" s="230">
        <f t="shared" si="16"/>
        <v>0</v>
      </c>
      <c r="L75" s="230">
        <f t="shared" si="16"/>
        <v>0</v>
      </c>
      <c r="M75" s="230">
        <f t="shared" si="17"/>
        <v>0</v>
      </c>
      <c r="N75" s="453"/>
    </row>
    <row r="76" spans="1:14" ht="15" customHeight="1">
      <c r="A76" s="40" t="s">
        <v>110</v>
      </c>
      <c r="B76" s="255">
        <v>827640</v>
      </c>
      <c r="C76" s="256">
        <v>1108310</v>
      </c>
      <c r="D76" s="256">
        <v>1117858</v>
      </c>
      <c r="E76" s="255"/>
      <c r="F76" s="256"/>
      <c r="G76" s="256"/>
      <c r="H76" s="255"/>
      <c r="I76" s="256"/>
      <c r="J76" s="256"/>
      <c r="K76" s="256">
        <f t="shared" si="16"/>
        <v>827640</v>
      </c>
      <c r="L76" s="256">
        <f t="shared" si="16"/>
        <v>1108310</v>
      </c>
      <c r="M76" s="256">
        <f t="shared" si="17"/>
        <v>1117858</v>
      </c>
      <c r="N76" s="453">
        <f>(M76/L76)*100</f>
        <v>100.86149182088045</v>
      </c>
    </row>
    <row r="77" spans="1:18" ht="15" customHeight="1">
      <c r="A77" s="40" t="s">
        <v>111</v>
      </c>
      <c r="B77" s="255">
        <v>223463</v>
      </c>
      <c r="C77" s="256">
        <v>299245</v>
      </c>
      <c r="D77" s="256">
        <v>299245</v>
      </c>
      <c r="E77" s="255"/>
      <c r="F77" s="256"/>
      <c r="G77" s="256"/>
      <c r="H77" s="255"/>
      <c r="I77" s="256"/>
      <c r="J77" s="256"/>
      <c r="K77" s="256">
        <f t="shared" si="16"/>
        <v>223463</v>
      </c>
      <c r="L77" s="256">
        <f t="shared" si="16"/>
        <v>299245</v>
      </c>
      <c r="M77" s="256">
        <f t="shared" si="17"/>
        <v>299245</v>
      </c>
      <c r="N77" s="453">
        <f>(M77/L77)*100</f>
        <v>100</v>
      </c>
      <c r="O77" s="502"/>
      <c r="P77" s="502"/>
      <c r="Q77" s="502"/>
      <c r="R77" s="502"/>
    </row>
    <row r="78" spans="1:18" ht="15" customHeight="1">
      <c r="A78" s="40" t="s">
        <v>166</v>
      </c>
      <c r="B78" s="255"/>
      <c r="C78" s="256"/>
      <c r="D78" s="256"/>
      <c r="E78" s="255"/>
      <c r="F78" s="256"/>
      <c r="G78" s="256"/>
      <c r="H78" s="255"/>
      <c r="I78" s="256"/>
      <c r="J78" s="256"/>
      <c r="K78" s="256">
        <f t="shared" si="16"/>
        <v>0</v>
      </c>
      <c r="L78" s="256">
        <f t="shared" si="16"/>
        <v>0</v>
      </c>
      <c r="M78" s="256"/>
      <c r="N78" s="453"/>
      <c r="O78" s="502"/>
      <c r="P78" s="502"/>
      <c r="Q78" s="502"/>
      <c r="R78" s="502"/>
    </row>
    <row r="79" spans="1:14" ht="15" customHeight="1">
      <c r="A79" s="40" t="s">
        <v>165</v>
      </c>
      <c r="B79" s="255">
        <v>0</v>
      </c>
      <c r="C79" s="256">
        <v>33700</v>
      </c>
      <c r="D79" s="256">
        <v>33700</v>
      </c>
      <c r="E79" s="255"/>
      <c r="F79" s="256"/>
      <c r="G79" s="256"/>
      <c r="H79" s="255"/>
      <c r="I79" s="256"/>
      <c r="J79" s="256"/>
      <c r="K79" s="256">
        <f t="shared" si="16"/>
        <v>0</v>
      </c>
      <c r="L79" s="256">
        <f t="shared" si="16"/>
        <v>33700</v>
      </c>
      <c r="M79" s="256">
        <f t="shared" si="17"/>
        <v>33700</v>
      </c>
      <c r="N79" s="453">
        <f>(M79/L79)*100</f>
        <v>100</v>
      </c>
    </row>
    <row r="80" spans="1:14" ht="15" customHeight="1">
      <c r="A80" s="40" t="s">
        <v>143</v>
      </c>
      <c r="B80" s="255"/>
      <c r="C80" s="256"/>
      <c r="D80" s="256"/>
      <c r="E80" s="255"/>
      <c r="F80" s="256"/>
      <c r="G80" s="256"/>
      <c r="H80" s="255"/>
      <c r="I80" s="256"/>
      <c r="J80" s="256"/>
      <c r="K80" s="256">
        <f t="shared" si="16"/>
        <v>0</v>
      </c>
      <c r="L80" s="256">
        <f t="shared" si="16"/>
        <v>0</v>
      </c>
      <c r="M80" s="256">
        <f t="shared" si="17"/>
        <v>0</v>
      </c>
      <c r="N80" s="453"/>
    </row>
    <row r="81" spans="1:14" ht="15" customHeight="1">
      <c r="A81" s="33" t="s">
        <v>161</v>
      </c>
      <c r="B81" s="229">
        <f>SUM(B76:B77)</f>
        <v>1051103</v>
      </c>
      <c r="C81" s="230">
        <f>SUM(C76:C80)</f>
        <v>1441255</v>
      </c>
      <c r="D81" s="230">
        <f>SUM(D76:D80)</f>
        <v>1450803</v>
      </c>
      <c r="E81" s="229">
        <f>SUM(E76:E77)</f>
        <v>0</v>
      </c>
      <c r="F81" s="230">
        <f>SUM(F76:F77)</f>
        <v>0</v>
      </c>
      <c r="G81" s="230"/>
      <c r="H81" s="229">
        <f>SUM(H76:H77)</f>
        <v>0</v>
      </c>
      <c r="I81" s="230">
        <f>SUM(I76:I77)</f>
        <v>0</v>
      </c>
      <c r="J81" s="230"/>
      <c r="K81" s="230">
        <f t="shared" si="16"/>
        <v>1051103</v>
      </c>
      <c r="L81" s="230">
        <f t="shared" si="16"/>
        <v>1441255</v>
      </c>
      <c r="M81" s="230">
        <f t="shared" si="17"/>
        <v>1450803</v>
      </c>
      <c r="N81" s="453">
        <f>(M81/L81)*100</f>
        <v>100.66247818741306</v>
      </c>
    </row>
    <row r="82" spans="1:14" ht="15" customHeight="1">
      <c r="A82" s="51" t="s">
        <v>44</v>
      </c>
      <c r="B82" s="257">
        <f>SUM(B83:B85)</f>
        <v>0</v>
      </c>
      <c r="C82" s="258">
        <f>SUM(C83:C85)</f>
        <v>0</v>
      </c>
      <c r="D82" s="258"/>
      <c r="E82" s="257">
        <f>SUM(E83:E85)</f>
        <v>0</v>
      </c>
      <c r="F82" s="258">
        <f>SUM(F83:F85)</f>
        <v>0</v>
      </c>
      <c r="G82" s="258"/>
      <c r="H82" s="257">
        <f>SUM(H83:H85)</f>
        <v>0</v>
      </c>
      <c r="I82" s="258">
        <f>SUM(I83:I85)</f>
        <v>0</v>
      </c>
      <c r="J82" s="258"/>
      <c r="K82" s="258">
        <f t="shared" si="16"/>
        <v>0</v>
      </c>
      <c r="L82" s="258">
        <f t="shared" si="16"/>
        <v>0</v>
      </c>
      <c r="M82" s="258">
        <f t="shared" si="17"/>
        <v>0</v>
      </c>
      <c r="N82" s="453"/>
    </row>
    <row r="83" spans="1:14" ht="15" customHeight="1">
      <c r="A83" s="37" t="s">
        <v>112</v>
      </c>
      <c r="B83" s="257">
        <f>SUM(B84:B85)</f>
        <v>0</v>
      </c>
      <c r="C83" s="258">
        <f>SUM(C84:C85)</f>
        <v>0</v>
      </c>
      <c r="D83" s="258"/>
      <c r="E83" s="257">
        <f>SUM(E84:E85)</f>
        <v>0</v>
      </c>
      <c r="F83" s="258">
        <f>SUM(F84:F85)</f>
        <v>0</v>
      </c>
      <c r="G83" s="258"/>
      <c r="H83" s="257">
        <f>SUM(H84:H85)</f>
        <v>0</v>
      </c>
      <c r="I83" s="258">
        <f>SUM(I84:I85)</f>
        <v>0</v>
      </c>
      <c r="J83" s="258"/>
      <c r="K83" s="258">
        <f t="shared" si="16"/>
        <v>0</v>
      </c>
      <c r="L83" s="258">
        <f t="shared" si="16"/>
        <v>0</v>
      </c>
      <c r="M83" s="258">
        <f t="shared" si="17"/>
        <v>0</v>
      </c>
      <c r="N83" s="453"/>
    </row>
    <row r="84" spans="1:14" ht="15" customHeight="1">
      <c r="A84" s="33" t="s">
        <v>164</v>
      </c>
      <c r="B84" s="231"/>
      <c r="C84" s="232"/>
      <c r="D84" s="232"/>
      <c r="E84" s="231"/>
      <c r="F84" s="232"/>
      <c r="G84" s="232"/>
      <c r="H84" s="231"/>
      <c r="I84" s="232"/>
      <c r="J84" s="232"/>
      <c r="K84" s="232">
        <f t="shared" si="16"/>
        <v>0</v>
      </c>
      <c r="L84" s="232">
        <f t="shared" si="16"/>
        <v>0</v>
      </c>
      <c r="M84" s="232">
        <f t="shared" si="17"/>
        <v>0</v>
      </c>
      <c r="N84" s="453"/>
    </row>
    <row r="85" spans="1:14" ht="15" customHeight="1">
      <c r="A85" s="33" t="s">
        <v>154</v>
      </c>
      <c r="B85" s="231"/>
      <c r="C85" s="232"/>
      <c r="D85" s="232"/>
      <c r="E85" s="231"/>
      <c r="F85" s="232"/>
      <c r="G85" s="232"/>
      <c r="H85" s="231"/>
      <c r="I85" s="232"/>
      <c r="J85" s="232"/>
      <c r="K85" s="232">
        <f t="shared" si="16"/>
        <v>0</v>
      </c>
      <c r="L85" s="232">
        <f t="shared" si="16"/>
        <v>0</v>
      </c>
      <c r="M85" s="232">
        <f t="shared" si="17"/>
        <v>0</v>
      </c>
      <c r="N85" s="453"/>
    </row>
    <row r="86" spans="1:14" ht="15" customHeight="1" thickBot="1">
      <c r="A86" s="41" t="s">
        <v>115</v>
      </c>
      <c r="B86" s="259">
        <v>65102763</v>
      </c>
      <c r="C86" s="260">
        <v>62743940</v>
      </c>
      <c r="D86" s="260">
        <v>62743940</v>
      </c>
      <c r="E86" s="259"/>
      <c r="F86" s="260"/>
      <c r="G86" s="260"/>
      <c r="H86" s="259"/>
      <c r="I86" s="260"/>
      <c r="J86" s="260"/>
      <c r="K86" s="260">
        <f t="shared" si="16"/>
        <v>65102763</v>
      </c>
      <c r="L86" s="260">
        <f t="shared" si="16"/>
        <v>62743940</v>
      </c>
      <c r="M86" s="260">
        <f t="shared" si="17"/>
        <v>62743940</v>
      </c>
      <c r="N86" s="454">
        <f>(M86/L86)*100</f>
        <v>100</v>
      </c>
    </row>
    <row r="87" spans="1:14" ht="15" customHeight="1" thickBot="1">
      <c r="A87" s="47" t="s">
        <v>101</v>
      </c>
      <c r="B87" s="246">
        <f>B69+B82+B83+B86</f>
        <v>66153866</v>
      </c>
      <c r="C87" s="247">
        <f>C69+C82+C83+C86</f>
        <v>64185195</v>
      </c>
      <c r="D87" s="247">
        <f>D69+D82+D83+D86</f>
        <v>64194743</v>
      </c>
      <c r="E87" s="246">
        <f>E69+E82+E83+E86</f>
        <v>0</v>
      </c>
      <c r="F87" s="247">
        <f>F69+F82+F83+F86</f>
        <v>0</v>
      </c>
      <c r="G87" s="247"/>
      <c r="H87" s="246">
        <f>H69+H82+H83+H86</f>
        <v>0</v>
      </c>
      <c r="I87" s="247">
        <f>I69+I82+I83+I86</f>
        <v>0</v>
      </c>
      <c r="J87" s="247"/>
      <c r="K87" s="247">
        <f t="shared" si="16"/>
        <v>66153866</v>
      </c>
      <c r="L87" s="247">
        <f t="shared" si="16"/>
        <v>64185195</v>
      </c>
      <c r="M87" s="247">
        <f t="shared" si="17"/>
        <v>64194743</v>
      </c>
      <c r="N87" s="455">
        <f>(M87/L87)*100</f>
        <v>100.014875704592</v>
      </c>
    </row>
    <row r="88" spans="1:14" ht="15" customHeight="1" thickBot="1">
      <c r="A88" s="52" t="s">
        <v>114</v>
      </c>
      <c r="B88" s="231"/>
      <c r="C88" s="232">
        <v>781614</v>
      </c>
      <c r="D88" s="232">
        <v>781614</v>
      </c>
      <c r="E88" s="231"/>
      <c r="F88" s="232"/>
      <c r="G88" s="232"/>
      <c r="H88" s="231"/>
      <c r="I88" s="232"/>
      <c r="J88" s="232"/>
      <c r="K88" s="232">
        <f aca="true" t="shared" si="18" ref="K88:L90">B88+E88+H88</f>
        <v>0</v>
      </c>
      <c r="L88" s="232">
        <f t="shared" si="18"/>
        <v>781614</v>
      </c>
      <c r="M88" s="232">
        <f t="shared" si="17"/>
        <v>781614</v>
      </c>
      <c r="N88" s="456">
        <f>(M88/L88)*100</f>
        <v>100</v>
      </c>
    </row>
    <row r="89" spans="1:14" ht="15" customHeight="1" thickBot="1">
      <c r="A89" s="47" t="s">
        <v>128</v>
      </c>
      <c r="B89" s="246">
        <f>B88+B87</f>
        <v>66153866</v>
      </c>
      <c r="C89" s="247">
        <f>C88+C87</f>
        <v>64966809</v>
      </c>
      <c r="D89" s="247">
        <f>D88+D87</f>
        <v>64976357</v>
      </c>
      <c r="E89" s="246">
        <f>E88+E87</f>
        <v>0</v>
      </c>
      <c r="F89" s="247">
        <f>F88+F87</f>
        <v>0</v>
      </c>
      <c r="G89" s="247"/>
      <c r="H89" s="246">
        <f>H88+H87</f>
        <v>0</v>
      </c>
      <c r="I89" s="247">
        <f>I88+I87</f>
        <v>0</v>
      </c>
      <c r="J89" s="247"/>
      <c r="K89" s="247">
        <f t="shared" si="18"/>
        <v>66153866</v>
      </c>
      <c r="L89" s="247">
        <f t="shared" si="18"/>
        <v>64966809</v>
      </c>
      <c r="M89" s="247">
        <f t="shared" si="17"/>
        <v>64976357</v>
      </c>
      <c r="N89" s="455">
        <f>(M89/L89)*100</f>
        <v>100.01469673537453</v>
      </c>
    </row>
    <row r="90" spans="1:14" ht="15" customHeight="1" thickBot="1">
      <c r="A90" s="39"/>
      <c r="B90" s="261"/>
      <c r="C90" s="262"/>
      <c r="D90" s="262"/>
      <c r="E90" s="261"/>
      <c r="F90" s="262"/>
      <c r="G90" s="262"/>
      <c r="H90" s="261"/>
      <c r="I90" s="262"/>
      <c r="J90" s="262"/>
      <c r="K90" s="262">
        <f t="shared" si="18"/>
        <v>0</v>
      </c>
      <c r="L90" s="262">
        <f t="shared" si="18"/>
        <v>0</v>
      </c>
      <c r="M90" s="262">
        <f t="shared" si="17"/>
        <v>0</v>
      </c>
      <c r="N90" s="456"/>
    </row>
    <row r="91" spans="1:14" ht="30" customHeight="1" thickBot="1">
      <c r="A91" s="48" t="s">
        <v>50</v>
      </c>
      <c r="B91" s="263">
        <f>B43+B64+B89</f>
        <v>440889268</v>
      </c>
      <c r="C91" s="263">
        <f>C43+C64+C89</f>
        <v>618560999</v>
      </c>
      <c r="D91" s="263">
        <f>D43+D64+D89</f>
        <v>559389663</v>
      </c>
      <c r="E91" s="263">
        <f aca="true" t="shared" si="19" ref="E91:M91">E43+E64+E89</f>
        <v>3601615</v>
      </c>
      <c r="F91" s="263">
        <f t="shared" si="19"/>
        <v>5661197</v>
      </c>
      <c r="G91" s="263">
        <f t="shared" si="19"/>
        <v>5277420</v>
      </c>
      <c r="H91" s="263">
        <f t="shared" si="19"/>
        <v>0</v>
      </c>
      <c r="I91" s="263">
        <f t="shared" si="19"/>
        <v>0</v>
      </c>
      <c r="J91" s="263">
        <f t="shared" si="19"/>
        <v>0</v>
      </c>
      <c r="K91" s="263">
        <f>K43+K64+K89</f>
        <v>444490883</v>
      </c>
      <c r="L91" s="263">
        <f>L43+L64+L89</f>
        <v>624222196</v>
      </c>
      <c r="M91" s="263">
        <f t="shared" si="19"/>
        <v>564667083</v>
      </c>
      <c r="N91" s="462">
        <f>(M91/L91)*100</f>
        <v>90.45930865938</v>
      </c>
    </row>
  </sheetData>
  <sheetProtection password="C65E" sheet="1" objects="1" scenarios="1" selectLockedCells="1" selectUnlockedCells="1"/>
  <mergeCells count="20">
    <mergeCell ref="K46:M46"/>
    <mergeCell ref="O77:R77"/>
    <mergeCell ref="O78:R78"/>
    <mergeCell ref="A66:A68"/>
    <mergeCell ref="B1:M1"/>
    <mergeCell ref="B67:D67"/>
    <mergeCell ref="E67:G67"/>
    <mergeCell ref="H67:J67"/>
    <mergeCell ref="K67:M67"/>
    <mergeCell ref="B66:M66"/>
    <mergeCell ref="A1:A3"/>
    <mergeCell ref="A45:A47"/>
    <mergeCell ref="B2:D2"/>
    <mergeCell ref="E2:G2"/>
    <mergeCell ref="E46:G46"/>
    <mergeCell ref="H46:J46"/>
    <mergeCell ref="B45:M45"/>
    <mergeCell ref="H2:J2"/>
    <mergeCell ref="K2:M2"/>
    <mergeCell ref="B46:D46"/>
  </mergeCells>
  <printOptions horizontalCentered="1"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8" scale="51" r:id="rId1"/>
  <headerFooter alignWithMargins="0">
    <oddHeader>&amp;R&amp;"Times New Roman,Félkövér"4/2019 .(V.3.) önkorm.rendelet
2.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view="pageLayout" zoomScaleSheetLayoutView="96" workbookViewId="0" topLeftCell="J1">
      <selection activeCell="U4" sqref="U4:U5"/>
    </sheetView>
  </sheetViews>
  <sheetFormatPr defaultColWidth="9.140625" defaultRowHeight="12.75"/>
  <cols>
    <col min="1" max="1" width="52.57421875" style="30" customWidth="1"/>
    <col min="2" max="4" width="18.421875" style="30" bestFit="1" customWidth="1"/>
    <col min="5" max="5" width="14.7109375" style="30" customWidth="1"/>
    <col min="6" max="8" width="14.28125" style="30" customWidth="1"/>
    <col min="9" max="10" width="13.8515625" style="30" customWidth="1"/>
    <col min="11" max="12" width="18.28125" style="30" bestFit="1" customWidth="1"/>
    <col min="13" max="13" width="18.421875" style="30" bestFit="1" customWidth="1"/>
    <col min="14" max="14" width="14.57421875" style="30" bestFit="1" customWidth="1"/>
    <col min="15" max="16384" width="9.140625" style="30" customWidth="1"/>
  </cols>
  <sheetData>
    <row r="1" spans="1:13" s="64" customFormat="1" ht="21.75" customHeight="1" thickBot="1">
      <c r="A1" s="25" t="s">
        <v>39</v>
      </c>
      <c r="B1" s="506" t="s">
        <v>171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</row>
    <row r="2" spans="1:14" s="64" customFormat="1" ht="21.75" customHeight="1">
      <c r="A2" s="509" t="s">
        <v>177</v>
      </c>
      <c r="B2" s="495" t="s">
        <v>40</v>
      </c>
      <c r="C2" s="496"/>
      <c r="D2" s="496"/>
      <c r="E2" s="496" t="s">
        <v>41</v>
      </c>
      <c r="F2" s="496"/>
      <c r="G2" s="496"/>
      <c r="H2" s="496" t="s">
        <v>77</v>
      </c>
      <c r="I2" s="496"/>
      <c r="J2" s="496"/>
      <c r="K2" s="496" t="s">
        <v>42</v>
      </c>
      <c r="L2" s="496"/>
      <c r="M2" s="500"/>
      <c r="N2" s="353"/>
    </row>
    <row r="3" spans="1:14" s="64" customFormat="1" ht="42" customHeight="1" thickBot="1">
      <c r="A3" s="510"/>
      <c r="B3" s="117" t="s">
        <v>136</v>
      </c>
      <c r="C3" s="118" t="s">
        <v>137</v>
      </c>
      <c r="D3" s="119" t="s">
        <v>138</v>
      </c>
      <c r="E3" s="118" t="s">
        <v>136</v>
      </c>
      <c r="F3" s="118" t="s">
        <v>137</v>
      </c>
      <c r="G3" s="119" t="s">
        <v>138</v>
      </c>
      <c r="H3" s="118" t="s">
        <v>136</v>
      </c>
      <c r="I3" s="118" t="s">
        <v>137</v>
      </c>
      <c r="J3" s="119" t="s">
        <v>138</v>
      </c>
      <c r="K3" s="118" t="s">
        <v>136</v>
      </c>
      <c r="L3" s="118" t="s">
        <v>137</v>
      </c>
      <c r="M3" s="340" t="s">
        <v>138</v>
      </c>
      <c r="N3" s="354" t="s">
        <v>190</v>
      </c>
    </row>
    <row r="4" spans="1:14" s="64" customFormat="1" ht="15" customHeight="1">
      <c r="A4" s="26" t="s">
        <v>51</v>
      </c>
      <c r="B4" s="203">
        <f>SUM(B5:B8)</f>
        <v>54100593</v>
      </c>
      <c r="C4" s="200">
        <f>SUM(C5:C8)</f>
        <v>53132195</v>
      </c>
      <c r="D4" s="200">
        <f>SUM(D5:D8)</f>
        <v>52954224</v>
      </c>
      <c r="E4" s="203">
        <f>SUM(E5:E8)</f>
        <v>0</v>
      </c>
      <c r="F4" s="200">
        <f>SUM(F5:F8)</f>
        <v>0</v>
      </c>
      <c r="G4" s="200"/>
      <c r="H4" s="203">
        <f>SUM(H5:H8)</f>
        <v>0</v>
      </c>
      <c r="I4" s="200"/>
      <c r="J4" s="200"/>
      <c r="K4" s="200">
        <f aca="true" t="shared" si="0" ref="K4:M13">B4+E4+H4</f>
        <v>54100593</v>
      </c>
      <c r="L4" s="200">
        <f t="shared" si="0"/>
        <v>53132195</v>
      </c>
      <c r="M4" s="341">
        <f>D4+G4+J4</f>
        <v>52954224</v>
      </c>
      <c r="N4" s="355">
        <f>(M4/L4)*100</f>
        <v>99.66504112995896</v>
      </c>
    </row>
    <row r="5" spans="1:14" s="64" customFormat="1" ht="15" customHeight="1">
      <c r="A5" s="27" t="s">
        <v>52</v>
      </c>
      <c r="B5" s="204">
        <v>37818604</v>
      </c>
      <c r="C5" s="199">
        <v>39676544</v>
      </c>
      <c r="D5" s="199">
        <v>39498573</v>
      </c>
      <c r="E5" s="204"/>
      <c r="F5" s="199">
        <v>0</v>
      </c>
      <c r="G5" s="199"/>
      <c r="H5" s="204"/>
      <c r="I5" s="199">
        <v>0</v>
      </c>
      <c r="J5" s="199"/>
      <c r="K5" s="199">
        <f t="shared" si="0"/>
        <v>37818604</v>
      </c>
      <c r="L5" s="199">
        <f t="shared" si="0"/>
        <v>39676544</v>
      </c>
      <c r="M5" s="342">
        <f aca="true" t="shared" si="1" ref="M5:M13">D5+G5+J5</f>
        <v>39498573</v>
      </c>
      <c r="N5" s="356">
        <f aca="true" t="shared" si="2" ref="N5:N13">(M5/L5)*100</f>
        <v>99.55144530733322</v>
      </c>
    </row>
    <row r="6" spans="1:14" s="64" customFormat="1" ht="25.5">
      <c r="A6" s="28" t="s">
        <v>53</v>
      </c>
      <c r="B6" s="204">
        <v>7868682</v>
      </c>
      <c r="C6" s="199">
        <v>7943229</v>
      </c>
      <c r="D6" s="199">
        <v>7943229</v>
      </c>
      <c r="E6" s="204"/>
      <c r="F6" s="199">
        <v>0</v>
      </c>
      <c r="G6" s="199"/>
      <c r="H6" s="204"/>
      <c r="I6" s="199">
        <v>0</v>
      </c>
      <c r="J6" s="199"/>
      <c r="K6" s="199">
        <f t="shared" si="0"/>
        <v>7868682</v>
      </c>
      <c r="L6" s="199">
        <f t="shared" si="0"/>
        <v>7943229</v>
      </c>
      <c r="M6" s="342">
        <f t="shared" si="1"/>
        <v>7943229</v>
      </c>
      <c r="N6" s="356">
        <f t="shared" si="2"/>
        <v>100</v>
      </c>
    </row>
    <row r="7" spans="1:14" s="64" customFormat="1" ht="15" customHeight="1">
      <c r="A7" s="27" t="s">
        <v>54</v>
      </c>
      <c r="B7" s="204">
        <v>8413307</v>
      </c>
      <c r="C7" s="199">
        <v>5512422</v>
      </c>
      <c r="D7" s="199">
        <v>5512422</v>
      </c>
      <c r="E7" s="204"/>
      <c r="F7" s="199">
        <v>0</v>
      </c>
      <c r="G7" s="199"/>
      <c r="H7" s="204"/>
      <c r="I7" s="199"/>
      <c r="J7" s="199"/>
      <c r="K7" s="199">
        <f t="shared" si="0"/>
        <v>8413307</v>
      </c>
      <c r="L7" s="199">
        <f t="shared" si="0"/>
        <v>5512422</v>
      </c>
      <c r="M7" s="342">
        <f t="shared" si="1"/>
        <v>5512422</v>
      </c>
      <c r="N7" s="356">
        <f t="shared" si="2"/>
        <v>100</v>
      </c>
    </row>
    <row r="8" spans="1:14" s="64" customFormat="1" ht="15" customHeight="1">
      <c r="A8" s="27" t="s">
        <v>60</v>
      </c>
      <c r="B8" s="204"/>
      <c r="C8" s="199"/>
      <c r="D8" s="199"/>
      <c r="E8" s="204"/>
      <c r="F8" s="199">
        <v>0</v>
      </c>
      <c r="G8" s="199"/>
      <c r="H8" s="204"/>
      <c r="I8" s="199">
        <v>0</v>
      </c>
      <c r="J8" s="199"/>
      <c r="K8" s="199">
        <f t="shared" si="0"/>
        <v>0</v>
      </c>
      <c r="L8" s="199">
        <f t="shared" si="0"/>
        <v>0</v>
      </c>
      <c r="M8" s="342">
        <f t="shared" si="1"/>
        <v>0</v>
      </c>
      <c r="N8" s="356"/>
    </row>
    <row r="9" spans="1:14" s="64" customFormat="1" ht="15" customHeight="1">
      <c r="A9" s="26" t="s">
        <v>55</v>
      </c>
      <c r="B9" s="203">
        <f>SUM(B10:B12)</f>
        <v>101600</v>
      </c>
      <c r="C9" s="200">
        <f>SUM(C10:C12)</f>
        <v>123908</v>
      </c>
      <c r="D9" s="200">
        <f>SUM(D10:D12)</f>
        <v>123908</v>
      </c>
      <c r="E9" s="203">
        <f>SUM(E10:E12)</f>
        <v>0</v>
      </c>
      <c r="F9" s="200"/>
      <c r="G9" s="200"/>
      <c r="H9" s="203">
        <f>SUM(H10:H12)</f>
        <v>0</v>
      </c>
      <c r="I9" s="200">
        <f>SUM(I10:I12)</f>
        <v>0</v>
      </c>
      <c r="J9" s="200"/>
      <c r="K9" s="200">
        <f t="shared" si="0"/>
        <v>101600</v>
      </c>
      <c r="L9" s="200">
        <f t="shared" si="0"/>
        <v>123908</v>
      </c>
      <c r="M9" s="341">
        <f t="shared" si="0"/>
        <v>123908</v>
      </c>
      <c r="N9" s="356">
        <f t="shared" si="2"/>
        <v>100</v>
      </c>
    </row>
    <row r="10" spans="1:14" s="64" customFormat="1" ht="15" customHeight="1">
      <c r="A10" s="29" t="s">
        <v>56</v>
      </c>
      <c r="B10" s="204">
        <v>101600</v>
      </c>
      <c r="C10" s="199">
        <v>123908</v>
      </c>
      <c r="D10" s="199">
        <v>123908</v>
      </c>
      <c r="E10" s="204"/>
      <c r="F10" s="199">
        <v>0</v>
      </c>
      <c r="G10" s="199"/>
      <c r="H10" s="204"/>
      <c r="I10" s="199">
        <v>0</v>
      </c>
      <c r="J10" s="199"/>
      <c r="K10" s="199">
        <f t="shared" si="0"/>
        <v>101600</v>
      </c>
      <c r="L10" s="199">
        <f t="shared" si="0"/>
        <v>123908</v>
      </c>
      <c r="M10" s="342">
        <f t="shared" si="1"/>
        <v>123908</v>
      </c>
      <c r="N10" s="356">
        <f t="shared" si="2"/>
        <v>100</v>
      </c>
    </row>
    <row r="11" spans="1:14" s="64" customFormat="1" ht="15" customHeight="1">
      <c r="A11" s="29" t="s">
        <v>57</v>
      </c>
      <c r="B11" s="204"/>
      <c r="C11" s="199"/>
      <c r="D11" s="199"/>
      <c r="E11" s="204"/>
      <c r="F11" s="199">
        <v>0</v>
      </c>
      <c r="G11" s="199"/>
      <c r="H11" s="204"/>
      <c r="I11" s="199">
        <v>0</v>
      </c>
      <c r="J11" s="199"/>
      <c r="K11" s="199">
        <f t="shared" si="0"/>
        <v>0</v>
      </c>
      <c r="L11" s="199">
        <f t="shared" si="0"/>
        <v>0</v>
      </c>
      <c r="M11" s="342">
        <f t="shared" si="1"/>
        <v>0</v>
      </c>
      <c r="N11" s="357"/>
    </row>
    <row r="12" spans="1:14" s="64" customFormat="1" ht="15" customHeight="1" thickBot="1">
      <c r="A12" s="29" t="s">
        <v>61</v>
      </c>
      <c r="B12" s="205"/>
      <c r="C12" s="201">
        <v>0</v>
      </c>
      <c r="D12" s="201"/>
      <c r="E12" s="205"/>
      <c r="F12" s="201">
        <v>0</v>
      </c>
      <c r="G12" s="201"/>
      <c r="H12" s="205"/>
      <c r="I12" s="201">
        <v>0</v>
      </c>
      <c r="J12" s="201"/>
      <c r="K12" s="201">
        <f t="shared" si="0"/>
        <v>0</v>
      </c>
      <c r="L12" s="201">
        <f t="shared" si="0"/>
        <v>0</v>
      </c>
      <c r="M12" s="343">
        <f t="shared" si="1"/>
        <v>0</v>
      </c>
      <c r="N12" s="358"/>
    </row>
    <row r="13" spans="1:14" s="64" customFormat="1" ht="31.5" customHeight="1" thickBot="1">
      <c r="A13" s="130" t="s">
        <v>102</v>
      </c>
      <c r="B13" s="206">
        <f>B4+B9</f>
        <v>54202193</v>
      </c>
      <c r="C13" s="202">
        <f>C4+C9</f>
        <v>53256103</v>
      </c>
      <c r="D13" s="202">
        <f>D4+D9</f>
        <v>53078132</v>
      </c>
      <c r="E13" s="206">
        <f>E4+E9</f>
        <v>0</v>
      </c>
      <c r="F13" s="202">
        <f>F4+F9</f>
        <v>0</v>
      </c>
      <c r="G13" s="202"/>
      <c r="H13" s="206">
        <f>H4+H9</f>
        <v>0</v>
      </c>
      <c r="I13" s="202">
        <f>I4+I9</f>
        <v>0</v>
      </c>
      <c r="J13" s="202"/>
      <c r="K13" s="202">
        <f t="shared" si="0"/>
        <v>54202193</v>
      </c>
      <c r="L13" s="202">
        <f t="shared" si="0"/>
        <v>53256103</v>
      </c>
      <c r="M13" s="344">
        <f t="shared" si="1"/>
        <v>53078132</v>
      </c>
      <c r="N13" s="359">
        <f t="shared" si="2"/>
        <v>99.66582046005131</v>
      </c>
    </row>
    <row r="14" spans="1:13" ht="31.5" customHeight="1" thickBot="1">
      <c r="A14" s="129" t="s">
        <v>39</v>
      </c>
      <c r="B14" s="498" t="s">
        <v>171</v>
      </c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9"/>
    </row>
    <row r="15" spans="1:14" ht="31.5" customHeight="1" thickBot="1">
      <c r="A15" s="511" t="s">
        <v>59</v>
      </c>
      <c r="B15" s="512" t="s">
        <v>40</v>
      </c>
      <c r="C15" s="513"/>
      <c r="D15" s="514"/>
      <c r="E15" s="495" t="s">
        <v>41</v>
      </c>
      <c r="F15" s="496"/>
      <c r="G15" s="501"/>
      <c r="H15" s="495" t="s">
        <v>77</v>
      </c>
      <c r="I15" s="496"/>
      <c r="J15" s="501"/>
      <c r="K15" s="515" t="s">
        <v>42</v>
      </c>
      <c r="L15" s="513"/>
      <c r="M15" s="516"/>
      <c r="N15" s="352"/>
    </row>
    <row r="16" spans="1:14" s="64" customFormat="1" ht="46.5" customHeight="1" thickBot="1">
      <c r="A16" s="510"/>
      <c r="B16" s="383" t="s">
        <v>136</v>
      </c>
      <c r="C16" s="384" t="s">
        <v>137</v>
      </c>
      <c r="D16" s="399" t="s">
        <v>138</v>
      </c>
      <c r="E16" s="375" t="s">
        <v>136</v>
      </c>
      <c r="F16" s="376" t="s">
        <v>137</v>
      </c>
      <c r="G16" s="404" t="s">
        <v>138</v>
      </c>
      <c r="H16" s="375" t="s">
        <v>136</v>
      </c>
      <c r="I16" s="376" t="s">
        <v>137</v>
      </c>
      <c r="J16" s="404" t="s">
        <v>138</v>
      </c>
      <c r="K16" s="383" t="s">
        <v>136</v>
      </c>
      <c r="L16" s="384" t="s">
        <v>137</v>
      </c>
      <c r="M16" s="385" t="s">
        <v>138</v>
      </c>
      <c r="N16" s="405" t="s">
        <v>190</v>
      </c>
    </row>
    <row r="17" spans="1:14" s="64" customFormat="1" ht="15" customHeight="1">
      <c r="A17" s="51" t="s">
        <v>51</v>
      </c>
      <c r="B17" s="386">
        <f>SUM(B18:B22)</f>
        <v>109143590</v>
      </c>
      <c r="C17" s="378">
        <f aca="true" t="shared" si="3" ref="C17:J17">SUM(C18:C22)</f>
        <v>104364865</v>
      </c>
      <c r="D17" s="400">
        <f t="shared" si="3"/>
        <v>104148863</v>
      </c>
      <c r="E17" s="386">
        <f t="shared" si="3"/>
        <v>0</v>
      </c>
      <c r="F17" s="378">
        <f t="shared" si="3"/>
        <v>0</v>
      </c>
      <c r="G17" s="387">
        <f t="shared" si="3"/>
        <v>0</v>
      </c>
      <c r="H17" s="386">
        <f t="shared" si="3"/>
        <v>0</v>
      </c>
      <c r="I17" s="378">
        <f t="shared" si="3"/>
        <v>0</v>
      </c>
      <c r="J17" s="387">
        <f t="shared" si="3"/>
        <v>0</v>
      </c>
      <c r="K17" s="386">
        <f aca="true" t="shared" si="4" ref="K17:L33">B17+E17+H17</f>
        <v>109143590</v>
      </c>
      <c r="L17" s="378">
        <f>C17+F17+I17</f>
        <v>104364865</v>
      </c>
      <c r="M17" s="387">
        <f>D17+G17+J17</f>
        <v>104148863</v>
      </c>
      <c r="N17" s="406">
        <f aca="true" t="shared" si="5" ref="N17:N46">(M17/L17)*100</f>
        <v>99.79303187907156</v>
      </c>
    </row>
    <row r="18" spans="1:14" s="64" customFormat="1" ht="15" customHeight="1">
      <c r="A18" s="55" t="s">
        <v>52</v>
      </c>
      <c r="B18" s="388">
        <v>33321490</v>
      </c>
      <c r="C18" s="379">
        <v>38427775</v>
      </c>
      <c r="D18" s="401">
        <v>38427775</v>
      </c>
      <c r="E18" s="388"/>
      <c r="F18" s="379"/>
      <c r="G18" s="389"/>
      <c r="H18" s="388"/>
      <c r="I18" s="379">
        <v>0</v>
      </c>
      <c r="J18" s="389"/>
      <c r="K18" s="388">
        <f t="shared" si="4"/>
        <v>33321490</v>
      </c>
      <c r="L18" s="379">
        <f t="shared" si="4"/>
        <v>38427775</v>
      </c>
      <c r="M18" s="389">
        <f aca="true" t="shared" si="6" ref="M18:M46">D18+G18+J18</f>
        <v>38427775</v>
      </c>
      <c r="N18" s="406">
        <f t="shared" si="5"/>
        <v>100</v>
      </c>
    </row>
    <row r="19" spans="1:14" s="64" customFormat="1" ht="25.5">
      <c r="A19" s="56" t="s">
        <v>53</v>
      </c>
      <c r="B19" s="388">
        <v>6978533</v>
      </c>
      <c r="C19" s="379">
        <v>7844054</v>
      </c>
      <c r="D19" s="401">
        <v>7844054</v>
      </c>
      <c r="E19" s="388"/>
      <c r="F19" s="379"/>
      <c r="G19" s="389"/>
      <c r="H19" s="388"/>
      <c r="I19" s="379">
        <v>0</v>
      </c>
      <c r="J19" s="389"/>
      <c r="K19" s="388">
        <f t="shared" si="4"/>
        <v>6978533</v>
      </c>
      <c r="L19" s="379">
        <f t="shared" si="4"/>
        <v>7844054</v>
      </c>
      <c r="M19" s="389">
        <f t="shared" si="6"/>
        <v>7844054</v>
      </c>
      <c r="N19" s="406">
        <f t="shared" si="5"/>
        <v>100</v>
      </c>
    </row>
    <row r="20" spans="1:14" s="64" customFormat="1" ht="15" customHeight="1">
      <c r="A20" s="55" t="s">
        <v>54</v>
      </c>
      <c r="B20" s="388">
        <v>56857672</v>
      </c>
      <c r="C20" s="379">
        <v>47585931</v>
      </c>
      <c r="D20" s="401">
        <v>47369929</v>
      </c>
      <c r="E20" s="388"/>
      <c r="F20" s="379"/>
      <c r="G20" s="389"/>
      <c r="H20" s="388"/>
      <c r="I20" s="379">
        <v>0</v>
      </c>
      <c r="J20" s="389"/>
      <c r="K20" s="388">
        <f t="shared" si="4"/>
        <v>56857672</v>
      </c>
      <c r="L20" s="379">
        <f t="shared" si="4"/>
        <v>47585931</v>
      </c>
      <c r="M20" s="389">
        <f t="shared" si="6"/>
        <v>47369929</v>
      </c>
      <c r="N20" s="406">
        <f t="shared" si="5"/>
        <v>99.54608012187468</v>
      </c>
    </row>
    <row r="21" spans="1:14" s="64" customFormat="1" ht="15" customHeight="1">
      <c r="A21" s="55" t="s">
        <v>117</v>
      </c>
      <c r="B21" s="388">
        <v>2255400</v>
      </c>
      <c r="C21" s="379">
        <v>1366950</v>
      </c>
      <c r="D21" s="401">
        <v>1366950</v>
      </c>
      <c r="E21" s="388"/>
      <c r="F21" s="379"/>
      <c r="G21" s="389"/>
      <c r="H21" s="388"/>
      <c r="I21" s="379">
        <v>0</v>
      </c>
      <c r="J21" s="389"/>
      <c r="K21" s="388">
        <f t="shared" si="4"/>
        <v>2255400</v>
      </c>
      <c r="L21" s="379">
        <f t="shared" si="4"/>
        <v>1366950</v>
      </c>
      <c r="M21" s="389">
        <f t="shared" si="6"/>
        <v>1366950</v>
      </c>
      <c r="N21" s="406">
        <f t="shared" si="5"/>
        <v>100</v>
      </c>
    </row>
    <row r="22" spans="1:14" s="64" customFormat="1" ht="15" customHeight="1">
      <c r="A22" s="55" t="s">
        <v>116</v>
      </c>
      <c r="B22" s="390">
        <f>B23+B24</f>
        <v>9730495</v>
      </c>
      <c r="C22" s="380">
        <f>C23+C24</f>
        <v>9140155</v>
      </c>
      <c r="D22" s="402">
        <f>D23+D24</f>
        <v>9140155</v>
      </c>
      <c r="E22" s="390"/>
      <c r="F22" s="380"/>
      <c r="G22" s="391"/>
      <c r="H22" s="390">
        <f>H24+H25+H28</f>
        <v>0</v>
      </c>
      <c r="I22" s="380">
        <f>I24+I25+I28</f>
        <v>0</v>
      </c>
      <c r="J22" s="391">
        <f>J24+J25+J28</f>
        <v>0</v>
      </c>
      <c r="K22" s="390">
        <f t="shared" si="4"/>
        <v>9730495</v>
      </c>
      <c r="L22" s="380">
        <f t="shared" si="4"/>
        <v>9140155</v>
      </c>
      <c r="M22" s="391">
        <f t="shared" si="6"/>
        <v>9140155</v>
      </c>
      <c r="N22" s="406">
        <f t="shared" si="5"/>
        <v>100</v>
      </c>
    </row>
    <row r="23" spans="1:14" s="64" customFormat="1" ht="25.5">
      <c r="A23" s="371" t="s">
        <v>178</v>
      </c>
      <c r="B23" s="392">
        <v>0</v>
      </c>
      <c r="C23" s="380">
        <v>300000</v>
      </c>
      <c r="D23" s="402">
        <v>300000</v>
      </c>
      <c r="E23" s="390"/>
      <c r="F23" s="380"/>
      <c r="G23" s="391"/>
      <c r="H23" s="390"/>
      <c r="I23" s="380"/>
      <c r="J23" s="391"/>
      <c r="K23" s="390">
        <f t="shared" si="4"/>
        <v>0</v>
      </c>
      <c r="L23" s="380">
        <f t="shared" si="4"/>
        <v>300000</v>
      </c>
      <c r="M23" s="391">
        <f t="shared" si="6"/>
        <v>300000</v>
      </c>
      <c r="N23" s="406">
        <f t="shared" si="5"/>
        <v>100</v>
      </c>
    </row>
    <row r="24" spans="1:14" s="64" customFormat="1" ht="25.5">
      <c r="A24" s="372" t="s">
        <v>121</v>
      </c>
      <c r="B24" s="388">
        <v>9730495</v>
      </c>
      <c r="C24" s="379">
        <v>8840155</v>
      </c>
      <c r="D24" s="401">
        <v>8840155</v>
      </c>
      <c r="E24" s="388"/>
      <c r="F24" s="379"/>
      <c r="G24" s="389"/>
      <c r="H24" s="388"/>
      <c r="I24" s="379">
        <v>0</v>
      </c>
      <c r="J24" s="389"/>
      <c r="K24" s="388">
        <f t="shared" si="4"/>
        <v>9730495</v>
      </c>
      <c r="L24" s="379">
        <f t="shared" si="4"/>
        <v>8840155</v>
      </c>
      <c r="M24" s="389">
        <f t="shared" si="6"/>
        <v>8840155</v>
      </c>
      <c r="N24" s="406">
        <f t="shared" si="5"/>
        <v>100</v>
      </c>
    </row>
    <row r="25" spans="1:14" s="64" customFormat="1" ht="12.75">
      <c r="A25" s="335" t="s">
        <v>189</v>
      </c>
      <c r="B25" s="390"/>
      <c r="C25" s="380"/>
      <c r="D25" s="402"/>
      <c r="E25" s="390"/>
      <c r="F25" s="380"/>
      <c r="G25" s="391"/>
      <c r="H25" s="390">
        <f>SUM(H26:H27)</f>
        <v>0</v>
      </c>
      <c r="I25" s="380">
        <f>SUM(I26:I27)</f>
        <v>0</v>
      </c>
      <c r="J25" s="391"/>
      <c r="K25" s="390">
        <f t="shared" si="4"/>
        <v>0</v>
      </c>
      <c r="L25" s="380">
        <f t="shared" si="4"/>
        <v>0</v>
      </c>
      <c r="M25" s="391">
        <f t="shared" si="6"/>
        <v>0</v>
      </c>
      <c r="N25" s="406"/>
    </row>
    <row r="26" spans="1:14" s="64" customFormat="1" ht="12.75">
      <c r="A26" s="21" t="s">
        <v>89</v>
      </c>
      <c r="B26" s="388">
        <v>4595967</v>
      </c>
      <c r="C26" s="379">
        <v>3256510</v>
      </c>
      <c r="D26" s="401">
        <v>0</v>
      </c>
      <c r="E26" s="388"/>
      <c r="F26" s="379"/>
      <c r="G26" s="389"/>
      <c r="H26" s="388"/>
      <c r="I26" s="379">
        <v>0</v>
      </c>
      <c r="J26" s="389"/>
      <c r="K26" s="388">
        <f t="shared" si="4"/>
        <v>4595967</v>
      </c>
      <c r="L26" s="379">
        <f t="shared" si="4"/>
        <v>3256510</v>
      </c>
      <c r="M26" s="389">
        <f t="shared" si="6"/>
        <v>0</v>
      </c>
      <c r="N26" s="406">
        <f t="shared" si="5"/>
        <v>0</v>
      </c>
    </row>
    <row r="27" spans="1:14" s="64" customFormat="1" ht="12.75">
      <c r="A27" s="22" t="s">
        <v>90</v>
      </c>
      <c r="B27" s="388"/>
      <c r="C27" s="379">
        <v>60000000</v>
      </c>
      <c r="D27" s="401">
        <v>0</v>
      </c>
      <c r="E27" s="388"/>
      <c r="F27" s="379">
        <v>0</v>
      </c>
      <c r="G27" s="389"/>
      <c r="H27" s="388"/>
      <c r="I27" s="379">
        <v>0</v>
      </c>
      <c r="J27" s="389"/>
      <c r="K27" s="388">
        <f t="shared" si="4"/>
        <v>0</v>
      </c>
      <c r="L27" s="379">
        <f t="shared" si="4"/>
        <v>60000000</v>
      </c>
      <c r="M27" s="389">
        <f t="shared" si="6"/>
        <v>0</v>
      </c>
      <c r="N27" s="406">
        <f t="shared" si="5"/>
        <v>0</v>
      </c>
    </row>
    <row r="28" spans="1:14" s="64" customFormat="1" ht="15" customHeight="1">
      <c r="A28" s="157" t="s">
        <v>167</v>
      </c>
      <c r="B28" s="390"/>
      <c r="C28" s="380"/>
      <c r="D28" s="402"/>
      <c r="E28" s="390"/>
      <c r="F28" s="380">
        <f>SUM(F29:F30)</f>
        <v>0</v>
      </c>
      <c r="G28" s="391"/>
      <c r="H28" s="390"/>
      <c r="I28" s="380">
        <f>SUM(I29:I30)</f>
        <v>0</v>
      </c>
      <c r="J28" s="391"/>
      <c r="K28" s="390">
        <f t="shared" si="4"/>
        <v>0</v>
      </c>
      <c r="L28" s="380">
        <f t="shared" si="4"/>
        <v>0</v>
      </c>
      <c r="M28" s="391">
        <f t="shared" si="6"/>
        <v>0</v>
      </c>
      <c r="N28" s="406"/>
    </row>
    <row r="29" spans="1:14" s="64" customFormat="1" ht="15" customHeight="1">
      <c r="A29" s="21" t="s">
        <v>89</v>
      </c>
      <c r="B29" s="388"/>
      <c r="C29" s="379">
        <v>0</v>
      </c>
      <c r="D29" s="401"/>
      <c r="E29" s="388"/>
      <c r="F29" s="379">
        <v>0</v>
      </c>
      <c r="G29" s="389"/>
      <c r="H29" s="393">
        <f>SUM(H30:H32)</f>
        <v>0</v>
      </c>
      <c r="I29" s="379">
        <v>0</v>
      </c>
      <c r="J29" s="389"/>
      <c r="K29" s="388">
        <v>0</v>
      </c>
      <c r="L29" s="379">
        <f t="shared" si="4"/>
        <v>0</v>
      </c>
      <c r="M29" s="389">
        <f t="shared" si="6"/>
        <v>0</v>
      </c>
      <c r="N29" s="406"/>
    </row>
    <row r="30" spans="1:14" s="65" customFormat="1" ht="15" customHeight="1">
      <c r="A30" s="22" t="s">
        <v>90</v>
      </c>
      <c r="B30" s="388"/>
      <c r="C30" s="379">
        <v>0</v>
      </c>
      <c r="D30" s="401"/>
      <c r="E30" s="388"/>
      <c r="F30" s="379">
        <v>0</v>
      </c>
      <c r="G30" s="389"/>
      <c r="H30" s="388"/>
      <c r="I30" s="379">
        <v>0</v>
      </c>
      <c r="J30" s="389"/>
      <c r="K30" s="388">
        <v>0</v>
      </c>
      <c r="L30" s="379">
        <f t="shared" si="4"/>
        <v>0</v>
      </c>
      <c r="M30" s="389">
        <f t="shared" si="6"/>
        <v>0</v>
      </c>
      <c r="N30" s="406"/>
    </row>
    <row r="31" spans="1:14" s="65" customFormat="1" ht="14.25" customHeight="1">
      <c r="A31" s="373" t="s">
        <v>55</v>
      </c>
      <c r="B31" s="393">
        <f>SUM(B32:B34)</f>
        <v>202529966</v>
      </c>
      <c r="C31" s="381">
        <f>SUM(C32:C34)</f>
        <v>332764139</v>
      </c>
      <c r="D31" s="403">
        <f>SUM(D32:D34)</f>
        <v>92660433</v>
      </c>
      <c r="E31" s="393"/>
      <c r="F31" s="381">
        <f>SUM(F32:F34)</f>
        <v>0</v>
      </c>
      <c r="G31" s="394">
        <f>SUM(G32:G34)</f>
        <v>0</v>
      </c>
      <c r="H31" s="388"/>
      <c r="I31" s="381">
        <f>SUM(I32:I34)</f>
        <v>0</v>
      </c>
      <c r="J31" s="394"/>
      <c r="K31" s="393">
        <f aca="true" t="shared" si="7" ref="K31:K36">B31+E31+H31</f>
        <v>202529966</v>
      </c>
      <c r="L31" s="381">
        <f t="shared" si="4"/>
        <v>332764139</v>
      </c>
      <c r="M31" s="394">
        <f t="shared" si="6"/>
        <v>92660433</v>
      </c>
      <c r="N31" s="406">
        <f t="shared" si="5"/>
        <v>27.845678707584533</v>
      </c>
    </row>
    <row r="32" spans="1:14" s="65" customFormat="1" ht="14.25" customHeight="1">
      <c r="A32" s="54" t="s">
        <v>56</v>
      </c>
      <c r="B32" s="388">
        <v>188463768</v>
      </c>
      <c r="C32" s="379">
        <v>266017424</v>
      </c>
      <c r="D32" s="401">
        <v>45588416</v>
      </c>
      <c r="E32" s="388"/>
      <c r="F32" s="379"/>
      <c r="G32" s="389"/>
      <c r="H32" s="388"/>
      <c r="I32" s="379">
        <v>0</v>
      </c>
      <c r="J32" s="389"/>
      <c r="K32" s="388">
        <f t="shared" si="7"/>
        <v>188463768</v>
      </c>
      <c r="L32" s="379">
        <f t="shared" si="4"/>
        <v>266017424</v>
      </c>
      <c r="M32" s="389">
        <f t="shared" si="6"/>
        <v>45588416</v>
      </c>
      <c r="N32" s="406">
        <f t="shared" si="5"/>
        <v>17.137379692842977</v>
      </c>
    </row>
    <row r="33" spans="1:14" s="65" customFormat="1" ht="15" customHeight="1">
      <c r="A33" s="54" t="s">
        <v>57</v>
      </c>
      <c r="B33" s="388">
        <v>14066198</v>
      </c>
      <c r="C33" s="379">
        <v>63105891</v>
      </c>
      <c r="D33" s="401">
        <v>46972017</v>
      </c>
      <c r="E33" s="388"/>
      <c r="F33" s="379">
        <v>0</v>
      </c>
      <c r="G33" s="389"/>
      <c r="H33" s="388"/>
      <c r="I33" s="379">
        <v>0</v>
      </c>
      <c r="J33" s="389"/>
      <c r="K33" s="388">
        <f t="shared" si="7"/>
        <v>14066198</v>
      </c>
      <c r="L33" s="379">
        <f t="shared" si="4"/>
        <v>63105891</v>
      </c>
      <c r="M33" s="389">
        <f t="shared" si="6"/>
        <v>46972017</v>
      </c>
      <c r="N33" s="406">
        <f t="shared" si="5"/>
        <v>74.43364835780545</v>
      </c>
    </row>
    <row r="34" spans="1:14" s="66" customFormat="1" ht="15" customHeight="1" thickBot="1">
      <c r="A34" s="54" t="s">
        <v>61</v>
      </c>
      <c r="B34" s="409">
        <v>0</v>
      </c>
      <c r="C34" s="410">
        <v>3640824</v>
      </c>
      <c r="D34" s="411">
        <v>100000</v>
      </c>
      <c r="E34" s="409"/>
      <c r="F34" s="410">
        <v>0</v>
      </c>
      <c r="G34" s="412"/>
      <c r="H34" s="409"/>
      <c r="I34" s="410">
        <v>0</v>
      </c>
      <c r="J34" s="412"/>
      <c r="K34" s="409">
        <f t="shared" si="7"/>
        <v>0</v>
      </c>
      <c r="L34" s="410">
        <f aca="true" t="shared" si="8" ref="L34:L46">C34+F34+I34</f>
        <v>3640824</v>
      </c>
      <c r="M34" s="412">
        <f t="shared" si="6"/>
        <v>100000</v>
      </c>
      <c r="N34" s="408">
        <f t="shared" si="5"/>
        <v>2.746630982436943</v>
      </c>
    </row>
    <row r="35" spans="1:14" ht="24.75" customHeight="1" thickBot="1">
      <c r="A35" s="374" t="s">
        <v>62</v>
      </c>
      <c r="B35" s="418">
        <f>B17+B31+B26</f>
        <v>316269523</v>
      </c>
      <c r="C35" s="419">
        <f>C17+C31+C26+C27</f>
        <v>500385514</v>
      </c>
      <c r="D35" s="420">
        <f>D17+D31</f>
        <v>196809296</v>
      </c>
      <c r="E35" s="418">
        <f>E17+E29</f>
        <v>0</v>
      </c>
      <c r="F35" s="419">
        <f>F17+F31</f>
        <v>0</v>
      </c>
      <c r="G35" s="421">
        <f>G17+G31</f>
        <v>0</v>
      </c>
      <c r="H35" s="418">
        <f>H17+H29</f>
        <v>0</v>
      </c>
      <c r="I35" s="419">
        <f>I17+I31</f>
        <v>0</v>
      </c>
      <c r="J35" s="421">
        <f>J17+J31</f>
        <v>0</v>
      </c>
      <c r="K35" s="418">
        <f t="shared" si="7"/>
        <v>316269523</v>
      </c>
      <c r="L35" s="419">
        <f t="shared" si="8"/>
        <v>500385514</v>
      </c>
      <c r="M35" s="421">
        <f t="shared" si="6"/>
        <v>196809296</v>
      </c>
      <c r="N35" s="422">
        <f t="shared" si="5"/>
        <v>39.33153348639905</v>
      </c>
    </row>
    <row r="36" spans="1:14" s="64" customFormat="1" ht="12.75">
      <c r="A36" s="57" t="s">
        <v>188</v>
      </c>
      <c r="B36" s="413">
        <v>119304955</v>
      </c>
      <c r="C36" s="414">
        <f>-'2.mell.Bev.'!C42</f>
        <v>112910073</v>
      </c>
      <c r="D36" s="415">
        <v>112910073</v>
      </c>
      <c r="E36" s="413"/>
      <c r="F36" s="414">
        <f>-'2.mell.Bev.'!F42</f>
        <v>0</v>
      </c>
      <c r="G36" s="416"/>
      <c r="H36" s="413"/>
      <c r="I36" s="414">
        <f>-'2.mell.Bev.'!I42</f>
        <v>0</v>
      </c>
      <c r="J36" s="416"/>
      <c r="K36" s="413">
        <f t="shared" si="7"/>
        <v>119304955</v>
      </c>
      <c r="L36" s="414">
        <f t="shared" si="8"/>
        <v>112910073</v>
      </c>
      <c r="M36" s="416">
        <f>D36+G36+J36</f>
        <v>112910073</v>
      </c>
      <c r="N36" s="417">
        <f t="shared" si="5"/>
        <v>100</v>
      </c>
    </row>
    <row r="37" spans="1:14" s="64" customFormat="1" ht="12.75">
      <c r="A37" s="58" t="s">
        <v>63</v>
      </c>
      <c r="B37" s="395">
        <f>B38+B39</f>
        <v>4865341</v>
      </c>
      <c r="C37" s="207">
        <f>C38+C39</f>
        <v>4865341</v>
      </c>
      <c r="D37" s="345">
        <f>D38+D39</f>
        <v>4865341</v>
      </c>
      <c r="E37" s="395">
        <f>E39</f>
        <v>0</v>
      </c>
      <c r="F37" s="207">
        <f>F39</f>
        <v>0</v>
      </c>
      <c r="G37" s="396"/>
      <c r="H37" s="395">
        <f>H39</f>
        <v>0</v>
      </c>
      <c r="I37" s="207">
        <f>I39</f>
        <v>0</v>
      </c>
      <c r="J37" s="396"/>
      <c r="K37" s="395">
        <f>B39+E39+H39</f>
        <v>0</v>
      </c>
      <c r="L37" s="207">
        <f t="shared" si="8"/>
        <v>4865341</v>
      </c>
      <c r="M37" s="396">
        <f>D37+G37+J37</f>
        <v>4865341</v>
      </c>
      <c r="N37" s="406">
        <f t="shared" si="5"/>
        <v>100</v>
      </c>
    </row>
    <row r="38" spans="1:14" s="64" customFormat="1" ht="12.75">
      <c r="A38" s="158" t="s">
        <v>179</v>
      </c>
      <c r="B38" s="397">
        <v>4865341</v>
      </c>
      <c r="C38" s="207">
        <v>4865341</v>
      </c>
      <c r="D38" s="345">
        <v>4865341</v>
      </c>
      <c r="E38" s="397"/>
      <c r="F38" s="207">
        <v>0</v>
      </c>
      <c r="G38" s="396"/>
      <c r="H38" s="397"/>
      <c r="I38" s="207">
        <v>0</v>
      </c>
      <c r="J38" s="396"/>
      <c r="K38" s="395">
        <f>B40+E40+H40</f>
        <v>0</v>
      </c>
      <c r="L38" s="207">
        <f t="shared" si="8"/>
        <v>4865341</v>
      </c>
      <c r="M38" s="396">
        <f>D38+G38+J38</f>
        <v>4865341</v>
      </c>
      <c r="N38" s="406">
        <f t="shared" si="5"/>
        <v>100</v>
      </c>
    </row>
    <row r="39" spans="1:14" ht="12.75">
      <c r="A39" s="59" t="s">
        <v>64</v>
      </c>
      <c r="B39" s="397"/>
      <c r="C39" s="208">
        <v>0</v>
      </c>
      <c r="D39" s="346">
        <v>0</v>
      </c>
      <c r="E39" s="397"/>
      <c r="F39" s="208"/>
      <c r="G39" s="398"/>
      <c r="H39" s="397"/>
      <c r="I39" s="208"/>
      <c r="J39" s="398"/>
      <c r="K39" s="397">
        <f>B41+E41+H41</f>
        <v>0</v>
      </c>
      <c r="L39" s="208">
        <f t="shared" si="8"/>
        <v>0</v>
      </c>
      <c r="M39" s="398">
        <f t="shared" si="6"/>
        <v>0</v>
      </c>
      <c r="N39" s="406"/>
    </row>
    <row r="40" spans="1:14" ht="12.75">
      <c r="A40" s="58" t="s">
        <v>65</v>
      </c>
      <c r="B40" s="395"/>
      <c r="C40" s="207">
        <f>C41</f>
        <v>748429</v>
      </c>
      <c r="D40" s="345">
        <f>D41</f>
        <v>748428</v>
      </c>
      <c r="E40" s="395">
        <f>E41</f>
        <v>0</v>
      </c>
      <c r="F40" s="207">
        <f>F41</f>
        <v>0</v>
      </c>
      <c r="G40" s="396"/>
      <c r="H40" s="395">
        <f>H41</f>
        <v>0</v>
      </c>
      <c r="I40" s="207">
        <f>I41</f>
        <v>0</v>
      </c>
      <c r="J40" s="396"/>
      <c r="K40" s="395"/>
      <c r="L40" s="207">
        <f t="shared" si="8"/>
        <v>748429</v>
      </c>
      <c r="M40" s="396">
        <f t="shared" si="6"/>
        <v>748428</v>
      </c>
      <c r="N40" s="406">
        <f t="shared" si="5"/>
        <v>99.99986638679154</v>
      </c>
    </row>
    <row r="41" spans="1:14" ht="26.25" thickBot="1">
      <c r="A41" s="60" t="s">
        <v>66</v>
      </c>
      <c r="B41" s="423">
        <v>0</v>
      </c>
      <c r="C41" s="209">
        <v>748429</v>
      </c>
      <c r="D41" s="347">
        <v>748428</v>
      </c>
      <c r="E41" s="423"/>
      <c r="F41" s="209">
        <v>0</v>
      </c>
      <c r="G41" s="424"/>
      <c r="H41" s="423"/>
      <c r="I41" s="209">
        <v>0</v>
      </c>
      <c r="J41" s="424"/>
      <c r="K41" s="423"/>
      <c r="L41" s="209">
        <f t="shared" si="8"/>
        <v>748429</v>
      </c>
      <c r="M41" s="424">
        <f t="shared" si="6"/>
        <v>748428</v>
      </c>
      <c r="N41" s="408">
        <f t="shared" si="5"/>
        <v>99.99986638679154</v>
      </c>
    </row>
    <row r="42" spans="1:14" ht="20.25" customHeight="1" thickBot="1">
      <c r="A42" s="382" t="s">
        <v>67</v>
      </c>
      <c r="B42" s="425">
        <f>SUM(B36+B37+B40)</f>
        <v>124170296</v>
      </c>
      <c r="C42" s="210">
        <f aca="true" t="shared" si="9" ref="C42:I42">C36+C37+C40</f>
        <v>118523843</v>
      </c>
      <c r="D42" s="426">
        <f t="shared" si="9"/>
        <v>118523842</v>
      </c>
      <c r="E42" s="427">
        <f t="shared" si="9"/>
        <v>0</v>
      </c>
      <c r="F42" s="210">
        <f t="shared" si="9"/>
        <v>0</v>
      </c>
      <c r="G42" s="210">
        <f t="shared" si="9"/>
        <v>0</v>
      </c>
      <c r="H42" s="210">
        <f t="shared" si="9"/>
        <v>0</v>
      </c>
      <c r="I42" s="210">
        <f t="shared" si="9"/>
        <v>0</v>
      </c>
      <c r="J42" s="348"/>
      <c r="K42" s="407">
        <f>B42+E42+H4</f>
        <v>124170296</v>
      </c>
      <c r="L42" s="427">
        <f t="shared" si="8"/>
        <v>118523843</v>
      </c>
      <c r="M42" s="348">
        <f t="shared" si="6"/>
        <v>118523842</v>
      </c>
      <c r="N42" s="362">
        <f t="shared" si="5"/>
        <v>99.9999991562879</v>
      </c>
    </row>
    <row r="43" spans="1:14" ht="18" customHeight="1" thickBot="1">
      <c r="A43" s="63" t="s">
        <v>68</v>
      </c>
      <c r="B43" s="211">
        <f aca="true" t="shared" si="10" ref="B43:I43">B35+B42</f>
        <v>440439819</v>
      </c>
      <c r="C43" s="211">
        <f t="shared" si="10"/>
        <v>618909357</v>
      </c>
      <c r="D43" s="211">
        <f t="shared" si="10"/>
        <v>315333138</v>
      </c>
      <c r="E43" s="211">
        <f t="shared" si="10"/>
        <v>0</v>
      </c>
      <c r="F43" s="211">
        <f t="shared" si="10"/>
        <v>0</v>
      </c>
      <c r="G43" s="211">
        <f t="shared" si="10"/>
        <v>0</v>
      </c>
      <c r="H43" s="211">
        <f t="shared" si="10"/>
        <v>0</v>
      </c>
      <c r="I43" s="211">
        <f t="shared" si="10"/>
        <v>0</v>
      </c>
      <c r="J43" s="211"/>
      <c r="K43" s="377">
        <f>B43+E43+H43</f>
        <v>440439819</v>
      </c>
      <c r="L43" s="211">
        <f t="shared" si="8"/>
        <v>618909357</v>
      </c>
      <c r="M43" s="349">
        <f t="shared" si="6"/>
        <v>315333138</v>
      </c>
      <c r="N43" s="362">
        <f t="shared" si="5"/>
        <v>50.949809440350734</v>
      </c>
    </row>
    <row r="44" spans="1:16" s="68" customFormat="1" ht="24.75" customHeight="1" thickBot="1">
      <c r="A44" s="67" t="s">
        <v>130</v>
      </c>
      <c r="B44" s="212">
        <v>-53270338</v>
      </c>
      <c r="C44" s="212">
        <f>'2.mell.Bev.'!C40</f>
        <v>-62743940</v>
      </c>
      <c r="D44" s="212">
        <f>'2.mell.Bev.'!D40</f>
        <v>-62743940</v>
      </c>
      <c r="E44" s="212">
        <v>0</v>
      </c>
      <c r="F44" s="212">
        <f>'2.mell.Bev.'!F40</f>
        <v>0</v>
      </c>
      <c r="G44" s="212">
        <f>'2.mell.Bev.'!G40</f>
        <v>0</v>
      </c>
      <c r="H44" s="212">
        <f>'[1]2.mell.Bev.'!H32</f>
        <v>0</v>
      </c>
      <c r="I44" s="212">
        <f>'2.mell.Bev.'!I40</f>
        <v>0</v>
      </c>
      <c r="J44" s="212">
        <f>'2.mell.Bev.'!J40</f>
        <v>0</v>
      </c>
      <c r="K44" s="212">
        <f>B44+E44+H44</f>
        <v>-53270338</v>
      </c>
      <c r="L44" s="212">
        <f t="shared" si="8"/>
        <v>-62743940</v>
      </c>
      <c r="M44" s="350">
        <f t="shared" si="6"/>
        <v>-62743940</v>
      </c>
      <c r="N44" s="362">
        <f t="shared" si="5"/>
        <v>100</v>
      </c>
      <c r="P44" s="361"/>
    </row>
    <row r="45" spans="1:14" s="68" customFormat="1" ht="24.75" customHeight="1" thickBot="1">
      <c r="A45" s="24" t="s">
        <v>103</v>
      </c>
      <c r="B45" s="212">
        <v>-51553844</v>
      </c>
      <c r="C45" s="212">
        <f>'2.mell.Bev.'!C41</f>
        <v>-50166133</v>
      </c>
      <c r="D45" s="212">
        <f>'2.mell.Bev.'!D41</f>
        <v>-50166133</v>
      </c>
      <c r="E45" s="212">
        <v>0</v>
      </c>
      <c r="F45" s="212">
        <f>'2.mell.Bev.'!F41</f>
        <v>0</v>
      </c>
      <c r="G45" s="212">
        <f>'2.mell.Bev.'!G41</f>
        <v>0</v>
      </c>
      <c r="H45" s="212"/>
      <c r="I45" s="212">
        <f>'2.mell.Bev.'!I41</f>
        <v>0</v>
      </c>
      <c r="J45" s="212">
        <f>'2.mell.Bev.'!J41</f>
        <v>0</v>
      </c>
      <c r="K45" s="212">
        <f>B45+E45+H45</f>
        <v>-51553844</v>
      </c>
      <c r="L45" s="212">
        <f t="shared" si="8"/>
        <v>-50166133</v>
      </c>
      <c r="M45" s="350">
        <f t="shared" si="6"/>
        <v>-50166133</v>
      </c>
      <c r="N45" s="362">
        <f t="shared" si="5"/>
        <v>100</v>
      </c>
    </row>
    <row r="46" spans="1:14" s="68" customFormat="1" ht="24.75" customHeight="1" thickBot="1">
      <c r="A46" s="265" t="s">
        <v>49</v>
      </c>
      <c r="B46" s="267">
        <f>SUM(B44:B45)</f>
        <v>-104824182</v>
      </c>
      <c r="C46" s="267">
        <f aca="true" t="shared" si="11" ref="C46:J46">C44+C45</f>
        <v>-112910073</v>
      </c>
      <c r="D46" s="267">
        <f t="shared" si="11"/>
        <v>-112910073</v>
      </c>
      <c r="E46" s="267">
        <f t="shared" si="11"/>
        <v>0</v>
      </c>
      <c r="F46" s="267">
        <f t="shared" si="11"/>
        <v>0</v>
      </c>
      <c r="G46" s="267">
        <f t="shared" si="11"/>
        <v>0</v>
      </c>
      <c r="H46" s="267">
        <f t="shared" si="11"/>
        <v>0</v>
      </c>
      <c r="I46" s="267">
        <f t="shared" si="11"/>
        <v>0</v>
      </c>
      <c r="J46" s="267">
        <f t="shared" si="11"/>
        <v>0</v>
      </c>
      <c r="K46" s="267">
        <f>B46+E46+H46</f>
        <v>-104824182</v>
      </c>
      <c r="L46" s="267">
        <f t="shared" si="8"/>
        <v>-112910073</v>
      </c>
      <c r="M46" s="351">
        <f t="shared" si="6"/>
        <v>-112910073</v>
      </c>
      <c r="N46" s="428">
        <f t="shared" si="5"/>
        <v>100</v>
      </c>
    </row>
    <row r="47" spans="1:13" s="68" customFormat="1" ht="59.25" customHeight="1" thickBot="1">
      <c r="A47" s="31"/>
      <c r="B47" s="12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ht="25.5" customHeight="1" thickBot="1">
      <c r="A48" s="129" t="s">
        <v>39</v>
      </c>
      <c r="B48" s="498" t="s">
        <v>171</v>
      </c>
      <c r="C48" s="498"/>
      <c r="D48" s="498"/>
      <c r="E48" s="498"/>
      <c r="F48" s="498"/>
      <c r="G48" s="498"/>
      <c r="H48" s="498"/>
      <c r="I48" s="498"/>
      <c r="J48" s="498"/>
      <c r="K48" s="498"/>
      <c r="L48" s="498"/>
      <c r="M48" s="499"/>
      <c r="N48" s="352"/>
    </row>
    <row r="49" spans="1:14" ht="25.5" customHeight="1" thickBot="1">
      <c r="A49" s="507" t="s">
        <v>82</v>
      </c>
      <c r="B49" s="517" t="s">
        <v>40</v>
      </c>
      <c r="C49" s="518"/>
      <c r="D49" s="518"/>
      <c r="E49" s="518" t="s">
        <v>41</v>
      </c>
      <c r="F49" s="518"/>
      <c r="G49" s="518"/>
      <c r="H49" s="518" t="s">
        <v>77</v>
      </c>
      <c r="I49" s="518"/>
      <c r="J49" s="518"/>
      <c r="K49" s="518" t="s">
        <v>42</v>
      </c>
      <c r="L49" s="518"/>
      <c r="M49" s="519"/>
      <c r="N49" s="368"/>
    </row>
    <row r="50" spans="1:14" ht="26.25" thickBot="1">
      <c r="A50" s="508"/>
      <c r="B50" s="117" t="s">
        <v>136</v>
      </c>
      <c r="C50" s="118" t="s">
        <v>137</v>
      </c>
      <c r="D50" s="119" t="s">
        <v>138</v>
      </c>
      <c r="E50" s="118" t="s">
        <v>136</v>
      </c>
      <c r="F50" s="118" t="s">
        <v>137</v>
      </c>
      <c r="G50" s="119" t="s">
        <v>138</v>
      </c>
      <c r="H50" s="118" t="s">
        <v>136</v>
      </c>
      <c r="I50" s="118" t="s">
        <v>137</v>
      </c>
      <c r="J50" s="119" t="s">
        <v>138</v>
      </c>
      <c r="K50" s="118" t="s">
        <v>136</v>
      </c>
      <c r="L50" s="118" t="s">
        <v>137</v>
      </c>
      <c r="M50" s="340" t="s">
        <v>138</v>
      </c>
      <c r="N50" s="360" t="s">
        <v>190</v>
      </c>
    </row>
    <row r="51" spans="1:14" ht="12.75">
      <c r="A51" s="51" t="s">
        <v>51</v>
      </c>
      <c r="B51" s="196">
        <f>B52+B53+B54</f>
        <v>66153866</v>
      </c>
      <c r="C51" s="196">
        <f>C52+C53+C54</f>
        <v>64758232</v>
      </c>
      <c r="D51" s="196">
        <f>D52+D53+D54</f>
        <v>64172702</v>
      </c>
      <c r="E51" s="196">
        <f>E52+E53+E54</f>
        <v>0</v>
      </c>
      <c r="F51" s="196">
        <f>F52+F53+F54</f>
        <v>0</v>
      </c>
      <c r="G51" s="196"/>
      <c r="H51" s="196">
        <f>H52+H53+H54</f>
        <v>0</v>
      </c>
      <c r="I51" s="196">
        <f>I52+I53+I54</f>
        <v>0</v>
      </c>
      <c r="J51" s="196"/>
      <c r="K51" s="196">
        <f aca="true" t="shared" si="12" ref="K51:L60">B51+E51+H51</f>
        <v>66153866</v>
      </c>
      <c r="L51" s="196">
        <f t="shared" si="12"/>
        <v>64758232</v>
      </c>
      <c r="M51" s="363">
        <f>D51+G51+J51</f>
        <v>64172702</v>
      </c>
      <c r="N51" s="369">
        <f aca="true" t="shared" si="13" ref="N51:N63">(M51/L51)*100</f>
        <v>99.09582151656025</v>
      </c>
    </row>
    <row r="52" spans="1:14" ht="12.75">
      <c r="A52" s="55" t="s">
        <v>52</v>
      </c>
      <c r="B52" s="208">
        <v>44440586</v>
      </c>
      <c r="C52" s="208">
        <v>44312168</v>
      </c>
      <c r="D52" s="208">
        <v>43779874</v>
      </c>
      <c r="E52" s="197"/>
      <c r="F52" s="208">
        <v>0</v>
      </c>
      <c r="G52" s="208"/>
      <c r="H52" s="197"/>
      <c r="I52" s="208">
        <v>0</v>
      </c>
      <c r="J52" s="208"/>
      <c r="K52" s="208">
        <f t="shared" si="12"/>
        <v>44440586</v>
      </c>
      <c r="L52" s="208">
        <f t="shared" si="12"/>
        <v>44312168</v>
      </c>
      <c r="M52" s="346">
        <f aca="true" t="shared" si="14" ref="M52:M60">D52+G52+J52</f>
        <v>43779874</v>
      </c>
      <c r="N52" s="358">
        <f t="shared" si="13"/>
        <v>98.79876335547382</v>
      </c>
    </row>
    <row r="53" spans="1:14" ht="25.5">
      <c r="A53" s="56" t="s">
        <v>53</v>
      </c>
      <c r="B53" s="208">
        <v>8955000</v>
      </c>
      <c r="C53" s="208">
        <v>9016151</v>
      </c>
      <c r="D53" s="208">
        <v>8989429</v>
      </c>
      <c r="E53" s="197"/>
      <c r="F53" s="208">
        <v>0</v>
      </c>
      <c r="G53" s="208"/>
      <c r="H53" s="197"/>
      <c r="I53" s="208">
        <v>0</v>
      </c>
      <c r="J53" s="208"/>
      <c r="K53" s="208">
        <f t="shared" si="12"/>
        <v>8955000</v>
      </c>
      <c r="L53" s="208">
        <f t="shared" si="12"/>
        <v>9016151</v>
      </c>
      <c r="M53" s="346">
        <f t="shared" si="14"/>
        <v>8989429</v>
      </c>
      <c r="N53" s="358">
        <f t="shared" si="13"/>
        <v>99.70362075790435</v>
      </c>
    </row>
    <row r="54" spans="1:14" ht="12.75">
      <c r="A54" s="55" t="s">
        <v>54</v>
      </c>
      <c r="B54" s="208">
        <v>12758280</v>
      </c>
      <c r="C54" s="208">
        <v>11429913</v>
      </c>
      <c r="D54" s="208">
        <v>11403399</v>
      </c>
      <c r="E54" s="197"/>
      <c r="F54" s="208">
        <v>0</v>
      </c>
      <c r="G54" s="208"/>
      <c r="H54" s="197"/>
      <c r="I54" s="208">
        <v>0</v>
      </c>
      <c r="J54" s="208"/>
      <c r="K54" s="208">
        <f t="shared" si="12"/>
        <v>12758280</v>
      </c>
      <c r="L54" s="208">
        <f t="shared" si="12"/>
        <v>11429913</v>
      </c>
      <c r="M54" s="346">
        <f t="shared" si="14"/>
        <v>11403399</v>
      </c>
      <c r="N54" s="358">
        <f t="shared" si="13"/>
        <v>99.76802973041002</v>
      </c>
    </row>
    <row r="55" spans="1:14" ht="12.75">
      <c r="A55" s="55" t="s">
        <v>60</v>
      </c>
      <c r="B55" s="197">
        <v>0</v>
      </c>
      <c r="C55" s="197">
        <v>0</v>
      </c>
      <c r="D55" s="197">
        <v>0</v>
      </c>
      <c r="E55" s="197"/>
      <c r="F55" s="197">
        <v>0</v>
      </c>
      <c r="G55" s="197"/>
      <c r="H55" s="197"/>
      <c r="I55" s="197">
        <v>0</v>
      </c>
      <c r="J55" s="197"/>
      <c r="K55" s="197">
        <f t="shared" si="12"/>
        <v>0</v>
      </c>
      <c r="L55" s="197">
        <f t="shared" si="12"/>
        <v>0</v>
      </c>
      <c r="M55" s="364">
        <f t="shared" si="14"/>
        <v>0</v>
      </c>
      <c r="N55" s="358"/>
    </row>
    <row r="56" spans="1:14" ht="12.75">
      <c r="A56" s="51" t="s">
        <v>55</v>
      </c>
      <c r="B56" s="196">
        <v>0</v>
      </c>
      <c r="C56" s="196">
        <f>SUM(C57:C59)</f>
        <v>208577</v>
      </c>
      <c r="D56" s="196">
        <f>SUM(D57:D59)</f>
        <v>208577</v>
      </c>
      <c r="E56" s="196">
        <f>SUM(E57:E59)</f>
        <v>0</v>
      </c>
      <c r="F56" s="196">
        <f>SUM(F57:F59)</f>
        <v>0</v>
      </c>
      <c r="G56" s="196"/>
      <c r="H56" s="196">
        <f>SUM(H57:H59)</f>
        <v>0</v>
      </c>
      <c r="I56" s="196">
        <f>SUM(I57:I59)</f>
        <v>0</v>
      </c>
      <c r="J56" s="196"/>
      <c r="K56" s="196">
        <f t="shared" si="12"/>
        <v>0</v>
      </c>
      <c r="L56" s="196">
        <f t="shared" si="12"/>
        <v>208577</v>
      </c>
      <c r="M56" s="363">
        <f t="shared" si="14"/>
        <v>208577</v>
      </c>
      <c r="N56" s="358">
        <f t="shared" si="13"/>
        <v>100</v>
      </c>
    </row>
    <row r="57" spans="1:14" ht="12.75">
      <c r="A57" s="54" t="s">
        <v>56</v>
      </c>
      <c r="B57" s="198">
        <v>0</v>
      </c>
      <c r="C57" s="198">
        <v>208577</v>
      </c>
      <c r="D57" s="198">
        <v>208577</v>
      </c>
      <c r="E57" s="197"/>
      <c r="F57" s="198">
        <v>0</v>
      </c>
      <c r="G57" s="198"/>
      <c r="H57" s="197"/>
      <c r="I57" s="198">
        <v>0</v>
      </c>
      <c r="J57" s="198"/>
      <c r="K57" s="198">
        <f t="shared" si="12"/>
        <v>0</v>
      </c>
      <c r="L57" s="198">
        <f t="shared" si="12"/>
        <v>208577</v>
      </c>
      <c r="M57" s="365">
        <f t="shared" si="14"/>
        <v>208577</v>
      </c>
      <c r="N57" s="358">
        <f t="shared" si="13"/>
        <v>100</v>
      </c>
    </row>
    <row r="58" spans="1:14" ht="12.75">
      <c r="A58" s="54" t="s">
        <v>57</v>
      </c>
      <c r="B58" s="198">
        <v>0</v>
      </c>
      <c r="C58" s="198">
        <v>0</v>
      </c>
      <c r="D58" s="198"/>
      <c r="E58" s="197"/>
      <c r="F58" s="198">
        <v>0</v>
      </c>
      <c r="G58" s="198"/>
      <c r="H58" s="197"/>
      <c r="I58" s="198">
        <v>0</v>
      </c>
      <c r="J58" s="198"/>
      <c r="K58" s="198">
        <f t="shared" si="12"/>
        <v>0</v>
      </c>
      <c r="L58" s="198">
        <f t="shared" si="12"/>
        <v>0</v>
      </c>
      <c r="M58" s="365">
        <f t="shared" si="14"/>
        <v>0</v>
      </c>
      <c r="N58" s="358"/>
    </row>
    <row r="59" spans="1:14" ht="13.5" thickBot="1">
      <c r="A59" s="29" t="s">
        <v>61</v>
      </c>
      <c r="B59" s="213">
        <v>0</v>
      </c>
      <c r="C59" s="213">
        <v>0</v>
      </c>
      <c r="D59" s="213"/>
      <c r="E59" s="213"/>
      <c r="F59" s="213">
        <v>0</v>
      </c>
      <c r="G59" s="213"/>
      <c r="H59" s="213"/>
      <c r="I59" s="213"/>
      <c r="J59" s="213"/>
      <c r="K59" s="213">
        <f t="shared" si="12"/>
        <v>0</v>
      </c>
      <c r="L59" s="213">
        <f t="shared" si="12"/>
        <v>0</v>
      </c>
      <c r="M59" s="366">
        <f t="shared" si="14"/>
        <v>0</v>
      </c>
      <c r="N59" s="370"/>
    </row>
    <row r="60" spans="1:14" ht="21.75" customHeight="1" thickBot="1">
      <c r="A60" s="23" t="s">
        <v>58</v>
      </c>
      <c r="B60" s="214">
        <f>B51+B55+B56</f>
        <v>66153866</v>
      </c>
      <c r="C60" s="214">
        <f>C51+C55+C56</f>
        <v>64966809</v>
      </c>
      <c r="D60" s="214">
        <f>D51+D55+D56</f>
        <v>64381279</v>
      </c>
      <c r="E60" s="214">
        <f>E51+E56</f>
        <v>0</v>
      </c>
      <c r="F60" s="214">
        <f>F51+F56</f>
        <v>0</v>
      </c>
      <c r="G60" s="214"/>
      <c r="H60" s="214">
        <f>H51+H56</f>
        <v>0</v>
      </c>
      <c r="I60" s="214">
        <f>I51+I56</f>
        <v>0</v>
      </c>
      <c r="J60" s="214"/>
      <c r="K60" s="214">
        <f t="shared" si="12"/>
        <v>66153866</v>
      </c>
      <c r="L60" s="214">
        <f t="shared" si="12"/>
        <v>64966809</v>
      </c>
      <c r="M60" s="367">
        <f t="shared" si="14"/>
        <v>64381279</v>
      </c>
      <c r="N60" s="362">
        <f t="shared" si="13"/>
        <v>99.09872439632983</v>
      </c>
    </row>
    <row r="61" spans="2:14" ht="12.75"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339"/>
    </row>
    <row r="62" spans="2:14" ht="13.5" thickBot="1"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339"/>
    </row>
    <row r="63" spans="1:14" ht="36.75" customHeight="1" thickBot="1">
      <c r="A63" s="49" t="s">
        <v>69</v>
      </c>
      <c r="B63" s="464">
        <f>B13+B43+B46+B60</f>
        <v>455971696</v>
      </c>
      <c r="C63" s="464">
        <f>C13+C43+C46+C60</f>
        <v>624222196</v>
      </c>
      <c r="D63" s="464">
        <f aca="true" t="shared" si="15" ref="D63:M63">D13+D43+D46+D60</f>
        <v>319882476</v>
      </c>
      <c r="E63" s="464">
        <f t="shared" si="15"/>
        <v>0</v>
      </c>
      <c r="F63" s="464">
        <f t="shared" si="15"/>
        <v>0</v>
      </c>
      <c r="G63" s="464">
        <f t="shared" si="15"/>
        <v>0</v>
      </c>
      <c r="H63" s="464">
        <f t="shared" si="15"/>
        <v>0</v>
      </c>
      <c r="I63" s="464">
        <f t="shared" si="15"/>
        <v>0</v>
      </c>
      <c r="J63" s="464">
        <f t="shared" si="15"/>
        <v>0</v>
      </c>
      <c r="K63" s="464">
        <f>K13+K43+K46+K60</f>
        <v>455971696</v>
      </c>
      <c r="L63" s="464">
        <f t="shared" si="15"/>
        <v>624222196</v>
      </c>
      <c r="M63" s="465">
        <f t="shared" si="15"/>
        <v>319882476</v>
      </c>
      <c r="N63" s="463">
        <f t="shared" si="13"/>
        <v>51.24496982801938</v>
      </c>
    </row>
  </sheetData>
  <sheetProtection password="C65E" sheet="1" objects="1" scenarios="1" selectLockedCells="1" selectUnlockedCells="1"/>
  <mergeCells count="18">
    <mergeCell ref="B1:M1"/>
    <mergeCell ref="B15:D15"/>
    <mergeCell ref="E15:G15"/>
    <mergeCell ref="H15:J15"/>
    <mergeCell ref="K15:M15"/>
    <mergeCell ref="B49:D49"/>
    <mergeCell ref="E49:G49"/>
    <mergeCell ref="H49:J49"/>
    <mergeCell ref="K49:M49"/>
    <mergeCell ref="B48:M48"/>
    <mergeCell ref="A49:A50"/>
    <mergeCell ref="A2:A3"/>
    <mergeCell ref="B2:D2"/>
    <mergeCell ref="E2:G2"/>
    <mergeCell ref="H2:J2"/>
    <mergeCell ref="K2:M2"/>
    <mergeCell ref="A15:A16"/>
    <mergeCell ref="B14:M14"/>
  </mergeCells>
  <printOptions/>
  <pageMargins left="0.7874015748031497" right="0" top="0.5905511811023623" bottom="0.5905511811023623" header="0" footer="0.5118110236220472"/>
  <pageSetup fitToHeight="2" horizontalDpi="600" verticalDpi="600" orientation="landscape" paperSize="8" scale="62" r:id="rId1"/>
  <headerFooter alignWithMargins="0">
    <oddHeader xml:space="preserve">&amp;C&amp;"Times New Roman,Félkövér"Bokod Község Önkormányzatának kiadásai ( Ft)&amp;R4/2019. (V.3.) önkorm. rendelet
3.melléklet
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zoomScale="85" zoomScaleSheetLayoutView="85" zoomScalePageLayoutView="85" workbookViewId="0" topLeftCell="A1">
      <selection activeCell="A21" sqref="A21"/>
    </sheetView>
  </sheetViews>
  <sheetFormatPr defaultColWidth="9.140625" defaultRowHeight="12.75"/>
  <cols>
    <col min="1" max="1" width="52.00390625" style="2" customWidth="1"/>
    <col min="2" max="2" width="18.140625" style="2" customWidth="1"/>
    <col min="3" max="3" width="19.00390625" style="2" customWidth="1"/>
    <col min="4" max="4" width="19.57421875" style="2" customWidth="1"/>
    <col min="5" max="5" width="22.140625" style="2" customWidth="1"/>
    <col min="6" max="16384" width="9.140625" style="2" customWidth="1"/>
  </cols>
  <sheetData>
    <row r="1" spans="1:5" ht="12.75" customHeight="1">
      <c r="A1" s="531" t="s">
        <v>172</v>
      </c>
      <c r="B1" s="531"/>
      <c r="C1" s="531"/>
      <c r="D1" s="531"/>
      <c r="E1" s="531"/>
    </row>
    <row r="2" spans="1:5" ht="13.5" thickBot="1">
      <c r="A2" s="532"/>
      <c r="B2" s="532"/>
      <c r="C2" s="532"/>
      <c r="D2" s="532"/>
      <c r="E2" s="532"/>
    </row>
    <row r="3" spans="1:5" ht="12.75">
      <c r="A3" s="529" t="s">
        <v>39</v>
      </c>
      <c r="B3" s="523" t="s">
        <v>91</v>
      </c>
      <c r="C3" s="524"/>
      <c r="D3" s="524" t="s">
        <v>131</v>
      </c>
      <c r="E3" s="527"/>
    </row>
    <row r="4" spans="1:5" ht="13.5" customHeight="1" thickBot="1">
      <c r="A4" s="530"/>
      <c r="B4" s="525"/>
      <c r="C4" s="526"/>
      <c r="D4" s="526"/>
      <c r="E4" s="528"/>
    </row>
    <row r="5" spans="1:5" ht="38.25">
      <c r="A5" s="530"/>
      <c r="B5" s="4" t="s">
        <v>92</v>
      </c>
      <c r="C5" s="4" t="s">
        <v>93</v>
      </c>
      <c r="D5" s="4" t="s">
        <v>92</v>
      </c>
      <c r="E5" s="4" t="s">
        <v>93</v>
      </c>
    </row>
    <row r="6" spans="1:5" ht="12.75">
      <c r="A6" s="5" t="s">
        <v>78</v>
      </c>
      <c r="B6" s="218"/>
      <c r="C6" s="218"/>
      <c r="D6" s="219"/>
      <c r="E6" s="219"/>
    </row>
    <row r="7" spans="1:5" ht="12.75">
      <c r="A7" s="6" t="s">
        <v>70</v>
      </c>
      <c r="B7" s="220">
        <v>7</v>
      </c>
      <c r="C7" s="220">
        <v>1</v>
      </c>
      <c r="D7" s="221">
        <v>0</v>
      </c>
      <c r="E7" s="221">
        <v>0</v>
      </c>
    </row>
    <row r="8" spans="1:5" ht="12.75">
      <c r="A8" s="6" t="s">
        <v>71</v>
      </c>
      <c r="B8" s="220">
        <v>4</v>
      </c>
      <c r="C8" s="220">
        <v>1</v>
      </c>
      <c r="D8" s="221">
        <v>0</v>
      </c>
      <c r="E8" s="221">
        <v>0</v>
      </c>
    </row>
    <row r="9" spans="1:5" ht="12.75">
      <c r="A9" s="8" t="s">
        <v>83</v>
      </c>
      <c r="B9" s="222">
        <f>B8+B7</f>
        <v>11</v>
      </c>
      <c r="C9" s="222">
        <f>C8+C7</f>
        <v>2</v>
      </c>
      <c r="D9" s="222">
        <f>D8+D7</f>
        <v>0</v>
      </c>
      <c r="E9" s="222">
        <f>E8+E7</f>
        <v>0</v>
      </c>
    </row>
    <row r="10" spans="1:5" ht="12.75">
      <c r="A10" s="9"/>
      <c r="B10" s="223"/>
      <c r="C10" s="224"/>
      <c r="D10" s="219"/>
      <c r="E10" s="219"/>
    </row>
    <row r="11" spans="1:5" ht="12.75">
      <c r="A11" s="5" t="s">
        <v>46</v>
      </c>
      <c r="B11" s="218"/>
      <c r="C11" s="218"/>
      <c r="D11" s="219"/>
      <c r="E11" s="219"/>
    </row>
    <row r="12" spans="1:5" ht="12.75">
      <c r="A12" s="6" t="s">
        <v>72</v>
      </c>
      <c r="B12" s="220">
        <v>4</v>
      </c>
      <c r="C12" s="220">
        <v>0</v>
      </c>
      <c r="D12" s="221">
        <v>4</v>
      </c>
      <c r="E12" s="221">
        <v>0</v>
      </c>
    </row>
    <row r="13" spans="1:5" ht="12.75">
      <c r="A13" s="6" t="s">
        <v>73</v>
      </c>
      <c r="B13" s="220">
        <v>1</v>
      </c>
      <c r="C13" s="220">
        <v>0</v>
      </c>
      <c r="D13" s="221">
        <v>0</v>
      </c>
      <c r="E13" s="221">
        <v>0</v>
      </c>
    </row>
    <row r="14" spans="1:5" ht="12.75">
      <c r="A14" s="6" t="s">
        <v>74</v>
      </c>
      <c r="B14" s="220">
        <v>1</v>
      </c>
      <c r="C14" s="220">
        <v>0</v>
      </c>
      <c r="D14" s="221">
        <v>1</v>
      </c>
      <c r="E14" s="221">
        <v>0</v>
      </c>
    </row>
    <row r="15" spans="1:5" ht="12.75">
      <c r="A15" s="6" t="s">
        <v>75</v>
      </c>
      <c r="B15" s="220">
        <v>2</v>
      </c>
      <c r="C15" s="220">
        <v>2</v>
      </c>
      <c r="D15" s="221">
        <v>0</v>
      </c>
      <c r="E15" s="221">
        <v>0</v>
      </c>
    </row>
    <row r="16" spans="1:7" ht="12.75">
      <c r="A16" s="159" t="s">
        <v>168</v>
      </c>
      <c r="B16" s="220">
        <v>0</v>
      </c>
      <c r="C16" s="220">
        <v>1</v>
      </c>
      <c r="D16" s="221">
        <v>0</v>
      </c>
      <c r="E16" s="221">
        <v>0</v>
      </c>
      <c r="F16" s="3"/>
      <c r="G16" s="3"/>
    </row>
    <row r="17" spans="1:7" ht="12.75">
      <c r="A17" s="159" t="s">
        <v>134</v>
      </c>
      <c r="B17" s="220">
        <v>1</v>
      </c>
      <c r="C17" s="220">
        <v>0</v>
      </c>
      <c r="D17" s="221"/>
      <c r="E17" s="221"/>
      <c r="F17" s="3"/>
      <c r="G17" s="3"/>
    </row>
    <row r="18" spans="1:7" ht="12.75">
      <c r="A18" s="329" t="s">
        <v>181</v>
      </c>
      <c r="B18" s="220">
        <v>1</v>
      </c>
      <c r="C18" s="220">
        <v>0</v>
      </c>
      <c r="D18" s="221"/>
      <c r="E18" s="221"/>
      <c r="F18" s="3"/>
      <c r="G18" s="3"/>
    </row>
    <row r="19" spans="1:7" ht="12.75">
      <c r="A19" s="8" t="s">
        <v>76</v>
      </c>
      <c r="B19" s="225">
        <f>SUM(B12:B18)</f>
        <v>10</v>
      </c>
      <c r="C19" s="225">
        <f>SUM(C12:C18)</f>
        <v>3</v>
      </c>
      <c r="D19" s="225">
        <f>SUM(D12:D16)</f>
        <v>5</v>
      </c>
      <c r="E19" s="225">
        <f>SUM(E12:E16)</f>
        <v>0</v>
      </c>
      <c r="F19" s="3"/>
      <c r="G19" s="3"/>
    </row>
    <row r="20" spans="1:7" ht="12.75">
      <c r="A20" s="10"/>
      <c r="B20" s="226"/>
      <c r="C20" s="226"/>
      <c r="D20" s="219"/>
      <c r="E20" s="219"/>
      <c r="F20" s="3"/>
      <c r="G20" s="3"/>
    </row>
    <row r="21" spans="1:7" ht="12.75">
      <c r="A21" s="5" t="s">
        <v>94</v>
      </c>
      <c r="B21" s="218"/>
      <c r="C21" s="218"/>
      <c r="D21" s="219"/>
      <c r="E21" s="219"/>
      <c r="F21" s="3"/>
      <c r="G21" s="3"/>
    </row>
    <row r="22" spans="1:7" s="20" customFormat="1" ht="12.75">
      <c r="A22" s="8" t="s">
        <v>84</v>
      </c>
      <c r="B22" s="222">
        <v>12</v>
      </c>
      <c r="C22" s="222">
        <v>1</v>
      </c>
      <c r="D22" s="227">
        <v>0</v>
      </c>
      <c r="E22" s="227">
        <v>0</v>
      </c>
      <c r="F22" s="19"/>
      <c r="G22" s="19"/>
    </row>
    <row r="23" spans="1:7" ht="13.5" thickBot="1">
      <c r="A23" s="7"/>
      <c r="B23" s="224"/>
      <c r="C23" s="224"/>
      <c r="D23" s="219"/>
      <c r="E23" s="219"/>
      <c r="F23" s="3"/>
      <c r="G23" s="3"/>
    </row>
    <row r="24" spans="1:7" ht="45.75" customHeight="1" thickBot="1">
      <c r="A24" s="11" t="s">
        <v>95</v>
      </c>
      <c r="B24" s="228">
        <f>B22+B9+B19</f>
        <v>33</v>
      </c>
      <c r="C24" s="228">
        <f>C22+C9+C19</f>
        <v>6</v>
      </c>
      <c r="D24" s="228">
        <f>D22+D9+D19</f>
        <v>5</v>
      </c>
      <c r="E24" s="228">
        <f>E22+E9+E19</f>
        <v>0</v>
      </c>
      <c r="F24" s="3"/>
      <c r="G24" s="3"/>
    </row>
    <row r="25" spans="1:7" ht="27" customHeight="1" thickBot="1">
      <c r="A25" s="11" t="s">
        <v>144</v>
      </c>
      <c r="B25" s="520">
        <f>B24+C24</f>
        <v>39</v>
      </c>
      <c r="C25" s="521"/>
      <c r="D25" s="520">
        <f>D24+E24</f>
        <v>5</v>
      </c>
      <c r="E25" s="522"/>
      <c r="F25" s="3"/>
      <c r="G25" s="3"/>
    </row>
  </sheetData>
  <sheetProtection password="C65E" sheet="1" objects="1" scenarios="1" selectLockedCells="1" selectUnlockedCells="1"/>
  <mergeCells count="6">
    <mergeCell ref="B25:C25"/>
    <mergeCell ref="D25:E25"/>
    <mergeCell ref="B3:C4"/>
    <mergeCell ref="D3:E4"/>
    <mergeCell ref="A3:A5"/>
    <mergeCell ref="A1:E2"/>
  </mergeCells>
  <printOptions/>
  <pageMargins left="0.8661417322834646" right="0.7086614173228347" top="0.6299212598425197" bottom="0.35433070866141736" header="0.2362204724409449" footer="0.5118110236220472"/>
  <pageSetup horizontalDpi="600" verticalDpi="600" orientation="landscape" paperSize="9" r:id="rId1"/>
  <headerFooter alignWithMargins="0">
    <oddHeader>&amp;R&amp;"Times New Roman,Normál"4/2019 (V.3.) önkorm.rendelet
4.  mellékle&amp;"MS Sans Serif,Normál"t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</dc:creator>
  <cp:keywords/>
  <dc:description/>
  <cp:lastModifiedBy>Hivatal</cp:lastModifiedBy>
  <cp:lastPrinted>2019-05-07T09:19:39Z</cp:lastPrinted>
  <dcterms:created xsi:type="dcterms:W3CDTF">2013-05-17T05:55:58Z</dcterms:created>
  <dcterms:modified xsi:type="dcterms:W3CDTF">2019-05-07T12:06:55Z</dcterms:modified>
  <cp:category/>
  <cp:version/>
  <cp:contentType/>
  <cp:contentStatus/>
</cp:coreProperties>
</file>