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átaapáti\Testületi ülések\2020.08.06\"/>
    </mc:Choice>
  </mc:AlternateContent>
  <bookViews>
    <workbookView xWindow="0" yWindow="0" windowWidth="28800" windowHeight="12330" tabRatio="836" firstSheet="1" activeTab="18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 sz. mell" sheetId="22" r:id="rId6"/>
    <sheet name="4.sz.mell." sheetId="3" r:id="rId7"/>
    <sheet name="5.m" sheetId="36" r:id="rId8"/>
    <sheet name="6.m" sheetId="35" r:id="rId9"/>
    <sheet name="7. sz. mell" sheetId="10" r:id="rId10"/>
    <sheet name="8. sz. mell. " sheetId="14" r:id="rId11"/>
    <sheet name="9. sz. mell" sheetId="15" r:id="rId12"/>
    <sheet name="10. sz. mell" sheetId="16" r:id="rId13"/>
    <sheet name="11.sz.mell." sheetId="34" r:id="rId14"/>
    <sheet name="12.m." sheetId="33" r:id="rId15"/>
    <sheet name="13.m" sheetId="29" r:id="rId16"/>
    <sheet name="14.m." sheetId="17" r:id="rId17"/>
    <sheet name="15.m" sheetId="30" r:id="rId18"/>
    <sheet name="16.m" sheetId="32" r:id="rId19"/>
    <sheet name="Munka1" sheetId="37" r:id="rId20"/>
  </sheets>
  <externalReferences>
    <externalReference r:id="rId21"/>
    <externalReference r:id="rId22"/>
  </externalReferences>
  <definedNames>
    <definedName name="_xlnm.Print_Titles" localSheetId="5">'3. sz. mell'!$A:$B,'3. sz. mell'!$1:$2</definedName>
    <definedName name="_xlnm.Print_Titles" localSheetId="6">'4.sz.mell.'!$86:$86</definedName>
    <definedName name="_xlnm.Print_Area" localSheetId="0">'1.1.sz.mell.'!$A$1:$E$146</definedName>
    <definedName name="_xlnm.Print_Area" localSheetId="1">'1.2.sz.mell.'!$A$1:$E$144</definedName>
    <definedName name="_xlnm.Print_Area" localSheetId="2">'1.3.sz.mell.'!$A$1:$D$147</definedName>
    <definedName name="_xlnm.Print_Area" localSheetId="3">'1.4.sz.mell.'!$A$1:$D$146</definedName>
    <definedName name="_xlnm.Print_Area" localSheetId="13">'11.sz.mell.'!$A$1:$U$8</definedName>
    <definedName name="_xlnm.Print_Area" localSheetId="15">'13.m'!$A$1:$O$28</definedName>
    <definedName name="_xlnm.Print_Area" localSheetId="17">'15.m'!$A$1:$E$31</definedName>
    <definedName name="_xlnm.Print_Area" localSheetId="4">'2.sz.mell  '!$A$1:$H$66</definedName>
    <definedName name="_xlnm.Print_Area" localSheetId="5">'3. sz. mell'!$A$1:$E$65</definedName>
    <definedName name="_xlnm.Print_Area" localSheetId="6">'4.sz.mell.'!$A$1:$G$134</definedName>
    <definedName name="_xlnm.Print_Area" localSheetId="9">'7. sz. mell'!$A$1:$F$136</definedName>
    <definedName name="_xlnm.Print_Area" localSheetId="11">'9. sz. mell'!$A$1:$I$1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4" i="10" l="1"/>
  <c r="E133" i="10"/>
  <c r="E131" i="10"/>
  <c r="E130" i="10"/>
  <c r="E125" i="10"/>
  <c r="E123" i="10" s="1"/>
  <c r="E118" i="10"/>
  <c r="E115" i="10"/>
  <c r="E114" i="10" s="1"/>
  <c r="E112" i="10"/>
  <c r="E111" i="10"/>
  <c r="E110" i="10"/>
  <c r="E109" i="10"/>
  <c r="E108" i="10"/>
  <c r="E106" i="10"/>
  <c r="E105" i="10"/>
  <c r="E104" i="10"/>
  <c r="E102" i="10"/>
  <c r="E101" i="10"/>
  <c r="E100" i="10"/>
  <c r="E99" i="10"/>
  <c r="E98" i="10"/>
  <c r="E97" i="10" s="1"/>
  <c r="E88" i="10"/>
  <c r="E87" i="10"/>
  <c r="E86" i="10"/>
  <c r="E85" i="10"/>
  <c r="E83" i="10"/>
  <c r="E82" i="10"/>
  <c r="E81" i="10"/>
  <c r="E80" i="10"/>
  <c r="E79" i="10" s="1"/>
  <c r="E78" i="10"/>
  <c r="E76" i="10" s="1"/>
  <c r="E77" i="10"/>
  <c r="E75" i="10"/>
  <c r="E74" i="10"/>
  <c r="E73" i="10"/>
  <c r="E72" i="10"/>
  <c r="E70" i="10"/>
  <c r="E69" i="10"/>
  <c r="E68" i="10"/>
  <c r="E65" i="10"/>
  <c r="E64" i="10"/>
  <c r="E63" i="10"/>
  <c r="E62" i="10"/>
  <c r="E61" i="10"/>
  <c r="E60" i="10"/>
  <c r="E59" i="10" s="1"/>
  <c r="E57" i="10"/>
  <c r="E55" i="10"/>
  <c r="E54" i="10"/>
  <c r="E53" i="10"/>
  <c r="E51" i="10"/>
  <c r="E50" i="10"/>
  <c r="E49" i="10"/>
  <c r="E48" i="10"/>
  <c r="E47" i="10"/>
  <c r="E45" i="10"/>
  <c r="E43" i="10"/>
  <c r="E42" i="10"/>
  <c r="E41" i="10"/>
  <c r="E40" i="10"/>
  <c r="E39" i="10"/>
  <c r="E38" i="10"/>
  <c r="E37" i="10"/>
  <c r="E36" i="10"/>
  <c r="E35" i="10"/>
  <c r="E33" i="10"/>
  <c r="E32" i="10"/>
  <c r="E31" i="10"/>
  <c r="E30" i="10"/>
  <c r="E29" i="10"/>
  <c r="E28" i="10"/>
  <c r="E27" i="10"/>
  <c r="E25" i="10"/>
  <c r="E24" i="10"/>
  <c r="E23" i="10"/>
  <c r="E22" i="10"/>
  <c r="E21" i="10"/>
  <c r="E20" i="10"/>
  <c r="E18" i="10"/>
  <c r="E17" i="10"/>
  <c r="E16" i="10"/>
  <c r="E15" i="10"/>
  <c r="E14" i="10"/>
  <c r="E13" i="10"/>
  <c r="E11" i="10"/>
  <c r="E10" i="10"/>
  <c r="E9" i="10"/>
  <c r="E8" i="10"/>
  <c r="E7" i="10"/>
  <c r="E6" i="10"/>
  <c r="C124" i="3"/>
  <c r="C117" i="3"/>
  <c r="C130" i="3" s="1"/>
  <c r="C131" i="3" s="1"/>
  <c r="C110" i="3"/>
  <c r="C106" i="3"/>
  <c r="C99" i="3"/>
  <c r="C105" i="3" s="1"/>
  <c r="C95" i="3"/>
  <c r="C89" i="3"/>
  <c r="C78" i="3"/>
  <c r="C74" i="3"/>
  <c r="C71" i="3"/>
  <c r="C66" i="3"/>
  <c r="C62" i="3"/>
  <c r="C84" i="3" s="1"/>
  <c r="C55" i="3"/>
  <c r="C49" i="3"/>
  <c r="C43" i="3"/>
  <c r="C31" i="3"/>
  <c r="C23" i="3"/>
  <c r="C17" i="3"/>
  <c r="C11" i="3"/>
  <c r="C4" i="3"/>
  <c r="C61" i="3" s="1"/>
  <c r="C85" i="3" s="1"/>
  <c r="G61" i="8"/>
  <c r="G52" i="8"/>
  <c r="G40" i="8"/>
  <c r="G39" i="8"/>
  <c r="G38" i="8"/>
  <c r="G48" i="8"/>
  <c r="C56" i="8"/>
  <c r="C55" i="8" s="1"/>
  <c r="C49" i="8"/>
  <c r="C40" i="8"/>
  <c r="C39" i="8"/>
  <c r="C37" i="8"/>
  <c r="C48" i="8" s="1"/>
  <c r="G27" i="8"/>
  <c r="G28" i="8" s="1"/>
  <c r="G26" i="8"/>
  <c r="G18" i="8"/>
  <c r="G9" i="8"/>
  <c r="G7" i="8"/>
  <c r="C24" i="8"/>
  <c r="C19" i="8"/>
  <c r="C27" i="8" s="1"/>
  <c r="C10" i="8"/>
  <c r="C9" i="8"/>
  <c r="C8" i="8"/>
  <c r="C7" i="8"/>
  <c r="C6" i="8"/>
  <c r="C18" i="8" s="1"/>
  <c r="C28" i="8" s="1"/>
  <c r="D130" i="5"/>
  <c r="D124" i="5"/>
  <c r="D119" i="5"/>
  <c r="D115" i="5"/>
  <c r="D138" i="5" s="1"/>
  <c r="D108" i="5"/>
  <c r="D104" i="5"/>
  <c r="D98" i="5"/>
  <c r="D114" i="5" s="1"/>
  <c r="D84" i="5"/>
  <c r="D79" i="5"/>
  <c r="D76" i="5"/>
  <c r="D71" i="5"/>
  <c r="D67" i="5"/>
  <c r="D91" i="5" s="1"/>
  <c r="D59" i="5"/>
  <c r="D52" i="5"/>
  <c r="D46" i="5"/>
  <c r="D34" i="5"/>
  <c r="D26" i="5"/>
  <c r="D19" i="5"/>
  <c r="D12" i="5"/>
  <c r="D5" i="5"/>
  <c r="D66" i="5" s="1"/>
  <c r="D92" i="5" s="1"/>
  <c r="D135" i="4"/>
  <c r="D134" i="4"/>
  <c r="D133" i="4"/>
  <c r="D132" i="4"/>
  <c r="D131" i="4"/>
  <c r="D129" i="4"/>
  <c r="D128" i="4"/>
  <c r="D127" i="4"/>
  <c r="D125" i="4"/>
  <c r="D123" i="4"/>
  <c r="D122" i="4"/>
  <c r="D121" i="4"/>
  <c r="D120" i="4"/>
  <c r="D118" i="4"/>
  <c r="D117" i="4"/>
  <c r="D116" i="4"/>
  <c r="D115" i="4" s="1"/>
  <c r="D112" i="4"/>
  <c r="D111" i="4"/>
  <c r="D108" i="4" s="1"/>
  <c r="D110" i="4"/>
  <c r="D107" i="4"/>
  <c r="D104" i="4" s="1"/>
  <c r="D98" i="4"/>
  <c r="D88" i="4"/>
  <c r="D87" i="4"/>
  <c r="D86" i="4"/>
  <c r="D85" i="4"/>
  <c r="D81" i="4"/>
  <c r="D80" i="4"/>
  <c r="D78" i="4"/>
  <c r="D76" i="4" s="1"/>
  <c r="D75" i="4"/>
  <c r="D74" i="4"/>
  <c r="D73" i="4"/>
  <c r="D72" i="4"/>
  <c r="D70" i="4"/>
  <c r="D69" i="4"/>
  <c r="D68" i="4"/>
  <c r="D67" i="4" s="1"/>
  <c r="D63" i="4"/>
  <c r="D60" i="4"/>
  <c r="D56" i="4"/>
  <c r="D53" i="4"/>
  <c r="D52" i="4" s="1"/>
  <c r="D51" i="4"/>
  <c r="D50" i="4"/>
  <c r="D49" i="4"/>
  <c r="D48" i="4"/>
  <c r="D47" i="4"/>
  <c r="D45" i="4"/>
  <c r="D43" i="4"/>
  <c r="D41" i="4"/>
  <c r="D37" i="4"/>
  <c r="D35" i="4"/>
  <c r="D34" i="4" s="1"/>
  <c r="D32" i="4"/>
  <c r="D30" i="4"/>
  <c r="D28" i="4"/>
  <c r="D26" i="4" s="1"/>
  <c r="D23" i="4"/>
  <c r="D22" i="4"/>
  <c r="D21" i="4"/>
  <c r="D20" i="4"/>
  <c r="D16" i="4"/>
  <c r="D15" i="4"/>
  <c r="D14" i="4"/>
  <c r="D13" i="4"/>
  <c r="D11" i="4"/>
  <c r="D5" i="4" s="1"/>
  <c r="E71" i="10" l="1"/>
  <c r="D19" i="4"/>
  <c r="E12" i="10"/>
  <c r="E67" i="10"/>
  <c r="E103" i="10"/>
  <c r="D59" i="4"/>
  <c r="E19" i="10"/>
  <c r="E52" i="10"/>
  <c r="D12" i="4"/>
  <c r="D84" i="4"/>
  <c r="E46" i="10"/>
  <c r="D79" i="4"/>
  <c r="D130" i="4"/>
  <c r="E34" i="10"/>
  <c r="E84" i="10"/>
  <c r="E107" i="10"/>
  <c r="E113" i="10" s="1"/>
  <c r="E136" i="10" s="1"/>
  <c r="E129" i="10"/>
  <c r="E135" i="10" s="1"/>
  <c r="D46" i="4"/>
  <c r="D66" i="4" s="1"/>
  <c r="D71" i="4"/>
  <c r="D114" i="4"/>
  <c r="D119" i="4"/>
  <c r="D124" i="4"/>
  <c r="C61" i="8"/>
  <c r="E5" i="10"/>
  <c r="E66" i="10" s="1"/>
  <c r="E26" i="10"/>
  <c r="G63" i="8"/>
  <c r="G62" i="8"/>
  <c r="C62" i="8"/>
  <c r="C65" i="8" s="1"/>
  <c r="D139" i="5"/>
  <c r="D91" i="4"/>
  <c r="E90" i="10" l="1"/>
  <c r="E91" i="10" s="1"/>
  <c r="D138" i="4"/>
  <c r="D139" i="4" s="1"/>
  <c r="D92" i="4"/>
  <c r="G65" i="8"/>
  <c r="G64" i="8"/>
  <c r="G179" i="33" l="1"/>
  <c r="G5" i="3"/>
  <c r="G6" i="3"/>
  <c r="G7" i="3"/>
  <c r="G8" i="3"/>
  <c r="G16" i="3"/>
  <c r="C8" i="34" l="1"/>
  <c r="D8" i="34"/>
  <c r="F8" i="34"/>
  <c r="G8" i="34"/>
  <c r="H8" i="34"/>
  <c r="I8" i="34"/>
  <c r="L8" i="34"/>
  <c r="N8" i="34"/>
  <c r="O8" i="34"/>
  <c r="P8" i="34"/>
  <c r="B8" i="34"/>
  <c r="E13" i="30" l="1"/>
  <c r="D13" i="30"/>
  <c r="C13" i="30"/>
  <c r="E27" i="30"/>
  <c r="D27" i="30"/>
  <c r="N27" i="32" l="1"/>
  <c r="M27" i="32"/>
  <c r="L27" i="32"/>
  <c r="K27" i="32"/>
  <c r="J27" i="32"/>
  <c r="I27" i="32"/>
  <c r="H27" i="32"/>
  <c r="G27" i="32"/>
  <c r="F27" i="32"/>
  <c r="E27" i="32"/>
  <c r="D27" i="32"/>
  <c r="C27" i="32"/>
  <c r="O27" i="32" l="1"/>
  <c r="O26" i="32"/>
  <c r="H12" i="8" l="1"/>
  <c r="D40" i="8"/>
  <c r="E121" i="4" l="1"/>
  <c r="E122" i="4"/>
  <c r="E123" i="4"/>
  <c r="F82" i="10"/>
  <c r="F83" i="10"/>
  <c r="F65" i="10"/>
  <c r="F61" i="10"/>
  <c r="F62" i="10"/>
  <c r="F64" i="10"/>
  <c r="D19" i="30"/>
  <c r="E19" i="30"/>
  <c r="C19" i="30"/>
  <c r="I17" i="15"/>
  <c r="H16" i="15"/>
  <c r="G16" i="15"/>
  <c r="F16" i="15"/>
  <c r="E16" i="15"/>
  <c r="D16" i="15"/>
  <c r="I15" i="15"/>
  <c r="H14" i="15"/>
  <c r="G14" i="15"/>
  <c r="F14" i="15"/>
  <c r="E14" i="15"/>
  <c r="D14" i="15"/>
  <c r="I13" i="15"/>
  <c r="H12" i="15"/>
  <c r="G12" i="15"/>
  <c r="F12" i="15"/>
  <c r="E12" i="15"/>
  <c r="D12" i="15"/>
  <c r="I11" i="15"/>
  <c r="I10" i="15"/>
  <c r="H9" i="15"/>
  <c r="G9" i="15"/>
  <c r="F9" i="15"/>
  <c r="E9" i="15"/>
  <c r="D9" i="15"/>
  <c r="I8" i="15"/>
  <c r="I7" i="15"/>
  <c r="H6" i="15"/>
  <c r="G6" i="15"/>
  <c r="F6" i="15"/>
  <c r="E6" i="15"/>
  <c r="D6" i="15"/>
  <c r="H4" i="15"/>
  <c r="G4" i="15"/>
  <c r="F4" i="15"/>
  <c r="E4" i="15"/>
  <c r="D3" i="15"/>
  <c r="I2" i="15"/>
  <c r="E22" i="14"/>
  <c r="D22" i="14"/>
  <c r="C22" i="14"/>
  <c r="B21" i="14"/>
  <c r="B20" i="14"/>
  <c r="B19" i="14"/>
  <c r="B18" i="14"/>
  <c r="B17" i="14"/>
  <c r="E16" i="14"/>
  <c r="D16" i="14"/>
  <c r="C16" i="14"/>
  <c r="B15" i="14"/>
  <c r="B14" i="14"/>
  <c r="B13" i="14"/>
  <c r="B12" i="14"/>
  <c r="B11" i="14"/>
  <c r="B10" i="14"/>
  <c r="E7" i="14"/>
  <c r="D7" i="14"/>
  <c r="C7" i="14"/>
  <c r="E4" i="14"/>
  <c r="B16" i="14" l="1"/>
  <c r="F18" i="15"/>
  <c r="I12" i="15"/>
  <c r="G18" i="15"/>
  <c r="I9" i="15"/>
  <c r="I16" i="15"/>
  <c r="B22" i="14"/>
  <c r="D18" i="15"/>
  <c r="H18" i="15"/>
  <c r="I14" i="15"/>
  <c r="E18" i="15"/>
  <c r="I6" i="15"/>
  <c r="E25" i="36"/>
  <c r="D25" i="36"/>
  <c r="B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6" i="36"/>
  <c r="E24" i="35"/>
  <c r="D24" i="35"/>
  <c r="B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6" i="35"/>
  <c r="E6" i="35"/>
  <c r="E6" i="36" s="1"/>
  <c r="D6" i="35"/>
  <c r="D6" i="36" s="1"/>
  <c r="F5" i="35"/>
  <c r="F5" i="36" s="1"/>
  <c r="D79" i="7"/>
  <c r="D79" i="6"/>
  <c r="E84" i="5"/>
  <c r="D119" i="7"/>
  <c r="D119" i="6"/>
  <c r="I18" i="15" l="1"/>
  <c r="F24" i="35"/>
  <c r="F25" i="36"/>
  <c r="D9" i="16"/>
  <c r="T7" i="34" l="1"/>
  <c r="Q7" i="34"/>
  <c r="Q8" i="34" s="1"/>
  <c r="K7" i="34"/>
  <c r="S7" i="34" s="1"/>
  <c r="J7" i="34"/>
  <c r="J8" i="34" s="1"/>
  <c r="E7" i="34"/>
  <c r="T6" i="34"/>
  <c r="S6" i="34"/>
  <c r="R6" i="34"/>
  <c r="E6" i="34"/>
  <c r="T5" i="34"/>
  <c r="S5" i="34"/>
  <c r="R5" i="34"/>
  <c r="E5" i="34"/>
  <c r="T4" i="34"/>
  <c r="K4" i="34"/>
  <c r="E4" i="34"/>
  <c r="E8" i="34" l="1"/>
  <c r="S4" i="34"/>
  <c r="S8" i="34" s="1"/>
  <c r="K8" i="34"/>
  <c r="T8" i="34"/>
  <c r="M4" i="34"/>
  <c r="M7" i="34"/>
  <c r="U6" i="34"/>
  <c r="U5" i="34"/>
  <c r="R4" i="34"/>
  <c r="R7" i="34"/>
  <c r="U7" i="34" s="1"/>
  <c r="M6" i="34"/>
  <c r="M5" i="34"/>
  <c r="U4" i="34" l="1"/>
  <c r="U8" i="34" s="1"/>
  <c r="R8" i="34"/>
  <c r="M8" i="34"/>
  <c r="F18" i="10"/>
  <c r="F25" i="10"/>
  <c r="D34" i="10"/>
  <c r="C129" i="10" l="1"/>
  <c r="C123" i="10"/>
  <c r="C118" i="10"/>
  <c r="C114" i="10"/>
  <c r="C107" i="10"/>
  <c r="C103" i="10"/>
  <c r="C97" i="10"/>
  <c r="C84" i="10"/>
  <c r="C79" i="10"/>
  <c r="C76" i="10"/>
  <c r="C71" i="10"/>
  <c r="C67" i="10"/>
  <c r="C59" i="10"/>
  <c r="C52" i="10"/>
  <c r="C46" i="10"/>
  <c r="C34" i="10"/>
  <c r="C26" i="10"/>
  <c r="C19" i="10"/>
  <c r="C12" i="10"/>
  <c r="C5" i="10"/>
  <c r="C113" i="10" l="1"/>
  <c r="C66" i="10"/>
  <c r="C90" i="10"/>
  <c r="C135" i="10"/>
  <c r="C136" i="10" l="1"/>
  <c r="C91" i="10"/>
  <c r="G133" i="3" l="1"/>
  <c r="E41" i="4" l="1"/>
  <c r="E43" i="4"/>
  <c r="E45" i="4"/>
  <c r="E99" i="3" l="1"/>
  <c r="F99" i="3"/>
  <c r="D99" i="3"/>
  <c r="E4" i="3"/>
  <c r="F4" i="3"/>
  <c r="E11" i="3"/>
  <c r="F11" i="3"/>
  <c r="E17" i="3"/>
  <c r="F17" i="3"/>
  <c r="E23" i="3"/>
  <c r="F23" i="3"/>
  <c r="E31" i="3"/>
  <c r="F31" i="3"/>
  <c r="E89" i="3"/>
  <c r="E95" i="3"/>
  <c r="F95" i="3"/>
  <c r="E16" i="4" l="1"/>
  <c r="G120" i="3" l="1"/>
  <c r="T25" i="29" l="1"/>
  <c r="T27" i="29"/>
  <c r="E117" i="3"/>
  <c r="F117" i="3"/>
  <c r="D117" i="3"/>
  <c r="D118" i="10" l="1"/>
  <c r="F118" i="10"/>
  <c r="E19" i="22" l="1"/>
  <c r="E20" i="22"/>
  <c r="E135" i="4"/>
  <c r="E134" i="4"/>
  <c r="E133" i="4"/>
  <c r="E132" i="4"/>
  <c r="E131" i="4"/>
  <c r="E129" i="4"/>
  <c r="E128" i="4"/>
  <c r="E127" i="4"/>
  <c r="E125" i="4"/>
  <c r="E118" i="4"/>
  <c r="E117" i="4"/>
  <c r="E116" i="4"/>
  <c r="E112" i="4"/>
  <c r="E111" i="4"/>
  <c r="E110" i="4"/>
  <c r="E107" i="4"/>
  <c r="R20" i="29"/>
  <c r="T20" i="29" s="1"/>
  <c r="R19" i="29"/>
  <c r="T19" i="29" s="1"/>
  <c r="R18" i="29"/>
  <c r="T18" i="29" s="1"/>
  <c r="R17" i="29"/>
  <c r="T17" i="29" s="1"/>
  <c r="R16" i="29"/>
  <c r="T16" i="29" s="1"/>
  <c r="E88" i="4"/>
  <c r="F88" i="10" s="1"/>
  <c r="E87" i="4"/>
  <c r="F87" i="10" s="1"/>
  <c r="E86" i="4"/>
  <c r="F86" i="10" s="1"/>
  <c r="E85" i="4"/>
  <c r="F85" i="10" s="1"/>
  <c r="E78" i="4"/>
  <c r="F78" i="10" s="1"/>
  <c r="E75" i="4"/>
  <c r="F75" i="10" s="1"/>
  <c r="E74" i="4"/>
  <c r="F74" i="10" s="1"/>
  <c r="E73" i="4"/>
  <c r="F73" i="10" s="1"/>
  <c r="E72" i="4"/>
  <c r="F72" i="10" s="1"/>
  <c r="E70" i="4"/>
  <c r="F70" i="10" s="1"/>
  <c r="E69" i="4"/>
  <c r="F69" i="10" s="1"/>
  <c r="E68" i="4"/>
  <c r="E63" i="4"/>
  <c r="F63" i="10" s="1"/>
  <c r="E60" i="4"/>
  <c r="E56" i="4"/>
  <c r="E53" i="4"/>
  <c r="E52" i="4" s="1"/>
  <c r="G11" i="30" s="1"/>
  <c r="I11" i="30" s="1"/>
  <c r="J11" i="30" s="1"/>
  <c r="E51" i="4"/>
  <c r="E50" i="4"/>
  <c r="E49" i="4"/>
  <c r="E48" i="4"/>
  <c r="E47" i="4"/>
  <c r="E37" i="4"/>
  <c r="E35" i="4"/>
  <c r="E32" i="4"/>
  <c r="E30" i="4"/>
  <c r="E28" i="4"/>
  <c r="E23" i="4"/>
  <c r="E22" i="4"/>
  <c r="E21" i="4"/>
  <c r="E20" i="4"/>
  <c r="E15" i="4"/>
  <c r="E14" i="4"/>
  <c r="E13" i="4"/>
  <c r="E11" i="4"/>
  <c r="D130" i="7"/>
  <c r="D124" i="7"/>
  <c r="D115" i="7"/>
  <c r="D108" i="7"/>
  <c r="D104" i="7"/>
  <c r="D98" i="7"/>
  <c r="D84" i="7"/>
  <c r="D76" i="7"/>
  <c r="D71" i="7"/>
  <c r="D67" i="7"/>
  <c r="D59" i="7"/>
  <c r="D52" i="7"/>
  <c r="D46" i="7"/>
  <c r="D34" i="7"/>
  <c r="D26" i="7"/>
  <c r="D19" i="7"/>
  <c r="D12" i="7"/>
  <c r="D5" i="7"/>
  <c r="D130" i="6"/>
  <c r="D124" i="6"/>
  <c r="D115" i="6"/>
  <c r="D108" i="6"/>
  <c r="D104" i="6"/>
  <c r="D98" i="6"/>
  <c r="D84" i="6"/>
  <c r="D76" i="6"/>
  <c r="D71" i="6"/>
  <c r="D67" i="6"/>
  <c r="D59" i="6"/>
  <c r="D52" i="6"/>
  <c r="D46" i="6"/>
  <c r="D34" i="6"/>
  <c r="D26" i="6"/>
  <c r="D19" i="6"/>
  <c r="D12" i="6"/>
  <c r="D5" i="6"/>
  <c r="E124" i="5"/>
  <c r="E64" i="22"/>
  <c r="I16" i="30"/>
  <c r="J16" i="30" s="1"/>
  <c r="I17" i="30"/>
  <c r="J17" i="30" s="1"/>
  <c r="I18" i="30"/>
  <c r="J18" i="30" s="1"/>
  <c r="I19" i="30"/>
  <c r="J19" i="30" s="1"/>
  <c r="I20" i="30"/>
  <c r="J20" i="30" s="1"/>
  <c r="I27" i="30"/>
  <c r="J27" i="30" s="1"/>
  <c r="I30" i="30"/>
  <c r="J30" i="30" s="1"/>
  <c r="I13" i="30"/>
  <c r="J13" i="30" s="1"/>
  <c r="D66" i="6" l="1"/>
  <c r="E59" i="4"/>
  <c r="G12" i="30" s="1"/>
  <c r="I12" i="30" s="1"/>
  <c r="F60" i="10"/>
  <c r="D56" i="8"/>
  <c r="F68" i="10"/>
  <c r="E19" i="4"/>
  <c r="F104" i="10"/>
  <c r="H11" i="8"/>
  <c r="F77" i="10"/>
  <c r="F108" i="10"/>
  <c r="G23" i="30"/>
  <c r="I23" i="30" s="1"/>
  <c r="J23" i="30" s="1"/>
  <c r="K23" i="30" s="1"/>
  <c r="O23" i="30" s="1"/>
  <c r="R21" i="29"/>
  <c r="T21" i="29" s="1"/>
  <c r="G25" i="30"/>
  <c r="I25" i="30" s="1"/>
  <c r="J25" i="30" s="1"/>
  <c r="K25" i="30" s="1"/>
  <c r="O25" i="30" s="1"/>
  <c r="R23" i="29"/>
  <c r="T23" i="29" s="1"/>
  <c r="G24" i="30"/>
  <c r="R22" i="29"/>
  <c r="T22" i="29" s="1"/>
  <c r="M11" i="30"/>
  <c r="D91" i="6"/>
  <c r="D114" i="6"/>
  <c r="F98" i="10"/>
  <c r="H6" i="8"/>
  <c r="H8" i="8"/>
  <c r="F100" i="10"/>
  <c r="F102" i="10"/>
  <c r="H10" i="8"/>
  <c r="F105" i="10"/>
  <c r="F110" i="10"/>
  <c r="H39" i="8"/>
  <c r="F112" i="10"/>
  <c r="H41" i="8"/>
  <c r="F99" i="10"/>
  <c r="H7" i="8"/>
  <c r="F101" i="10"/>
  <c r="H9" i="8"/>
  <c r="F106" i="10"/>
  <c r="F109" i="10"/>
  <c r="H38" i="8"/>
  <c r="F111" i="10"/>
  <c r="H40" i="8"/>
  <c r="F115" i="10"/>
  <c r="H52" i="8"/>
  <c r="F125" i="10"/>
  <c r="H26" i="8"/>
  <c r="E108" i="4"/>
  <c r="G22" i="30" s="1"/>
  <c r="I22" i="30" s="1"/>
  <c r="J22" i="30" s="1"/>
  <c r="K22" i="30" s="1"/>
  <c r="O22" i="30" s="1"/>
  <c r="H37" i="8"/>
  <c r="E115" i="4"/>
  <c r="E104" i="4"/>
  <c r="D138" i="6"/>
  <c r="D66" i="7"/>
  <c r="D91" i="7"/>
  <c r="D138" i="7"/>
  <c r="D114" i="7"/>
  <c r="E67" i="4"/>
  <c r="E12" i="4"/>
  <c r="E26" i="4"/>
  <c r="E34" i="4"/>
  <c r="E46" i="4"/>
  <c r="E71" i="4"/>
  <c r="E76" i="4"/>
  <c r="E84" i="4"/>
  <c r="E98" i="4"/>
  <c r="G21" i="30" s="1"/>
  <c r="I21" i="30" s="1"/>
  <c r="J21" i="30" s="1"/>
  <c r="N21" i="30" s="1"/>
  <c r="E124" i="4"/>
  <c r="E130" i="4"/>
  <c r="E5" i="4"/>
  <c r="K13" i="30"/>
  <c r="O13" i="30" s="1"/>
  <c r="N13" i="30"/>
  <c r="K11" i="30"/>
  <c r="O11" i="30" s="1"/>
  <c r="N11" i="30"/>
  <c r="M13" i="30"/>
  <c r="K27" i="30"/>
  <c r="O27" i="30" s="1"/>
  <c r="N27" i="30"/>
  <c r="K19" i="30"/>
  <c r="O19" i="30" s="1"/>
  <c r="N19" i="30"/>
  <c r="K17" i="30"/>
  <c r="O17" i="30" s="1"/>
  <c r="N17" i="30"/>
  <c r="K30" i="30"/>
  <c r="O30" i="30" s="1"/>
  <c r="N30" i="30"/>
  <c r="K20" i="30"/>
  <c r="O20" i="30" s="1"/>
  <c r="N20" i="30"/>
  <c r="K18" i="30"/>
  <c r="O18" i="30" s="1"/>
  <c r="N18" i="30"/>
  <c r="K16" i="30"/>
  <c r="O16" i="30" s="1"/>
  <c r="N16" i="30"/>
  <c r="M30" i="30"/>
  <c r="M27" i="30"/>
  <c r="M20" i="30"/>
  <c r="M19" i="30"/>
  <c r="M18" i="30"/>
  <c r="M17" i="30"/>
  <c r="M16" i="30"/>
  <c r="O26" i="29"/>
  <c r="O23" i="29"/>
  <c r="O24" i="29"/>
  <c r="O25" i="29"/>
  <c r="Q25" i="29" s="1"/>
  <c r="Q15" i="29"/>
  <c r="E66" i="4" l="1"/>
  <c r="J12" i="30"/>
  <c r="M12" i="30"/>
  <c r="Q23" i="29"/>
  <c r="N25" i="30"/>
  <c r="M25" i="30"/>
  <c r="G7" i="30"/>
  <c r="I7" i="30" s="1"/>
  <c r="R7" i="29"/>
  <c r="T7" i="29" s="1"/>
  <c r="U7" i="29" s="1"/>
  <c r="G5" i="30"/>
  <c r="I5" i="30" s="1"/>
  <c r="R5" i="29"/>
  <c r="T5" i="29" s="1"/>
  <c r="U5" i="29" s="1"/>
  <c r="M21" i="30"/>
  <c r="K21" i="30"/>
  <c r="O21" i="30" s="1"/>
  <c r="G6" i="30"/>
  <c r="I6" i="30" s="1"/>
  <c r="R6" i="29"/>
  <c r="T6" i="29" s="1"/>
  <c r="U6" i="29" s="1"/>
  <c r="M23" i="30"/>
  <c r="N23" i="30"/>
  <c r="D92" i="7"/>
  <c r="G10" i="30"/>
  <c r="I10" i="30" s="1"/>
  <c r="R10" i="29"/>
  <c r="T10" i="29" s="1"/>
  <c r="U10" i="29" s="1"/>
  <c r="D144" i="6"/>
  <c r="G26" i="30"/>
  <c r="I26" i="30" s="1"/>
  <c r="R24" i="29"/>
  <c r="T24" i="29" s="1"/>
  <c r="U24" i="29" s="1"/>
  <c r="G8" i="30"/>
  <c r="I8" i="30" s="1"/>
  <c r="R8" i="29"/>
  <c r="T8" i="29" s="1"/>
  <c r="U8" i="29" s="1"/>
  <c r="N22" i="30"/>
  <c r="M22" i="30"/>
  <c r="I24" i="30"/>
  <c r="G9" i="30"/>
  <c r="R9" i="29"/>
  <c r="D92" i="6"/>
  <c r="D143" i="6"/>
  <c r="D143" i="7"/>
  <c r="E114" i="4"/>
  <c r="D139" i="6"/>
  <c r="D139" i="7"/>
  <c r="D144" i="7"/>
  <c r="O8" i="29"/>
  <c r="T11" i="29"/>
  <c r="U11" i="29" s="1"/>
  <c r="T12" i="29"/>
  <c r="U12" i="29" s="1"/>
  <c r="T15" i="29"/>
  <c r="U15" i="29" s="1"/>
  <c r="U16" i="29"/>
  <c r="U17" i="29"/>
  <c r="U18" i="29"/>
  <c r="U19" i="29"/>
  <c r="U20" i="29"/>
  <c r="U21" i="29"/>
  <c r="U22" i="29"/>
  <c r="U23" i="29"/>
  <c r="U25" i="29"/>
  <c r="U27" i="29"/>
  <c r="K12" i="30" l="1"/>
  <c r="O12" i="30" s="1"/>
  <c r="N12" i="30"/>
  <c r="J6" i="30"/>
  <c r="M6" i="30"/>
  <c r="J5" i="30"/>
  <c r="M5" i="30"/>
  <c r="D146" i="7"/>
  <c r="J10" i="30"/>
  <c r="M10" i="30"/>
  <c r="J7" i="30"/>
  <c r="M7" i="30"/>
  <c r="Q8" i="29"/>
  <c r="J26" i="30"/>
  <c r="M26" i="30"/>
  <c r="Q24" i="29"/>
  <c r="J8" i="30"/>
  <c r="M8" i="30"/>
  <c r="T9" i="29"/>
  <c r="U9" i="29" s="1"/>
  <c r="J24" i="30"/>
  <c r="M24" i="30"/>
  <c r="I9" i="30"/>
  <c r="D146" i="6"/>
  <c r="E143" i="4"/>
  <c r="K5" i="30" l="1"/>
  <c r="O5" i="30" s="1"/>
  <c r="N5" i="30"/>
  <c r="N10" i="30"/>
  <c r="K10" i="30"/>
  <c r="O10" i="30" s="1"/>
  <c r="K7" i="30"/>
  <c r="O7" i="30" s="1"/>
  <c r="N7" i="30"/>
  <c r="K6" i="30"/>
  <c r="O6" i="30" s="1"/>
  <c r="N6" i="30"/>
  <c r="N26" i="30"/>
  <c r="K26" i="30"/>
  <c r="O26" i="30" s="1"/>
  <c r="K8" i="30"/>
  <c r="O8" i="30" s="1"/>
  <c r="N8" i="30"/>
  <c r="K24" i="30"/>
  <c r="O24" i="30" s="1"/>
  <c r="N24" i="30"/>
  <c r="J9" i="30"/>
  <c r="M9" i="30"/>
  <c r="K9" i="30" l="1"/>
  <c r="O9" i="30" s="1"/>
  <c r="N9" i="30"/>
  <c r="D59" i="10"/>
  <c r="D52" i="10"/>
  <c r="D26" i="10"/>
  <c r="F28" i="10"/>
  <c r="E26" i="5"/>
  <c r="D89" i="3"/>
  <c r="G25" i="3"/>
  <c r="G30" i="3" l="1"/>
  <c r="D23" i="3" l="1"/>
  <c r="E37" i="22"/>
  <c r="E38" i="22"/>
  <c r="F54" i="10"/>
  <c r="F55" i="10"/>
  <c r="F57" i="10"/>
  <c r="F29" i="10"/>
  <c r="F30" i="10"/>
  <c r="F31" i="10"/>
  <c r="F32" i="10"/>
  <c r="F33" i="10"/>
  <c r="F27" i="10"/>
  <c r="F26" i="10" l="1"/>
  <c r="O6" i="32" l="1"/>
  <c r="O25" i="32"/>
  <c r="O24" i="32"/>
  <c r="O23" i="32"/>
  <c r="O22" i="32"/>
  <c r="O21" i="32"/>
  <c r="O20" i="32"/>
  <c r="O19" i="32"/>
  <c r="O18" i="32"/>
  <c r="O17" i="32"/>
  <c r="C15" i="32"/>
  <c r="O14" i="32"/>
  <c r="O13" i="32"/>
  <c r="O12" i="32"/>
  <c r="O11" i="32"/>
  <c r="O10" i="32"/>
  <c r="O9" i="32"/>
  <c r="O8" i="32"/>
  <c r="O7" i="32"/>
  <c r="O15" i="32" l="1"/>
  <c r="C28" i="32"/>
  <c r="D15" i="32" l="1"/>
  <c r="D28" i="32" s="1"/>
  <c r="O9" i="29"/>
  <c r="Q9" i="29" s="1"/>
  <c r="C22" i="30"/>
  <c r="C27" i="30" s="1"/>
  <c r="N27" i="29"/>
  <c r="M27" i="29"/>
  <c r="L27" i="29"/>
  <c r="K27" i="29"/>
  <c r="J27" i="29"/>
  <c r="I27" i="29"/>
  <c r="H27" i="29"/>
  <c r="G27" i="29"/>
  <c r="F27" i="29"/>
  <c r="E27" i="29"/>
  <c r="D27" i="29"/>
  <c r="C27" i="29"/>
  <c r="O22" i="29"/>
  <c r="Q22" i="29" s="1"/>
  <c r="O21" i="29"/>
  <c r="Q21" i="29" s="1"/>
  <c r="Q20" i="29"/>
  <c r="O19" i="29"/>
  <c r="Q19" i="29" s="1"/>
  <c r="O18" i="29"/>
  <c r="Q18" i="29" s="1"/>
  <c r="O17" i="29"/>
  <c r="Q17" i="29" s="1"/>
  <c r="O16" i="29"/>
  <c r="Q16" i="29" s="1"/>
  <c r="N14" i="29"/>
  <c r="M14" i="29"/>
  <c r="L14" i="29"/>
  <c r="K14" i="29"/>
  <c r="J14" i="29"/>
  <c r="I14" i="29"/>
  <c r="H14" i="29"/>
  <c r="G14" i="29"/>
  <c r="F14" i="29"/>
  <c r="E14" i="29"/>
  <c r="D14" i="29"/>
  <c r="C14" i="29"/>
  <c r="O13" i="29"/>
  <c r="O12" i="29"/>
  <c r="Q12" i="29" s="1"/>
  <c r="O11" i="29"/>
  <c r="Q11" i="29" s="1"/>
  <c r="O10" i="29"/>
  <c r="Q10" i="29" s="1"/>
  <c r="O7" i="29"/>
  <c r="Q7" i="29" s="1"/>
  <c r="O6" i="29"/>
  <c r="Q6" i="29" s="1"/>
  <c r="O5" i="29"/>
  <c r="Q5" i="29" s="1"/>
  <c r="E15" i="32" l="1"/>
  <c r="E28" i="32" s="1"/>
  <c r="F15" i="32" s="1"/>
  <c r="F28" i="32" s="1"/>
  <c r="D29" i="30"/>
  <c r="D14" i="30" s="1"/>
  <c r="D15" i="30" s="1"/>
  <c r="E29" i="30"/>
  <c r="E14" i="30" s="1"/>
  <c r="E15" i="30" s="1"/>
  <c r="F28" i="29"/>
  <c r="L28" i="29"/>
  <c r="H28" i="29"/>
  <c r="D28" i="29"/>
  <c r="J28" i="29"/>
  <c r="N28" i="29"/>
  <c r="O27" i="29"/>
  <c r="Q27" i="29" s="1"/>
  <c r="E28" i="29"/>
  <c r="I28" i="29"/>
  <c r="M28" i="29"/>
  <c r="O14" i="29"/>
  <c r="G28" i="29"/>
  <c r="K28" i="29"/>
  <c r="C28" i="29"/>
  <c r="G15" i="32" l="1"/>
  <c r="G28" i="32" s="1"/>
  <c r="O28" i="29"/>
  <c r="E36" i="22"/>
  <c r="E35" i="22"/>
  <c r="E34" i="22"/>
  <c r="H15" i="32" l="1"/>
  <c r="H28" i="32" s="1"/>
  <c r="E104" i="5"/>
  <c r="E106" i="3"/>
  <c r="F106" i="3"/>
  <c r="I15" i="32" l="1"/>
  <c r="I28" i="32" s="1"/>
  <c r="E37" i="8"/>
  <c r="E39" i="8"/>
  <c r="E40" i="8"/>
  <c r="E38" i="8"/>
  <c r="E41" i="8"/>
  <c r="E49" i="8"/>
  <c r="E56" i="8"/>
  <c r="E55" i="8" s="1"/>
  <c r="I52" i="8"/>
  <c r="I61" i="8" s="1"/>
  <c r="I26" i="8"/>
  <c r="I27" i="8" s="1"/>
  <c r="I42" i="8"/>
  <c r="I41" i="8"/>
  <c r="I40" i="8"/>
  <c r="I39" i="8"/>
  <c r="I37" i="8"/>
  <c r="I11" i="8"/>
  <c r="I10" i="8"/>
  <c r="I9" i="8"/>
  <c r="I8" i="8"/>
  <c r="I7" i="8"/>
  <c r="I6" i="8"/>
  <c r="E19" i="8"/>
  <c r="E24" i="8"/>
  <c r="E8" i="8"/>
  <c r="E11" i="8"/>
  <c r="E10" i="8"/>
  <c r="E9" i="8"/>
  <c r="E7" i="8"/>
  <c r="E6" i="8"/>
  <c r="G134" i="3"/>
  <c r="D4" i="22"/>
  <c r="C4" i="22"/>
  <c r="E15" i="22"/>
  <c r="E13" i="22"/>
  <c r="E12" i="22"/>
  <c r="E11" i="22"/>
  <c r="E10" i="22"/>
  <c r="E9" i="22"/>
  <c r="E8" i="22"/>
  <c r="E7" i="22"/>
  <c r="E6" i="22"/>
  <c r="E5" i="22"/>
  <c r="E18" i="22"/>
  <c r="D33" i="22"/>
  <c r="E33" i="22"/>
  <c r="C33" i="22"/>
  <c r="E61" i="22"/>
  <c r="E60" i="22"/>
  <c r="E59" i="22"/>
  <c r="E57" i="22"/>
  <c r="E55" i="22"/>
  <c r="D54" i="22"/>
  <c r="C54" i="22"/>
  <c r="E53" i="22"/>
  <c r="E52" i="22"/>
  <c r="E51" i="22"/>
  <c r="E50" i="22"/>
  <c r="E49" i="22"/>
  <c r="D48" i="22"/>
  <c r="C48" i="22"/>
  <c r="E43" i="22"/>
  <c r="E42" i="22"/>
  <c r="E39" i="22"/>
  <c r="E32" i="22"/>
  <c r="E31" i="22"/>
  <c r="E30" i="22"/>
  <c r="D29" i="22"/>
  <c r="C29" i="22"/>
  <c r="E28" i="22"/>
  <c r="E24" i="22"/>
  <c r="D23" i="22"/>
  <c r="C23" i="22"/>
  <c r="E21" i="22"/>
  <c r="E17" i="22"/>
  <c r="D16" i="22"/>
  <c r="C16" i="22"/>
  <c r="D30" i="16"/>
  <c r="C30" i="16"/>
  <c r="E43" i="3"/>
  <c r="E49" i="3"/>
  <c r="E55" i="3"/>
  <c r="E62" i="3"/>
  <c r="E66" i="3"/>
  <c r="E71" i="3"/>
  <c r="E74" i="3"/>
  <c r="E78" i="3"/>
  <c r="D4" i="3"/>
  <c r="D11" i="3"/>
  <c r="D17" i="3"/>
  <c r="D31" i="3"/>
  <c r="D43" i="3"/>
  <c r="D49" i="3"/>
  <c r="D55" i="3"/>
  <c r="D62" i="3"/>
  <c r="D66" i="3"/>
  <c r="D71" i="3"/>
  <c r="D74" i="3"/>
  <c r="D78" i="3"/>
  <c r="G103" i="3"/>
  <c r="G101" i="3"/>
  <c r="G100" i="3"/>
  <c r="G102" i="3"/>
  <c r="G104" i="3"/>
  <c r="G10" i="3"/>
  <c r="G9" i="3"/>
  <c r="G15" i="3"/>
  <c r="G14" i="3"/>
  <c r="G13" i="3"/>
  <c r="G12" i="3"/>
  <c r="G22" i="3"/>
  <c r="G21" i="3"/>
  <c r="G20" i="3"/>
  <c r="G19" i="3"/>
  <c r="G18" i="3"/>
  <c r="G29" i="3"/>
  <c r="G28" i="3"/>
  <c r="G27" i="3"/>
  <c r="G26" i="3"/>
  <c r="G42" i="3"/>
  <c r="G40" i="3"/>
  <c r="G39" i="3"/>
  <c r="G38" i="3"/>
  <c r="G37" i="3"/>
  <c r="G36" i="3"/>
  <c r="G35" i="3"/>
  <c r="G34" i="3"/>
  <c r="G33" i="3"/>
  <c r="G32" i="3"/>
  <c r="G48" i="3"/>
  <c r="G47" i="3"/>
  <c r="G46" i="3"/>
  <c r="G45" i="3"/>
  <c r="G44" i="3"/>
  <c r="G54" i="3"/>
  <c r="G52" i="3"/>
  <c r="G51" i="3"/>
  <c r="G50" i="3"/>
  <c r="G60" i="3"/>
  <c r="G58" i="3"/>
  <c r="G57" i="3"/>
  <c r="G56" i="3"/>
  <c r="G65" i="3"/>
  <c r="G64" i="3"/>
  <c r="G63" i="3"/>
  <c r="G72" i="3"/>
  <c r="G70" i="3"/>
  <c r="G69" i="3"/>
  <c r="G68" i="3"/>
  <c r="G67" i="3"/>
  <c r="G73" i="3"/>
  <c r="G76" i="3"/>
  <c r="G75" i="3"/>
  <c r="G81" i="3"/>
  <c r="G80" i="3"/>
  <c r="G79" i="3"/>
  <c r="G83" i="3"/>
  <c r="D95" i="3"/>
  <c r="G98" i="3"/>
  <c r="G97" i="3"/>
  <c r="G96" i="3"/>
  <c r="D106" i="3"/>
  <c r="G107" i="3"/>
  <c r="F43" i="3"/>
  <c r="F49" i="3"/>
  <c r="F55" i="3"/>
  <c r="F62" i="3"/>
  <c r="F66" i="3"/>
  <c r="F71" i="3"/>
  <c r="F74" i="3"/>
  <c r="F78" i="3"/>
  <c r="E130" i="3"/>
  <c r="F89" i="3"/>
  <c r="H10" i="17"/>
  <c r="G10" i="17"/>
  <c r="F10" i="17"/>
  <c r="E10" i="17"/>
  <c r="H5" i="17"/>
  <c r="G5" i="17"/>
  <c r="F5" i="17"/>
  <c r="F134" i="10"/>
  <c r="F133" i="10"/>
  <c r="F131" i="10"/>
  <c r="D114" i="10"/>
  <c r="D76" i="10"/>
  <c r="F53" i="10"/>
  <c r="F52" i="10" s="1"/>
  <c r="F51" i="10"/>
  <c r="F50" i="10"/>
  <c r="F49" i="10"/>
  <c r="F48" i="10"/>
  <c r="F47" i="10"/>
  <c r="D46" i="10"/>
  <c r="F24" i="10"/>
  <c r="F23" i="10"/>
  <c r="F21" i="10"/>
  <c r="F20" i="10"/>
  <c r="F17" i="10"/>
  <c r="F16" i="10"/>
  <c r="F15" i="10"/>
  <c r="F14" i="10"/>
  <c r="F13" i="10"/>
  <c r="F11" i="10"/>
  <c r="F10" i="10"/>
  <c r="F9" i="10"/>
  <c r="F8" i="10"/>
  <c r="F7" i="10"/>
  <c r="F6" i="10"/>
  <c r="F36" i="10"/>
  <c r="F41" i="10"/>
  <c r="F45" i="10"/>
  <c r="F43" i="10"/>
  <c r="F42" i="10"/>
  <c r="E115" i="5"/>
  <c r="E130" i="5"/>
  <c r="F40" i="10"/>
  <c r="F39" i="10"/>
  <c r="F38" i="10"/>
  <c r="F37" i="10"/>
  <c r="D49" i="8"/>
  <c r="D24" i="8"/>
  <c r="E108" i="5"/>
  <c r="E98" i="5"/>
  <c r="E76" i="5"/>
  <c r="E71" i="5"/>
  <c r="E67" i="5"/>
  <c r="E59" i="5"/>
  <c r="E52" i="5"/>
  <c r="E46" i="5"/>
  <c r="E34" i="5"/>
  <c r="E19" i="5"/>
  <c r="E12" i="5"/>
  <c r="E5" i="5"/>
  <c r="G121" i="3"/>
  <c r="F124" i="3"/>
  <c r="F110" i="3"/>
  <c r="G129" i="3"/>
  <c r="G127" i="3"/>
  <c r="G126" i="3"/>
  <c r="G125" i="3"/>
  <c r="G123" i="3"/>
  <c r="G122" i="3"/>
  <c r="G119" i="3"/>
  <c r="G118" i="3"/>
  <c r="G116" i="3"/>
  <c r="G115" i="3"/>
  <c r="G114" i="3"/>
  <c r="G111" i="3"/>
  <c r="G109" i="3"/>
  <c r="G108" i="3"/>
  <c r="D124" i="3"/>
  <c r="D110" i="3"/>
  <c r="G94" i="3"/>
  <c r="G93" i="3"/>
  <c r="G92" i="3"/>
  <c r="G91" i="3"/>
  <c r="G90" i="3"/>
  <c r="G24" i="3"/>
  <c r="D103" i="10"/>
  <c r="D19" i="8"/>
  <c r="D107" i="10"/>
  <c r="D84" i="10"/>
  <c r="D123" i="10"/>
  <c r="D71" i="10"/>
  <c r="D129" i="10"/>
  <c r="D5" i="10"/>
  <c r="D67" i="10"/>
  <c r="D97" i="10"/>
  <c r="D79" i="10"/>
  <c r="I38" i="8"/>
  <c r="F15" i="17" l="1"/>
  <c r="G15" i="17"/>
  <c r="H15" i="17"/>
  <c r="E23" i="22"/>
  <c r="G117" i="3"/>
  <c r="J15" i="32"/>
  <c r="J28" i="32" s="1"/>
  <c r="D62" i="22"/>
  <c r="F59" i="10"/>
  <c r="E61" i="8"/>
  <c r="E27" i="8"/>
  <c r="G23" i="3"/>
  <c r="G4" i="3"/>
  <c r="E105" i="3"/>
  <c r="E131" i="3" s="1"/>
  <c r="F84" i="3"/>
  <c r="G106" i="3"/>
  <c r="G71" i="3"/>
  <c r="E54" i="22"/>
  <c r="E4" i="22"/>
  <c r="C62" i="22"/>
  <c r="F76" i="10"/>
  <c r="D55" i="8"/>
  <c r="D61" i="8" s="1"/>
  <c r="D39" i="8"/>
  <c r="D27" i="8"/>
  <c r="E15" i="17"/>
  <c r="D37" i="8"/>
  <c r="G124" i="3"/>
  <c r="G95" i="3"/>
  <c r="F105" i="3"/>
  <c r="G49" i="3"/>
  <c r="D40" i="22"/>
  <c r="E114" i="5"/>
  <c r="D6" i="8"/>
  <c r="D8" i="8"/>
  <c r="D113" i="10"/>
  <c r="G66" i="3"/>
  <c r="G99" i="3"/>
  <c r="D84" i="3"/>
  <c r="E84" i="3"/>
  <c r="E61" i="3"/>
  <c r="I48" i="8"/>
  <c r="I62" i="8" s="1"/>
  <c r="G31" i="3"/>
  <c r="G11" i="3"/>
  <c r="E29" i="22"/>
  <c r="D135" i="10"/>
  <c r="G78" i="3"/>
  <c r="G74" i="3"/>
  <c r="G55" i="3"/>
  <c r="G43" i="3"/>
  <c r="I18" i="8"/>
  <c r="I28" i="8" s="1"/>
  <c r="F61" i="3"/>
  <c r="F103" i="10"/>
  <c r="H27" i="8"/>
  <c r="F123" i="10"/>
  <c r="D90" i="10"/>
  <c r="G89" i="3"/>
  <c r="F84" i="10"/>
  <c r="G62" i="3"/>
  <c r="C40" i="22"/>
  <c r="H61" i="8"/>
  <c r="F114" i="10"/>
  <c r="D9" i="8"/>
  <c r="F35" i="10"/>
  <c r="F34" i="10" s="1"/>
  <c r="D7" i="8"/>
  <c r="G110" i="3"/>
  <c r="D130" i="3"/>
  <c r="F12" i="10"/>
  <c r="F46" i="10"/>
  <c r="F71" i="10"/>
  <c r="G17" i="3"/>
  <c r="E16" i="22"/>
  <c r="E48" i="22"/>
  <c r="D10" i="8"/>
  <c r="F130" i="10"/>
  <c r="F129" i="10" s="1"/>
  <c r="F5" i="10"/>
  <c r="F22" i="10"/>
  <c r="F19" i="10" s="1"/>
  <c r="F67" i="10"/>
  <c r="F107" i="10"/>
  <c r="E66" i="5"/>
  <c r="F130" i="3"/>
  <c r="D61" i="3"/>
  <c r="D105" i="3"/>
  <c r="E48" i="8"/>
  <c r="E18" i="8"/>
  <c r="K15" i="32" l="1"/>
  <c r="K28" i="32" s="1"/>
  <c r="D44" i="22"/>
  <c r="D131" i="3"/>
  <c r="E85" i="3"/>
  <c r="G84" i="3"/>
  <c r="F131" i="3"/>
  <c r="F85" i="3"/>
  <c r="G130" i="3"/>
  <c r="G61" i="3"/>
  <c r="G105" i="3"/>
  <c r="I65" i="8"/>
  <c r="D48" i="8"/>
  <c r="D12" i="10"/>
  <c r="E143" i="5"/>
  <c r="D19" i="10"/>
  <c r="D18" i="8"/>
  <c r="D28" i="8" s="1"/>
  <c r="F97" i="10"/>
  <c r="F113" i="10" s="1"/>
  <c r="F135" i="10"/>
  <c r="H48" i="8"/>
  <c r="H62" i="8" s="1"/>
  <c r="E62" i="22"/>
  <c r="D136" i="10"/>
  <c r="H18" i="8"/>
  <c r="H28" i="8" s="1"/>
  <c r="E40" i="22"/>
  <c r="F66" i="10"/>
  <c r="D85" i="3"/>
  <c r="I30" i="8"/>
  <c r="E30" i="8"/>
  <c r="I29" i="8"/>
  <c r="E28" i="8"/>
  <c r="E29" i="8"/>
  <c r="E63" i="8"/>
  <c r="I63" i="8"/>
  <c r="E64" i="8"/>
  <c r="E62" i="8"/>
  <c r="I64" i="8"/>
  <c r="D136" i="3" l="1"/>
  <c r="G85" i="3"/>
  <c r="E136" i="3"/>
  <c r="D137" i="3"/>
  <c r="F137" i="3"/>
  <c r="E137" i="3"/>
  <c r="F136" i="3"/>
  <c r="D62" i="8"/>
  <c r="D65" i="8" s="1"/>
  <c r="D63" i="8"/>
  <c r="D64" i="8"/>
  <c r="D41" i="22"/>
  <c r="C41" i="22"/>
  <c r="L15" i="32"/>
  <c r="L28" i="32" s="1"/>
  <c r="G131" i="3"/>
  <c r="H63" i="8"/>
  <c r="D66" i="10"/>
  <c r="D91" i="10" s="1"/>
  <c r="E44" i="22"/>
  <c r="H29" i="8"/>
  <c r="H64" i="8"/>
  <c r="H65" i="8"/>
  <c r="F136" i="10"/>
  <c r="H30" i="8"/>
  <c r="D29" i="8"/>
  <c r="D30" i="8"/>
  <c r="E65" i="8"/>
  <c r="G137" i="3" l="1"/>
  <c r="C45" i="22"/>
  <c r="G136" i="3"/>
  <c r="F67" i="8"/>
  <c r="D45" i="22"/>
  <c r="M15" i="32"/>
  <c r="M28" i="32" s="1"/>
  <c r="E41" i="22"/>
  <c r="N15" i="32" l="1"/>
  <c r="N28" i="32" s="1"/>
  <c r="E45" i="22"/>
  <c r="C29" i="30" l="1"/>
  <c r="C14" i="30" l="1"/>
  <c r="C15" i="30" s="1"/>
  <c r="E120" i="4"/>
  <c r="E119" i="5"/>
  <c r="E138" i="5" s="1"/>
  <c r="E119" i="4" l="1"/>
  <c r="E138" i="4" s="1"/>
  <c r="E139" i="5"/>
  <c r="R26" i="29" l="1"/>
  <c r="E139" i="4"/>
  <c r="G28" i="30"/>
  <c r="G29" i="30" s="1"/>
  <c r="I29" i="30" s="1"/>
  <c r="Q26" i="29"/>
  <c r="T26" i="29"/>
  <c r="U26" i="29" s="1"/>
  <c r="R28" i="29"/>
  <c r="I28" i="30" l="1"/>
  <c r="M28" i="30" s="1"/>
  <c r="M29" i="30"/>
  <c r="J29" i="30"/>
  <c r="T28" i="29"/>
  <c r="U28" i="29" s="1"/>
  <c r="Q28" i="29"/>
  <c r="J28" i="30" l="1"/>
  <c r="N29" i="30"/>
  <c r="K29" i="30"/>
  <c r="O29" i="30" s="1"/>
  <c r="N28" i="30"/>
  <c r="K28" i="30"/>
  <c r="O28" i="30" s="1"/>
  <c r="E80" i="4"/>
  <c r="E79" i="5"/>
  <c r="E91" i="5" s="1"/>
  <c r="E92" i="5" s="1"/>
  <c r="E81" i="4"/>
  <c r="F81" i="10" s="1"/>
  <c r="E79" i="4" l="1"/>
  <c r="E91" i="4" s="1"/>
  <c r="E144" i="4" s="1"/>
  <c r="F80" i="10"/>
  <c r="F79" i="10" s="1"/>
  <c r="F90" i="10" s="1"/>
  <c r="F91" i="10" s="1"/>
  <c r="E147" i="5"/>
  <c r="E146" i="5"/>
  <c r="R13" i="29"/>
  <c r="G14" i="30"/>
  <c r="E92" i="4"/>
  <c r="E146" i="4" s="1"/>
  <c r="E144" i="5"/>
  <c r="G15" i="30" l="1"/>
  <c r="I15" i="30" s="1"/>
  <c r="I14" i="30"/>
  <c r="Q13" i="29"/>
  <c r="R14" i="29"/>
  <c r="T13" i="29"/>
  <c r="U13" i="29" s="1"/>
  <c r="T14" i="29" l="1"/>
  <c r="U14" i="29" s="1"/>
  <c r="Q14" i="29"/>
  <c r="J15" i="30"/>
  <c r="M15" i="30"/>
  <c r="M14" i="30"/>
  <c r="J14" i="30"/>
  <c r="N15" i="30" l="1"/>
  <c r="K15" i="30"/>
  <c r="O15" i="30" s="1"/>
  <c r="N14" i="30"/>
  <c r="K14" i="30"/>
  <c r="O14" i="30" s="1"/>
</calcChain>
</file>

<file path=xl/comments1.xml><?xml version="1.0" encoding="utf-8"?>
<comments xmlns="http://schemas.openxmlformats.org/spreadsheetml/2006/main">
  <authors>
    <author>Palkó Roland</author>
  </authors>
  <commentList>
    <comment ref="D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E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</commentList>
</comments>
</file>

<file path=xl/sharedStrings.xml><?xml version="1.0" encoding="utf-8"?>
<sst xmlns="http://schemas.openxmlformats.org/spreadsheetml/2006/main" count="3518" uniqueCount="1124">
  <si>
    <t>III.3.f Időskorúak nappali intézményi ellátása</t>
  </si>
  <si>
    <t>III.3.i Hajléktalanok nappali intézményi ellátása</t>
  </si>
  <si>
    <t>III.3.k Hajléktalanok átmeneti intézményei</t>
  </si>
  <si>
    <t>férőhely</t>
  </si>
  <si>
    <t>VIP Kft.</t>
  </si>
  <si>
    <t>B E V É T E L E K</t>
  </si>
  <si>
    <t>1. sz. táblázat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</si>
  <si>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</si>
  <si>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</si>
  <si>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</si>
  <si>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</si>
  <si>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</si>
  <si>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</si>
  <si>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</si>
  <si>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</si>
  <si>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</si>
  <si>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</si>
  <si>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</si>
  <si>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</si>
  <si>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</si>
  <si>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</si>
  <si>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</si>
  <si>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</si>
  <si>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</si>
  <si>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</si>
  <si>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</si>
  <si>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</si>
  <si>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</si>
  <si>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</si>
  <si>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</si>
  <si>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</si>
  <si>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</si>
  <si>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</si>
  <si>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</si>
  <si>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</si>
  <si>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</si>
  <si>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</si>
  <si>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</si>
  <si>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</si>
  <si>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</si>
  <si>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</si>
  <si>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</si>
  <si>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</si>
  <si>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</si>
  <si>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</si>
  <si>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</si>
  <si>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</si>
  <si>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</si>
  <si>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</si>
  <si>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</si>
  <si>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</si>
  <si>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</si>
  <si>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</si>
  <si>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</si>
  <si>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</si>
  <si>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</si>
  <si>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</si>
  <si>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</si>
  <si>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</si>
  <si>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</si>
  <si>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</si>
  <si>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</si>
  <si>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</si>
  <si>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</si>
  <si>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</si>
  <si>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</si>
  <si>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</si>
  <si>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</si>
  <si>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</si>
  <si>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</si>
  <si>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</si>
  <si>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</si>
  <si>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</si>
  <si>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</si>
  <si>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</si>
  <si>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</si>
  <si>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</si>
  <si>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</si>
  <si>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</si>
  <si>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</si>
  <si>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</si>
  <si>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</si>
  <si>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</si>
  <si>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</si>
  <si>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</si>
  <si>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</si>
  <si>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</si>
  <si>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</si>
  <si>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</si>
  <si>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</si>
  <si>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</si>
  <si>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</si>
  <si>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</si>
  <si>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</si>
  <si>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</si>
  <si>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</si>
  <si>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</si>
  <si>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</si>
  <si>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</si>
  <si>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</si>
  <si>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</si>
  <si>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</si>
  <si>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</si>
  <si>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</si>
  <si>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</si>
  <si>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</si>
  <si>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</si>
  <si>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</si>
  <si>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</si>
  <si>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</si>
  <si>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</si>
  <si>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</si>
  <si>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</si>
  <si>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</si>
  <si>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</si>
  <si>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</si>
  <si>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</si>
  <si>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</si>
  <si>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</si>
  <si>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</si>
  <si>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</si>
  <si>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</si>
  <si>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</si>
  <si>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</si>
  <si>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</si>
  <si>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</si>
  <si>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</si>
  <si>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</si>
  <si>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</si>
  <si>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</si>
  <si>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</si>
  <si>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</si>
  <si>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</si>
  <si>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</si>
  <si>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</si>
  <si>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</si>
  <si>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</si>
  <si>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</si>
  <si>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</si>
  <si>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</si>
  <si>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</si>
  <si>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</si>
  <si>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</si>
  <si>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</si>
  <si>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</si>
  <si>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</si>
  <si>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</si>
  <si>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</si>
  <si>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</si>
  <si>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</si>
  <si>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</si>
  <si>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</si>
  <si>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</si>
  <si>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</si>
  <si>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</si>
  <si>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</si>
  <si>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</si>
  <si>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</si>
  <si>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</si>
  <si>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</si>
  <si>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</si>
  <si>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</si>
  <si>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</si>
  <si>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</si>
  <si>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</si>
  <si>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</si>
  <si>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</si>
  <si>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</si>
  <si>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</si>
  <si>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</si>
  <si>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</si>
  <si>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</si>
  <si>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</si>
  <si>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</si>
  <si>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</si>
  <si>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</si>
  <si>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</si>
  <si>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</si>
  <si>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</si>
  <si>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</si>
  <si>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</si>
  <si>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</si>
  <si>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</si>
  <si>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</si>
  <si>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</si>
  <si>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</si>
  <si>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</si>
  <si>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</si>
  <si>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</si>
  <si>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</si>
  <si>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</si>
  <si>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</si>
  <si>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</si>
  <si>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</si>
  <si>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</si>
  <si>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</si>
  <si>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</si>
  <si>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</si>
  <si>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</si>
  <si>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</si>
  <si>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</si>
  <si>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</si>
  <si>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</si>
  <si>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</si>
  <si>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</si>
  <si>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</si>
  <si>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</si>
  <si>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</si>
  <si>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</si>
  <si>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</si>
  <si>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</si>
  <si>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</si>
  <si>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</si>
  <si>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</si>
  <si>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</si>
  <si>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</si>
  <si>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</si>
  <si>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</si>
  <si>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</si>
  <si>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</si>
  <si>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</si>
  <si>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</si>
  <si>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</si>
  <si>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</si>
  <si>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</si>
  <si>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</si>
  <si>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</si>
  <si>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</si>
  <si>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</si>
  <si>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</si>
  <si>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</si>
  <si>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</si>
  <si>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</si>
  <si>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</si>
  <si>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</si>
  <si>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</si>
  <si>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</si>
  <si>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</si>
  <si>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</si>
  <si>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</si>
  <si>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</si>
  <si>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</si>
  <si>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</si>
  <si>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</si>
  <si>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</si>
  <si>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</si>
  <si>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</si>
  <si>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</si>
  <si>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</si>
  <si>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</si>
  <si>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</si>
  <si>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</si>
  <si>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</si>
  <si>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</si>
  <si>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</si>
  <si>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Kötelező</t>
  </si>
  <si>
    <t>Önkéntes</t>
  </si>
  <si>
    <t>Összesen</t>
  </si>
  <si>
    <t>Feladat</t>
  </si>
  <si>
    <t xml:space="preserve">Működési bevételek </t>
  </si>
  <si>
    <t>Működési célú támogatások államháztartáson belülről (2.1.+…+2.3.)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</si>
  <si>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</si>
  <si>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</si>
  <si>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</si>
  <si>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</si>
  <si>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</si>
  <si>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</si>
  <si>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</si>
  <si>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</si>
  <si>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</si>
  <si>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</si>
  <si>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</si>
  <si>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</si>
  <si>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</si>
  <si>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</si>
  <si>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</si>
  <si>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 - ebből EU-s forrásból tám. megvalósuló programok, projektek kiadásai</t>
  </si>
  <si>
    <t>3</t>
  </si>
  <si>
    <t>KIADÁSOK ÖSSZESEN: (1.+2.+3.)</t>
  </si>
  <si>
    <t>Éves engedélyezett létszám előirányzat (fő)</t>
  </si>
  <si>
    <t>Közfoglalkoztatottak létszáma (fő)</t>
  </si>
  <si>
    <t>Állami</t>
  </si>
  <si>
    <t>Előirányzat</t>
  </si>
  <si>
    <t xml:space="preserve"> 10.</t>
  </si>
  <si>
    <t>BEVÉTELEK ÖSSZESEN: (9+16)</t>
  </si>
  <si>
    <t>Belföldi finanszírozás kiadásai (7.1. + … + 7.5.)</t>
  </si>
  <si>
    <t>KIADÁSOK ÖSSZESEN: (1.+2.)</t>
  </si>
  <si>
    <t>Összesen:</t>
  </si>
  <si>
    <t xml:space="preserve">   Rövid lejáratú  hitelek, kölcsönök felvétele</t>
  </si>
  <si>
    <t>Sor-szám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</si>
  <si>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</si>
  <si>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</si>
  <si>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</si>
  <si>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</si>
  <si>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</si>
  <si>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</si>
  <si>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</si>
  <si>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</si>
  <si>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</si>
  <si>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</si>
  <si>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</si>
  <si>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</si>
  <si>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</si>
  <si>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</si>
  <si>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</si>
  <si>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</si>
  <si>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</si>
  <si>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</si>
  <si>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</si>
  <si>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</si>
  <si>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</si>
  <si>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</si>
  <si>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</si>
  <si>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</si>
  <si>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</si>
  <si>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</si>
  <si>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</si>
  <si>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</si>
  <si>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</si>
  <si>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</si>
  <si>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</si>
  <si>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</si>
  <si>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</si>
  <si>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</si>
  <si>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</si>
  <si>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</si>
  <si>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</si>
  <si>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</si>
  <si>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</si>
  <si>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</si>
  <si>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</si>
  <si>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</si>
  <si>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</si>
  <si>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</si>
  <si>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Működési bevételek</t>
  </si>
  <si>
    <t>Finanszírozási bevételek</t>
  </si>
  <si>
    <t>Finanszírozási kiadások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</si>
  <si>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</si>
  <si>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</si>
  <si>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</si>
  <si>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</si>
  <si>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</si>
  <si>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Hosszú lejáratú</t>
  </si>
  <si>
    <t>Dolgozók lakásépítési kölcsöne</t>
  </si>
  <si>
    <t>Összesen (1+6)</t>
  </si>
  <si>
    <t>Mutató</t>
  </si>
  <si>
    <t>fő</t>
  </si>
  <si>
    <t>II.2. Óvodaműködtetési támogatás</t>
  </si>
  <si>
    <t>III.3. Egyes szociális és gyermekjóléti feladatok támogatása</t>
  </si>
  <si>
    <t>működési hó</t>
  </si>
  <si>
    <t>III.5. Gyermekétkeztetés támogatása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</si>
  <si>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</si>
  <si>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</si>
  <si>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</si>
  <si>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</si>
  <si>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</si>
  <si>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</si>
  <si>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</si>
  <si>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</si>
  <si>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</si>
  <si>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</si>
  <si>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</si>
  <si>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</si>
  <si>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</si>
  <si>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</si>
  <si>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</si>
  <si>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</si>
  <si>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</si>
  <si>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</si>
  <si>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</si>
  <si>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</si>
  <si>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</si>
  <si>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</si>
  <si>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</si>
  <si>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</si>
  <si>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</si>
  <si>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</si>
  <si>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</si>
  <si>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</si>
  <si>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</si>
  <si>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</si>
  <si>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</si>
  <si>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</si>
  <si>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</si>
  <si>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</si>
  <si>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</si>
  <si>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</si>
  <si>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</si>
  <si>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</si>
  <si>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</si>
  <si>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</si>
  <si>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</si>
  <si>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</si>
  <si>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</si>
  <si>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</si>
  <si>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</si>
  <si>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</si>
  <si>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</si>
  <si>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</si>
  <si>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</si>
  <si>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</si>
  <si>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</si>
  <si>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</si>
  <si>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</si>
  <si>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</si>
  <si>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</si>
  <si>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</si>
  <si>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</si>
  <si>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</si>
  <si>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</si>
  <si>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</si>
  <si>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</si>
  <si>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</si>
  <si>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</si>
  <si>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</si>
  <si>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</si>
  <si>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</si>
  <si>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</si>
  <si>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</si>
  <si>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</si>
  <si>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</si>
  <si>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</si>
  <si>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</si>
  <si>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</si>
  <si>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</si>
  <si>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</si>
  <si>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</si>
  <si>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</si>
  <si>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</si>
  <si>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</si>
  <si>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</si>
  <si>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</si>
  <si>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</si>
  <si>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</si>
  <si>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</si>
  <si>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</si>
  <si>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</si>
  <si>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</si>
  <si>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</si>
  <si>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</si>
  <si>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</si>
  <si>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</si>
  <si>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</si>
  <si>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</si>
  <si>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</si>
  <si>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</si>
  <si>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1.1</t>
  </si>
  <si>
    <t>1.2</t>
  </si>
  <si>
    <t>1.3</t>
  </si>
  <si>
    <t>1.4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</si>
  <si>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</si>
  <si>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</si>
  <si>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</si>
  <si>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</si>
  <si>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</si>
  <si>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</si>
  <si>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</si>
  <si>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</si>
  <si>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</si>
  <si>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</si>
  <si>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</si>
  <si>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</si>
  <si>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</si>
  <si>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</si>
  <si>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</si>
  <si>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</si>
  <si>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</si>
  <si>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</si>
  <si>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</si>
  <si>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</si>
  <si>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Dologi kiadások</t>
  </si>
  <si>
    <t>Pályázati tartalék</t>
  </si>
  <si>
    <t>Üdülőhelyi feladatok támogatása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</si>
  <si>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</si>
  <si>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</si>
  <si>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</si>
  <si>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</si>
  <si>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</si>
  <si>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</si>
  <si>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 xml:space="preserve">Önként vállalt </t>
  </si>
  <si>
    <t>Államig.</t>
  </si>
  <si>
    <t>Szociális kölcsön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</si>
  <si>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</si>
  <si>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</si>
  <si>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</si>
  <si>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</si>
  <si>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</si>
  <si>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</si>
  <si>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</si>
  <si>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</si>
  <si>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</si>
  <si>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</si>
  <si>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</si>
  <si>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</si>
  <si>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</si>
  <si>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</si>
  <si>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</si>
  <si>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</si>
  <si>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</si>
  <si>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</si>
  <si>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</si>
  <si>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</si>
  <si>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</si>
  <si>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</si>
  <si>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</si>
  <si>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</si>
  <si>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</si>
  <si>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</si>
  <si>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</si>
  <si>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</si>
  <si>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</si>
  <si>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</si>
  <si>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</si>
  <si>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</si>
  <si>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</si>
  <si>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</si>
  <si>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</si>
  <si>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</si>
  <si>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</si>
  <si>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</si>
  <si>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</si>
  <si>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</si>
  <si>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</si>
  <si>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</si>
  <si>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</si>
  <si>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</si>
  <si>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</si>
  <si>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</si>
  <si>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</si>
  <si>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</si>
  <si>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</si>
  <si>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</si>
  <si>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</si>
  <si>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</si>
  <si>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</si>
  <si>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</si>
  <si>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</si>
  <si>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</si>
  <si>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</si>
  <si>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</si>
  <si>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</si>
  <si>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</si>
  <si>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</si>
  <si>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</si>
  <si>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</si>
  <si>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</si>
  <si>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</si>
  <si>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</si>
  <si>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</si>
  <si>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</si>
  <si>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</si>
  <si>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</si>
  <si>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</si>
  <si>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</si>
  <si>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</si>
  <si>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</si>
  <si>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</si>
  <si>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</si>
  <si>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</si>
  <si>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Működési célú visszatérítendő támogatások, kölcsönök visszatérülése az EU-tól</t>
  </si>
  <si>
    <t>Jövedelemadók</t>
  </si>
  <si>
    <t>B31</t>
  </si>
  <si>
    <t>4.7</t>
  </si>
  <si>
    <t/>
  </si>
  <si>
    <t>Jogcím száma</t>
  </si>
  <si>
    <t>Mennyiségi egység</t>
  </si>
  <si>
    <t>Fajlagos összeg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</si>
  <si>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</si>
  <si>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</si>
  <si>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</si>
  <si>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</si>
  <si>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</si>
  <si>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</si>
  <si>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</si>
  <si>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</si>
  <si>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</si>
  <si>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>4</t>
  </si>
  <si>
    <t>5</t>
  </si>
  <si>
    <t>I.1.ba</t>
  </si>
  <si>
    <t>hektár</t>
  </si>
  <si>
    <t>6</t>
  </si>
  <si>
    <t>7</t>
  </si>
  <si>
    <t>I.1.bb</t>
  </si>
  <si>
    <t>km</t>
  </si>
  <si>
    <t>8</t>
  </si>
  <si>
    <t>9</t>
  </si>
  <si>
    <t>I.1.bc</t>
  </si>
  <si>
    <t>m2</t>
  </si>
  <si>
    <t>10</t>
  </si>
  <si>
    <t>11</t>
  </si>
  <si>
    <t>I.1.bd</t>
  </si>
  <si>
    <t>12</t>
  </si>
  <si>
    <t>13</t>
  </si>
  <si>
    <t>I.1.c</t>
  </si>
  <si>
    <t>Egyéb önkormányzati feladatok támogatása</t>
  </si>
  <si>
    <t>14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</si>
  <si>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</si>
  <si>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</si>
  <si>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</si>
  <si>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</si>
  <si>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</si>
  <si>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</si>
  <si>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Lakott külterülettel kapcsolatos feladatok támogatása - beszámítás után</t>
  </si>
  <si>
    <t>17</t>
  </si>
  <si>
    <t>I.1.e</t>
  </si>
  <si>
    <t xml:space="preserve">idegenforgalmi adóforint </t>
  </si>
  <si>
    <t>18</t>
  </si>
  <si>
    <t>Üdülőhelyi feladatok támogatása - beszámítás után</t>
  </si>
  <si>
    <t>19</t>
  </si>
  <si>
    <t>A települési önkormányzatok működésének támogatása beszámítás és kiegészítés után</t>
  </si>
  <si>
    <t>20</t>
  </si>
  <si>
    <t>Beszámítás</t>
  </si>
  <si>
    <t>21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</si>
  <si>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</si>
  <si>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</si>
  <si>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</si>
  <si>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</si>
  <si>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</si>
  <si>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</si>
  <si>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</si>
  <si>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24</t>
  </si>
  <si>
    <t>Határátkelőhelyek fenntartásának támogatása</t>
  </si>
  <si>
    <t>ki- és belépési adatok</t>
  </si>
  <si>
    <t>25</t>
  </si>
  <si>
    <t>26</t>
  </si>
  <si>
    <t xml:space="preserve">I. </t>
  </si>
  <si>
    <t>A helyi önkormányzatok működésének általános támogatása összesen</t>
  </si>
  <si>
    <t>27</t>
  </si>
  <si>
    <t>II.1. (1) 1</t>
  </si>
  <si>
    <t>28</t>
  </si>
  <si>
    <t>II.1. (2) 1</t>
  </si>
  <si>
    <t>29</t>
  </si>
  <si>
    <t>II.1. (3) 1</t>
  </si>
  <si>
    <t>30</t>
  </si>
  <si>
    <t>II.1. (1) 2</t>
  </si>
  <si>
    <t>31</t>
  </si>
  <si>
    <t>II.1. (2) 2</t>
  </si>
  <si>
    <t>32</t>
  </si>
  <si>
    <t>II.1. (3) 2</t>
  </si>
  <si>
    <t>33</t>
  </si>
  <si>
    <t>34</t>
  </si>
  <si>
    <t>35</t>
  </si>
  <si>
    <t>II.2. (1) 1</t>
  </si>
  <si>
    <t>36</t>
  </si>
  <si>
    <t>37</t>
  </si>
  <si>
    <t>II.2. (1) 2</t>
  </si>
  <si>
    <t>38</t>
  </si>
  <si>
    <t xml:space="preserve">II.3. Társulás által fenntartott óvodákba bejáró gyermekek utaztatásának támogatása 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</si>
  <si>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</si>
  <si>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</si>
  <si>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</si>
  <si>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</si>
  <si>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</si>
  <si>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</si>
  <si>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</si>
  <si>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</si>
  <si>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</si>
  <si>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</si>
  <si>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</si>
  <si>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</si>
  <si>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 xml:space="preserve">II. </t>
  </si>
  <si>
    <t>A települési önkormányzatok egyes köznevelési feladatainak támogatása</t>
  </si>
  <si>
    <t>51</t>
  </si>
  <si>
    <t>III.2.</t>
  </si>
  <si>
    <t>A települési önkormányzatok szociális feladatainak egyéb támogatása</t>
  </si>
  <si>
    <t>52</t>
  </si>
  <si>
    <t>számított létszám</t>
  </si>
  <si>
    <t>53</t>
  </si>
  <si>
    <t>54</t>
  </si>
  <si>
    <t>III.3.c (1)</t>
  </si>
  <si>
    <t>55</t>
  </si>
  <si>
    <t>III.3.c (2)</t>
  </si>
  <si>
    <t>56</t>
  </si>
  <si>
    <t>57</t>
  </si>
  <si>
    <t>58</t>
  </si>
  <si>
    <t>59</t>
  </si>
  <si>
    <t>III.3.f (1)</t>
  </si>
  <si>
    <t>60</t>
  </si>
  <si>
    <t>III.3.f (2)</t>
  </si>
  <si>
    <t>61</t>
  </si>
  <si>
    <t>III.3.f (3)</t>
  </si>
  <si>
    <t>62</t>
  </si>
  <si>
    <t>III.3.f (4)</t>
  </si>
  <si>
    <t>III.3.g Fogyatékos és demens személyek nappali intézményi ellátása</t>
  </si>
  <si>
    <t>63</t>
  </si>
  <si>
    <t>III.3.g (1)</t>
  </si>
  <si>
    <t>64</t>
  </si>
  <si>
    <t>III.3.g (2)</t>
  </si>
  <si>
    <t>65</t>
  </si>
  <si>
    <t>III.3.g (3)</t>
  </si>
  <si>
    <t>66</t>
  </si>
  <si>
    <t>III.3.g (4)</t>
  </si>
  <si>
    <t>67</t>
  </si>
  <si>
    <t>III.3.g (5)</t>
  </si>
  <si>
    <t>68</t>
  </si>
  <si>
    <t>III.3.g (6)</t>
  </si>
  <si>
    <t>69</t>
  </si>
  <si>
    <t>III.3.g (7)</t>
  </si>
  <si>
    <t>70</t>
  </si>
  <si>
    <t>III.3.g (8)</t>
  </si>
  <si>
    <t>III.3.h Pszichiátriai és szenvedélybetegek nappali intézményi ellátása</t>
  </si>
  <si>
    <t>71</t>
  </si>
  <si>
    <t>III.3.h (1)</t>
  </si>
  <si>
    <t>72</t>
  </si>
  <si>
    <t>III.3.h (2)</t>
  </si>
  <si>
    <t>73</t>
  </si>
  <si>
    <t>III.3.h (3)</t>
  </si>
  <si>
    <t>74</t>
  </si>
  <si>
    <t>III.3.h (4)</t>
  </si>
  <si>
    <t>75</t>
  </si>
  <si>
    <t>III.3.h (5)</t>
  </si>
  <si>
    <t>76</t>
  </si>
  <si>
    <t>III.3.h (6)</t>
  </si>
  <si>
    <t>77</t>
  </si>
  <si>
    <t>III.3.h (7)</t>
  </si>
  <si>
    <t>78</t>
  </si>
  <si>
    <t>III.3.h (8)</t>
  </si>
  <si>
    <t>79</t>
  </si>
  <si>
    <t>III.3.i (1)</t>
  </si>
  <si>
    <t>80</t>
  </si>
  <si>
    <t>III.3.i (2)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</si>
  <si>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</si>
  <si>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</si>
  <si>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</si>
  <si>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</si>
  <si>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</si>
  <si>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</si>
  <si>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</si>
  <si>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</si>
  <si>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</si>
  <si>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</si>
  <si>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</si>
  <si>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</si>
  <si>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III. 4. A települési önkormányzatok által biztosított egyes szociális szakosított ellátások, valamint a gyermekek átmeneti gondozásával kapcsolatos feladatok támogatása</t>
  </si>
  <si>
    <t>93</t>
  </si>
  <si>
    <t>A finanszírozás szempontjából elismert szakmai dolgozók bértámogatása</t>
  </si>
  <si>
    <t>94</t>
  </si>
  <si>
    <t>III.4.b</t>
  </si>
  <si>
    <t>Intézmény-üzemeltetési támogatás</t>
  </si>
  <si>
    <t>95</t>
  </si>
  <si>
    <t>96</t>
  </si>
  <si>
    <t>97</t>
  </si>
  <si>
    <t>98</t>
  </si>
  <si>
    <t>99</t>
  </si>
  <si>
    <t>III.</t>
  </si>
  <si>
    <t>A települési önkormányzatok szociális, gyermekjóléti és gyermekétkeztetési feladatainak támogatása</t>
  </si>
  <si>
    <t>100</t>
  </si>
  <si>
    <t>101</t>
  </si>
  <si>
    <t>feladategység</t>
  </si>
  <si>
    <t>103</t>
  </si>
  <si>
    <t>104</t>
  </si>
  <si>
    <t>105</t>
  </si>
  <si>
    <t>106</t>
  </si>
  <si>
    <t>Könyvtári, közművelődési és múzeumi feladatok támogatása</t>
  </si>
  <si>
    <t>107</t>
  </si>
  <si>
    <t>IV.1.a</t>
  </si>
  <si>
    <t>108</t>
  </si>
  <si>
    <t>IV.1.b</t>
  </si>
  <si>
    <t>109</t>
  </si>
  <si>
    <t>IV.1.c</t>
  </si>
  <si>
    <t>110</t>
  </si>
  <si>
    <t>IV.1.d</t>
  </si>
  <si>
    <t>111</t>
  </si>
  <si>
    <t>IV.1.e</t>
  </si>
  <si>
    <t>112</t>
  </si>
  <si>
    <t>IV.1.f</t>
  </si>
  <si>
    <t>113</t>
  </si>
  <si>
    <t>IV.1.g</t>
  </si>
  <si>
    <t>114</t>
  </si>
  <si>
    <t>IV.1.h</t>
  </si>
  <si>
    <t>115</t>
  </si>
  <si>
    <t>IV.1.i</t>
  </si>
  <si>
    <t>116</t>
  </si>
  <si>
    <t>IV.1.</t>
  </si>
  <si>
    <t>A települési önkormányzatok által fenntartott, illetve támogatott előadó-művészeti szervezetek támogatása</t>
  </si>
  <si>
    <t>117</t>
  </si>
  <si>
    <t>IV.2.a</t>
  </si>
  <si>
    <t>IV.2.aa A nemzeti minősítésű színházművészeti szervezetek</t>
  </si>
  <si>
    <t>118</t>
  </si>
  <si>
    <t>IV.2.aa</t>
  </si>
  <si>
    <t>támogatása összesen</t>
  </si>
  <si>
    <t>119</t>
  </si>
  <si>
    <t>IV.2.aaa</t>
  </si>
  <si>
    <t xml:space="preserve">művészeti támogatása </t>
  </si>
  <si>
    <t>120</t>
  </si>
  <si>
    <t>IV.2.aab</t>
  </si>
  <si>
    <t xml:space="preserve">létesítmény-gazdálkodási célú működési támogatása </t>
  </si>
  <si>
    <t>IV.2.ab A kiemelt minősítésű színházművészeti szervezetek</t>
  </si>
  <si>
    <t>121</t>
  </si>
  <si>
    <t>IV.2.ab</t>
  </si>
  <si>
    <t>122</t>
  </si>
  <si>
    <t>IV.2.aba</t>
  </si>
  <si>
    <t>művészeti támogatása</t>
  </si>
  <si>
    <t>123</t>
  </si>
  <si>
    <t>IV.2.abb</t>
  </si>
  <si>
    <t>124</t>
  </si>
  <si>
    <t>IV.2.b</t>
  </si>
  <si>
    <t>IV.2.ba A nemzeti minősítésű táncművészeti szervezetek</t>
  </si>
  <si>
    <t>125</t>
  </si>
  <si>
    <t>IV.2.ba</t>
  </si>
  <si>
    <t>126</t>
  </si>
  <si>
    <t>IV.2.baa</t>
  </si>
  <si>
    <t>127</t>
  </si>
  <si>
    <t>IV.2.bab</t>
  </si>
  <si>
    <t>létesítmény-gazdálkodási célú működési támogatása</t>
  </si>
  <si>
    <t>IV.2.bb A kiemelt minősítésű táncművészeti szervezetek</t>
  </si>
  <si>
    <t>128</t>
  </si>
  <si>
    <t>IV.2.bb</t>
  </si>
  <si>
    <t>129</t>
  </si>
  <si>
    <t>IV.2.bba</t>
  </si>
  <si>
    <t>130</t>
  </si>
  <si>
    <t>IV.2.bbb</t>
  </si>
  <si>
    <t>IV.2.c</t>
  </si>
  <si>
    <t>132</t>
  </si>
  <si>
    <t>IV.2.ca</t>
  </si>
  <si>
    <t>133</t>
  </si>
  <si>
    <t>IV.2.cb</t>
  </si>
  <si>
    <t>134</t>
  </si>
  <si>
    <t>IV.2.</t>
  </si>
  <si>
    <t>135</t>
  </si>
  <si>
    <t>IV.</t>
  </si>
  <si>
    <t>A települési önkormányzatok kulturális feladatainak támogatása</t>
  </si>
  <si>
    <t>3.1</t>
  </si>
  <si>
    <t>3.2</t>
  </si>
  <si>
    <t>3.3</t>
  </si>
  <si>
    <t xml:space="preserve">   Tartalékok</t>
  </si>
  <si>
    <t>KIADÁSOK ÖSSZESEN: (4.+5.)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</si>
  <si>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</si>
  <si>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</si>
  <si>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</si>
  <si>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</si>
  <si>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</si>
  <si>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</si>
  <si>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</si>
  <si>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</si>
  <si>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</si>
  <si>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</si>
  <si>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</si>
  <si>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</si>
  <si>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</si>
  <si>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</si>
  <si>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</si>
  <si>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</si>
  <si>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</si>
  <si>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</si>
  <si>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</si>
  <si>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</si>
  <si>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</si>
  <si>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</si>
  <si>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</si>
  <si>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</si>
  <si>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</si>
  <si>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</si>
  <si>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</si>
  <si>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</si>
  <si>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</si>
  <si>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</si>
  <si>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</si>
  <si>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</si>
  <si>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</si>
  <si>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</si>
  <si>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</si>
  <si>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No.</t>
  </si>
  <si>
    <t>Jogcím megnevezése</t>
  </si>
  <si>
    <t>Forint</t>
  </si>
  <si>
    <t>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</si>
  <si>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</si>
  <si>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</si>
  <si>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</si>
  <si>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</si>
  <si>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</si>
  <si>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</si>
  <si>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</si>
  <si>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</si>
  <si>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</si>
  <si>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Nem teljesült beszámítás/szolidaritási hozzájárulás alapja</t>
  </si>
  <si>
    <t>Szolidaritási hozzájárulás</t>
  </si>
  <si>
    <t>II.1. (11) 1</t>
  </si>
  <si>
    <t>II.1. (12) 1</t>
  </si>
  <si>
    <t>II.1. (13) 1</t>
  </si>
  <si>
    <t xml:space="preserve">II.1. (11) 2 </t>
  </si>
  <si>
    <t xml:space="preserve">II.1. (12) 2 </t>
  </si>
  <si>
    <t xml:space="preserve">II.1. (13) 2 </t>
  </si>
  <si>
    <t>Óvoda napi nyitvatartási ideje eléri a nyolc órát</t>
  </si>
  <si>
    <t>Óvoda napi nyitvatartási ideje nem éri el a nyolc órát, de eléri a hat órát</t>
  </si>
  <si>
    <t>II.2. (6) 2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</si>
  <si>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</si>
  <si>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</si>
  <si>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</si>
  <si>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</si>
  <si>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</si>
  <si>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</si>
  <si>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</si>
  <si>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</si>
  <si>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</si>
  <si>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</si>
  <si>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</si>
  <si>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</si>
  <si>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</si>
  <si>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</si>
  <si>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</si>
  <si>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</si>
  <si>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>Család- és gyermekjóléti szolgálat</t>
  </si>
  <si>
    <t>Család- és gyermekjóléti központ</t>
  </si>
  <si>
    <t>szociális étkeztetés</t>
  </si>
  <si>
    <t>szociális étkeztetés - társulás által történő feladatellátás</t>
  </si>
  <si>
    <t>III.3.da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</si>
  <si>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</si>
  <si>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</si>
  <si>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</si>
  <si>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</si>
  <si>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időskorúak nappali intézményi ellátása</t>
  </si>
  <si>
    <t>időskorúak nappali intézményi ellátása - társulás által történő feladatellátás</t>
  </si>
  <si>
    <t>foglalkoztatási támogatásban részesülő időskorúak nappali intézményben ellátottak száma</t>
  </si>
  <si>
    <t>foglalkoztatási támogatásban részesülő időskorúak nappali intézményben ellátottak száma - társulás által történő feladatellátás</t>
  </si>
  <si>
    <t>fogyatékos személyek nappali intézményi ellátása</t>
  </si>
  <si>
    <t>fogyatékos személyek nappali intézményi ellátása - társulás által történő feladatellátás</t>
  </si>
  <si>
    <t>foglalkoztatási támogatásban részesülő fogyatékos nappali intézményben ellátottak száma</t>
  </si>
  <si>
    <t>foglalkoztatási támogatásban részesülő fogyatékos nappali intézményben ellátottak száma - társulás által történő feladatellátás</t>
  </si>
  <si>
    <t>demens személyek nappali intézményi ellátása</t>
  </si>
  <si>
    <t>demens személyek nappali intézményi ellátása - társulás által történő feladatellátás</t>
  </si>
  <si>
    <t>foglalkoztatási támogatásban részesülő, nappali intézményben ellátott demens személyek száma</t>
  </si>
  <si>
    <t>foglalkoztatási támogatásban részesülő, nappali intézményben ellátott demens személyek száma - társulás által történő feladatellátás</t>
  </si>
  <si>
    <t>pszichiátriai betegek nappali intézményi ellátása</t>
  </si>
  <si>
    <t>pszichiátriai betegek nappali intézményi ellátása - társulás által történő feladatellátás</t>
  </si>
  <si>
    <t>foglalkoztatási támogatásban részesülő, nappali intézményben ellátott pszichiátriai betegek száma</t>
  </si>
  <si>
    <t>foglalkoztatási támogatásban részesülő, nappali intézményben ellátott pszichiátriai betegek száma - társulás által történő feladatellátás</t>
  </si>
  <si>
    <t>szenvedélybetegek nappali intézményi ellátása</t>
  </si>
  <si>
    <t>szenvedélybetegek nappali intézményi ellátása - társulás által történő feladatellátás</t>
  </si>
  <si>
    <t>foglalkoztatási támogatásban részesülő, nappali intézményben ellátott szenvedélybetegek száma</t>
  </si>
  <si>
    <t>foglalkoztatási támogatásban részesülő, nappali intézményben ellátott szenvedélybetegek száma - társulás által történő feladatellátás</t>
  </si>
  <si>
    <t>hajléktalanok nappali intézményi ellátása</t>
  </si>
  <si>
    <t>hajléktalanok nappali intézményi ellátása - társulás által történő feladatellátás</t>
  </si>
  <si>
    <t>családi bölcsőde</t>
  </si>
  <si>
    <t>családi bölcsőde - társulás által történő feladatellátás</t>
  </si>
  <si>
    <t>hajléktalanok átmeneti szállása, éjjeli menedékhely összesen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</si>
  <si>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</si>
  <si>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</si>
  <si>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</si>
  <si>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</si>
  <si>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</si>
  <si>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</si>
  <si>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</si>
  <si>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</si>
  <si>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</si>
  <si>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</si>
  <si>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</si>
  <si>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</si>
  <si>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 xml:space="preserve">Megyei hatókörű városi múzeumok feladatainak támogatása 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</si>
  <si>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</si>
  <si>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</si>
  <si>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>Települési önkormányzatok muzeális intézményi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</si>
  <si>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</si>
  <si>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</si>
  <si>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települési önkormányzatok könyvtári célú érdekeltségnövelő támogatása</t>
  </si>
  <si>
    <t>131</t>
  </si>
  <si>
    <t>Könyvtári, közművelődési és műzeumi feladatok támogatása összesen</t>
  </si>
  <si>
    <t>Színházművészeti szervezetek támogatása</t>
  </si>
  <si>
    <t>136</t>
  </si>
  <si>
    <t>137</t>
  </si>
  <si>
    <t>138</t>
  </si>
  <si>
    <t>139</t>
  </si>
  <si>
    <t>Táncművészeti szervezetek támogatása</t>
  </si>
  <si>
    <t>140</t>
  </si>
  <si>
    <t>141</t>
  </si>
  <si>
    <t>142</t>
  </si>
  <si>
    <t>143</t>
  </si>
  <si>
    <t>144</t>
  </si>
  <si>
    <t>145</t>
  </si>
  <si>
    <t>Zeneművészeti szervezetek támogatása</t>
  </si>
  <si>
    <t>Nemzeti és kiemelt minősítésű zenekarok támogatása</t>
  </si>
  <si>
    <t>Nemzeti és kiemelt minősítésű énekkarok támogatása</t>
  </si>
  <si>
    <t>A települési önkormányzatok által fenntartott, illetve támogatott előadó-művészeti szervezetek támogatása összesen</t>
  </si>
  <si>
    <t>2019.</t>
  </si>
  <si>
    <t>Belföldi értékpapírok kiadásai (6.1. + … + 6.6.)</t>
  </si>
  <si>
    <t>Külföldi finanszírozás kiadásai (8.1. + … + 8.5.)</t>
  </si>
  <si>
    <t>Felhalmozási költségvetés kiadásai (3.1.+…+3.5.)</t>
  </si>
  <si>
    <t>Központi, irányító szervi támogatás</t>
  </si>
  <si>
    <t>7.6</t>
  </si>
  <si>
    <t>Államigazg</t>
  </si>
  <si>
    <t>K513</t>
  </si>
  <si>
    <t>I.6</t>
  </si>
  <si>
    <t>Polgármesteri illetmény támogatása</t>
  </si>
  <si>
    <t>III.3.j Családi bölcsőde</t>
  </si>
  <si>
    <t>III.3.j (1)</t>
  </si>
  <si>
    <t>III.3.j (2)</t>
  </si>
  <si>
    <t>III.3.j (3)</t>
  </si>
  <si>
    <t>Gyvt. 145. § (2c) bekezdés b) pontja alapján befogadást nyert napközbeni gyermekfelügyelet</t>
  </si>
  <si>
    <t>III.3.l Támogató szolgáltatás</t>
  </si>
  <si>
    <t>102</t>
  </si>
  <si>
    <t>III.3.l (2)</t>
  </si>
  <si>
    <t>III.3.m Közösségi alapellátások</t>
  </si>
  <si>
    <t>III.3.ma (2)</t>
  </si>
  <si>
    <t>III.3.mb (2)</t>
  </si>
  <si>
    <t>III.3.n Óvodai és iskolai szociális segítő tevékenység támogatása</t>
  </si>
  <si>
    <t>III.3.n</t>
  </si>
  <si>
    <t>Óvodai és iskolai szociális segítő tevékenység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</si>
  <si>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</si>
  <si>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</si>
  <si>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</si>
  <si>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Megyei hatókörű városi könyvtárak feladatainak támogatása</t>
  </si>
  <si>
    <t xml:space="preserve">Megyei hatókörű városi könyvtár kistelepülési könyvtári célú kiegészítő támogatása </t>
  </si>
  <si>
    <t>2020.</t>
  </si>
  <si>
    <t>2021. évi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</si>
  <si>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</si>
  <si>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</si>
  <si>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</si>
  <si>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</si>
  <si>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</si>
  <si>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</si>
  <si>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</si>
  <si>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</si>
  <si>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I.1.f kiegészítés</t>
  </si>
  <si>
    <t>I.1. - I.1.f</t>
  </si>
  <si>
    <t>I.1.f Info</t>
  </si>
  <si>
    <t>V. SZH</t>
  </si>
  <si>
    <t>II.1. Pedagógusok, és az e pedagógusok nevelő munkáját közvetlenül segítők bértámogatása</t>
  </si>
  <si>
    <t>2019. évben 8 hónapra - óvoda napi nyitvatartási ideje eléri a nyolc órát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</si>
  <si>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</si>
  <si>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</si>
  <si>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</si>
  <si>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2019. évben 8 hónapra - óvoda napi nyitvatartási ideje nem éri el a nyolc órát, de eléri a hat órát</t>
  </si>
  <si>
    <t>2019. évben 4 hónapra - óvoda napi nyitvatartási ideje eléri a nyolc órát</t>
  </si>
  <si>
    <t>2019. évben 4 hónapra - óvoda napi nyitvatartási ideje nem éri el a nyolc órát, de eléri a hat órát</t>
  </si>
  <si>
    <t>II.2. (6) 1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</si>
  <si>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</si>
  <si>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</si>
  <si>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</si>
  <si>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II.5. Nemzetiségi pótlék</t>
  </si>
  <si>
    <t>II.5. (1)</t>
  </si>
  <si>
    <t>II.5. (2)</t>
  </si>
  <si>
    <t>III.3.a + III.3.oa</t>
  </si>
  <si>
    <t>III.3.b + III.3.oa</t>
  </si>
  <si>
    <t>III.3.db (1) + III.3.ob</t>
  </si>
  <si>
    <t>III.3.db (2) + III.3.ob</t>
  </si>
  <si>
    <t>III.3.e + III.3.ob</t>
  </si>
  <si>
    <t>III.3.k (1) + III.3.ob</t>
  </si>
  <si>
    <t>III.3.k (6) + III.3.ob</t>
  </si>
  <si>
    <t>III.3.l (1) + III.3.ob</t>
  </si>
  <si>
    <t>III.3.ma (1) + III.3.ob</t>
  </si>
  <si>
    <t>III.3.mb (1) + III.3.ob</t>
  </si>
  <si>
    <t>III.4.a  + III.4.c</t>
  </si>
  <si>
    <t>III.5.aa)</t>
  </si>
  <si>
    <t>III.5.ab)</t>
  </si>
  <si>
    <t>III.5.b)</t>
  </si>
  <si>
    <t>III.6. Bölcsőde, mini bölcsőde támogatása</t>
  </si>
  <si>
    <t xml:space="preserve"> III.6.a (1)</t>
  </si>
  <si>
    <t xml:space="preserve"> III.6.a (2)</t>
  </si>
  <si>
    <t xml:space="preserve"> III.6.b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</si>
  <si>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</si>
  <si>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</si>
  <si>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</si>
  <si>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</si>
  <si>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</si>
  <si>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</si>
  <si>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</si>
  <si>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</si>
  <si>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</si>
  <si>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</si>
  <si>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</si>
  <si>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>2021.</t>
  </si>
  <si>
    <t>2021. 
után</t>
  </si>
  <si>
    <t>Normatív állami támogatás összesen:</t>
  </si>
  <si>
    <t>Állam-igazg</t>
  </si>
  <si>
    <t>1.11</t>
  </si>
  <si>
    <t>5.11</t>
  </si>
  <si>
    <t>2022. évi</t>
  </si>
  <si>
    <t>K9125</t>
  </si>
  <si>
    <t>Tulajdonosi kölcsönök bevételei</t>
  </si>
  <si>
    <t>13.4</t>
  </si>
  <si>
    <t>B819</t>
  </si>
  <si>
    <t>Belföldi finanszírozás bevételei (13.1. + … + 13.4.)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</si>
  <si>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</si>
  <si>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</si>
  <si>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</si>
  <si>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</si>
  <si>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</si>
  <si>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</si>
  <si>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</si>
  <si>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</si>
  <si>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</si>
  <si>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</si>
  <si>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ÖSSZESEN:</t>
  </si>
  <si>
    <t>Felújítási kiadások előirányzata felújításonként</t>
  </si>
  <si>
    <t>Felújítás  megnevezése</t>
  </si>
  <si>
    <t>2018. évi 
tényleges</t>
  </si>
  <si>
    <t>2019. évi várható</t>
  </si>
  <si>
    <t>2020. évi előirányzat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</si>
  <si>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</si>
  <si>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</si>
  <si>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</si>
  <si>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Támogatási szerződés szerinti bevételek, kiadások</t>
  </si>
  <si>
    <t>Összes tervezett
 forrás, kiadás</t>
  </si>
  <si>
    <t>Évenkénti ütemezés</t>
  </si>
  <si>
    <t>B=(C+D+E)</t>
  </si>
  <si>
    <t xml:space="preserve">* Amennyiben több projekt megvalósítása történi egy időben akkor azokat külön-külön, projektenként be kell mutatni!  </t>
  </si>
  <si>
    <t>F</t>
  </si>
  <si>
    <t>G</t>
  </si>
  <si>
    <t>H</t>
  </si>
  <si>
    <t>I=(D+E+F+G+H)</t>
  </si>
  <si>
    <t>Előirányzat-felhasználási terv
2020. évre</t>
  </si>
  <si>
    <t>2023. évi</t>
  </si>
  <si>
    <t>6. melléklet</t>
  </si>
  <si>
    <t xml:space="preserve"> </t>
  </si>
  <si>
    <t>Alapfokozatú végzettségű pedagógus II. kategóriába sorolt óvodapedagógusok kiegészítő támogatása, akik a minősítést 2019. január 1-jéig történő átsorolással szerezték meg</t>
  </si>
  <si>
    <t>Alapfokozatú végzettségű pedagógus II. kategóriába sorolt óvodapedagógusok kiegészítő támogatása, akik a minősítést 2020. január 1-jei átsorolással szerezték meg</t>
  </si>
  <si>
    <t>Alapfokozatú végzettségű mesterpedagógus kategóriába sorolt óvodapedagógusok kiegészítő támogatása, akik a minősítést 2019. január 1-jéig történő átsorolással szerezték meg</t>
  </si>
  <si>
    <t>Alapfokozatú végzettségű mesterpedagógus kategóriába sorolt óvodapedagógusok kiegészítő támogatása, akik a minősítést 2020. január 1-jei átsorolással szerezték meg</t>
  </si>
  <si>
    <t>Mesterfokozatú végzettségű pedagógus II. kategóriába sorolt óvodapedagógusok kiegészítő támogatása, akik a minősítést 2019. január 1-jéig történő átsorolással szerezték meg</t>
  </si>
  <si>
    <t>Mesterfokozatú végzettségű pedagógus II. kategóriába sorolt óvodapedagógusok kiegészítő támogatása, akik a minősítést 2020. január 1-jei átsorolással szerezték meg</t>
  </si>
  <si>
    <t>Mesterfokozatú végzettségű mesterpedagógus kategóriába sorolt óvodapedagógusok kiegészítő támogatása, akik a minősítést 2019. január 1-jéig történő átsorolással szerezték meg</t>
  </si>
  <si>
    <t>Mesterfokozatú végzettségű mesterpedagógus kategóriába sorolt óvodapedagógusok kiegészítő támogatása, akik a minősítést 2020. január 1-jei átsorolással szerezték meg</t>
  </si>
  <si>
    <t>Mesterfokozatú végzettségű mesterpedagógus kategóriába sorolt pedagógusok kiegészítő támogatása, akik a minősítést 2019. január 1-jéig történő átsorolással szerezték meg</t>
  </si>
  <si>
    <t>Mesterfokozatú végzettségű mesterpedagógus kategóriába sorolt pedagógusok kiegészítő támogatása, akik a minősítést 2020. január 1-jei átsorolással szerezték meg</t>
  </si>
  <si>
    <t>Bátaapáti Óvoda és Konyha</t>
  </si>
  <si>
    <t>Bátaapáti Község Önkormányzata likviditási terve
2020. évre</t>
  </si>
  <si>
    <t>5. melléklet</t>
  </si>
  <si>
    <t>2020. évi beruházási kiadások</t>
  </si>
  <si>
    <t>Bátaapáti Önkormányzat</t>
  </si>
  <si>
    <t>Közfoglalkoztatottak</t>
  </si>
  <si>
    <t>2020. évi eredeti előirányzat</t>
  </si>
  <si>
    <t>2020. évi módosított előirányzat</t>
  </si>
  <si>
    <t>Kötelező eredeti</t>
  </si>
  <si>
    <t>Kötelező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</si>
</sst>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"/>
    <numFmt numFmtId="168" formatCode="#,##0.0"/>
    <numFmt numFmtId="169" formatCode="_(&quot;$&quot;* #,##0.00_);_(&quot;$&quot;* \(#,##0.00\);_(&quot;$&quot;* &quot;-&quot;??_);_(@_)"/>
    <numFmt numFmtId="170" formatCode="_(* #,##0_);_(* \(#,##0\);_(* &quot;-&quot;??_);_(@_)"/>
  </numFmts>
  <fonts count="5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name val="Times New Roman CE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164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1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</cellStyleXfs>
  <cellXfs count="694">
    <xf numFmtId="0" fontId="0" fillId="0" borderId="0" xfId="0"/>
    <xf numFmtId="165" fontId="2" fillId="0" borderId="0" xfId="5" applyNumberFormat="1" applyFont="1" applyAlignment="1">
      <alignment horizontal="left" vertical="center" wrapText="1"/>
    </xf>
    <xf numFmtId="165" fontId="3" fillId="0" borderId="0" xfId="5" applyNumberFormat="1" applyFont="1" applyAlignment="1">
      <alignment vertical="center" wrapText="1"/>
    </xf>
    <xf numFmtId="0" fontId="4" fillId="0" borderId="0" xfId="5" applyFont="1" applyAlignment="1">
      <alignment horizontal="right" vertical="top"/>
    </xf>
    <xf numFmtId="165" fontId="2" fillId="0" borderId="0" xfId="5" applyNumberFormat="1" applyFont="1" applyAlignment="1">
      <alignment vertical="center" wrapText="1"/>
    </xf>
    <xf numFmtId="0" fontId="7" fillId="0" borderId="0" xfId="5" applyFont="1" applyAlignment="1">
      <alignment horizontal="right"/>
    </xf>
    <xf numFmtId="0" fontId="1" fillId="0" borderId="0" xfId="5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left" vertical="center" wrapText="1" indent="1"/>
    </xf>
    <xf numFmtId="165" fontId="10" fillId="0" borderId="5" xfId="5" applyNumberFormat="1" applyFont="1" applyBorder="1" applyAlignment="1">
      <alignment horizontal="right" vertical="center" wrapText="1" indent="1"/>
    </xf>
    <xf numFmtId="0" fontId="11" fillId="0" borderId="0" xfId="5" applyFont="1" applyAlignment="1">
      <alignment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0" fontId="14" fillId="0" borderId="7" xfId="7" applyFont="1" applyBorder="1" applyAlignment="1">
      <alignment horizontal="left" vertical="center" wrapText="1" indent="1"/>
    </xf>
    <xf numFmtId="165" fontId="14" fillId="0" borderId="8" xfId="5" applyNumberFormat="1" applyFont="1" applyBorder="1" applyAlignment="1" applyProtection="1">
      <alignment horizontal="right" vertical="center" wrapText="1" indent="1"/>
      <protection locked="0"/>
    </xf>
    <xf numFmtId="0" fontId="15" fillId="0" borderId="0" xfId="5" applyFont="1" applyAlignment="1">
      <alignment vertical="center" wrapText="1"/>
    </xf>
    <xf numFmtId="0" fontId="14" fillId="0" borderId="9" xfId="7" applyFont="1" applyBorder="1" applyAlignment="1">
      <alignment horizontal="left" vertical="center" wrapText="1" indent="1"/>
    </xf>
    <xf numFmtId="0" fontId="10" fillId="0" borderId="1" xfId="5" applyFont="1" applyBorder="1" applyAlignment="1">
      <alignment horizontal="center" vertical="center" wrapText="1"/>
    </xf>
    <xf numFmtId="0" fontId="10" fillId="0" borderId="2" xfId="7" applyFont="1" applyBorder="1" applyAlignment="1">
      <alignment horizontal="left" vertical="center" wrapText="1" indent="1"/>
    </xf>
    <xf numFmtId="165" fontId="10" fillId="0" borderId="5" xfId="5" applyNumberFormat="1" applyFont="1" applyBorder="1" applyAlignment="1" applyProtection="1">
      <alignment horizontal="right" vertical="center" wrapText="1" indent="1"/>
      <protection locked="0"/>
    </xf>
    <xf numFmtId="49" fontId="12" fillId="0" borderId="10" xfId="5" applyNumberFormat="1" applyFont="1" applyBorder="1" applyAlignment="1">
      <alignment horizontal="center" vertical="center" wrapText="1"/>
    </xf>
    <xf numFmtId="0" fontId="12" fillId="0" borderId="9" xfId="7" applyFont="1" applyBorder="1" applyAlignment="1">
      <alignment horizontal="left" vertical="center" wrapText="1" indent="1"/>
    </xf>
    <xf numFmtId="165" fontId="12" fillId="0" borderId="11" xfId="5" applyNumberFormat="1" applyFont="1" applyBorder="1" applyAlignment="1" applyProtection="1">
      <alignment horizontal="right" vertical="center" wrapText="1" indent="1"/>
      <protection locked="0"/>
    </xf>
    <xf numFmtId="0" fontId="12" fillId="0" borderId="7" xfId="7" applyFont="1" applyBorder="1" applyAlignment="1">
      <alignment horizontal="left" vertical="center" wrapText="1" indent="1"/>
    </xf>
    <xf numFmtId="165" fontId="12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4" xfId="5" applyNumberFormat="1" applyFont="1" applyBorder="1" applyAlignment="1" applyProtection="1">
      <alignment horizontal="right" vertical="center" wrapText="1" indent="1"/>
      <protection locked="0"/>
    </xf>
    <xf numFmtId="0" fontId="12" fillId="0" borderId="13" xfId="7" applyFont="1" applyBorder="1" applyAlignment="1">
      <alignment horizontal="left" vertical="center" wrapText="1" indent="1"/>
    </xf>
    <xf numFmtId="165" fontId="10" fillId="0" borderId="15" xfId="5" applyNumberFormat="1" applyFont="1" applyBorder="1" applyAlignment="1" applyProtection="1">
      <alignment horizontal="right" vertical="center" wrapText="1" indent="1"/>
      <protection locked="0"/>
    </xf>
    <xf numFmtId="165" fontId="10" fillId="0" borderId="15" xfId="5" applyNumberFormat="1" applyFont="1" applyBorder="1" applyAlignment="1">
      <alignment horizontal="right" vertical="center" wrapText="1" indent="1"/>
    </xf>
    <xf numFmtId="0" fontId="16" fillId="0" borderId="1" xfId="5" applyFont="1" applyBorder="1" applyAlignment="1">
      <alignment horizontal="center" vertical="center" wrapText="1"/>
    </xf>
    <xf numFmtId="0" fontId="17" fillId="0" borderId="16" xfId="5" applyFont="1" applyBorder="1" applyAlignment="1">
      <alignment horizontal="left" wrapText="1" indent="1"/>
    </xf>
    <xf numFmtId="165" fontId="9" fillId="0" borderId="15" xfId="5" applyNumberFormat="1" applyFont="1" applyBorder="1" applyAlignment="1">
      <alignment horizontal="right" vertical="center" wrapText="1" indent="1"/>
    </xf>
    <xf numFmtId="0" fontId="14" fillId="0" borderId="0" xfId="5" applyFont="1" applyAlignment="1">
      <alignment horizontal="center" vertical="center" wrapText="1"/>
    </xf>
    <xf numFmtId="0" fontId="5" fillId="0" borderId="0" xfId="5" applyFont="1" applyAlignment="1">
      <alignment horizontal="left" vertical="center" wrapText="1" indent="1"/>
    </xf>
    <xf numFmtId="0" fontId="14" fillId="0" borderId="0" xfId="5" applyFont="1" applyAlignment="1">
      <alignment horizontal="left" vertical="center" wrapText="1"/>
    </xf>
    <xf numFmtId="0" fontId="14" fillId="0" borderId="0" xfId="5" applyFont="1" applyAlignment="1">
      <alignment vertical="center" wrapText="1"/>
    </xf>
    <xf numFmtId="0" fontId="14" fillId="0" borderId="0" xfId="5" applyFont="1" applyAlignment="1">
      <alignment horizontal="right" vertical="center" wrapText="1" indent="1"/>
    </xf>
    <xf numFmtId="0" fontId="9" fillId="0" borderId="17" xfId="5" applyFont="1" applyBorder="1" applyAlignment="1">
      <alignment horizontal="center" vertical="center" wrapText="1"/>
    </xf>
    <xf numFmtId="0" fontId="18" fillId="0" borderId="0" xfId="5" applyFont="1" applyAlignment="1">
      <alignment vertical="center" wrapText="1"/>
    </xf>
    <xf numFmtId="165" fontId="12" fillId="0" borderId="8" xfId="5" applyNumberFormat="1" applyFont="1" applyBorder="1" applyAlignment="1" applyProtection="1">
      <alignment horizontal="right" vertical="center" wrapText="1" indent="1"/>
      <protection locked="0"/>
    </xf>
    <xf numFmtId="0" fontId="5" fillId="0" borderId="2" xfId="5" applyFont="1" applyBorder="1" applyAlignment="1">
      <alignment horizontal="left" vertical="center" wrapText="1" indent="1"/>
    </xf>
    <xf numFmtId="165" fontId="9" fillId="0" borderId="5" xfId="5" applyNumberFormat="1" applyFont="1" applyBorder="1" applyAlignment="1">
      <alignment horizontal="right" vertical="center" wrapText="1" indent="1"/>
    </xf>
    <xf numFmtId="0" fontId="1" fillId="0" borderId="0" xfId="5" applyAlignment="1">
      <alignment horizontal="left" vertical="center" wrapText="1"/>
    </xf>
    <xf numFmtId="0" fontId="1" fillId="0" borderId="0" xfId="5" applyAlignment="1">
      <alignment horizontal="right" vertical="center" wrapText="1" indent="1"/>
    </xf>
    <xf numFmtId="0" fontId="8" fillId="0" borderId="1" xfId="5" applyFont="1" applyBorder="1" applyAlignment="1">
      <alignment horizontal="left" vertical="center"/>
    </xf>
    <xf numFmtId="0" fontId="8" fillId="0" borderId="16" xfId="5" applyFont="1" applyBorder="1" applyAlignment="1">
      <alignment vertical="center" wrapText="1"/>
    </xf>
    <xf numFmtId="3" fontId="8" fillId="0" borderId="5" xfId="5" applyNumberFormat="1" applyFont="1" applyBorder="1" applyAlignment="1" applyProtection="1">
      <alignment horizontal="right" vertical="center" wrapText="1" indent="1"/>
      <protection locked="0"/>
    </xf>
    <xf numFmtId="0" fontId="9" fillId="0" borderId="18" xfId="5" applyFont="1" applyBorder="1" applyAlignment="1">
      <alignment horizontal="center" vertical="center" wrapText="1"/>
    </xf>
    <xf numFmtId="165" fontId="1" fillId="0" borderId="0" xfId="5" applyNumberFormat="1" applyAlignment="1">
      <alignment vertical="center" wrapText="1"/>
    </xf>
    <xf numFmtId="0" fontId="9" fillId="0" borderId="1" xfId="7" applyFont="1" applyBorder="1" applyAlignment="1">
      <alignment horizontal="center" vertical="center" wrapText="1"/>
    </xf>
    <xf numFmtId="165" fontId="9" fillId="0" borderId="5" xfId="7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49" fontId="14" fillId="0" borderId="10" xfId="7" applyNumberFormat="1" applyFont="1" applyBorder="1" applyAlignment="1">
      <alignment horizontal="center" vertical="center" wrapText="1"/>
    </xf>
    <xf numFmtId="165" fontId="14" fillId="0" borderId="19" xfId="7" applyNumberFormat="1" applyFont="1" applyBorder="1" applyAlignment="1" applyProtection="1">
      <alignment horizontal="right" vertical="center" wrapText="1" indent="1"/>
      <protection locked="0"/>
    </xf>
    <xf numFmtId="0" fontId="18" fillId="0" borderId="0" xfId="0" applyFont="1" applyAlignment="1">
      <alignment vertical="center" wrapText="1"/>
    </xf>
    <xf numFmtId="49" fontId="14" fillId="0" borderId="20" xfId="7" applyNumberFormat="1" applyFont="1" applyBorder="1" applyAlignment="1">
      <alignment horizontal="center" vertical="center" wrapText="1"/>
    </xf>
    <xf numFmtId="0" fontId="14" fillId="0" borderId="21" xfId="7" applyFont="1" applyBorder="1" applyAlignment="1">
      <alignment horizontal="left" vertical="center" wrapText="1" indent="1"/>
    </xf>
    <xf numFmtId="165" fontId="10" fillId="0" borderId="5" xfId="7" applyNumberFormat="1" applyFont="1" applyBorder="1" applyAlignment="1">
      <alignment horizontal="right" vertical="center" wrapText="1" indent="1"/>
    </xf>
    <xf numFmtId="165" fontId="16" fillId="0" borderId="5" xfId="0" applyNumberFormat="1" applyFont="1" applyBorder="1" applyAlignment="1">
      <alignment horizontal="right" vertical="center" wrapText="1" indent="1"/>
    </xf>
    <xf numFmtId="165" fontId="19" fillId="0" borderId="5" xfId="0" quotePrefix="1" applyNumberFormat="1" applyFont="1" applyBorder="1" applyAlignment="1">
      <alignment horizontal="right" vertical="center" wrapText="1" indent="1"/>
    </xf>
    <xf numFmtId="0" fontId="13" fillId="0" borderId="0" xfId="7"/>
    <xf numFmtId="0" fontId="7" fillId="0" borderId="22" xfId="5" applyFont="1" applyBorder="1" applyAlignment="1">
      <alignment horizontal="right" vertical="center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center" vertical="center" wrapText="1"/>
    </xf>
    <xf numFmtId="0" fontId="9" fillId="0" borderId="24" xfId="7" applyFont="1" applyBorder="1" applyAlignment="1">
      <alignment horizontal="center" vertical="center" wrapText="1"/>
    </xf>
    <xf numFmtId="0" fontId="9" fillId="0" borderId="25" xfId="7" applyFont="1" applyBorder="1" applyAlignment="1">
      <alignment horizontal="center" vertical="center" wrapText="1"/>
    </xf>
    <xf numFmtId="0" fontId="14" fillId="0" borderId="0" xfId="7" applyFont="1"/>
    <xf numFmtId="0" fontId="9" fillId="0" borderId="1" xfId="7" applyFont="1" applyBorder="1" applyAlignment="1">
      <alignment horizontal="left" vertical="center" wrapText="1" indent="1"/>
    </xf>
    <xf numFmtId="0" fontId="9" fillId="0" borderId="2" xfId="7" applyFont="1" applyBorder="1" applyAlignment="1">
      <alignment horizontal="left" vertical="center" wrapText="1" indent="1"/>
    </xf>
    <xf numFmtId="0" fontId="21" fillId="0" borderId="0" xfId="7" applyFont="1"/>
    <xf numFmtId="49" fontId="14" fillId="0" borderId="10" xfId="7" applyNumberFormat="1" applyFont="1" applyBorder="1" applyAlignment="1">
      <alignment horizontal="left" vertical="center" wrapText="1" indent="1"/>
    </xf>
    <xf numFmtId="0" fontId="22" fillId="0" borderId="9" xfId="5" applyFont="1" applyBorder="1" applyAlignment="1">
      <alignment horizontal="left" wrapText="1" indent="1"/>
    </xf>
    <xf numFmtId="165" fontId="14" fillId="0" borderId="11" xfId="7" applyNumberFormat="1" applyFont="1" applyBorder="1" applyAlignment="1" applyProtection="1">
      <alignment horizontal="right" vertical="center" wrapText="1" indent="1"/>
      <protection locked="0"/>
    </xf>
    <xf numFmtId="49" fontId="14" fillId="0" borderId="6" xfId="7" applyNumberFormat="1" applyFont="1" applyBorder="1" applyAlignment="1">
      <alignment horizontal="left" vertical="center" wrapText="1" indent="1"/>
    </xf>
    <xf numFmtId="0" fontId="22" fillId="0" borderId="7" xfId="5" applyFont="1" applyBorder="1" applyAlignment="1">
      <alignment horizontal="left" wrapText="1" indent="1"/>
    </xf>
    <xf numFmtId="165" fontId="14" fillId="0" borderId="8" xfId="7" applyNumberFormat="1" applyFont="1" applyBorder="1" applyAlignment="1" applyProtection="1">
      <alignment horizontal="right" vertical="center" wrapText="1" indent="1"/>
      <protection locked="0"/>
    </xf>
    <xf numFmtId="49" fontId="14" fillId="0" borderId="26" xfId="7" applyNumberFormat="1" applyFont="1" applyBorder="1" applyAlignment="1">
      <alignment horizontal="left" vertical="center" wrapText="1" indent="1"/>
    </xf>
    <xf numFmtId="0" fontId="22" fillId="0" borderId="27" xfId="5" applyFont="1" applyBorder="1" applyAlignment="1">
      <alignment horizontal="left" wrapText="1" indent="1"/>
    </xf>
    <xf numFmtId="0" fontId="16" fillId="0" borderId="2" xfId="5" applyFont="1" applyBorder="1" applyAlignment="1">
      <alignment horizontal="left" vertical="center" wrapText="1" indent="1"/>
    </xf>
    <xf numFmtId="165" fontId="14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11" xfId="7" applyNumberFormat="1" applyFont="1" applyBorder="1" applyAlignment="1">
      <alignment horizontal="right" vertical="center" wrapText="1" indent="1"/>
    </xf>
    <xf numFmtId="165" fontId="12" fillId="0" borderId="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11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wrapText="1"/>
    </xf>
    <xf numFmtId="0" fontId="22" fillId="0" borderId="27" xfId="5" applyFont="1" applyBorder="1" applyAlignment="1">
      <alignment wrapText="1"/>
    </xf>
    <xf numFmtId="0" fontId="22" fillId="0" borderId="10" xfId="5" applyFont="1" applyBorder="1" applyAlignment="1">
      <alignment wrapText="1"/>
    </xf>
    <xf numFmtId="0" fontId="22" fillId="0" borderId="6" xfId="5" applyFont="1" applyBorder="1" applyAlignment="1">
      <alignment wrapText="1"/>
    </xf>
    <xf numFmtId="0" fontId="22" fillId="0" borderId="26" xfId="5" applyFont="1" applyBorder="1" applyAlignment="1">
      <alignment wrapText="1"/>
    </xf>
    <xf numFmtId="165" fontId="9" fillId="0" borderId="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wrapText="1"/>
    </xf>
    <xf numFmtId="0" fontId="16" fillId="0" borderId="13" xfId="5" applyFont="1" applyBorder="1" applyAlignment="1">
      <alignment wrapText="1"/>
    </xf>
    <xf numFmtId="0" fontId="16" fillId="0" borderId="0" xfId="5" applyFont="1" applyAlignment="1">
      <alignment wrapText="1"/>
    </xf>
    <xf numFmtId="0" fontId="9" fillId="0" borderId="2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left" vertical="center" wrapText="1" indent="1"/>
    </xf>
    <xf numFmtId="0" fontId="9" fillId="0" borderId="24" xfId="7" applyFont="1" applyBorder="1" applyAlignment="1">
      <alignment vertical="center" wrapText="1"/>
    </xf>
    <xf numFmtId="165" fontId="9" fillId="0" borderId="25" xfId="7" applyNumberFormat="1" applyFont="1" applyBorder="1" applyAlignment="1">
      <alignment horizontal="right" vertical="center" wrapText="1" indent="1"/>
    </xf>
    <xf numFmtId="49" fontId="14" fillId="0" borderId="30" xfId="7" applyNumberFormat="1" applyFont="1" applyBorder="1" applyAlignment="1">
      <alignment horizontal="left" vertical="center" wrapText="1" indent="1"/>
    </xf>
    <xf numFmtId="0" fontId="14" fillId="0" borderId="31" xfId="7" applyFont="1" applyBorder="1" applyAlignment="1">
      <alignment horizontal="left" vertical="center" wrapText="1" indent="1"/>
    </xf>
    <xf numFmtId="165" fontId="14" fillId="0" borderId="32" xfId="7" applyNumberFormat="1" applyFont="1" applyBorder="1" applyAlignment="1" applyProtection="1">
      <alignment horizontal="right" vertical="center" wrapText="1" indent="1"/>
      <protection locked="0"/>
    </xf>
    <xf numFmtId="0" fontId="14" fillId="0" borderId="33" xfId="7" applyFont="1" applyBorder="1" applyAlignment="1">
      <alignment horizontal="left" vertical="center" wrapText="1" indent="1"/>
    </xf>
    <xf numFmtId="0" fontId="14" fillId="0" borderId="0" xfId="7" applyFont="1" applyAlignment="1">
      <alignment horizontal="left" vertical="center" wrapText="1" indent="1"/>
    </xf>
    <xf numFmtId="49" fontId="14" fillId="0" borderId="20" xfId="7" applyNumberFormat="1" applyFont="1" applyBorder="1" applyAlignment="1">
      <alignment horizontal="left" vertical="center" wrapText="1" indent="1"/>
    </xf>
    <xf numFmtId="0" fontId="9" fillId="0" borderId="2" xfId="7" applyFont="1" applyBorder="1" applyAlignment="1">
      <alignment vertical="center" wrapText="1"/>
    </xf>
    <xf numFmtId="0" fontId="14" fillId="0" borderId="27" xfId="7" applyFont="1" applyBorder="1" applyAlignment="1">
      <alignment horizontal="left" vertical="center" wrapText="1" indent="1"/>
    </xf>
    <xf numFmtId="0" fontId="22" fillId="0" borderId="27" xfId="5" applyFont="1" applyBorder="1" applyAlignment="1">
      <alignment horizontal="left" vertical="center" wrapText="1" indent="1"/>
    </xf>
    <xf numFmtId="165" fontId="14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5" xfId="5" applyNumberFormat="1" applyFont="1" applyBorder="1" applyAlignment="1">
      <alignment horizontal="right" vertical="center" wrapText="1" indent="1"/>
    </xf>
    <xf numFmtId="165" fontId="19" fillId="0" borderId="5" xfId="5" quotePrefix="1" applyNumberFormat="1" applyFont="1" applyBorder="1" applyAlignment="1">
      <alignment horizontal="right" vertical="center" wrapText="1" indent="1"/>
    </xf>
    <xf numFmtId="0" fontId="23" fillId="0" borderId="0" xfId="7" applyFont="1"/>
    <xf numFmtId="0" fontId="24" fillId="0" borderId="0" xfId="7" applyFont="1"/>
    <xf numFmtId="0" fontId="16" fillId="0" borderId="29" xfId="5" applyFont="1" applyBorder="1" applyAlignment="1">
      <alignment horizontal="left" vertical="center" wrapText="1" indent="1"/>
    </xf>
    <xf numFmtId="0" fontId="19" fillId="0" borderId="13" xfId="5" applyFont="1" applyBorder="1" applyAlignment="1">
      <alignment horizontal="left" vertical="center" wrapText="1" indent="1"/>
    </xf>
    <xf numFmtId="0" fontId="13" fillId="0" borderId="0" xfId="7" applyAlignment="1">
      <alignment horizontal="right" vertical="center" indent="1"/>
    </xf>
    <xf numFmtId="0" fontId="6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165" fontId="6" fillId="0" borderId="0" xfId="7" applyNumberFormat="1" applyFont="1" applyAlignment="1">
      <alignment horizontal="right" vertical="center" wrapText="1" indent="1"/>
    </xf>
    <xf numFmtId="165" fontId="6" fillId="0" borderId="0" xfId="5" applyNumberFormat="1" applyFont="1" applyAlignment="1">
      <alignment horizontal="centerContinuous" vertical="center" wrapText="1"/>
    </xf>
    <xf numFmtId="165" fontId="1" fillId="0" borderId="0" xfId="5" applyNumberFormat="1" applyAlignment="1">
      <alignment horizontal="centerContinuous" vertical="center"/>
    </xf>
    <xf numFmtId="165" fontId="1" fillId="0" borderId="0" xfId="5" applyNumberFormat="1" applyAlignment="1">
      <alignment horizontal="center" vertical="center" wrapText="1"/>
    </xf>
    <xf numFmtId="165" fontId="7" fillId="0" borderId="0" xfId="5" applyNumberFormat="1" applyFont="1" applyAlignment="1">
      <alignment horizontal="right" vertical="center"/>
    </xf>
    <xf numFmtId="165" fontId="5" fillId="0" borderId="1" xfId="5" applyNumberFormat="1" applyFont="1" applyBorder="1" applyAlignment="1">
      <alignment horizontal="centerContinuous" vertical="center" wrapText="1"/>
    </xf>
    <xf numFmtId="165" fontId="5" fillId="0" borderId="2" xfId="5" applyNumberFormat="1" applyFont="1" applyBorder="1" applyAlignment="1">
      <alignment horizontal="centerContinuous" vertical="center" wrapText="1"/>
    </xf>
    <xf numFmtId="165" fontId="5" fillId="0" borderId="5" xfId="5" applyNumberFormat="1" applyFont="1" applyBorder="1" applyAlignment="1">
      <alignment horizontal="centerContinuous" vertical="center" wrapText="1"/>
    </xf>
    <xf numFmtId="165" fontId="5" fillId="0" borderId="1" xfId="5" applyNumberFormat="1" applyFont="1" applyBorder="1" applyAlignment="1">
      <alignment horizontal="center" vertical="center" wrapText="1"/>
    </xf>
    <xf numFmtId="165" fontId="5" fillId="0" borderId="2" xfId="5" applyNumberFormat="1" applyFont="1" applyBorder="1" applyAlignment="1">
      <alignment horizontal="center" vertical="center" wrapText="1"/>
    </xf>
    <xf numFmtId="165" fontId="5" fillId="0" borderId="5" xfId="5" applyNumberFormat="1" applyFont="1" applyBorder="1" applyAlignment="1">
      <alignment horizontal="center" vertical="center" wrapText="1"/>
    </xf>
    <xf numFmtId="165" fontId="8" fillId="0" borderId="0" xfId="5" applyNumberFormat="1" applyFont="1" applyAlignment="1">
      <alignment horizontal="center" vertical="center" wrapText="1"/>
    </xf>
    <xf numFmtId="165" fontId="10" fillId="0" borderId="35" xfId="5" applyNumberFormat="1" applyFont="1" applyBorder="1" applyAlignment="1">
      <alignment horizontal="center" vertical="center" wrapText="1"/>
    </xf>
    <xf numFmtId="165" fontId="10" fillId="0" borderId="1" xfId="5" applyNumberFormat="1" applyFont="1" applyBorder="1" applyAlignment="1">
      <alignment horizontal="center" vertical="center" wrapText="1"/>
    </xf>
    <xf numFmtId="165" fontId="10" fillId="0" borderId="2" xfId="5" applyNumberFormat="1" applyFont="1" applyBorder="1" applyAlignment="1">
      <alignment horizontal="center" vertical="center" wrapText="1"/>
    </xf>
    <xf numFmtId="165" fontId="10" fillId="0" borderId="5" xfId="5" applyNumberFormat="1" applyFont="1" applyBorder="1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165" fontId="1" fillId="0" borderId="36" xfId="5" applyNumberFormat="1" applyBorder="1" applyAlignment="1">
      <alignment horizontal="left" vertical="center" wrapText="1" indent="1"/>
    </xf>
    <xf numFmtId="165" fontId="14" fillId="0" borderId="10" xfId="5" applyNumberFormat="1" applyFont="1" applyBorder="1" applyAlignment="1">
      <alignment horizontal="left" vertical="center" wrapText="1" indent="1"/>
    </xf>
    <xf numFmtId="165" fontId="14" fillId="0" borderId="9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" fillId="0" borderId="37" xfId="5" applyNumberFormat="1" applyBorder="1" applyAlignment="1">
      <alignment horizontal="left" vertical="center" wrapText="1" indent="1"/>
    </xf>
    <xf numFmtId="165" fontId="14" fillId="0" borderId="6" xfId="5" applyNumberFormat="1" applyFont="1" applyBorder="1" applyAlignment="1">
      <alignment horizontal="left" vertical="center" wrapText="1" indent="1"/>
    </xf>
    <xf numFmtId="165" fontId="14" fillId="0" borderId="7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38" xfId="5" applyNumberFormat="1" applyFont="1" applyBorder="1" applyAlignment="1">
      <alignment horizontal="left" vertical="center" wrapText="1" indent="1"/>
    </xf>
    <xf numFmtId="165" fontId="14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6" xfId="5" applyNumberFormat="1" applyFont="1" applyBorder="1" applyAlignment="1" applyProtection="1">
      <alignment horizontal="left" vertical="center" wrapText="1" indent="1"/>
      <protection locked="0"/>
    </xf>
    <xf numFmtId="165" fontId="12" fillId="0" borderId="0" xfId="5" applyNumberFormat="1" applyFont="1" applyAlignment="1" applyProtection="1">
      <alignment horizontal="left" vertical="center" wrapText="1" indent="1"/>
      <protection locked="0"/>
    </xf>
    <xf numFmtId="165" fontId="14" fillId="0" borderId="26" xfId="5" applyNumberFormat="1" applyFont="1" applyBorder="1" applyAlignment="1" applyProtection="1">
      <alignment horizontal="left" vertical="center" wrapText="1" indent="1"/>
      <protection locked="0"/>
    </xf>
    <xf numFmtId="165" fontId="14" fillId="0" borderId="27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35" xfId="5" applyNumberFormat="1" applyFont="1" applyBorder="1" applyAlignment="1">
      <alignment horizontal="left" vertical="center" wrapText="1" indent="1"/>
    </xf>
    <xf numFmtId="165" fontId="10" fillId="0" borderId="1" xfId="5" applyNumberFormat="1" applyFont="1" applyBorder="1" applyAlignment="1">
      <alignment horizontal="left" vertical="center" wrapText="1" indent="1"/>
    </xf>
    <xf numFmtId="165" fontId="10" fillId="0" borderId="2" xfId="5" applyNumberFormat="1" applyFont="1" applyBorder="1" applyAlignment="1">
      <alignment horizontal="right" vertical="center" wrapText="1" indent="1"/>
    </xf>
    <xf numFmtId="165" fontId="1" fillId="0" borderId="40" xfId="5" applyNumberFormat="1" applyBorder="1" applyAlignment="1">
      <alignment horizontal="left" vertical="center" wrapText="1" indent="1"/>
    </xf>
    <xf numFmtId="165" fontId="12" fillId="0" borderId="20" xfId="5" applyNumberFormat="1" applyFont="1" applyBorder="1" applyAlignment="1">
      <alignment horizontal="left" vertical="center" wrapText="1" indent="1"/>
    </xf>
    <xf numFmtId="165" fontId="27" fillId="0" borderId="21" xfId="5" applyNumberFormat="1" applyFont="1" applyBorder="1" applyAlignment="1">
      <alignment horizontal="right" vertical="center" wrapText="1" indent="1"/>
    </xf>
    <xf numFmtId="165" fontId="12" fillId="0" borderId="6" xfId="5" applyNumberFormat="1" applyFont="1" applyBorder="1" applyAlignment="1">
      <alignment horizontal="left" vertical="center" wrapText="1" indent="1"/>
    </xf>
    <xf numFmtId="165" fontId="12" fillId="0" borderId="7" xfId="5" applyNumberFormat="1" applyFont="1" applyBorder="1" applyAlignment="1" applyProtection="1">
      <alignment horizontal="right" vertical="center" wrapText="1" indent="1"/>
      <protection locked="0"/>
    </xf>
    <xf numFmtId="165" fontId="27" fillId="0" borderId="7" xfId="5" applyNumberFormat="1" applyFont="1" applyBorder="1" applyAlignment="1">
      <alignment horizontal="right" vertical="center" wrapText="1" indent="1"/>
    </xf>
    <xf numFmtId="165" fontId="12" fillId="0" borderId="21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1" xfId="5" applyNumberFormat="1" applyFont="1" applyBorder="1" applyAlignment="1">
      <alignment horizontal="left" vertical="center" wrapText="1" indent="1"/>
    </xf>
    <xf numFmtId="165" fontId="26" fillId="0" borderId="15" xfId="5" applyNumberFormat="1" applyFont="1" applyBorder="1" applyAlignment="1">
      <alignment horizontal="right" vertical="center" wrapText="1" indent="1"/>
    </xf>
    <xf numFmtId="165" fontId="14" fillId="0" borderId="2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41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20" xfId="5" applyNumberFormat="1" applyFont="1" applyBorder="1" applyAlignment="1">
      <alignment horizontal="left" vertical="center" wrapText="1" indent="1"/>
    </xf>
    <xf numFmtId="165" fontId="14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27" fillId="0" borderId="20" xfId="5" applyNumberFormat="1" applyFont="1" applyBorder="1" applyAlignment="1">
      <alignment horizontal="left" vertical="center" wrapText="1" indent="1"/>
    </xf>
    <xf numFmtId="165" fontId="27" fillId="0" borderId="9" xfId="5" applyNumberFormat="1" applyFont="1" applyBorder="1" applyAlignment="1">
      <alignment horizontal="right" vertical="center" wrapText="1" indent="1"/>
    </xf>
    <xf numFmtId="165" fontId="12" fillId="0" borderId="6" xfId="5" applyNumberFormat="1" applyFont="1" applyBorder="1" applyAlignment="1">
      <alignment horizontal="left" vertical="center" wrapText="1" indent="2"/>
    </xf>
    <xf numFmtId="165" fontId="12" fillId="0" borderId="7" xfId="5" applyNumberFormat="1" applyFont="1" applyBorder="1" applyAlignment="1">
      <alignment horizontal="left" vertical="center" wrapText="1" indent="2"/>
    </xf>
    <xf numFmtId="165" fontId="27" fillId="0" borderId="7" xfId="5" applyNumberFormat="1" applyFont="1" applyBorder="1" applyAlignment="1">
      <alignment horizontal="left" vertical="center" wrapText="1" indent="1"/>
    </xf>
    <xf numFmtId="165" fontId="12" fillId="0" borderId="10" xfId="5" applyNumberFormat="1" applyFont="1" applyBorder="1" applyAlignment="1">
      <alignment horizontal="left" vertical="center" wrapText="1" indent="1"/>
    </xf>
    <xf numFmtId="165" fontId="12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Border="1" applyAlignment="1">
      <alignment horizontal="left" vertical="center" wrapText="1" indent="2"/>
    </xf>
    <xf numFmtId="165" fontId="14" fillId="0" borderId="26" xfId="5" applyNumberFormat="1" applyFont="1" applyBorder="1" applyAlignment="1">
      <alignment horizontal="left" vertical="center" wrapText="1" indent="2"/>
    </xf>
    <xf numFmtId="0" fontId="5" fillId="0" borderId="16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0" fontId="9" fillId="0" borderId="15" xfId="7" applyFont="1" applyBorder="1" applyAlignment="1">
      <alignment horizontal="center" vertical="center" wrapText="1"/>
    </xf>
    <xf numFmtId="165" fontId="9" fillId="0" borderId="2" xfId="7" applyNumberFormat="1" applyFont="1" applyBorder="1" applyAlignment="1">
      <alignment horizontal="right" vertical="center" wrapText="1" indent="1"/>
    </xf>
    <xf numFmtId="165" fontId="9" fillId="0" borderId="15" xfId="7" applyNumberFormat="1" applyFont="1" applyBorder="1" applyAlignment="1">
      <alignment horizontal="right" vertical="center" wrapText="1" indent="1"/>
    </xf>
    <xf numFmtId="165" fontId="14" fillId="0" borderId="9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42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2" xfId="7" applyNumberFormat="1" applyFont="1" applyBorder="1" applyAlignment="1">
      <alignment horizontal="right" vertical="center" wrapText="1" indent="1"/>
    </xf>
    <xf numFmtId="165" fontId="10" fillId="0" borderId="15" xfId="7" applyNumberFormat="1" applyFont="1" applyBorder="1" applyAlignment="1">
      <alignment horizontal="right" vertical="center" wrapText="1" indent="1"/>
    </xf>
    <xf numFmtId="165" fontId="14" fillId="0" borderId="42" xfId="7" applyNumberFormat="1" applyFont="1" applyBorder="1" applyAlignment="1">
      <alignment horizontal="right" vertical="center" wrapText="1" indent="1"/>
    </xf>
    <xf numFmtId="165" fontId="12" fillId="0" borderId="19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42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vertical="center" wrapText="1"/>
    </xf>
    <xf numFmtId="0" fontId="22" fillId="0" borderId="27" xfId="5" applyFont="1" applyBorder="1" applyAlignment="1">
      <alignment horizontal="left" vertical="center" wrapText="1"/>
    </xf>
    <xf numFmtId="0" fontId="22" fillId="0" borderId="10" xfId="5" applyFont="1" applyBorder="1" applyAlignment="1">
      <alignment vertical="center" wrapText="1"/>
    </xf>
    <xf numFmtId="165" fontId="9" fillId="0" borderId="2" xfId="7" applyNumberFormat="1" applyFont="1" applyBorder="1" applyAlignment="1" applyProtection="1">
      <alignment horizontal="right" vertical="center" wrapText="1" indent="1"/>
      <protection locked="0"/>
    </xf>
    <xf numFmtId="165" fontId="9" fillId="0" borderId="1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vertical="center" wrapText="1"/>
    </xf>
    <xf numFmtId="0" fontId="16" fillId="0" borderId="29" xfId="5" applyFont="1" applyBorder="1" applyAlignment="1">
      <alignment vertical="center" wrapText="1"/>
    </xf>
    <xf numFmtId="0" fontId="16" fillId="0" borderId="13" xfId="5" applyFont="1" applyBorder="1" applyAlignment="1">
      <alignment vertical="center" wrapText="1"/>
    </xf>
    <xf numFmtId="0" fontId="6" fillId="0" borderId="43" xfId="7" applyFont="1" applyBorder="1" applyAlignment="1">
      <alignment horizontal="center" vertical="center" wrapText="1"/>
    </xf>
    <xf numFmtId="0" fontId="6" fillId="0" borderId="43" xfId="7" applyFont="1" applyBorder="1" applyAlignment="1">
      <alignment vertical="center" wrapText="1"/>
    </xf>
    <xf numFmtId="0" fontId="14" fillId="0" borderId="43" xfId="7" applyFont="1" applyBorder="1" applyAlignment="1" applyProtection="1">
      <alignment horizontal="right" vertical="center" wrapText="1" indent="1"/>
      <protection locked="0"/>
    </xf>
    <xf numFmtId="165" fontId="12" fillId="0" borderId="43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4" xfId="7" applyNumberFormat="1" applyFont="1" applyBorder="1" applyAlignment="1">
      <alignment horizontal="right" vertical="center" wrapText="1" indent="1"/>
    </xf>
    <xf numFmtId="165" fontId="14" fillId="0" borderId="45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5" applyNumberFormat="1" applyFont="1" applyBorder="1" applyAlignment="1">
      <alignment horizontal="right" vertical="center" wrapText="1" indent="1"/>
    </xf>
    <xf numFmtId="165" fontId="19" fillId="0" borderId="2" xfId="5" quotePrefix="1" applyNumberFormat="1" applyFont="1" applyBorder="1" applyAlignment="1">
      <alignment horizontal="right" vertical="center" wrapText="1" indent="1"/>
    </xf>
    <xf numFmtId="165" fontId="19" fillId="0" borderId="15" xfId="5" quotePrefix="1" applyNumberFormat="1" applyFont="1" applyBorder="1" applyAlignment="1">
      <alignment horizontal="right" vertical="center" wrapText="1" indent="1"/>
    </xf>
    <xf numFmtId="0" fontId="9" fillId="0" borderId="46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14" fillId="0" borderId="47" xfId="7" applyFont="1" applyBorder="1" applyAlignment="1">
      <alignment horizontal="left" vertical="center" wrapText="1" indent="1"/>
    </xf>
    <xf numFmtId="0" fontId="14" fillId="0" borderId="39" xfId="7" applyFont="1" applyBorder="1" applyAlignment="1">
      <alignment horizontal="left" vertical="center" wrapText="1" indent="1"/>
    </xf>
    <xf numFmtId="0" fontId="10" fillId="0" borderId="18" xfId="7" applyFont="1" applyBorder="1" applyAlignment="1">
      <alignment horizontal="left" vertical="center" wrapText="1" indent="1"/>
    </xf>
    <xf numFmtId="0" fontId="9" fillId="0" borderId="50" xfId="5" applyFont="1" applyBorder="1" applyAlignment="1">
      <alignment horizontal="center" vertical="center" wrapText="1"/>
    </xf>
    <xf numFmtId="165" fontId="10" fillId="0" borderId="35" xfId="5" applyNumberFormat="1" applyFont="1" applyBorder="1" applyAlignment="1">
      <alignment horizontal="right" vertical="center" wrapText="1" indent="1"/>
    </xf>
    <xf numFmtId="165" fontId="12" fillId="0" borderId="36" xfId="5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5" applyNumberFormat="1" applyFont="1" applyBorder="1" applyAlignment="1">
      <alignment horizontal="right" vertical="center" wrapText="1" indent="1"/>
    </xf>
    <xf numFmtId="165" fontId="12" fillId="0" borderId="37" xfId="5" applyNumberFormat="1" applyFont="1" applyBorder="1" applyAlignment="1" applyProtection="1">
      <alignment horizontal="right" vertical="center" wrapText="1" indent="1"/>
      <protection locked="0"/>
    </xf>
    <xf numFmtId="0" fontId="1" fillId="0" borderId="0" xfId="5"/>
    <xf numFmtId="165" fontId="30" fillId="0" borderId="0" xfId="5" applyNumberFormat="1" applyFont="1" applyAlignment="1">
      <alignment vertical="center"/>
    </xf>
    <xf numFmtId="165" fontId="5" fillId="0" borderId="14" xfId="5" applyNumberFormat="1" applyFont="1" applyBorder="1" applyAlignment="1">
      <alignment horizontal="center" vertical="center" wrapText="1"/>
    </xf>
    <xf numFmtId="165" fontId="30" fillId="0" borderId="0" xfId="5" applyNumberFormat="1" applyFont="1" applyAlignment="1">
      <alignment horizontal="center" vertical="center"/>
    </xf>
    <xf numFmtId="165" fontId="9" fillId="0" borderId="17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center" vertical="center" wrapText="1"/>
    </xf>
    <xf numFmtId="165" fontId="9" fillId="0" borderId="18" xfId="5" applyNumberFormat="1" applyFont="1" applyBorder="1" applyAlignment="1">
      <alignment horizontal="center" vertical="center" wrapText="1"/>
    </xf>
    <xf numFmtId="165" fontId="9" fillId="0" borderId="5" xfId="5" applyNumberFormat="1" applyFont="1" applyBorder="1" applyAlignment="1">
      <alignment horizontal="center" vertical="center" wrapText="1"/>
    </xf>
    <xf numFmtId="165" fontId="30" fillId="0" borderId="0" xfId="5" applyNumberFormat="1" applyFont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left" vertical="center" wrapText="1" indent="1"/>
    </xf>
    <xf numFmtId="165" fontId="9" fillId="0" borderId="6" xfId="5" applyNumberFormat="1" applyFont="1" applyBorder="1" applyAlignment="1">
      <alignment horizontal="center" vertical="center" wrapText="1"/>
    </xf>
    <xf numFmtId="165" fontId="14" fillId="0" borderId="37" xfId="5" applyNumberFormat="1" applyFont="1" applyBorder="1" applyAlignment="1" applyProtection="1">
      <alignment horizontal="left" vertical="center" wrapText="1" indent="1"/>
      <protection locked="0"/>
    </xf>
    <xf numFmtId="165" fontId="14" fillId="0" borderId="6" xfId="5" applyNumberFormat="1" applyFont="1" applyBorder="1" applyAlignment="1" applyProtection="1">
      <alignment vertical="center" wrapText="1"/>
      <protection locked="0"/>
    </xf>
    <xf numFmtId="165" fontId="14" fillId="0" borderId="7" xfId="5" applyNumberFormat="1" applyFont="1" applyBorder="1" applyAlignment="1" applyProtection="1">
      <alignment vertical="center" wrapText="1"/>
      <protection locked="0"/>
    </xf>
    <xf numFmtId="165" fontId="14" fillId="0" borderId="8" xfId="5" applyNumberFormat="1" applyFont="1" applyBorder="1" applyAlignment="1" applyProtection="1">
      <alignment vertical="center" wrapText="1"/>
      <protection locked="0"/>
    </xf>
    <xf numFmtId="165" fontId="14" fillId="0" borderId="27" xfId="5" applyNumberFormat="1" applyFont="1" applyBorder="1" applyAlignment="1" applyProtection="1">
      <alignment vertical="center" wrapText="1"/>
      <protection locked="0"/>
    </xf>
    <xf numFmtId="0" fontId="1" fillId="0" borderId="0" xfId="5" applyAlignment="1">
      <alignment horizontal="center" vertical="center" wrapText="1"/>
    </xf>
    <xf numFmtId="165" fontId="11" fillId="0" borderId="0" xfId="5" applyNumberFormat="1" applyFont="1" applyAlignment="1">
      <alignment horizontal="center" vertical="center" wrapText="1"/>
    </xf>
    <xf numFmtId="165" fontId="11" fillId="0" borderId="0" xfId="5" applyNumberFormat="1" applyFont="1" applyAlignment="1">
      <alignment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12" fillId="0" borderId="30" xfId="5" applyFont="1" applyBorder="1" applyAlignment="1">
      <alignment horizontal="center" vertical="center" wrapText="1"/>
    </xf>
    <xf numFmtId="0" fontId="22" fillId="0" borderId="54" xfId="5" applyFont="1" applyBorder="1" applyAlignment="1">
      <alignment horizontal="left" vertical="center" wrapText="1" indent="1"/>
    </xf>
    <xf numFmtId="165" fontId="12" fillId="0" borderId="54" xfId="5" applyNumberFormat="1" applyFont="1" applyBorder="1" applyAlignment="1" applyProtection="1">
      <alignment horizontal="right" vertical="center" wrapText="1" indent="1"/>
      <protection locked="0"/>
    </xf>
    <xf numFmtId="0" fontId="12" fillId="0" borderId="6" xfId="5" applyFont="1" applyBorder="1" applyAlignment="1">
      <alignment horizontal="center" vertical="center" wrapText="1"/>
    </xf>
    <xf numFmtId="0" fontId="22" fillId="0" borderId="33" xfId="5" applyFont="1" applyBorder="1" applyAlignment="1">
      <alignment horizontal="left" vertical="center" wrapText="1" indent="1"/>
    </xf>
    <xf numFmtId="165" fontId="12" fillId="0" borderId="33" xfId="5" applyNumberFormat="1" applyFont="1" applyBorder="1" applyAlignment="1" applyProtection="1">
      <alignment horizontal="right" vertical="center" wrapText="1" indent="1"/>
      <protection locked="0"/>
    </xf>
    <xf numFmtId="0" fontId="22" fillId="0" borderId="33" xfId="5" applyFont="1" applyBorder="1" applyAlignment="1">
      <alignment horizontal="left" vertical="center" wrapText="1" indent="8"/>
    </xf>
    <xf numFmtId="0" fontId="12" fillId="0" borderId="7" xfId="5" applyFont="1" applyBorder="1" applyAlignment="1" applyProtection="1">
      <alignment vertical="center" wrapText="1"/>
      <protection locked="0"/>
    </xf>
    <xf numFmtId="0" fontId="12" fillId="0" borderId="26" xfId="5" applyFont="1" applyBorder="1" applyAlignment="1">
      <alignment horizontal="center" vertical="center" wrapText="1"/>
    </xf>
    <xf numFmtId="0" fontId="12" fillId="0" borderId="55" xfId="5" applyFont="1" applyBorder="1" applyAlignment="1" applyProtection="1">
      <alignment vertical="center" wrapText="1"/>
      <protection locked="0"/>
    </xf>
    <xf numFmtId="165" fontId="12" fillId="0" borderId="55" xfId="5" applyNumberFormat="1" applyFont="1" applyBorder="1" applyAlignment="1" applyProtection="1">
      <alignment horizontal="right" vertical="center" wrapText="1" indent="1"/>
      <protection locked="0"/>
    </xf>
    <xf numFmtId="0" fontId="25" fillId="0" borderId="13" xfId="5" applyFont="1" applyBorder="1" applyAlignment="1">
      <alignment vertical="center" wrapText="1"/>
    </xf>
    <xf numFmtId="165" fontId="10" fillId="0" borderId="13" xfId="5" applyNumberFormat="1" applyFont="1" applyBorder="1" applyAlignment="1">
      <alignment vertical="center" wrapText="1"/>
    </xf>
    <xf numFmtId="165" fontId="10" fillId="0" borderId="56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165" fontId="5" fillId="0" borderId="57" xfId="5" applyNumberFormat="1" applyFont="1" applyBorder="1" applyAlignment="1">
      <alignment horizontal="centerContinuous" vertical="center" wrapText="1"/>
    </xf>
    <xf numFmtId="165" fontId="5" fillId="0" borderId="58" xfId="5" applyNumberFormat="1" applyFont="1" applyBorder="1" applyAlignment="1">
      <alignment horizontal="centerContinuous" vertical="center"/>
    </xf>
    <xf numFmtId="165" fontId="5" fillId="0" borderId="45" xfId="5" applyNumberFormat="1" applyFont="1" applyBorder="1" applyAlignment="1">
      <alignment horizontal="centerContinuous" vertical="center"/>
    </xf>
    <xf numFmtId="165" fontId="5" fillId="0" borderId="59" xfId="5" applyNumberFormat="1" applyFont="1" applyBorder="1" applyAlignment="1">
      <alignment horizontal="center" vertical="center"/>
    </xf>
    <xf numFmtId="165" fontId="21" fillId="0" borderId="35" xfId="5" applyNumberFormat="1" applyFont="1" applyBorder="1" applyAlignment="1">
      <alignment horizontal="left" vertical="center" wrapText="1" indent="2"/>
    </xf>
    <xf numFmtId="165" fontId="21" fillId="0" borderId="16" xfId="5" applyNumberFormat="1" applyFont="1" applyBorder="1" applyAlignment="1">
      <alignment horizontal="left" vertical="center" wrapText="1" indent="2"/>
    </xf>
    <xf numFmtId="165" fontId="9" fillId="0" borderId="1" xfId="5" applyNumberFormat="1" applyFont="1" applyBorder="1" applyAlignment="1">
      <alignment vertical="center" wrapText="1"/>
    </xf>
    <xf numFmtId="165" fontId="9" fillId="0" borderId="2" xfId="5" applyNumberFormat="1" applyFont="1" applyBorder="1" applyAlignment="1">
      <alignment vertical="center" wrapText="1"/>
    </xf>
    <xf numFmtId="165" fontId="9" fillId="0" borderId="5" xfId="5" applyNumberFormat="1" applyFont="1" applyBorder="1" applyAlignment="1">
      <alignment vertical="center" wrapText="1"/>
    </xf>
    <xf numFmtId="167" fontId="21" fillId="0" borderId="37" xfId="5" applyNumberFormat="1" applyFont="1" applyBorder="1" applyAlignment="1" applyProtection="1">
      <alignment horizontal="left" vertical="center" wrapText="1" indent="2"/>
      <protection locked="0"/>
    </xf>
    <xf numFmtId="167" fontId="21" fillId="0" borderId="7" xfId="5" applyNumberFormat="1" applyFont="1" applyBorder="1" applyAlignment="1" applyProtection="1">
      <alignment horizontal="left" vertical="center" wrapText="1" indent="2"/>
      <protection locked="0"/>
    </xf>
    <xf numFmtId="165" fontId="5" fillId="0" borderId="35" xfId="5" applyNumberFormat="1" applyFont="1" applyBorder="1" applyAlignment="1">
      <alignment horizontal="left" vertical="center" wrapText="1" indent="1"/>
    </xf>
    <xf numFmtId="165" fontId="21" fillId="3" borderId="35" xfId="5" applyNumberFormat="1" applyFont="1" applyFill="1" applyBorder="1" applyAlignment="1">
      <alignment horizontal="left" vertical="center" wrapText="1" indent="2"/>
    </xf>
    <xf numFmtId="165" fontId="21" fillId="3" borderId="16" xfId="5" applyNumberFormat="1" applyFont="1" applyFill="1" applyBorder="1" applyAlignment="1">
      <alignment horizontal="left" vertical="center" wrapText="1" indent="2"/>
    </xf>
    <xf numFmtId="165" fontId="12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5" xfId="5" applyNumberFormat="1" applyFont="1" applyBorder="1" applyAlignment="1" applyProtection="1">
      <alignment horizontal="right" vertical="center" wrapText="1" indent="1"/>
      <protection locked="0"/>
    </xf>
    <xf numFmtId="49" fontId="10" fillId="0" borderId="1" xfId="5" applyNumberFormat="1" applyFont="1" applyBorder="1" applyAlignment="1">
      <alignment horizontal="center" vertical="center" wrapText="1"/>
    </xf>
    <xf numFmtId="165" fontId="20" fillId="0" borderId="22" xfId="7" applyNumberFormat="1" applyFont="1" applyBorder="1" applyAlignment="1">
      <alignment horizontal="left" vertical="center"/>
    </xf>
    <xf numFmtId="0" fontId="5" fillId="0" borderId="49" xfId="5" applyFont="1" applyBorder="1" applyAlignment="1">
      <alignment horizontal="center" vertical="center" wrapText="1"/>
    </xf>
    <xf numFmtId="0" fontId="31" fillId="0" borderId="0" xfId="5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4" fillId="0" borderId="6" xfId="7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4" fillId="0" borderId="26" xfId="7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165" fontId="14" fillId="0" borderId="12" xfId="7" applyNumberFormat="1" applyFont="1" applyBorder="1" applyAlignment="1" applyProtection="1">
      <alignment horizontal="right" vertical="center" wrapText="1" indent="1"/>
      <protection locked="0"/>
    </xf>
    <xf numFmtId="165" fontId="14" fillId="2" borderId="8" xfId="7" applyNumberFormat="1" applyFont="1" applyFill="1" applyBorder="1" applyAlignment="1">
      <alignment horizontal="right" vertical="center" wrapText="1" indent="1"/>
    </xf>
    <xf numFmtId="165" fontId="14" fillId="2" borderId="28" xfId="7" applyNumberFormat="1" applyFont="1" applyFill="1" applyBorder="1" applyAlignment="1">
      <alignment horizontal="right" vertical="center" wrapText="1" indent="1"/>
    </xf>
    <xf numFmtId="0" fontId="9" fillId="0" borderId="25" xfId="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13" fillId="0" borderId="0" xfId="7" applyNumberFormat="1" applyAlignment="1">
      <alignment horizontal="right" vertical="center" indent="1"/>
    </xf>
    <xf numFmtId="0" fontId="9" fillId="0" borderId="16" xfId="7" applyFont="1" applyBorder="1" applyAlignment="1">
      <alignment horizontal="left" vertical="center" wrapText="1" indent="1"/>
    </xf>
    <xf numFmtId="49" fontId="14" fillId="0" borderId="54" xfId="7" applyNumberFormat="1" applyFont="1" applyBorder="1" applyAlignment="1">
      <alignment horizontal="left" vertical="center" wrapText="1" indent="1"/>
    </xf>
    <xf numFmtId="49" fontId="14" fillId="0" borderId="33" xfId="7" applyNumberFormat="1" applyFont="1" applyBorder="1" applyAlignment="1">
      <alignment horizontal="left" vertical="center" wrapText="1" indent="1"/>
    </xf>
    <xf numFmtId="49" fontId="14" fillId="0" borderId="61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wrapText="1"/>
    </xf>
    <xf numFmtId="0" fontId="9" fillId="0" borderId="63" xfId="7" applyFont="1" applyBorder="1" applyAlignment="1">
      <alignment horizontal="left" vertical="center" wrapText="1" indent="1"/>
    </xf>
    <xf numFmtId="49" fontId="14" fillId="0" borderId="64" xfId="7" applyNumberFormat="1" applyFont="1" applyBorder="1" applyAlignment="1">
      <alignment horizontal="left" vertical="center" wrapText="1" indent="1"/>
    </xf>
    <xf numFmtId="49" fontId="14" fillId="0" borderId="65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horizontal="left" vertical="center" wrapText="1" indent="1"/>
    </xf>
    <xf numFmtId="49" fontId="14" fillId="0" borderId="55" xfId="7" applyNumberFormat="1" applyFont="1" applyBorder="1" applyAlignment="1">
      <alignment horizontal="left" vertical="center" wrapText="1" indent="1"/>
    </xf>
    <xf numFmtId="49" fontId="14" fillId="0" borderId="7" xfId="7" applyNumberFormat="1" applyFont="1" applyBorder="1" applyAlignment="1">
      <alignment horizontal="left" vertical="center" wrapText="1" indent="1"/>
    </xf>
    <xf numFmtId="165" fontId="14" fillId="0" borderId="66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53" xfId="7" applyNumberFormat="1" applyFont="1" applyBorder="1" applyAlignment="1" applyProtection="1">
      <alignment horizontal="right" vertical="center" wrapText="1" indent="1"/>
      <protection locked="0"/>
    </xf>
    <xf numFmtId="0" fontId="9" fillId="0" borderId="18" xfId="7" applyFont="1" applyBorder="1" applyAlignment="1">
      <alignment horizontal="left" vertical="center" wrapText="1" indent="1"/>
    </xf>
    <xf numFmtId="0" fontId="22" fillId="0" borderId="47" xfId="0" applyFont="1" applyBorder="1" applyAlignment="1">
      <alignment horizontal="left" wrapText="1" indent="1"/>
    </xf>
    <xf numFmtId="0" fontId="22" fillId="0" borderId="39" xfId="0" applyFont="1" applyBorder="1" applyAlignment="1">
      <alignment horizontal="left" wrapText="1" indent="1"/>
    </xf>
    <xf numFmtId="0" fontId="22" fillId="0" borderId="68" xfId="0" applyFont="1" applyBorder="1" applyAlignment="1">
      <alignment horizontal="left" wrapText="1" indent="1"/>
    </xf>
    <xf numFmtId="0" fontId="16" fillId="0" borderId="18" xfId="0" applyFont="1" applyBorder="1" applyAlignment="1">
      <alignment horizontal="left" vertical="center" wrapText="1" indent="1"/>
    </xf>
    <xf numFmtId="0" fontId="22" fillId="0" borderId="68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48" xfId="0" applyFont="1" applyBorder="1" applyAlignment="1">
      <alignment wrapText="1"/>
    </xf>
    <xf numFmtId="165" fontId="9" fillId="0" borderId="35" xfId="7" applyNumberFormat="1" applyFont="1" applyBorder="1" applyAlignment="1">
      <alignment horizontal="right" vertical="center" wrapText="1" indent="1"/>
    </xf>
    <xf numFmtId="165" fontId="14" fillId="2" borderId="37" xfId="7" applyNumberFormat="1" applyFont="1" applyFill="1" applyBorder="1" applyAlignment="1">
      <alignment horizontal="right" vertical="center" wrapText="1" indent="1"/>
    </xf>
    <xf numFmtId="165" fontId="14" fillId="2" borderId="53" xfId="7" applyNumberFormat="1" applyFont="1" applyFill="1" applyBorder="1" applyAlignment="1">
      <alignment horizontal="right" vertical="center" wrapText="1" indent="1"/>
    </xf>
    <xf numFmtId="165" fontId="14" fillId="0" borderId="53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35" xfId="7" applyNumberFormat="1" applyFont="1" applyBorder="1" applyAlignment="1">
      <alignment horizontal="right" vertical="center" wrapText="1" indent="1"/>
    </xf>
    <xf numFmtId="165" fontId="14" fillId="0" borderId="36" xfId="7" applyNumberFormat="1" applyFont="1" applyBorder="1" applyAlignment="1">
      <alignment horizontal="right" vertical="center" wrapText="1" indent="1"/>
    </xf>
    <xf numFmtId="165" fontId="12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7" applyNumberFormat="1" applyFont="1" applyBorder="1" applyAlignment="1" applyProtection="1">
      <alignment horizontal="right" vertical="center" wrapText="1" indent="1"/>
      <protection locked="0"/>
    </xf>
    <xf numFmtId="0" fontId="14" fillId="0" borderId="60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4" fillId="0" borderId="41" xfId="7" applyFont="1" applyBorder="1" applyAlignment="1">
      <alignment horizontal="left" vertical="center" wrapText="1" indent="1"/>
    </xf>
    <xf numFmtId="0" fontId="14" fillId="0" borderId="68" xfId="7" applyFont="1" applyBorder="1" applyAlignment="1">
      <alignment horizontal="left" vertical="center" wrapText="1" indent="1"/>
    </xf>
    <xf numFmtId="0" fontId="5" fillId="0" borderId="18" xfId="5" applyFont="1" applyBorder="1" applyAlignment="1">
      <alignment horizontal="left" vertical="center" wrapText="1" indent="1"/>
    </xf>
    <xf numFmtId="0" fontId="9" fillId="0" borderId="43" xfId="5" applyFont="1" applyBorder="1" applyAlignment="1">
      <alignment horizontal="center" vertical="center" wrapText="1"/>
    </xf>
    <xf numFmtId="165" fontId="12" fillId="0" borderId="42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9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0" applyNumberFormat="1" applyFont="1" applyBorder="1" applyAlignment="1">
      <alignment horizontal="right" vertical="center" wrapText="1" indent="1"/>
    </xf>
    <xf numFmtId="165" fontId="19" fillId="0" borderId="15" xfId="0" quotePrefix="1" applyNumberFormat="1" applyFont="1" applyBorder="1" applyAlignment="1">
      <alignment horizontal="right" vertical="center" wrapText="1" indent="1"/>
    </xf>
    <xf numFmtId="165" fontId="14" fillId="0" borderId="40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35" xfId="0" applyNumberFormat="1" applyFont="1" applyBorder="1" applyAlignment="1">
      <alignment horizontal="right" vertical="center" wrapText="1" indent="1"/>
    </xf>
    <xf numFmtId="165" fontId="19" fillId="0" borderId="35" xfId="0" quotePrefix="1" applyNumberFormat="1" applyFont="1" applyBorder="1" applyAlignment="1">
      <alignment horizontal="right" vertical="center" wrapText="1" indent="1"/>
    </xf>
    <xf numFmtId="0" fontId="35" fillId="0" borderId="33" xfId="9" applyFont="1" applyBorder="1" applyAlignment="1">
      <alignment vertical="center" wrapText="1"/>
    </xf>
    <xf numFmtId="0" fontId="35" fillId="0" borderId="7" xfId="9" applyFont="1" applyBorder="1" applyAlignment="1">
      <alignment horizontal="center" vertical="center" wrapText="1"/>
    </xf>
    <xf numFmtId="0" fontId="35" fillId="0" borderId="7" xfId="9" applyFont="1" applyBorder="1" applyAlignment="1">
      <alignment vertical="center" wrapText="1"/>
    </xf>
    <xf numFmtId="0" fontId="29" fillId="0" borderId="27" xfId="9" applyBorder="1"/>
    <xf numFmtId="4" fontId="8" fillId="0" borderId="5" xfId="5" applyNumberFormat="1" applyFont="1" applyBorder="1" applyAlignment="1" applyProtection="1">
      <alignment horizontal="right" vertical="center" wrapText="1" indent="1"/>
      <protection locked="0"/>
    </xf>
    <xf numFmtId="165" fontId="5" fillId="0" borderId="16" xfId="5" applyNumberFormat="1" applyFont="1" applyBorder="1" applyAlignment="1">
      <alignment horizontal="centerContinuous" vertical="center" wrapText="1"/>
    </xf>
    <xf numFmtId="165" fontId="5" fillId="0" borderId="16" xfId="5" applyNumberFormat="1" applyFont="1" applyBorder="1" applyAlignment="1">
      <alignment horizontal="center" vertical="center" wrapText="1"/>
    </xf>
    <xf numFmtId="165" fontId="10" fillId="0" borderId="16" xfId="5" applyNumberFormat="1" applyFont="1" applyBorder="1" applyAlignment="1">
      <alignment horizontal="center" vertical="center" wrapText="1"/>
    </xf>
    <xf numFmtId="165" fontId="14" fillId="0" borderId="33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61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0" xfId="7" applyNumberFormat="1" applyFont="1" applyAlignment="1" applyProtection="1">
      <alignment horizontal="right" vertical="center" wrapText="1" indent="1"/>
      <protection locked="0"/>
    </xf>
    <xf numFmtId="165" fontId="5" fillId="0" borderId="0" xfId="5" applyNumberFormat="1" applyFont="1" applyAlignment="1">
      <alignment horizontal="left" vertical="center" wrapText="1" indent="1"/>
    </xf>
    <xf numFmtId="0" fontId="13" fillId="0" borderId="0" xfId="10" applyProtection="1">
      <protection locked="0"/>
    </xf>
    <xf numFmtId="0" fontId="13" fillId="0" borderId="0" xfId="10"/>
    <xf numFmtId="0" fontId="25" fillId="0" borderId="23" xfId="10" applyFont="1" applyBorder="1" applyAlignment="1">
      <alignment horizontal="center" vertical="center" wrapText="1"/>
    </xf>
    <xf numFmtId="0" fontId="25" fillId="0" borderId="24" xfId="10" applyFont="1" applyBorder="1" applyAlignment="1">
      <alignment horizontal="center" vertical="center"/>
    </xf>
    <xf numFmtId="0" fontId="25" fillId="0" borderId="25" xfId="10" applyFont="1" applyBorder="1" applyAlignment="1">
      <alignment horizontal="center" vertical="center"/>
    </xf>
    <xf numFmtId="0" fontId="14" fillId="0" borderId="1" xfId="10" applyFont="1" applyBorder="1" applyAlignment="1">
      <alignment horizontal="left" vertical="center" indent="1"/>
    </xf>
    <xf numFmtId="0" fontId="13" fillId="0" borderId="0" xfId="10" applyAlignment="1">
      <alignment vertical="center"/>
    </xf>
    <xf numFmtId="0" fontId="14" fillId="0" borderId="20" xfId="10" applyFont="1" applyBorder="1" applyAlignment="1">
      <alignment horizontal="left" vertical="center" indent="1"/>
    </xf>
    <xf numFmtId="0" fontId="14" fillId="0" borderId="21" xfId="10" applyFont="1" applyBorder="1" applyAlignment="1">
      <alignment horizontal="left" vertical="center" wrapText="1" indent="1"/>
    </xf>
    <xf numFmtId="165" fontId="14" fillId="0" borderId="21" xfId="10" applyNumberFormat="1" applyFont="1" applyBorder="1" applyAlignment="1" applyProtection="1">
      <alignment vertical="center"/>
      <protection locked="0"/>
    </xf>
    <xf numFmtId="165" fontId="14" fillId="0" borderId="12" xfId="10" applyNumberFormat="1" applyFont="1" applyBorder="1" applyAlignment="1">
      <alignment vertical="center"/>
    </xf>
    <xf numFmtId="0" fontId="14" fillId="0" borderId="6" xfId="10" applyFont="1" applyBorder="1" applyAlignment="1">
      <alignment horizontal="left" vertical="center" indent="1"/>
    </xf>
    <xf numFmtId="0" fontId="14" fillId="0" borderId="7" xfId="10" applyFont="1" applyBorder="1" applyAlignment="1">
      <alignment horizontal="left" vertical="center" wrapText="1" indent="1"/>
    </xf>
    <xf numFmtId="165" fontId="14" fillId="0" borderId="7" xfId="10" applyNumberFormat="1" applyFont="1" applyBorder="1" applyAlignment="1" applyProtection="1">
      <alignment vertical="center"/>
      <protection locked="0"/>
    </xf>
    <xf numFmtId="165" fontId="14" fillId="0" borderId="8" xfId="10" applyNumberFormat="1" applyFont="1" applyBorder="1" applyAlignment="1">
      <alignment vertical="center"/>
    </xf>
    <xf numFmtId="0" fontId="13" fillId="0" borderId="0" xfId="10" applyAlignment="1" applyProtection="1">
      <alignment vertical="center"/>
      <protection locked="0"/>
    </xf>
    <xf numFmtId="0" fontId="14" fillId="0" borderId="9" xfId="10" applyFont="1" applyBorder="1" applyAlignment="1">
      <alignment horizontal="left" vertical="center" wrapText="1" indent="1"/>
    </xf>
    <xf numFmtId="165" fontId="14" fillId="0" borderId="9" xfId="10" applyNumberFormat="1" applyFont="1" applyBorder="1" applyAlignment="1" applyProtection="1">
      <alignment vertical="center"/>
      <protection locked="0"/>
    </xf>
    <xf numFmtId="165" fontId="14" fillId="0" borderId="11" xfId="10" applyNumberFormat="1" applyFont="1" applyBorder="1" applyAlignment="1">
      <alignment vertical="center"/>
    </xf>
    <xf numFmtId="0" fontId="14" fillId="0" borderId="7" xfId="10" applyFont="1" applyBorder="1" applyAlignment="1">
      <alignment horizontal="left" vertical="center" indent="1"/>
    </xf>
    <xf numFmtId="0" fontId="5" fillId="0" borderId="2" xfId="10" applyFont="1" applyBorder="1" applyAlignment="1">
      <alignment horizontal="left" vertical="center" indent="1"/>
    </xf>
    <xf numFmtId="165" fontId="9" fillId="0" borderId="2" xfId="10" applyNumberFormat="1" applyFont="1" applyBorder="1" applyAlignment="1">
      <alignment vertical="center"/>
    </xf>
    <xf numFmtId="165" fontId="9" fillId="0" borderId="5" xfId="10" applyNumberFormat="1" applyFont="1" applyBorder="1" applyAlignment="1">
      <alignment vertical="center"/>
    </xf>
    <xf numFmtId="0" fontId="14" fillId="0" borderId="10" xfId="10" applyFont="1" applyBorder="1" applyAlignment="1">
      <alignment horizontal="left" vertical="center" indent="1"/>
    </xf>
    <xf numFmtId="0" fontId="14" fillId="0" borderId="9" xfId="10" applyFont="1" applyBorder="1" applyAlignment="1">
      <alignment horizontal="left" vertical="center" indent="1"/>
    </xf>
    <xf numFmtId="0" fontId="9" fillId="0" borderId="1" xfId="10" applyFont="1" applyBorder="1" applyAlignment="1">
      <alignment horizontal="left" vertical="center" indent="1"/>
    </xf>
    <xf numFmtId="0" fontId="5" fillId="0" borderId="2" xfId="10" applyFont="1" applyBorder="1" applyAlignment="1">
      <alignment horizontal="left" indent="1"/>
    </xf>
    <xf numFmtId="165" fontId="9" fillId="0" borderId="2" xfId="10" applyNumberFormat="1" applyFont="1" applyBorder="1"/>
    <xf numFmtId="165" fontId="9" fillId="0" borderId="5" xfId="10" applyNumberFormat="1" applyFont="1" applyBorder="1"/>
    <xf numFmtId="0" fontId="21" fillId="0" borderId="0" xfId="10" applyFont="1"/>
    <xf numFmtId="0" fontId="39" fillId="0" borderId="0" xfId="10" applyFont="1" applyProtection="1">
      <protection locked="0"/>
    </xf>
    <xf numFmtId="0" fontId="24" fillId="0" borderId="0" xfId="10" applyFont="1" applyProtection="1">
      <protection locked="0"/>
    </xf>
    <xf numFmtId="165" fontId="10" fillId="0" borderId="2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15" xfId="7" applyNumberFormat="1" applyFont="1" applyBorder="1" applyAlignment="1" applyProtection="1">
      <alignment horizontal="right" vertical="center" wrapText="1" indent="1"/>
      <protection locked="0"/>
    </xf>
    <xf numFmtId="165" fontId="6" fillId="0" borderId="43" xfId="7" applyNumberFormat="1" applyFont="1" applyBorder="1" applyAlignment="1">
      <alignment horizontal="right" vertical="center" wrapText="1" indent="1"/>
    </xf>
    <xf numFmtId="0" fontId="14" fillId="0" borderId="43" xfId="7" applyFont="1" applyBorder="1" applyAlignment="1">
      <alignment horizontal="right" vertical="center" wrapText="1" indent="1"/>
    </xf>
    <xf numFmtId="165" fontId="12" fillId="0" borderId="43" xfId="7" applyNumberFormat="1" applyFont="1" applyBorder="1" applyAlignment="1">
      <alignment horizontal="right" vertical="center" wrapText="1" indent="1"/>
    </xf>
    <xf numFmtId="0" fontId="9" fillId="0" borderId="44" xfId="7" applyFont="1" applyBorder="1" applyAlignment="1">
      <alignment horizontal="center" vertical="center" wrapText="1"/>
    </xf>
    <xf numFmtId="0" fontId="9" fillId="0" borderId="29" xfId="7" applyFont="1" applyBorder="1" applyAlignment="1">
      <alignment horizontal="left" vertical="center" wrapText="1" indent="1"/>
    </xf>
    <xf numFmtId="0" fontId="10" fillId="0" borderId="13" xfId="7" applyFont="1" applyBorder="1" applyAlignment="1">
      <alignment vertical="center" wrapText="1"/>
    </xf>
    <xf numFmtId="165" fontId="10" fillId="0" borderId="13" xfId="7" applyNumberFormat="1" applyFont="1" applyBorder="1" applyAlignment="1">
      <alignment horizontal="right" vertical="center" wrapText="1" indent="1"/>
    </xf>
    <xf numFmtId="165" fontId="10" fillId="0" borderId="70" xfId="7" applyNumberFormat="1" applyFont="1" applyBorder="1" applyAlignment="1">
      <alignment horizontal="right" vertical="center" wrapText="1" indent="1"/>
    </xf>
    <xf numFmtId="165" fontId="19" fillId="0" borderId="2" xfId="5" quotePrefix="1" applyNumberFormat="1" applyFont="1" applyBorder="1" applyAlignment="1" applyProtection="1">
      <alignment horizontal="right" vertical="center" wrapText="1" indent="1"/>
      <protection locked="0"/>
    </xf>
    <xf numFmtId="165" fontId="14" fillId="0" borderId="21" xfId="10" applyNumberFormat="1" applyFont="1" applyBorder="1" applyAlignment="1">
      <alignment vertical="center"/>
    </xf>
    <xf numFmtId="165" fontId="14" fillId="0" borderId="12" xfId="10" quotePrefix="1" applyNumberFormat="1" applyFont="1" applyBorder="1" applyAlignment="1">
      <alignment horizontal="center" vertical="center"/>
    </xf>
    <xf numFmtId="165" fontId="9" fillId="0" borderId="5" xfId="10" quotePrefix="1" applyNumberFormat="1" applyFont="1" applyBorder="1" applyAlignment="1">
      <alignment horizontal="center"/>
    </xf>
    <xf numFmtId="0" fontId="5" fillId="0" borderId="16" xfId="10" applyFont="1" applyBorder="1" applyAlignment="1">
      <alignment horizontal="left" vertical="center" indent="1"/>
    </xf>
    <xf numFmtId="0" fontId="14" fillId="0" borderId="26" xfId="10" applyFont="1" applyBorder="1" applyAlignment="1">
      <alignment horizontal="left" vertical="center" indent="1"/>
    </xf>
    <xf numFmtId="0" fontId="14" fillId="0" borderId="35" xfId="10" applyFont="1" applyBorder="1" applyAlignment="1">
      <alignment horizontal="left" vertical="center" indent="1"/>
    </xf>
    <xf numFmtId="0" fontId="5" fillId="0" borderId="16" xfId="10" applyFont="1" applyBorder="1" applyAlignment="1">
      <alignment horizontal="left" indent="1"/>
    </xf>
    <xf numFmtId="0" fontId="14" fillId="0" borderId="69" xfId="10" applyFont="1" applyBorder="1" applyAlignment="1">
      <alignment horizontal="left" vertical="center" indent="1"/>
    </xf>
    <xf numFmtId="0" fontId="14" fillId="0" borderId="51" xfId="10" applyFont="1" applyBorder="1" applyAlignment="1">
      <alignment horizontal="left" vertical="center" indent="1"/>
    </xf>
    <xf numFmtId="165" fontId="28" fillId="0" borderId="43" xfId="5" applyNumberFormat="1" applyFont="1" applyBorder="1" applyAlignment="1">
      <alignment horizontal="center" vertical="center" wrapText="1"/>
    </xf>
    <xf numFmtId="0" fontId="35" fillId="0" borderId="71" xfId="8" applyFont="1" applyBorder="1" applyAlignment="1">
      <alignment wrapText="1"/>
    </xf>
    <xf numFmtId="0" fontId="35" fillId="0" borderId="71" xfId="8" applyFont="1" applyBorder="1" applyAlignment="1">
      <alignment horizontal="left" wrapText="1"/>
    </xf>
    <xf numFmtId="170" fontId="0" fillId="0" borderId="0" xfId="1" applyNumberFormat="1" applyFont="1"/>
    <xf numFmtId="170" fontId="13" fillId="0" borderId="0" xfId="10" applyNumberFormat="1" applyAlignment="1">
      <alignment vertical="center"/>
    </xf>
    <xf numFmtId="170" fontId="21" fillId="0" borderId="0" xfId="1" applyNumberFormat="1" applyFont="1"/>
    <xf numFmtId="170" fontId="21" fillId="0" borderId="0" xfId="7" applyNumberFormat="1" applyFont="1"/>
    <xf numFmtId="49" fontId="10" fillId="0" borderId="1" xfId="7" applyNumberFormat="1" applyFont="1" applyBorder="1" applyAlignment="1">
      <alignment horizontal="left" vertical="center" wrapText="1" indent="1"/>
    </xf>
    <xf numFmtId="49" fontId="10" fillId="0" borderId="16" xfId="7" applyNumberFormat="1" applyFont="1" applyBorder="1" applyAlignment="1">
      <alignment horizontal="left" vertical="center" wrapText="1" indent="1"/>
    </xf>
    <xf numFmtId="0" fontId="16" fillId="0" borderId="1" xfId="5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170" fontId="13" fillId="0" borderId="0" xfId="1" applyNumberFormat="1" applyFont="1"/>
    <xf numFmtId="170" fontId="14" fillId="0" borderId="0" xfId="1" applyNumberFormat="1" applyFont="1"/>
    <xf numFmtId="170" fontId="9" fillId="0" borderId="5" xfId="1" applyNumberFormat="1" applyFont="1" applyBorder="1" applyAlignment="1">
      <alignment horizontal="right" vertical="center" wrapText="1" indent="1"/>
    </xf>
    <xf numFmtId="0" fontId="29" fillId="0" borderId="65" xfId="9" applyBorder="1"/>
    <xf numFmtId="0" fontId="35" fillId="0" borderId="1" xfId="8" applyFont="1" applyBorder="1"/>
    <xf numFmtId="0" fontId="35" fillId="0" borderId="8" xfId="9" applyFont="1" applyBorder="1" applyAlignment="1">
      <alignment vertical="center" wrapText="1"/>
    </xf>
    <xf numFmtId="165" fontId="14" fillId="0" borderId="8" xfId="0" applyNumberFormat="1" applyFont="1" applyBorder="1" applyAlignment="1" applyProtection="1">
      <alignment horizontal="right" vertical="center" wrapText="1" indent="1"/>
      <protection locked="0"/>
    </xf>
    <xf numFmtId="0" fontId="5" fillId="0" borderId="5" xfId="0" applyFont="1" applyBorder="1" applyAlignment="1">
      <alignment horizontal="center" vertical="center" wrapText="1"/>
    </xf>
    <xf numFmtId="166" fontId="1" fillId="0" borderId="0" xfId="1" applyNumberFormat="1" applyFont="1"/>
    <xf numFmtId="170" fontId="0" fillId="0" borderId="7" xfId="1" applyNumberFormat="1" applyFont="1" applyBorder="1"/>
    <xf numFmtId="0" fontId="42" fillId="0" borderId="7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7" xfId="0" applyFont="1" applyBorder="1"/>
    <xf numFmtId="0" fontId="42" fillId="0" borderId="7" xfId="0" applyFont="1" applyBorder="1" applyAlignment="1">
      <alignment wrapText="1"/>
    </xf>
    <xf numFmtId="170" fontId="42" fillId="0" borderId="7" xfId="1" applyNumberFormat="1" applyFont="1" applyBorder="1"/>
    <xf numFmtId="0" fontId="22" fillId="0" borderId="27" xfId="0" applyFont="1" applyBorder="1" applyAlignment="1">
      <alignment horizontal="left" vertical="center" wrapText="1" indent="1"/>
    </xf>
    <xf numFmtId="0" fontId="22" fillId="0" borderId="27" xfId="0" applyFont="1" applyBorder="1" applyAlignment="1">
      <alignment horizontal="left" vertical="center" wrapText="1"/>
    </xf>
    <xf numFmtId="165" fontId="14" fillId="0" borderId="28" xfId="7" applyNumberFormat="1" applyFont="1" applyBorder="1" applyAlignment="1" applyProtection="1">
      <alignment horizontal="right" vertical="center" wrapText="1"/>
      <protection locked="0"/>
    </xf>
    <xf numFmtId="0" fontId="21" fillId="0" borderId="0" xfId="7" applyFont="1" applyAlignment="1">
      <alignment vertical="center"/>
    </xf>
    <xf numFmtId="0" fontId="22" fillId="0" borderId="27" xfId="0" applyFont="1" applyBorder="1" applyAlignment="1">
      <alignment horizontal="left" wrapText="1" indent="1"/>
    </xf>
    <xf numFmtId="0" fontId="21" fillId="0" borderId="52" xfId="7" applyFont="1" applyBorder="1"/>
    <xf numFmtId="0" fontId="21" fillId="0" borderId="39" xfId="7" applyFont="1" applyBorder="1"/>
    <xf numFmtId="165" fontId="14" fillId="0" borderId="14" xfId="7" applyNumberFormat="1" applyFont="1" applyBorder="1" applyAlignment="1" applyProtection="1">
      <alignment horizontal="right" vertical="center" wrapText="1" indent="1"/>
      <protection locked="0"/>
    </xf>
    <xf numFmtId="0" fontId="35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0" fillId="0" borderId="18" xfId="1" applyNumberFormat="1" applyFont="1" applyBorder="1"/>
    <xf numFmtId="170" fontId="42" fillId="0" borderId="35" xfId="1" applyNumberFormat="1" applyFont="1" applyBorder="1"/>
    <xf numFmtId="0" fontId="29" fillId="0" borderId="0" xfId="9"/>
    <xf numFmtId="0" fontId="29" fillId="0" borderId="7" xfId="9" applyBorder="1"/>
    <xf numFmtId="0" fontId="29" fillId="0" borderId="60" xfId="9" applyBorder="1"/>
    <xf numFmtId="0" fontId="29" fillId="0" borderId="8" xfId="9" applyBorder="1"/>
    <xf numFmtId="0" fontId="35" fillId="0" borderId="7" xfId="9" applyFont="1" applyBorder="1"/>
    <xf numFmtId="0" fontId="35" fillId="0" borderId="3" xfId="8" applyFont="1" applyBorder="1"/>
    <xf numFmtId="0" fontId="29" fillId="0" borderId="4" xfId="9" applyBorder="1"/>
    <xf numFmtId="0" fontId="29" fillId="0" borderId="14" xfId="9" applyBorder="1"/>
    <xf numFmtId="0" fontId="29" fillId="0" borderId="2" xfId="9" applyBorder="1"/>
    <xf numFmtId="0" fontId="35" fillId="0" borderId="0" xfId="8" applyFont="1"/>
    <xf numFmtId="0" fontId="35" fillId="0" borderId="0" xfId="9" applyFont="1" applyAlignment="1">
      <alignment vertical="center" wrapText="1"/>
    </xf>
    <xf numFmtId="0" fontId="35" fillId="0" borderId="0" xfId="9" applyFont="1" applyAlignment="1">
      <alignment horizontal="center" vertical="center" wrapText="1"/>
    </xf>
    <xf numFmtId="0" fontId="35" fillId="0" borderId="0" xfId="8" applyFont="1" applyAlignment="1">
      <alignment wrapText="1"/>
    </xf>
    <xf numFmtId="0" fontId="35" fillId="0" borderId="0" xfId="8" applyFont="1" applyAlignment="1">
      <alignment vertical="center" wrapText="1"/>
    </xf>
    <xf numFmtId="165" fontId="9" fillId="0" borderId="72" xfId="5" applyNumberFormat="1" applyFont="1" applyBorder="1" applyAlignment="1">
      <alignment horizontal="center" vertical="center" wrapText="1"/>
    </xf>
    <xf numFmtId="165" fontId="1" fillId="0" borderId="0" xfId="5" applyNumberFormat="1" applyAlignment="1" applyProtection="1">
      <alignment horizontal="center" vertical="center" wrapText="1"/>
      <protection locked="0"/>
    </xf>
    <xf numFmtId="165" fontId="1" fillId="0" borderId="0" xfId="5" applyNumberFormat="1" applyAlignment="1" applyProtection="1">
      <alignment vertical="center" wrapText="1"/>
      <protection locked="0"/>
    </xf>
    <xf numFmtId="165" fontId="7" fillId="0" borderId="0" xfId="5" applyNumberFormat="1" applyFont="1" applyAlignment="1" applyProtection="1">
      <alignment horizontal="right" wrapText="1"/>
      <protection locked="0"/>
    </xf>
    <xf numFmtId="165" fontId="5" fillId="0" borderId="1" xfId="5" applyNumberFormat="1" applyFont="1" applyBorder="1" applyAlignment="1" applyProtection="1">
      <alignment horizontal="center" vertical="center" wrapText="1"/>
      <protection locked="0"/>
    </xf>
    <xf numFmtId="165" fontId="5" fillId="0" borderId="2" xfId="5" applyNumberFormat="1" applyFont="1" applyBorder="1" applyAlignment="1" applyProtection="1">
      <alignment horizontal="center" vertical="center" wrapText="1"/>
      <protection locked="0"/>
    </xf>
    <xf numFmtId="165" fontId="5" fillId="0" borderId="5" xfId="5" applyNumberFormat="1" applyFont="1" applyBorder="1" applyAlignment="1" applyProtection="1">
      <alignment horizontal="center" vertical="center" wrapText="1"/>
      <protection locked="0"/>
    </xf>
    <xf numFmtId="165" fontId="9" fillId="0" borderId="29" xfId="5" applyNumberFormat="1" applyFont="1" applyBorder="1" applyAlignment="1">
      <alignment horizontal="center" vertical="center" wrapText="1"/>
    </xf>
    <xf numFmtId="165" fontId="9" fillId="0" borderId="13" xfId="5" applyNumberFormat="1" applyFont="1" applyBorder="1" applyAlignment="1">
      <alignment horizontal="center" vertical="center" wrapText="1"/>
    </xf>
    <xf numFmtId="165" fontId="10" fillId="0" borderId="56" xfId="5" applyNumberFormat="1" applyFont="1" applyBorder="1" applyAlignment="1">
      <alignment horizontal="center" vertical="center" wrapText="1"/>
    </xf>
    <xf numFmtId="165" fontId="14" fillId="0" borderId="6" xfId="5" applyNumberFormat="1" applyFont="1" applyBorder="1" applyAlignment="1" applyProtection="1">
      <alignment horizontal="left" vertical="center" wrapText="1"/>
      <protection locked="0"/>
    </xf>
    <xf numFmtId="49" fontId="14" fillId="0" borderId="7" xfId="5" applyNumberFormat="1" applyFont="1" applyBorder="1" applyAlignment="1" applyProtection="1">
      <alignment horizontal="center" vertical="center" wrapText="1"/>
      <protection locked="0"/>
    </xf>
    <xf numFmtId="165" fontId="14" fillId="0" borderId="8" xfId="5" applyNumberFormat="1" applyFont="1" applyBorder="1" applyAlignment="1">
      <alignment vertical="center" wrapText="1"/>
    </xf>
    <xf numFmtId="165" fontId="1" fillId="0" borderId="20" xfId="5" applyNumberFormat="1" applyBorder="1" applyAlignment="1" applyProtection="1">
      <alignment horizontal="left" vertical="center" wrapText="1"/>
      <protection locked="0"/>
    </xf>
    <xf numFmtId="49" fontId="14" fillId="0" borderId="27" xfId="5" applyNumberFormat="1" applyFont="1" applyBorder="1" applyAlignment="1" applyProtection="1">
      <alignment horizontal="center" vertical="center" wrapText="1"/>
      <protection locked="0"/>
    </xf>
    <xf numFmtId="165" fontId="14" fillId="0" borderId="28" xfId="5" applyNumberFormat="1" applyFont="1" applyBorder="1" applyAlignment="1">
      <alignment vertical="center" wrapText="1"/>
    </xf>
    <xf numFmtId="165" fontId="5" fillId="0" borderId="1" xfId="5" applyNumberFormat="1" applyFont="1" applyBorder="1" applyAlignment="1">
      <alignment horizontal="left" vertical="center" wrapText="1"/>
    </xf>
    <xf numFmtId="165" fontId="9" fillId="3" borderId="2" xfId="5" applyNumberFormat="1" applyFont="1" applyFill="1" applyBorder="1" applyAlignment="1">
      <alignment vertical="center" wrapText="1"/>
    </xf>
    <xf numFmtId="165" fontId="8" fillId="0" borderId="0" xfId="5" applyNumberFormat="1" applyFont="1" applyAlignment="1">
      <alignment vertical="center" wrapText="1"/>
    </xf>
    <xf numFmtId="165" fontId="5" fillId="0" borderId="5" xfId="5" applyNumberFormat="1" applyFont="1" applyBorder="1" applyAlignment="1" applyProtection="1">
      <alignment horizontal="center" wrapText="1"/>
      <protection locked="0"/>
    </xf>
    <xf numFmtId="165" fontId="9" fillId="0" borderId="56" xfId="5" applyNumberFormat="1" applyFont="1" applyBorder="1" applyAlignment="1">
      <alignment horizontal="center" vertical="center" wrapText="1"/>
    </xf>
    <xf numFmtId="165" fontId="3" fillId="0" borderId="6" xfId="5" applyNumberFormat="1" applyFont="1" applyBorder="1" applyAlignment="1" applyProtection="1">
      <alignment horizontal="left" vertical="center" wrapText="1" indent="1"/>
      <protection locked="0"/>
    </xf>
    <xf numFmtId="165" fontId="3" fillId="0" borderId="7" xfId="5" applyNumberFormat="1" applyFont="1" applyBorder="1" applyAlignment="1" applyProtection="1">
      <alignment vertical="center" wrapText="1"/>
      <protection locked="0"/>
    </xf>
    <xf numFmtId="49" fontId="3" fillId="0" borderId="7" xfId="5" applyNumberFormat="1" applyFont="1" applyBorder="1" applyAlignment="1" applyProtection="1">
      <alignment horizontal="center" vertical="center" wrapText="1"/>
      <protection locked="0"/>
    </xf>
    <xf numFmtId="165" fontId="3" fillId="0" borderId="8" xfId="5" applyNumberFormat="1" applyFont="1" applyBorder="1" applyAlignment="1">
      <alignment vertical="center" wrapText="1"/>
    </xf>
    <xf numFmtId="165" fontId="3" fillId="0" borderId="26" xfId="5" applyNumberFormat="1" applyFont="1" applyBorder="1" applyAlignment="1" applyProtection="1">
      <alignment horizontal="left" vertical="center" wrapText="1" indent="1"/>
      <protection locked="0"/>
    </xf>
    <xf numFmtId="165" fontId="3" fillId="0" borderId="27" xfId="5" applyNumberFormat="1" applyFont="1" applyBorder="1" applyAlignment="1" applyProtection="1">
      <alignment vertical="center" wrapText="1"/>
      <protection locked="0"/>
    </xf>
    <xf numFmtId="49" fontId="3" fillId="0" borderId="27" xfId="5" applyNumberFormat="1" applyFont="1" applyBorder="1" applyAlignment="1" applyProtection="1">
      <alignment horizontal="center" vertical="center" wrapText="1"/>
      <protection locked="0"/>
    </xf>
    <xf numFmtId="165" fontId="3" fillId="0" borderId="28" xfId="5" applyNumberFormat="1" applyFont="1" applyBorder="1" applyAlignment="1">
      <alignment vertical="center" wrapText="1"/>
    </xf>
    <xf numFmtId="165" fontId="5" fillId="0" borderId="2" xfId="5" applyNumberFormat="1" applyFont="1" applyBorder="1" applyAlignment="1">
      <alignment vertical="center" wrapText="1"/>
    </xf>
    <xf numFmtId="165" fontId="5" fillId="3" borderId="2" xfId="5" applyNumberFormat="1" applyFont="1" applyFill="1" applyBorder="1" applyAlignment="1">
      <alignment vertical="center" wrapText="1"/>
    </xf>
    <xf numFmtId="165" fontId="5" fillId="0" borderId="5" xfId="5" applyNumberFormat="1" applyFont="1" applyBorder="1" applyAlignment="1">
      <alignment vertical="center" wrapText="1"/>
    </xf>
    <xf numFmtId="0" fontId="34" fillId="0" borderId="0" xfId="5" applyFont="1" applyAlignment="1">
      <alignment horizontal="center" vertical="top" textRotation="180"/>
    </xf>
    <xf numFmtId="165" fontId="11" fillId="0" borderId="0" xfId="5" applyNumberFormat="1" applyFont="1" applyAlignment="1" applyProtection="1">
      <alignment vertical="center" wrapText="1"/>
      <protection locked="0"/>
    </xf>
    <xf numFmtId="165" fontId="7" fillId="0" borderId="22" xfId="5" applyNumberFormat="1" applyFont="1" applyBorder="1" applyAlignment="1">
      <alignment horizontal="right" vertical="center"/>
    </xf>
    <xf numFmtId="165" fontId="9" fillId="0" borderId="59" xfId="5" applyNumberFormat="1" applyFont="1" applyBorder="1" applyAlignment="1">
      <alignment horizontal="center" vertical="center"/>
    </xf>
    <xf numFmtId="165" fontId="9" fillId="0" borderId="35" xfId="5" applyNumberFormat="1" applyFont="1" applyBorder="1" applyAlignment="1">
      <alignment horizontal="center" vertical="center"/>
    </xf>
    <xf numFmtId="165" fontId="9" fillId="0" borderId="72" xfId="5" applyNumberFormat="1" applyFont="1" applyBorder="1" applyAlignment="1">
      <alignment horizontal="center" vertical="center"/>
    </xf>
    <xf numFmtId="49" fontId="46" fillId="0" borderId="57" xfId="5" applyNumberFormat="1" applyFont="1" applyBorder="1" applyAlignment="1">
      <alignment horizontal="left" vertical="center"/>
    </xf>
    <xf numFmtId="165" fontId="46" fillId="0" borderId="67" xfId="5" applyNumberFormat="1" applyFont="1" applyBorder="1" applyAlignment="1">
      <alignment horizontal="right" vertical="center" indent="2"/>
    </xf>
    <xf numFmtId="165" fontId="46" fillId="0" borderId="67" xfId="5" applyNumberFormat="1" applyFont="1" applyBorder="1" applyAlignment="1" applyProtection="1">
      <alignment horizontal="right" vertical="center" wrapText="1" indent="2"/>
      <protection locked="0"/>
    </xf>
    <xf numFmtId="165" fontId="46" fillId="0" borderId="69" xfId="5" applyNumberFormat="1" applyFont="1" applyBorder="1" applyAlignment="1" applyProtection="1">
      <alignment horizontal="right" vertical="center" wrapText="1" indent="2"/>
      <protection locked="0"/>
    </xf>
    <xf numFmtId="49" fontId="47" fillId="0" borderId="71" xfId="5" quotePrefix="1" applyNumberFormat="1" applyFont="1" applyBorder="1" applyAlignment="1">
      <alignment horizontal="left" vertical="center"/>
    </xf>
    <xf numFmtId="165" fontId="47" fillId="0" borderId="37" xfId="5" applyNumberFormat="1" applyFont="1" applyBorder="1" applyAlignment="1">
      <alignment horizontal="right" vertical="center" indent="2"/>
    </xf>
    <xf numFmtId="165" fontId="47" fillId="0" borderId="37" xfId="5" applyNumberFormat="1" applyFont="1" applyBorder="1" applyAlignment="1" applyProtection="1">
      <alignment horizontal="right" vertical="center" wrapText="1" indent="2"/>
      <protection locked="0"/>
    </xf>
    <xf numFmtId="49" fontId="46" fillId="0" borderId="71" xfId="5" applyNumberFormat="1" applyFont="1" applyBorder="1" applyAlignment="1">
      <alignment horizontal="left" vertical="center"/>
    </xf>
    <xf numFmtId="165" fontId="46" fillId="0" borderId="37" xfId="5" applyNumberFormat="1" applyFont="1" applyBorder="1" applyAlignment="1">
      <alignment horizontal="right" vertical="center" indent="2"/>
    </xf>
    <xf numFmtId="165" fontId="46" fillId="0" borderId="37" xfId="5" applyNumberFormat="1" applyFont="1" applyBorder="1" applyAlignment="1" applyProtection="1">
      <alignment horizontal="right" vertical="center" wrapText="1" indent="2"/>
      <protection locked="0"/>
    </xf>
    <xf numFmtId="49" fontId="25" fillId="0" borderId="17" xfId="5" applyNumberFormat="1" applyFont="1" applyBorder="1" applyAlignment="1" applyProtection="1">
      <alignment horizontal="left" vertical="center"/>
      <protection locked="0"/>
    </xf>
    <xf numFmtId="165" fontId="25" fillId="0" borderId="35" xfId="5" applyNumberFormat="1" applyFont="1" applyBorder="1" applyAlignment="1">
      <alignment horizontal="right" vertical="center" indent="2"/>
    </xf>
    <xf numFmtId="165" fontId="25" fillId="0" borderId="35" xfId="5" applyNumberFormat="1" applyFont="1" applyBorder="1" applyAlignment="1">
      <alignment horizontal="right" vertical="center" wrapText="1" indent="2"/>
    </xf>
    <xf numFmtId="49" fontId="46" fillId="0" borderId="10" xfId="5" applyNumberFormat="1" applyFont="1" applyBorder="1" applyAlignment="1">
      <alignment horizontal="left" vertical="center"/>
    </xf>
    <xf numFmtId="49" fontId="46" fillId="0" borderId="6" xfId="5" applyNumberFormat="1" applyFont="1" applyBorder="1" applyAlignment="1">
      <alignment horizontal="left" vertical="center"/>
    </xf>
    <xf numFmtId="49" fontId="46" fillId="0" borderId="26" xfId="5" applyNumberFormat="1" applyFont="1" applyBorder="1" applyAlignment="1" applyProtection="1">
      <alignment horizontal="left" vertical="center"/>
      <protection locked="0"/>
    </xf>
    <xf numFmtId="165" fontId="46" fillId="0" borderId="53" xfId="5" applyNumberFormat="1" applyFont="1" applyBorder="1" applyAlignment="1">
      <alignment horizontal="right" vertical="center" indent="2"/>
    </xf>
    <xf numFmtId="165" fontId="46" fillId="0" borderId="53" xfId="5" applyNumberFormat="1" applyFont="1" applyBorder="1" applyAlignment="1" applyProtection="1">
      <alignment horizontal="right" vertical="center" wrapText="1" indent="2"/>
      <protection locked="0"/>
    </xf>
    <xf numFmtId="165" fontId="46" fillId="0" borderId="51" xfId="5" applyNumberFormat="1" applyFont="1" applyBorder="1" applyAlignment="1" applyProtection="1">
      <alignment horizontal="right" vertical="center" wrapText="1" indent="2"/>
      <protection locked="0"/>
    </xf>
    <xf numFmtId="168" fontId="25" fillId="0" borderId="35" xfId="5" applyNumberFormat="1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7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right" textRotation="180" wrapText="1"/>
    </xf>
    <xf numFmtId="165" fontId="30" fillId="0" borderId="0" xfId="0" applyNumberFormat="1" applyFont="1" applyAlignment="1">
      <alignment vertical="center"/>
    </xf>
    <xf numFmtId="165" fontId="5" fillId="0" borderId="52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left" vertical="center" wrapText="1" indent="1"/>
    </xf>
    <xf numFmtId="49" fontId="49" fillId="0" borderId="2" xfId="0" applyNumberFormat="1" applyFont="1" applyBorder="1" applyAlignment="1" applyProtection="1">
      <alignment horizontal="center" vertical="center" wrapText="1"/>
      <protection locked="0"/>
    </xf>
    <xf numFmtId="165" fontId="49" fillId="0" borderId="35" xfId="0" applyNumberFormat="1" applyFont="1" applyBorder="1" applyAlignment="1">
      <alignment vertical="center" wrapText="1"/>
    </xf>
    <xf numFmtId="165" fontId="49" fillId="0" borderId="1" xfId="0" applyNumberFormat="1" applyFont="1" applyBorder="1" applyAlignment="1">
      <alignment vertical="center" wrapText="1"/>
    </xf>
    <xf numFmtId="165" fontId="49" fillId="0" borderId="2" xfId="0" applyNumberFormat="1" applyFont="1" applyBorder="1" applyAlignment="1">
      <alignment vertical="center" wrapText="1"/>
    </xf>
    <xf numFmtId="165" fontId="49" fillId="0" borderId="5" xfId="0" applyNumberFormat="1" applyFont="1" applyBorder="1" applyAlignment="1">
      <alignment vertical="center" wrapText="1"/>
    </xf>
    <xf numFmtId="165" fontId="14" fillId="0" borderId="35" xfId="0" applyNumberFormat="1" applyFont="1" applyBorder="1" applyAlignment="1">
      <alignment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14" fillId="0" borderId="37" xfId="0" applyNumberFormat="1" applyFont="1" applyBorder="1" applyAlignment="1" applyProtection="1">
      <alignment horizontal="left" vertical="center" wrapText="1" indent="1"/>
      <protection locked="0"/>
    </xf>
    <xf numFmtId="49" fontId="49" fillId="0" borderId="7" xfId="0" applyNumberFormat="1" applyFont="1" applyBorder="1" applyAlignment="1" applyProtection="1">
      <alignment horizontal="center" vertical="center" wrapText="1"/>
      <protection locked="0"/>
    </xf>
    <xf numFmtId="165" fontId="49" fillId="0" borderId="37" xfId="0" applyNumberFormat="1" applyFont="1" applyBorder="1" applyAlignment="1" applyProtection="1">
      <alignment vertical="center" wrapText="1"/>
      <protection locked="0"/>
    </xf>
    <xf numFmtId="165" fontId="49" fillId="0" borderId="6" xfId="0" applyNumberFormat="1" applyFont="1" applyBorder="1" applyAlignment="1" applyProtection="1">
      <alignment vertical="center" wrapText="1"/>
      <protection locked="0"/>
    </xf>
    <xf numFmtId="165" fontId="49" fillId="0" borderId="7" xfId="0" applyNumberFormat="1" applyFont="1" applyBorder="1" applyAlignment="1" applyProtection="1">
      <alignment vertical="center" wrapText="1"/>
      <protection locked="0"/>
    </xf>
    <xf numFmtId="165" fontId="49" fillId="0" borderId="8" xfId="0" applyNumberFormat="1" applyFont="1" applyBorder="1" applyAlignment="1" applyProtection="1">
      <alignment vertical="center" wrapText="1"/>
      <protection locked="0"/>
    </xf>
    <xf numFmtId="165" fontId="14" fillId="0" borderId="37" xfId="0" applyNumberFormat="1" applyFont="1" applyBorder="1" applyAlignment="1">
      <alignment vertical="center" wrapText="1"/>
    </xf>
    <xf numFmtId="165" fontId="9" fillId="0" borderId="26" xfId="0" applyNumberFormat="1" applyFont="1" applyBorder="1" applyAlignment="1">
      <alignment horizontal="center" vertical="center" wrapText="1"/>
    </xf>
    <xf numFmtId="165" fontId="14" fillId="0" borderId="53" xfId="0" applyNumberFormat="1" applyFont="1" applyBorder="1" applyAlignment="1" applyProtection="1">
      <alignment horizontal="left" vertical="center" wrapText="1" indent="1"/>
      <protection locked="0"/>
    </xf>
    <xf numFmtId="49" fontId="49" fillId="0" borderId="27" xfId="0" applyNumberFormat="1" applyFont="1" applyBorder="1" applyAlignment="1" applyProtection="1">
      <alignment horizontal="center" vertical="center" wrapText="1"/>
      <protection locked="0"/>
    </xf>
    <xf numFmtId="165" fontId="49" fillId="0" borderId="53" xfId="0" applyNumberFormat="1" applyFont="1" applyBorder="1" applyAlignment="1" applyProtection="1">
      <alignment vertical="center" wrapText="1"/>
      <protection locked="0"/>
    </xf>
    <xf numFmtId="165" fontId="49" fillId="0" borderId="26" xfId="0" applyNumberFormat="1" applyFont="1" applyBorder="1" applyAlignment="1" applyProtection="1">
      <alignment vertical="center" wrapText="1"/>
      <protection locked="0"/>
    </xf>
    <xf numFmtId="165" fontId="49" fillId="0" borderId="27" xfId="0" applyNumberFormat="1" applyFont="1" applyBorder="1" applyAlignment="1" applyProtection="1">
      <alignment vertical="center" wrapText="1"/>
      <protection locked="0"/>
    </xf>
    <xf numFmtId="165" fontId="49" fillId="0" borderId="28" xfId="0" applyNumberFormat="1" applyFont="1" applyBorder="1" applyAlignment="1" applyProtection="1">
      <alignment vertical="center" wrapText="1"/>
      <protection locked="0"/>
    </xf>
    <xf numFmtId="165" fontId="14" fillId="0" borderId="53" xfId="0" applyNumberFormat="1" applyFont="1" applyBorder="1" applyAlignment="1">
      <alignment vertical="center" wrapText="1"/>
    </xf>
    <xf numFmtId="165" fontId="10" fillId="0" borderId="35" xfId="0" applyNumberFormat="1" applyFont="1" applyBorder="1" applyAlignment="1">
      <alignment horizontal="left" vertical="center" wrapText="1" indent="1"/>
    </xf>
    <xf numFmtId="165" fontId="9" fillId="0" borderId="20" xfId="0" applyNumberFormat="1" applyFont="1" applyBorder="1" applyAlignment="1">
      <alignment horizontal="center" vertical="center" wrapText="1"/>
    </xf>
    <xf numFmtId="165" fontId="14" fillId="0" borderId="36" xfId="0" applyNumberFormat="1" applyFont="1" applyBorder="1" applyAlignment="1" applyProtection="1">
      <alignment horizontal="left" vertical="center" wrapText="1" indent="1"/>
      <protection locked="0"/>
    </xf>
    <xf numFmtId="49" fontId="49" fillId="0" borderId="41" xfId="0" applyNumberFormat="1" applyFont="1" applyBorder="1" applyAlignment="1" applyProtection="1">
      <alignment horizontal="center" vertical="center" wrapText="1"/>
      <protection locked="0"/>
    </xf>
    <xf numFmtId="165" fontId="49" fillId="0" borderId="40" xfId="0" applyNumberFormat="1" applyFont="1" applyBorder="1" applyAlignment="1" applyProtection="1">
      <alignment vertical="center" wrapText="1"/>
      <protection locked="0"/>
    </xf>
    <xf numFmtId="165" fontId="49" fillId="0" borderId="20" xfId="0" applyNumberFormat="1" applyFont="1" applyBorder="1" applyAlignment="1" applyProtection="1">
      <alignment vertical="center" wrapText="1"/>
      <protection locked="0"/>
    </xf>
    <xf numFmtId="165" fontId="49" fillId="0" borderId="21" xfId="0" applyNumberFormat="1" applyFont="1" applyBorder="1" applyAlignment="1" applyProtection="1">
      <alignment vertical="center" wrapText="1"/>
      <protection locked="0"/>
    </xf>
    <xf numFmtId="165" fontId="49" fillId="0" borderId="12" xfId="0" applyNumberFormat="1" applyFont="1" applyBorder="1" applyAlignment="1" applyProtection="1">
      <alignment vertical="center" wrapText="1"/>
      <protection locked="0"/>
    </xf>
    <xf numFmtId="165" fontId="14" fillId="0" borderId="40" xfId="0" applyNumberFormat="1" applyFont="1" applyBorder="1" applyAlignment="1">
      <alignment vertical="center" wrapText="1"/>
    </xf>
    <xf numFmtId="165" fontId="49" fillId="3" borderId="18" xfId="0" applyNumberFormat="1" applyFont="1" applyFill="1" applyBorder="1" applyAlignment="1">
      <alignment horizontal="left" vertical="center" wrapText="1" indent="2"/>
    </xf>
    <xf numFmtId="0" fontId="14" fillId="0" borderId="21" xfId="10" applyFont="1" applyBorder="1" applyAlignment="1">
      <alignment horizontal="left" vertical="center" indent="1"/>
    </xf>
    <xf numFmtId="4" fontId="0" fillId="0" borderId="7" xfId="1" applyNumberFormat="1" applyFont="1" applyBorder="1"/>
    <xf numFmtId="165" fontId="20" fillId="0" borderId="22" xfId="7" applyNumberFormat="1" applyFont="1" applyBorder="1" applyAlignment="1">
      <alignment horizontal="left" vertical="center"/>
    </xf>
    <xf numFmtId="165" fontId="20" fillId="0" borderId="22" xfId="7" applyNumberFormat="1" applyFont="1" applyBorder="1" applyAlignment="1">
      <alignment horizontal="left"/>
    </xf>
    <xf numFmtId="0" fontId="5" fillId="0" borderId="18" xfId="0" applyFont="1" applyBorder="1" applyAlignment="1">
      <alignment horizontal="center" vertical="center" wrapText="1"/>
    </xf>
    <xf numFmtId="0" fontId="9" fillId="0" borderId="46" xfId="7" applyFont="1" applyBorder="1" applyAlignment="1">
      <alignment horizontal="center" vertical="center" wrapText="1"/>
    </xf>
    <xf numFmtId="0" fontId="22" fillId="0" borderId="47" xfId="5" applyFont="1" applyBorder="1" applyAlignment="1">
      <alignment horizontal="left" wrapText="1" indent="1"/>
    </xf>
    <xf numFmtId="0" fontId="22" fillId="0" borderId="39" xfId="5" applyFont="1" applyBorder="1" applyAlignment="1">
      <alignment horizontal="left" wrapText="1" indent="1"/>
    </xf>
    <xf numFmtId="0" fontId="22" fillId="0" borderId="68" xfId="5" applyFont="1" applyBorder="1" applyAlignment="1">
      <alignment horizontal="left" wrapText="1" indent="1"/>
    </xf>
    <xf numFmtId="0" fontId="9" fillId="0" borderId="18" xfId="7" applyFont="1" applyBorder="1" applyAlignment="1">
      <alignment horizontal="center" vertical="center" wrapText="1"/>
    </xf>
    <xf numFmtId="0" fontId="9" fillId="0" borderId="18" xfId="7" applyFont="1" applyBorder="1" applyAlignment="1">
      <alignment vertical="center" wrapText="1"/>
    </xf>
    <xf numFmtId="165" fontId="14" fillId="0" borderId="0" xfId="5" applyNumberFormat="1" applyFont="1" applyBorder="1" applyAlignment="1">
      <alignment horizontal="left" vertical="center" wrapText="1" indent="1"/>
    </xf>
    <xf numFmtId="165" fontId="26" fillId="0" borderId="49" xfId="5" applyNumberFormat="1" applyFont="1" applyBorder="1" applyAlignment="1">
      <alignment horizontal="left" vertical="center" wrapText="1" indent="1"/>
    </xf>
    <xf numFmtId="165" fontId="14" fillId="0" borderId="60" xfId="5" applyNumberFormat="1" applyFont="1" applyBorder="1" applyAlignment="1" applyProtection="1">
      <alignment horizontal="left" vertical="center" wrapText="1" indent="1"/>
      <protection locked="0"/>
    </xf>
    <xf numFmtId="165" fontId="5" fillId="0" borderId="49" xfId="5" applyNumberFormat="1" applyFont="1" applyBorder="1" applyAlignment="1">
      <alignment horizontal="centerContinuous" vertical="center" wrapText="1"/>
    </xf>
    <xf numFmtId="165" fontId="10" fillId="0" borderId="49" xfId="5" applyNumberFormat="1" applyFont="1" applyBorder="1" applyAlignment="1">
      <alignment horizontal="center" vertical="center" wrapText="1"/>
    </xf>
    <xf numFmtId="165" fontId="14" fillId="0" borderId="4" xfId="5" applyNumberFormat="1" applyFont="1" applyBorder="1" applyAlignment="1" applyProtection="1">
      <alignment horizontal="left" vertical="center" wrapText="1" indent="1"/>
      <protection locked="0"/>
    </xf>
    <xf numFmtId="165" fontId="12" fillId="0" borderId="0" xfId="5" applyNumberFormat="1" applyFont="1" applyBorder="1" applyAlignment="1">
      <alignment horizontal="left" vertical="center" wrapText="1" indent="1"/>
    </xf>
    <xf numFmtId="165" fontId="12" fillId="0" borderId="60" xfId="5" applyNumberFormat="1" applyFont="1" applyBorder="1" applyAlignment="1">
      <alignment horizontal="left" vertical="center" wrapText="1" indent="1"/>
    </xf>
    <xf numFmtId="165" fontId="28" fillId="0" borderId="0" xfId="5" applyNumberFormat="1" applyFont="1" applyBorder="1" applyAlignment="1">
      <alignment horizontal="center" vertical="center" wrapText="1"/>
    </xf>
    <xf numFmtId="165" fontId="14" fillId="0" borderId="74" xfId="5" applyNumberFormat="1" applyFont="1" applyBorder="1" applyAlignment="1">
      <alignment horizontal="right" vertical="center" wrapText="1" indent="1"/>
    </xf>
    <xf numFmtId="165" fontId="14" fillId="0" borderId="60" xfId="5" applyNumberFormat="1" applyFont="1" applyBorder="1" applyAlignment="1">
      <alignment horizontal="right" vertical="center" wrapText="1" indent="1"/>
    </xf>
    <xf numFmtId="165" fontId="14" fillId="0" borderId="60" xfId="5" applyNumberFormat="1" applyFont="1" applyBorder="1" applyAlignment="1" applyProtection="1">
      <alignment horizontal="right" vertical="center" wrapText="1" indent="1"/>
      <protection locked="0"/>
    </xf>
    <xf numFmtId="0" fontId="8" fillId="0" borderId="49" xfId="5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left" vertical="center" wrapText="1" indent="1"/>
    </xf>
    <xf numFmtId="0" fontId="5" fillId="0" borderId="38" xfId="0" applyFont="1" applyBorder="1" applyAlignment="1">
      <alignment horizontal="center" vertical="center" wrapText="1"/>
    </xf>
    <xf numFmtId="165" fontId="3" fillId="0" borderId="38" xfId="5" applyNumberFormat="1" applyFont="1" applyBorder="1" applyAlignment="1">
      <alignment vertical="center" wrapText="1"/>
    </xf>
    <xf numFmtId="0" fontId="14" fillId="0" borderId="38" xfId="5" applyFont="1" applyBorder="1" applyAlignment="1">
      <alignment vertical="center" wrapText="1"/>
    </xf>
    <xf numFmtId="0" fontId="1" fillId="0" borderId="38" xfId="5" applyBorder="1" applyAlignment="1">
      <alignment vertical="center" wrapText="1"/>
    </xf>
    <xf numFmtId="0" fontId="8" fillId="0" borderId="17" xfId="5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165" fontId="20" fillId="0" borderId="22" xfId="7" applyNumberFormat="1" applyFont="1" applyBorder="1" applyAlignment="1">
      <alignment horizontal="left" vertical="center"/>
    </xf>
    <xf numFmtId="165" fontId="6" fillId="0" borderId="0" xfId="7" applyNumberFormat="1" applyFont="1" applyAlignment="1">
      <alignment horizontal="center" vertical="center"/>
    </xf>
    <xf numFmtId="165" fontId="20" fillId="0" borderId="22" xfId="7" applyNumberFormat="1" applyFont="1" applyBorder="1" applyAlignment="1">
      <alignment horizontal="left"/>
    </xf>
    <xf numFmtId="0" fontId="24" fillId="0" borderId="0" xfId="7" applyFont="1" applyAlignment="1">
      <alignment horizontal="center"/>
    </xf>
    <xf numFmtId="165" fontId="25" fillId="0" borderId="67" xfId="5" applyNumberFormat="1" applyFont="1" applyBorder="1" applyAlignment="1">
      <alignment horizontal="center" vertical="center" wrapText="1"/>
    </xf>
    <xf numFmtId="165" fontId="25" fillId="0" borderId="72" xfId="5" applyNumberFormat="1" applyFont="1" applyBorder="1" applyAlignment="1">
      <alignment horizontal="center" vertical="center" wrapText="1"/>
    </xf>
    <xf numFmtId="165" fontId="25" fillId="0" borderId="69" xfId="5" applyNumberFormat="1" applyFont="1" applyBorder="1" applyAlignment="1">
      <alignment horizontal="center" vertical="center" wrapText="1"/>
    </xf>
    <xf numFmtId="165" fontId="25" fillId="0" borderId="51" xfId="5" applyNumberFormat="1" applyFont="1" applyBorder="1" applyAlignment="1">
      <alignment horizontal="center" vertical="center" wrapText="1"/>
    </xf>
    <xf numFmtId="165" fontId="6" fillId="0" borderId="0" xfId="5" applyNumberFormat="1" applyFont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49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9" fillId="0" borderId="67" xfId="5" applyFont="1" applyBorder="1" applyAlignment="1">
      <alignment horizontal="center" vertical="center" wrapText="1"/>
    </xf>
    <xf numFmtId="0" fontId="9" fillId="0" borderId="72" xfId="5" applyFont="1" applyBorder="1" applyAlignment="1">
      <alignment horizontal="center" vertical="center" wrapText="1"/>
    </xf>
    <xf numFmtId="0" fontId="5" fillId="0" borderId="50" xfId="5" applyFont="1" applyBorder="1" applyAlignment="1">
      <alignment horizontal="center" vertical="center" wrapText="1"/>
    </xf>
    <xf numFmtId="0" fontId="5" fillId="0" borderId="59" xfId="5" applyFont="1" applyBorder="1" applyAlignment="1">
      <alignment horizontal="center" vertical="center" wrapText="1"/>
    </xf>
    <xf numFmtId="0" fontId="5" fillId="0" borderId="63" xfId="5" applyFont="1" applyBorder="1" applyAlignment="1">
      <alignment horizontal="center" vertical="center" wrapText="1"/>
    </xf>
    <xf numFmtId="0" fontId="5" fillId="0" borderId="62" xfId="5" applyFont="1" applyBorder="1" applyAlignment="1">
      <alignment horizontal="center" vertical="center" wrapText="1"/>
    </xf>
    <xf numFmtId="165" fontId="5" fillId="0" borderId="17" xfId="5" applyNumberFormat="1" applyFont="1" applyBorder="1" applyAlignment="1">
      <alignment horizontal="center" vertical="center" wrapText="1"/>
    </xf>
    <xf numFmtId="165" fontId="5" fillId="0" borderId="49" xfId="5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165" fontId="5" fillId="0" borderId="49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9" fillId="0" borderId="67" xfId="5" applyNumberFormat="1" applyFont="1" applyBorder="1" applyAlignment="1">
      <alignment horizontal="center" vertical="center" wrapText="1"/>
    </xf>
    <xf numFmtId="165" fontId="9" fillId="0" borderId="72" xfId="5" applyNumberFormat="1" applyFont="1" applyBorder="1" applyAlignment="1">
      <alignment horizontal="center" vertical="center" wrapText="1"/>
    </xf>
    <xf numFmtId="165" fontId="43" fillId="0" borderId="0" xfId="5" applyNumberFormat="1" applyFont="1" applyAlignment="1" applyProtection="1">
      <alignment horizontal="right" vertical="center" wrapText="1"/>
      <protection locked="0"/>
    </xf>
    <xf numFmtId="165" fontId="24" fillId="0" borderId="0" xfId="5" applyNumberFormat="1" applyFont="1" applyAlignment="1" applyProtection="1">
      <alignment horizontal="center" vertical="center" wrapText="1"/>
      <protection locked="0"/>
    </xf>
    <xf numFmtId="0" fontId="43" fillId="0" borderId="0" xfId="5" applyFont="1" applyAlignment="1" applyProtection="1">
      <alignment horizontal="right" vertical="center" wrapText="1"/>
      <protection locked="0"/>
    </xf>
    <xf numFmtId="168" fontId="48" fillId="0" borderId="43" xfId="5" applyNumberFormat="1" applyFont="1" applyBorder="1" applyAlignment="1" applyProtection="1">
      <alignment horizontal="left" vertical="center" wrapText="1"/>
      <protection locked="0"/>
    </xf>
    <xf numFmtId="0" fontId="24" fillId="0" borderId="0" xfId="5" applyFont="1" applyAlignment="1">
      <alignment horizontal="center" vertical="center"/>
    </xf>
    <xf numFmtId="0" fontId="24" fillId="0" borderId="0" xfId="5" applyFont="1" applyAlignment="1" applyProtection="1">
      <alignment horizontal="center" vertical="center"/>
      <protection locked="0"/>
    </xf>
    <xf numFmtId="165" fontId="39" fillId="0" borderId="0" xfId="5" applyNumberFormat="1" applyFont="1" applyAlignment="1" applyProtection="1">
      <alignment horizontal="left" vertical="center" wrapText="1"/>
      <protection locked="0"/>
    </xf>
    <xf numFmtId="165" fontId="1" fillId="0" borderId="0" xfId="5" applyNumberFormat="1" applyAlignment="1" applyProtection="1">
      <alignment horizontal="left" vertical="center" wrapText="1"/>
      <protection locked="0"/>
    </xf>
    <xf numFmtId="165" fontId="8" fillId="0" borderId="50" xfId="5" applyNumberFormat="1" applyFont="1" applyBorder="1" applyAlignment="1">
      <alignment horizontal="center" vertical="center"/>
    </xf>
    <xf numFmtId="165" fontId="8" fillId="0" borderId="38" xfId="5" applyNumberFormat="1" applyFont="1" applyBorder="1" applyAlignment="1">
      <alignment horizontal="center" vertical="center"/>
    </xf>
    <xf numFmtId="165" fontId="8" fillId="0" borderId="59" xfId="5" applyNumberFormat="1" applyFont="1" applyBorder="1" applyAlignment="1">
      <alignment horizontal="center" vertical="center"/>
    </xf>
    <xf numFmtId="165" fontId="26" fillId="0" borderId="50" xfId="5" applyNumberFormat="1" applyFont="1" applyBorder="1" applyAlignment="1">
      <alignment horizontal="center" vertical="center" wrapText="1"/>
    </xf>
    <xf numFmtId="165" fontId="26" fillId="0" borderId="43" xfId="5" applyNumberFormat="1" applyFont="1" applyBorder="1" applyAlignment="1">
      <alignment horizontal="center" vertical="center" wrapText="1"/>
    </xf>
    <xf numFmtId="0" fontId="1" fillId="0" borderId="44" xfId="5" applyBorder="1" applyAlignment="1">
      <alignment horizontal="center" vertical="center" wrapText="1"/>
    </xf>
    <xf numFmtId="165" fontId="8" fillId="0" borderId="67" xfId="5" applyNumberFormat="1" applyFont="1" applyBorder="1" applyAlignment="1">
      <alignment horizontal="center" vertical="center" wrapText="1"/>
    </xf>
    <xf numFmtId="165" fontId="8" fillId="0" borderId="40" xfId="5" applyNumberFormat="1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165" fontId="8" fillId="0" borderId="17" xfId="5" applyNumberFormat="1" applyFont="1" applyBorder="1" applyAlignment="1">
      <alignment horizontal="center" vertical="center" wrapText="1"/>
    </xf>
    <xf numFmtId="0" fontId="1" fillId="0" borderId="49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0" fontId="45" fillId="0" borderId="72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left" vertical="center" wrapText="1" indent="2"/>
    </xf>
    <xf numFmtId="165" fontId="5" fillId="0" borderId="15" xfId="0" applyNumberFormat="1" applyFont="1" applyBorder="1" applyAlignment="1">
      <alignment horizontal="left" vertical="center" wrapText="1" indent="2"/>
    </xf>
    <xf numFmtId="165" fontId="24" fillId="0" borderId="0" xfId="5" applyNumberFormat="1" applyFont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 wrapText="1"/>
    </xf>
    <xf numFmtId="165" fontId="5" fillId="0" borderId="72" xfId="0" applyNumberFormat="1" applyFont="1" applyBorder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/>
    </xf>
    <xf numFmtId="165" fontId="5" fillId="0" borderId="72" xfId="0" applyNumberFormat="1" applyFont="1" applyBorder="1" applyAlignment="1">
      <alignment horizontal="center" vertical="center"/>
    </xf>
    <xf numFmtId="165" fontId="5" fillId="0" borderId="57" xfId="0" applyNumberFormat="1" applyFont="1" applyBorder="1" applyAlignment="1">
      <alignment horizontal="center" vertical="center"/>
    </xf>
    <xf numFmtId="165" fontId="5" fillId="0" borderId="58" xfId="0" applyNumberFormat="1" applyFont="1" applyBorder="1" applyAlignment="1">
      <alignment horizontal="center" vertical="center"/>
    </xf>
    <xf numFmtId="165" fontId="5" fillId="0" borderId="45" xfId="0" applyNumberFormat="1" applyFont="1" applyBorder="1" applyAlignment="1">
      <alignment horizontal="center" vertical="center"/>
    </xf>
    <xf numFmtId="0" fontId="31" fillId="0" borderId="0" xfId="5" applyFont="1" applyAlignment="1">
      <alignment horizontal="center" wrapText="1"/>
    </xf>
    <xf numFmtId="0" fontId="12" fillId="0" borderId="43" xfId="5" applyFont="1" applyBorder="1" applyAlignment="1">
      <alignment horizontal="justify" vertical="center" wrapText="1"/>
    </xf>
    <xf numFmtId="14" fontId="35" fillId="0" borderId="60" xfId="9" applyNumberFormat="1" applyFont="1" applyBorder="1" applyAlignment="1">
      <alignment horizontal="center"/>
    </xf>
    <xf numFmtId="0" fontId="35" fillId="0" borderId="60" xfId="9" applyFont="1" applyBorder="1" applyAlignment="1">
      <alignment horizontal="center"/>
    </xf>
    <xf numFmtId="0" fontId="35" fillId="0" borderId="19" xfId="9" applyFont="1" applyBorder="1" applyAlignment="1">
      <alignment horizontal="center"/>
    </xf>
    <xf numFmtId="0" fontId="35" fillId="0" borderId="0" xfId="8" applyFont="1" applyAlignment="1">
      <alignment horizontal="center" vertical="center" wrapText="1"/>
    </xf>
    <xf numFmtId="0" fontId="35" fillId="0" borderId="0" xfId="9" applyFont="1" applyAlignment="1">
      <alignment horizontal="center"/>
    </xf>
    <xf numFmtId="14" fontId="35" fillId="0" borderId="0" xfId="9" applyNumberFormat="1" applyFont="1" applyAlignment="1">
      <alignment horizontal="center"/>
    </xf>
    <xf numFmtId="0" fontId="35" fillId="0" borderId="23" xfId="8" applyFont="1" applyBorder="1" applyAlignment="1">
      <alignment horizontal="center" vertical="center" wrapText="1"/>
    </xf>
    <xf numFmtId="0" fontId="35" fillId="0" borderId="20" xfId="8" applyFont="1" applyBorder="1" applyAlignment="1">
      <alignment horizontal="center" vertical="center" wrapText="1"/>
    </xf>
    <xf numFmtId="0" fontId="35" fillId="0" borderId="10" xfId="8" applyFont="1" applyBorder="1" applyAlignment="1">
      <alignment horizontal="center" vertical="center" wrapText="1"/>
    </xf>
    <xf numFmtId="0" fontId="35" fillId="0" borderId="58" xfId="9" applyFont="1" applyBorder="1" applyAlignment="1">
      <alignment horizontal="center"/>
    </xf>
    <xf numFmtId="0" fontId="35" fillId="0" borderId="64" xfId="9" applyFont="1" applyBorder="1" applyAlignment="1">
      <alignment horizontal="center"/>
    </xf>
    <xf numFmtId="0" fontId="35" fillId="0" borderId="73" xfId="9" applyFont="1" applyBorder="1" applyAlignment="1">
      <alignment horizontal="center"/>
    </xf>
    <xf numFmtId="0" fontId="0" fillId="0" borderId="58" xfId="0" applyBorder="1"/>
    <xf numFmtId="0" fontId="0" fillId="0" borderId="64" xfId="0" applyBorder="1"/>
    <xf numFmtId="0" fontId="35" fillId="0" borderId="45" xfId="9" applyFont="1" applyBorder="1" applyAlignment="1">
      <alignment horizontal="center"/>
    </xf>
    <xf numFmtId="0" fontId="35" fillId="0" borderId="33" xfId="9" applyFont="1" applyBorder="1" applyAlignment="1">
      <alignment horizontal="center"/>
    </xf>
    <xf numFmtId="0" fontId="35" fillId="0" borderId="0" xfId="8" applyFont="1" applyAlignment="1">
      <alignment horizontal="left" vertical="center" wrapText="1"/>
    </xf>
    <xf numFmtId="14" fontId="35" fillId="0" borderId="39" xfId="9" applyNumberFormat="1" applyFont="1" applyBorder="1" applyAlignment="1">
      <alignment horizontal="center"/>
    </xf>
    <xf numFmtId="14" fontId="35" fillId="0" borderId="33" xfId="9" applyNumberFormat="1" applyFont="1" applyBorder="1" applyAlignment="1">
      <alignment horizontal="center"/>
    </xf>
    <xf numFmtId="0" fontId="24" fillId="0" borderId="0" xfId="10" applyFont="1" applyAlignment="1">
      <alignment horizontal="center" wrapText="1"/>
    </xf>
    <xf numFmtId="0" fontId="24" fillId="0" borderId="0" xfId="10" applyFont="1" applyAlignment="1">
      <alignment horizontal="center"/>
    </xf>
    <xf numFmtId="0" fontId="38" fillId="0" borderId="18" xfId="10" applyFont="1" applyBorder="1" applyAlignment="1">
      <alignment horizontal="left" vertical="center" indent="1"/>
    </xf>
    <xf numFmtId="0" fontId="38" fillId="0" borderId="49" xfId="10" applyFont="1" applyBorder="1" applyAlignment="1">
      <alignment horizontal="left" vertical="center" indent="1"/>
    </xf>
    <xf numFmtId="0" fontId="38" fillId="0" borderId="15" xfId="10" applyFont="1" applyBorder="1" applyAlignment="1">
      <alignment horizontal="left" vertical="center" indent="1"/>
    </xf>
    <xf numFmtId="165" fontId="5" fillId="0" borderId="67" xfId="5" applyNumberFormat="1" applyFont="1" applyBorder="1" applyAlignment="1">
      <alignment horizontal="center" vertical="center" wrapText="1"/>
    </xf>
    <xf numFmtId="165" fontId="5" fillId="0" borderId="72" xfId="5" applyNumberFormat="1" applyFont="1" applyBorder="1" applyAlignment="1">
      <alignment horizontal="center" vertical="center" wrapText="1"/>
    </xf>
    <xf numFmtId="165" fontId="5" fillId="0" borderId="67" xfId="5" applyNumberFormat="1" applyFont="1" applyBorder="1" applyAlignment="1">
      <alignment horizontal="center" vertical="center"/>
    </xf>
    <xf numFmtId="165" fontId="5" fillId="0" borderId="72" xfId="5" applyNumberFormat="1" applyFont="1" applyBorder="1" applyAlignment="1">
      <alignment horizontal="center" vertical="center"/>
    </xf>
    <xf numFmtId="0" fontId="24" fillId="0" borderId="0" xfId="10" applyFont="1" applyAlignment="1" applyProtection="1">
      <alignment horizontal="center" wrapText="1"/>
      <protection locked="0"/>
    </xf>
    <xf numFmtId="0" fontId="24" fillId="0" borderId="0" xfId="10" applyFont="1" applyAlignment="1" applyProtection="1">
      <alignment horizontal="center"/>
      <protection locked="0"/>
    </xf>
  </cellXfs>
  <cellStyles count="13">
    <cellStyle name="Ezres" xfId="1" builtinId="3"/>
    <cellStyle name="Ezres 2" xfId="2"/>
    <cellStyle name="Ezres 3" xfId="3"/>
    <cellStyle name="Ezres 4" xfId="4"/>
    <cellStyle name="Hiperhivatkozás" xfId="11"/>
    <cellStyle name="Már látott hiperhivatkozás" xfId="12"/>
    <cellStyle name="Normál" xfId="0" builtinId="0"/>
    <cellStyle name="Normál 2" xfId="5"/>
    <cellStyle name="Normál 3" xfId="6"/>
    <cellStyle name="Normál_KVRENMUNKA" xfId="7"/>
    <cellStyle name="Normál_Létszám(15. tábla) 2" xfId="8"/>
    <cellStyle name="Normál_Létszámtábla. (2) 2" xfId="9"/>
    <cellStyle name="Normál_SEGEDLETEK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225;taap&#225;ti/Test&#252;leti%20&#252;l&#233;sek/2020.02.18/13.%20el&#337;terjeszt&#233;s%20k&#246;lts&#233;gvet&#233;si%20rendelet%20mell&#233;klete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RV_ZARSZ_ONKRM\Tartalom\&#214;NKORM&#193;NYZAT\EXCEL\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sz.mell."/>
      <sheetName val="5.m"/>
      <sheetName val="6.m"/>
      <sheetName val="7. sz. mell"/>
      <sheetName val="8. sz. mell. "/>
      <sheetName val="9. sz. mell"/>
      <sheetName val="10. sz. mell"/>
      <sheetName val="11.sz.mell."/>
      <sheetName val="12.m."/>
      <sheetName val="13.m"/>
      <sheetName val="14.m."/>
      <sheetName val="15.m"/>
      <sheetName val="16.m"/>
      <sheetName val="Munka1"/>
    </sheetNames>
    <sheetDataSet>
      <sheetData sheetId="0">
        <row r="5">
          <cell r="D5">
            <v>71229081</v>
          </cell>
        </row>
        <row r="6">
          <cell r="D6">
            <v>44929289</v>
          </cell>
        </row>
        <row r="7">
          <cell r="D7">
            <v>13965300</v>
          </cell>
        </row>
        <row r="8">
          <cell r="D8">
            <v>10534492</v>
          </cell>
        </row>
        <row r="9">
          <cell r="D9">
            <v>1800000</v>
          </cell>
        </row>
        <row r="10">
          <cell r="D10"/>
        </row>
        <row r="11">
          <cell r="D11">
            <v>0</v>
          </cell>
        </row>
        <row r="12">
          <cell r="D12">
            <v>77643914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77643914</v>
          </cell>
        </row>
        <row r="18">
          <cell r="D18"/>
        </row>
        <row r="19">
          <cell r="D19">
            <v>99327300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99327300</v>
          </cell>
        </row>
        <row r="25">
          <cell r="D25"/>
        </row>
        <row r="26">
          <cell r="D26">
            <v>3465000</v>
          </cell>
        </row>
        <row r="27">
          <cell r="D27">
            <v>435000</v>
          </cell>
        </row>
        <row r="28">
          <cell r="D28">
            <v>0</v>
          </cell>
        </row>
        <row r="29">
          <cell r="D29">
            <v>2000000</v>
          </cell>
        </row>
        <row r="30">
          <cell r="D30">
            <v>0</v>
          </cell>
        </row>
        <row r="31">
          <cell r="D31">
            <v>1000000</v>
          </cell>
        </row>
        <row r="32">
          <cell r="D32">
            <v>0</v>
          </cell>
        </row>
        <row r="33">
          <cell r="D33">
            <v>30000</v>
          </cell>
        </row>
        <row r="34">
          <cell r="D34">
            <v>10886894</v>
          </cell>
        </row>
        <row r="35">
          <cell r="D35">
            <v>0</v>
          </cell>
        </row>
        <row r="36">
          <cell r="D36">
            <v>2610000</v>
          </cell>
        </row>
        <row r="37">
          <cell r="D37">
            <v>0</v>
          </cell>
        </row>
        <row r="38">
          <cell r="D38">
            <v>4932656</v>
          </cell>
        </row>
        <row r="39">
          <cell r="D39">
            <v>1955800</v>
          </cell>
        </row>
        <row r="40">
          <cell r="D40">
            <v>1378438</v>
          </cell>
        </row>
        <row r="41">
          <cell r="D41">
            <v>0</v>
          </cell>
        </row>
        <row r="42">
          <cell r="D42">
            <v>10000</v>
          </cell>
        </row>
        <row r="43">
          <cell r="D43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6">
          <cell r="D56">
            <v>0</v>
          </cell>
        </row>
        <row r="57">
          <cell r="D57"/>
        </row>
        <row r="60">
          <cell r="D60">
            <v>0</v>
          </cell>
        </row>
        <row r="61">
          <cell r="D61"/>
        </row>
        <row r="62">
          <cell r="D62"/>
        </row>
        <row r="63">
          <cell r="D63">
            <v>0</v>
          </cell>
        </row>
        <row r="64">
          <cell r="D64"/>
        </row>
        <row r="65">
          <cell r="D65"/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31620845</v>
          </cell>
        </row>
        <row r="78">
          <cell r="D78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/>
        </row>
        <row r="83">
          <cell r="D83"/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99">
          <cell r="D99">
            <v>47217119</v>
          </cell>
        </row>
        <row r="100">
          <cell r="D100">
            <v>8352589</v>
          </cell>
        </row>
        <row r="101">
          <cell r="D101">
            <v>45506335</v>
          </cell>
        </row>
        <row r="102">
          <cell r="D102">
            <v>15373400</v>
          </cell>
        </row>
        <row r="103">
          <cell r="D103">
            <v>12237475</v>
          </cell>
        </row>
        <row r="105">
          <cell r="D105">
            <v>12257997</v>
          </cell>
        </row>
        <row r="106">
          <cell r="D106">
            <v>47451655</v>
          </cell>
        </row>
        <row r="107">
          <cell r="D107">
            <v>0</v>
          </cell>
        </row>
        <row r="109">
          <cell r="D109">
            <v>99927300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3000000</v>
          </cell>
        </row>
        <row r="116">
          <cell r="D116">
            <v>0</v>
          </cell>
        </row>
        <row r="126">
          <cell r="D126">
            <v>2849164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/>
        </row>
        <row r="137">
          <cell r="D137"/>
        </row>
      </sheetData>
      <sheetData sheetId="1">
        <row r="11">
          <cell r="D11">
            <v>0</v>
          </cell>
        </row>
        <row r="13">
          <cell r="D13"/>
        </row>
        <row r="14">
          <cell r="D14"/>
        </row>
        <row r="15">
          <cell r="D15"/>
        </row>
        <row r="16">
          <cell r="D16"/>
        </row>
        <row r="20">
          <cell r="D20"/>
        </row>
        <row r="21">
          <cell r="D21"/>
        </row>
        <row r="22">
          <cell r="D22"/>
        </row>
        <row r="23">
          <cell r="D23"/>
        </row>
        <row r="28">
          <cell r="D28"/>
        </row>
        <row r="30">
          <cell r="D30"/>
        </row>
        <row r="32">
          <cell r="D32"/>
        </row>
        <row r="35">
          <cell r="D35">
            <v>0</v>
          </cell>
        </row>
        <row r="37">
          <cell r="D37">
            <v>0</v>
          </cell>
        </row>
        <row r="41">
          <cell r="D41">
            <v>0</v>
          </cell>
        </row>
        <row r="43">
          <cell r="D43">
            <v>0</v>
          </cell>
        </row>
        <row r="45">
          <cell r="D45"/>
        </row>
        <row r="47">
          <cell r="D47"/>
        </row>
        <row r="48">
          <cell r="D48"/>
        </row>
        <row r="49">
          <cell r="D49"/>
        </row>
        <row r="50">
          <cell r="D50"/>
        </row>
        <row r="51">
          <cell r="D51"/>
        </row>
        <row r="53">
          <cell r="D53"/>
        </row>
        <row r="56">
          <cell r="D56"/>
        </row>
        <row r="60">
          <cell r="D60"/>
        </row>
        <row r="63">
          <cell r="D63"/>
        </row>
        <row r="68">
          <cell r="D68"/>
        </row>
        <row r="69">
          <cell r="D69"/>
        </row>
        <row r="70">
          <cell r="D70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8">
          <cell r="D78"/>
        </row>
        <row r="80">
          <cell r="D80"/>
        </row>
        <row r="81">
          <cell r="D81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107">
          <cell r="D107"/>
        </row>
        <row r="110">
          <cell r="D110"/>
        </row>
        <row r="111">
          <cell r="D111"/>
        </row>
        <row r="112">
          <cell r="D112"/>
        </row>
        <row r="116">
          <cell r="D116"/>
        </row>
        <row r="117">
          <cell r="D117"/>
        </row>
        <row r="118">
          <cell r="D118"/>
        </row>
        <row r="120">
          <cell r="D120"/>
        </row>
        <row r="121">
          <cell r="D121"/>
        </row>
        <row r="122">
          <cell r="D122"/>
        </row>
        <row r="123">
          <cell r="D123"/>
        </row>
        <row r="125">
          <cell r="D125"/>
        </row>
        <row r="127">
          <cell r="D127"/>
        </row>
        <row r="128">
          <cell r="D128"/>
        </row>
        <row r="129">
          <cell r="D129"/>
        </row>
        <row r="131">
          <cell r="D131"/>
        </row>
        <row r="132">
          <cell r="D132"/>
        </row>
        <row r="133">
          <cell r="D133"/>
        </row>
        <row r="134">
          <cell r="D134"/>
        </row>
        <row r="135">
          <cell r="D135"/>
        </row>
      </sheetData>
      <sheetData sheetId="2">
        <row r="11">
          <cell r="D11"/>
        </row>
        <row r="13">
          <cell r="D13"/>
        </row>
        <row r="14">
          <cell r="D14"/>
        </row>
        <row r="15">
          <cell r="D15"/>
        </row>
        <row r="16">
          <cell r="D16"/>
        </row>
        <row r="20">
          <cell r="D20"/>
        </row>
        <row r="21">
          <cell r="D21"/>
        </row>
        <row r="22">
          <cell r="D22"/>
        </row>
        <row r="23">
          <cell r="D23"/>
        </row>
        <row r="28">
          <cell r="D28"/>
        </row>
        <row r="30">
          <cell r="D30"/>
        </row>
        <row r="32">
          <cell r="D32"/>
        </row>
        <row r="35">
          <cell r="D35">
            <v>0</v>
          </cell>
        </row>
        <row r="37">
          <cell r="D37">
            <v>0</v>
          </cell>
        </row>
        <row r="41">
          <cell r="D41"/>
        </row>
        <row r="43">
          <cell r="D43"/>
        </row>
        <row r="45">
          <cell r="D45"/>
        </row>
        <row r="47">
          <cell r="D47"/>
        </row>
        <row r="48">
          <cell r="D48"/>
        </row>
        <row r="49">
          <cell r="D49"/>
        </row>
        <row r="50">
          <cell r="D50"/>
        </row>
        <row r="51">
          <cell r="D51"/>
        </row>
        <row r="53">
          <cell r="D53"/>
        </row>
        <row r="56">
          <cell r="D56"/>
        </row>
        <row r="60">
          <cell r="D60"/>
        </row>
        <row r="63">
          <cell r="D63"/>
        </row>
        <row r="68">
          <cell r="D68"/>
        </row>
        <row r="69">
          <cell r="D69"/>
        </row>
        <row r="70">
          <cell r="D70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8">
          <cell r="D78"/>
        </row>
        <row r="80">
          <cell r="D80"/>
        </row>
        <row r="82">
          <cell r="D82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107">
          <cell r="D107"/>
        </row>
        <row r="110">
          <cell r="D110"/>
        </row>
        <row r="111">
          <cell r="D111"/>
        </row>
        <row r="112">
          <cell r="D112"/>
        </row>
        <row r="116">
          <cell r="D116"/>
        </row>
        <row r="117">
          <cell r="D117"/>
        </row>
        <row r="118">
          <cell r="D118"/>
        </row>
        <row r="120">
          <cell r="D120"/>
        </row>
        <row r="121">
          <cell r="D121"/>
        </row>
        <row r="122">
          <cell r="D122"/>
        </row>
        <row r="123">
          <cell r="D123"/>
        </row>
        <row r="125">
          <cell r="D125"/>
        </row>
        <row r="127">
          <cell r="D127"/>
        </row>
        <row r="128">
          <cell r="D128"/>
        </row>
        <row r="129">
          <cell r="D129"/>
        </row>
        <row r="131">
          <cell r="D131"/>
        </row>
        <row r="132">
          <cell r="D132"/>
        </row>
        <row r="133">
          <cell r="D133"/>
        </row>
        <row r="134">
          <cell r="D134"/>
        </row>
        <row r="135">
          <cell r="D135"/>
        </row>
      </sheetData>
      <sheetData sheetId="3">
        <row r="11">
          <cell r="D11"/>
        </row>
        <row r="13">
          <cell r="D13"/>
        </row>
        <row r="14">
          <cell r="D14"/>
        </row>
        <row r="15">
          <cell r="D15"/>
        </row>
        <row r="16">
          <cell r="D16"/>
        </row>
        <row r="20">
          <cell r="D20"/>
        </row>
        <row r="21">
          <cell r="D21"/>
        </row>
        <row r="22">
          <cell r="D22"/>
        </row>
        <row r="23">
          <cell r="D23"/>
        </row>
        <row r="28">
          <cell r="D28"/>
        </row>
        <row r="30">
          <cell r="D30"/>
        </row>
        <row r="32">
          <cell r="D32"/>
        </row>
        <row r="35">
          <cell r="D35"/>
        </row>
        <row r="37">
          <cell r="D37"/>
        </row>
        <row r="41">
          <cell r="D41"/>
        </row>
        <row r="43">
          <cell r="D43"/>
        </row>
        <row r="45">
          <cell r="D45"/>
        </row>
        <row r="47">
          <cell r="D47"/>
        </row>
        <row r="48">
          <cell r="D48"/>
        </row>
        <row r="49">
          <cell r="D49"/>
        </row>
        <row r="50">
          <cell r="D50"/>
        </row>
        <row r="51">
          <cell r="D51"/>
        </row>
        <row r="53">
          <cell r="D53"/>
        </row>
        <row r="56">
          <cell r="D56"/>
        </row>
        <row r="60">
          <cell r="D60"/>
        </row>
        <row r="63">
          <cell r="D63"/>
        </row>
        <row r="68">
          <cell r="D68"/>
        </row>
        <row r="69">
          <cell r="D69"/>
        </row>
        <row r="70">
          <cell r="D70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8">
          <cell r="D78"/>
        </row>
        <row r="80">
          <cell r="D80"/>
        </row>
        <row r="81">
          <cell r="D81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107">
          <cell r="D107"/>
        </row>
        <row r="110">
          <cell r="D110"/>
        </row>
        <row r="111">
          <cell r="D111"/>
        </row>
        <row r="112">
          <cell r="D112"/>
        </row>
        <row r="116">
          <cell r="D116"/>
        </row>
        <row r="117">
          <cell r="D117"/>
        </row>
        <row r="118">
          <cell r="D118"/>
        </row>
        <row r="120">
          <cell r="D120"/>
        </row>
        <row r="121">
          <cell r="D121"/>
        </row>
        <row r="122">
          <cell r="D122"/>
        </row>
        <row r="123">
          <cell r="D123"/>
        </row>
        <row r="125">
          <cell r="D125"/>
        </row>
        <row r="127">
          <cell r="D127"/>
        </row>
        <row r="128">
          <cell r="D128"/>
        </row>
        <row r="129">
          <cell r="D129"/>
        </row>
        <row r="131">
          <cell r="D131"/>
        </row>
        <row r="132">
          <cell r="D132"/>
        </row>
        <row r="133">
          <cell r="D133"/>
        </row>
        <row r="134">
          <cell r="D134"/>
        </row>
        <row r="135">
          <cell r="D135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>
        <row r="1">
          <cell r="A1">
            <v>2020</v>
          </cell>
        </row>
      </sheetData>
      <sheetData sheetId="1"/>
      <sheetData sheetId="2">
        <row r="5">
          <cell r="A5" t="str">
            <v>2020. évi előirányzat BEVÉTELEK</v>
          </cell>
        </row>
      </sheetData>
      <sheetData sheetId="3">
        <row r="8">
          <cell r="C8" t="str">
            <v>2020. évi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E5" t="str">
            <v>Forintban!</v>
          </cell>
        </row>
      </sheetData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6"/>
  <sheetViews>
    <sheetView view="pageBreakPreview" zoomScale="130" zoomScaleNormal="100" zoomScaleSheetLayoutView="130" workbookViewId="0">
      <selection activeCell="E6" sqref="E6"/>
    </sheetView>
  </sheetViews>
  <sheetFormatPr defaultColWidth="9.125" defaultRowHeight="15.75" x14ac:dyDescent="0.25"/>
  <cols>
    <col min="1" max="2" width="8.125" style="63" customWidth="1"/>
    <col min="3" max="3" width="65.875" style="63" customWidth="1"/>
    <col min="4" max="4" width="17.625" style="63" customWidth="1"/>
    <col min="5" max="5" width="16.625" style="119" customWidth="1"/>
    <col min="6" max="16384" width="9.125" style="63"/>
  </cols>
  <sheetData>
    <row r="1" spans="1:5" ht="15.95" customHeight="1" x14ac:dyDescent="0.25">
      <c r="A1" s="604" t="s">
        <v>5</v>
      </c>
      <c r="B1" s="604"/>
      <c r="C1" s="604"/>
      <c r="D1" s="604"/>
      <c r="E1" s="604"/>
    </row>
    <row r="2" spans="1:5" ht="15.95" customHeight="1" thickBot="1" x14ac:dyDescent="0.3">
      <c r="A2" s="603" t="s">
        <v>6</v>
      </c>
      <c r="B2" s="603"/>
      <c r="C2" s="603"/>
      <c r="D2" s="573"/>
      <c r="E2" s="64" t="s">
        <v>857</v>
      </c>
    </row>
    <row r="3" spans="1:5" ht="38.1" customHeight="1" thickBot="1" x14ac:dyDescent="0.3">
      <c r="A3" s="65" t="s">
        <v>7</v>
      </c>
      <c r="B3" s="179" t="s">
        <v>351</v>
      </c>
      <c r="C3" s="66" t="s">
        <v>8</v>
      </c>
      <c r="D3" s="67" t="s">
        <v>1120</v>
      </c>
      <c r="E3" s="67" t="s">
        <v>1121</v>
      </c>
    </row>
    <row r="4" spans="1:5" s="71" customFormat="1" ht="12" customHeight="1" thickBot="1" x14ac:dyDescent="0.25">
      <c r="A4" s="68">
        <v>1</v>
      </c>
      <c r="B4" s="68">
        <v>2</v>
      </c>
      <c r="C4" s="69">
        <v>2</v>
      </c>
      <c r="D4" s="576">
        <v>3</v>
      </c>
      <c r="E4" s="70">
        <v>4</v>
      </c>
    </row>
    <row r="5" spans="1:5" s="74" customFormat="1" ht="12" customHeight="1" thickBot="1" x14ac:dyDescent="0.25">
      <c r="A5" s="72" t="s">
        <v>10</v>
      </c>
      <c r="B5" s="299" t="s">
        <v>377</v>
      </c>
      <c r="C5" s="73" t="s">
        <v>11</v>
      </c>
      <c r="D5" s="53">
        <f>+D6+D7+D8+D9+D10+D11</f>
        <v>71229081</v>
      </c>
      <c r="E5" s="53">
        <f>+E6+E7+E8+E9+E10+E11</f>
        <v>37817907</v>
      </c>
    </row>
    <row r="6" spans="1:5" s="74" customFormat="1" ht="12" customHeight="1" x14ac:dyDescent="0.2">
      <c r="A6" s="75" t="s">
        <v>12</v>
      </c>
      <c r="B6" s="300" t="s">
        <v>378</v>
      </c>
      <c r="C6" s="76" t="s">
        <v>13</v>
      </c>
      <c r="D6" s="77">
        <v>44929289</v>
      </c>
      <c r="E6" s="77">
        <v>11861689</v>
      </c>
    </row>
    <row r="7" spans="1:5" s="74" customFormat="1" ht="12" customHeight="1" x14ac:dyDescent="0.2">
      <c r="A7" s="78" t="s">
        <v>14</v>
      </c>
      <c r="B7" s="301" t="s">
        <v>379</v>
      </c>
      <c r="C7" s="79" t="s">
        <v>15</v>
      </c>
      <c r="D7" s="80">
        <v>13965300</v>
      </c>
      <c r="E7" s="80">
        <v>13965300</v>
      </c>
    </row>
    <row r="8" spans="1:5" s="74" customFormat="1" ht="12" customHeight="1" x14ac:dyDescent="0.2">
      <c r="A8" s="78" t="s">
        <v>16</v>
      </c>
      <c r="B8" s="301" t="s">
        <v>380</v>
      </c>
      <c r="C8" s="79" t="s">
        <v>513</v>
      </c>
      <c r="D8" s="80">
        <v>10534492</v>
      </c>
      <c r="E8" s="80">
        <v>10190918</v>
      </c>
    </row>
    <row r="9" spans="1:5" s="74" customFormat="1" ht="12" customHeight="1" x14ac:dyDescent="0.2">
      <c r="A9" s="78" t="s">
        <v>18</v>
      </c>
      <c r="B9" s="301" t="s">
        <v>381</v>
      </c>
      <c r="C9" s="79" t="s">
        <v>19</v>
      </c>
      <c r="D9" s="80">
        <v>1800000</v>
      </c>
      <c r="E9" s="80">
        <v>1800000</v>
      </c>
    </row>
    <row r="10" spans="1:5" s="74" customFormat="1" ht="12" customHeight="1" x14ac:dyDescent="0.2">
      <c r="A10" s="78" t="s">
        <v>20</v>
      </c>
      <c r="B10" s="301" t="s">
        <v>382</v>
      </c>
      <c r="C10" s="79" t="s">
        <v>514</v>
      </c>
      <c r="D10" s="80"/>
      <c r="E10" s="80"/>
    </row>
    <row r="11" spans="1:5" s="74" customFormat="1" ht="12" customHeight="1" thickBot="1" x14ac:dyDescent="0.25">
      <c r="A11" s="81" t="s">
        <v>22</v>
      </c>
      <c r="B11" s="302" t="s">
        <v>383</v>
      </c>
      <c r="C11" s="82" t="s">
        <v>515</v>
      </c>
      <c r="D11" s="80">
        <f>'[1]1.2.sz.mell.'!D11+'[1]1.3.sz.mell.'!D11+'[1]1.4.sz.mell.'!D11</f>
        <v>0</v>
      </c>
      <c r="E11" s="80">
        <f>'1.2.sz.mell.'!E11+'1.3.sz.mell.'!D11+'1.4.sz.mell.'!D11</f>
        <v>0</v>
      </c>
    </row>
    <row r="12" spans="1:5" s="74" customFormat="1" ht="12" customHeight="1" thickBot="1" x14ac:dyDescent="0.25">
      <c r="A12" s="72" t="s">
        <v>23</v>
      </c>
      <c r="B12" s="299"/>
      <c r="C12" s="83" t="s">
        <v>24</v>
      </c>
      <c r="D12" s="53">
        <f>+D13+D14+D15+D16+D17</f>
        <v>77643914</v>
      </c>
      <c r="E12" s="53">
        <f>+E13+E14+E15+E16+E17</f>
        <v>77643914</v>
      </c>
    </row>
    <row r="13" spans="1:5" s="74" customFormat="1" ht="12" customHeight="1" x14ac:dyDescent="0.2">
      <c r="A13" s="75" t="s">
        <v>25</v>
      </c>
      <c r="B13" s="300" t="s">
        <v>384</v>
      </c>
      <c r="C13" s="76" t="s">
        <v>26</v>
      </c>
      <c r="D13" s="77">
        <f>'[1]1.2.sz.mell.'!D13+'[1]1.3.sz.mell.'!D13+'[1]1.4.sz.mell.'!D13</f>
        <v>0</v>
      </c>
      <c r="E13" s="77">
        <f>'1.2.sz.mell.'!E13+'1.3.sz.mell.'!D13+'1.4.sz.mell.'!D13</f>
        <v>0</v>
      </c>
    </row>
    <row r="14" spans="1:5" s="74" customFormat="1" ht="12" customHeight="1" x14ac:dyDescent="0.2">
      <c r="A14" s="78" t="s">
        <v>27</v>
      </c>
      <c r="B14" s="301" t="s">
        <v>385</v>
      </c>
      <c r="C14" s="79" t="s">
        <v>28</v>
      </c>
      <c r="D14" s="80">
        <f>'[1]1.2.sz.mell.'!D14+'[1]1.3.sz.mell.'!D14+'[1]1.4.sz.mell.'!D14</f>
        <v>0</v>
      </c>
      <c r="E14" s="80">
        <f>'1.2.sz.mell.'!E14+'1.3.sz.mell.'!D14+'1.4.sz.mell.'!D14</f>
        <v>0</v>
      </c>
    </row>
    <row r="15" spans="1:5" s="74" customFormat="1" ht="12" customHeight="1" x14ac:dyDescent="0.2">
      <c r="A15" s="78" t="s">
        <v>29</v>
      </c>
      <c r="B15" s="301" t="s">
        <v>386</v>
      </c>
      <c r="C15" s="79" t="s">
        <v>30</v>
      </c>
      <c r="D15" s="80">
        <f>'[1]1.2.sz.mell.'!D15+'[1]1.3.sz.mell.'!D15+'[1]1.4.sz.mell.'!D15</f>
        <v>0</v>
      </c>
      <c r="E15" s="80">
        <f>'1.2.sz.mell.'!E15+'1.3.sz.mell.'!D15+'1.4.sz.mell.'!D15</f>
        <v>0</v>
      </c>
    </row>
    <row r="16" spans="1:5" s="74" customFormat="1" ht="12" customHeight="1" x14ac:dyDescent="0.2">
      <c r="A16" s="78" t="s">
        <v>31</v>
      </c>
      <c r="B16" s="301" t="s">
        <v>387</v>
      </c>
      <c r="C16" s="79" t="s">
        <v>32</v>
      </c>
      <c r="D16" s="80">
        <f>'[1]1.2.sz.mell.'!D16+'[1]1.3.sz.mell.'!D16+'[1]1.4.sz.mell.'!D16</f>
        <v>0</v>
      </c>
      <c r="E16" s="80">
        <f>'1.2.sz.mell.'!E16+'1.3.sz.mell.'!D16+'1.4.sz.mell.'!D16</f>
        <v>0</v>
      </c>
    </row>
    <row r="17" spans="1:5" s="74" customFormat="1" ht="12" customHeight="1" x14ac:dyDescent="0.2">
      <c r="A17" s="78" t="s">
        <v>33</v>
      </c>
      <c r="B17" s="301" t="s">
        <v>388</v>
      </c>
      <c r="C17" s="79" t="s">
        <v>34</v>
      </c>
      <c r="D17" s="80">
        <v>77643914</v>
      </c>
      <c r="E17" s="80">
        <v>77643914</v>
      </c>
    </row>
    <row r="18" spans="1:5" s="74" customFormat="1" ht="12" customHeight="1" thickBot="1" x14ac:dyDescent="0.25">
      <c r="A18" s="81" t="s">
        <v>1049</v>
      </c>
      <c r="B18" s="301" t="s">
        <v>388</v>
      </c>
      <c r="C18" s="438" t="s">
        <v>1050</v>
      </c>
      <c r="D18" s="84"/>
      <c r="E18" s="84"/>
    </row>
    <row r="19" spans="1:5" s="74" customFormat="1" ht="12" customHeight="1" thickBot="1" x14ac:dyDescent="0.25">
      <c r="A19" s="72" t="s">
        <v>35</v>
      </c>
      <c r="B19" s="299" t="s">
        <v>389</v>
      </c>
      <c r="C19" s="73" t="s">
        <v>36</v>
      </c>
      <c r="D19" s="53">
        <f>+D20+D21+D22+D23+D24</f>
        <v>99327300</v>
      </c>
      <c r="E19" s="53">
        <f>+E20+E21+E22+E23+E24</f>
        <v>99327300</v>
      </c>
    </row>
    <row r="20" spans="1:5" s="74" customFormat="1" ht="12" customHeight="1" x14ac:dyDescent="0.2">
      <c r="A20" s="75" t="s">
        <v>37</v>
      </c>
      <c r="B20" s="300" t="s">
        <v>390</v>
      </c>
      <c r="C20" s="76" t="s">
        <v>38</v>
      </c>
      <c r="D20" s="77">
        <f>'[1]1.2.sz.mell.'!D20+'[1]1.3.sz.mell.'!D20+'[1]1.4.sz.mell.'!D20</f>
        <v>0</v>
      </c>
      <c r="E20" s="77">
        <f>'1.2.sz.mell.'!E20+'1.3.sz.mell.'!D20+'1.4.sz.mell.'!D20</f>
        <v>0</v>
      </c>
    </row>
    <row r="21" spans="1:5" s="74" customFormat="1" ht="12" customHeight="1" x14ac:dyDescent="0.2">
      <c r="A21" s="78" t="s">
        <v>39</v>
      </c>
      <c r="B21" s="301" t="s">
        <v>391</v>
      </c>
      <c r="C21" s="79" t="s">
        <v>40</v>
      </c>
      <c r="D21" s="80">
        <f>'[1]1.2.sz.mell.'!D21+'[1]1.3.sz.mell.'!D21+'[1]1.4.sz.mell.'!D21</f>
        <v>0</v>
      </c>
      <c r="E21" s="80">
        <f>'1.2.sz.mell.'!E21+'1.3.sz.mell.'!D21+'1.4.sz.mell.'!D21</f>
        <v>0</v>
      </c>
    </row>
    <row r="22" spans="1:5" s="74" customFormat="1" ht="12" customHeight="1" x14ac:dyDescent="0.2">
      <c r="A22" s="78" t="s">
        <v>41</v>
      </c>
      <c r="B22" s="301" t="s">
        <v>392</v>
      </c>
      <c r="C22" s="79" t="s">
        <v>42</v>
      </c>
      <c r="D22" s="80">
        <f>'[1]1.2.sz.mell.'!D22+'[1]1.3.sz.mell.'!D22+'[1]1.4.sz.mell.'!D22</f>
        <v>0</v>
      </c>
      <c r="E22" s="80">
        <f>'1.2.sz.mell.'!E22+'1.3.sz.mell.'!D22+'1.4.sz.mell.'!D22</f>
        <v>0</v>
      </c>
    </row>
    <row r="23" spans="1:5" s="74" customFormat="1" ht="12" customHeight="1" x14ac:dyDescent="0.2">
      <c r="A23" s="78" t="s">
        <v>43</v>
      </c>
      <c r="B23" s="301" t="s">
        <v>393</v>
      </c>
      <c r="C23" s="79" t="s">
        <v>44</v>
      </c>
      <c r="D23" s="80">
        <f>'[1]1.2.sz.mell.'!D23+'[1]1.3.sz.mell.'!D23+'[1]1.4.sz.mell.'!D23</f>
        <v>0</v>
      </c>
      <c r="E23" s="80">
        <f>'1.2.sz.mell.'!E23+'1.3.sz.mell.'!D23+'1.4.sz.mell.'!D23</f>
        <v>0</v>
      </c>
    </row>
    <row r="24" spans="1:5" s="74" customFormat="1" ht="12" customHeight="1" x14ac:dyDescent="0.2">
      <c r="A24" s="78" t="s">
        <v>45</v>
      </c>
      <c r="B24" s="301" t="s">
        <v>394</v>
      </c>
      <c r="C24" s="79" t="s">
        <v>46</v>
      </c>
      <c r="D24" s="80">
        <v>99327300</v>
      </c>
      <c r="E24" s="80">
        <v>99327300</v>
      </c>
    </row>
    <row r="25" spans="1:5" s="441" customFormat="1" ht="12" customHeight="1" thickBot="1" x14ac:dyDescent="0.3">
      <c r="A25" s="78" t="s">
        <v>1051</v>
      </c>
      <c r="B25" s="301" t="s">
        <v>394</v>
      </c>
      <c r="C25" s="439" t="s">
        <v>1052</v>
      </c>
      <c r="D25" s="440"/>
      <c r="E25" s="440"/>
    </row>
    <row r="26" spans="1:5" s="74" customFormat="1" ht="12" customHeight="1" thickBot="1" x14ac:dyDescent="0.25">
      <c r="A26" s="72" t="s">
        <v>47</v>
      </c>
      <c r="B26" s="299" t="s">
        <v>395</v>
      </c>
      <c r="C26" s="73" t="s">
        <v>48</v>
      </c>
      <c r="D26" s="60">
        <f>SUM(D27:D33)</f>
        <v>3465000</v>
      </c>
      <c r="E26" s="60">
        <f>SUM(E27:E33)</f>
        <v>2465000</v>
      </c>
    </row>
    <row r="27" spans="1:5" s="74" customFormat="1" ht="12" customHeight="1" x14ac:dyDescent="0.2">
      <c r="A27" s="75" t="s">
        <v>460</v>
      </c>
      <c r="B27" s="300" t="s">
        <v>396</v>
      </c>
      <c r="C27" s="76" t="s">
        <v>519</v>
      </c>
      <c r="D27" s="85">
        <v>435000</v>
      </c>
      <c r="E27" s="85">
        <v>435000</v>
      </c>
    </row>
    <row r="28" spans="1:5" s="74" customFormat="1" ht="12" customHeight="1" x14ac:dyDescent="0.2">
      <c r="A28" s="75" t="s">
        <v>461</v>
      </c>
      <c r="B28" s="300" t="s">
        <v>561</v>
      </c>
      <c r="C28" s="76" t="s">
        <v>560</v>
      </c>
      <c r="D28" s="85">
        <f>'[1]1.2.sz.mell.'!D28+'[1]1.3.sz.mell.'!D28+'[1]1.4.sz.mell.'!D28</f>
        <v>0</v>
      </c>
      <c r="E28" s="85">
        <f>'1.2.sz.mell.'!E28+'1.3.sz.mell.'!D28+'1.4.sz.mell.'!D28</f>
        <v>0</v>
      </c>
    </row>
    <row r="29" spans="1:5" s="74" customFormat="1" ht="12" customHeight="1" x14ac:dyDescent="0.2">
      <c r="A29" s="75" t="s">
        <v>462</v>
      </c>
      <c r="B29" s="301" t="s">
        <v>516</v>
      </c>
      <c r="C29" s="79" t="s">
        <v>520</v>
      </c>
      <c r="D29" s="85">
        <v>2000000</v>
      </c>
      <c r="E29" s="85">
        <v>2000000</v>
      </c>
    </row>
    <row r="30" spans="1:5" s="74" customFormat="1" ht="12" customHeight="1" x14ac:dyDescent="0.2">
      <c r="A30" s="75" t="s">
        <v>463</v>
      </c>
      <c r="B30" s="301" t="s">
        <v>517</v>
      </c>
      <c r="C30" s="79" t="s">
        <v>521</v>
      </c>
      <c r="D30" s="80">
        <f>'[1]1.2.sz.mell.'!D30+'[1]1.3.sz.mell.'!D30+'[1]1.4.sz.mell.'!D30</f>
        <v>0</v>
      </c>
      <c r="E30" s="80">
        <f>'1.2.sz.mell.'!E30+'1.3.sz.mell.'!D30+'1.4.sz.mell.'!D30</f>
        <v>0</v>
      </c>
    </row>
    <row r="31" spans="1:5" s="74" customFormat="1" ht="12" customHeight="1" x14ac:dyDescent="0.2">
      <c r="A31" s="75" t="s">
        <v>464</v>
      </c>
      <c r="B31" s="301" t="s">
        <v>397</v>
      </c>
      <c r="C31" s="79" t="s">
        <v>522</v>
      </c>
      <c r="D31" s="80">
        <v>1000000</v>
      </c>
      <c r="E31" s="80"/>
    </row>
    <row r="32" spans="1:5" s="74" customFormat="1" ht="12" customHeight="1" x14ac:dyDescent="0.2">
      <c r="A32" s="75" t="s">
        <v>465</v>
      </c>
      <c r="B32" s="302" t="s">
        <v>398</v>
      </c>
      <c r="C32" s="82" t="s">
        <v>523</v>
      </c>
      <c r="D32" s="80">
        <f>'[1]1.2.sz.mell.'!D32+'[1]1.3.sz.mell.'!D32+'[1]1.4.sz.mell.'!D32</f>
        <v>0</v>
      </c>
      <c r="E32" s="80">
        <f>'1.2.sz.mell.'!E32+'1.3.sz.mell.'!D32+'1.4.sz.mell.'!D32</f>
        <v>0</v>
      </c>
    </row>
    <row r="33" spans="1:5" s="74" customFormat="1" ht="12" customHeight="1" thickBot="1" x14ac:dyDescent="0.25">
      <c r="A33" s="75" t="s">
        <v>562</v>
      </c>
      <c r="B33" s="302" t="s">
        <v>399</v>
      </c>
      <c r="C33" s="82" t="s">
        <v>518</v>
      </c>
      <c r="D33" s="84">
        <v>30000</v>
      </c>
      <c r="E33" s="84">
        <v>30000</v>
      </c>
    </row>
    <row r="34" spans="1:5" s="74" customFormat="1" ht="12" customHeight="1" thickBot="1" x14ac:dyDescent="0.25">
      <c r="A34" s="72" t="s">
        <v>49</v>
      </c>
      <c r="B34" s="299" t="s">
        <v>400</v>
      </c>
      <c r="C34" s="73" t="s">
        <v>50</v>
      </c>
      <c r="D34" s="53">
        <f>SUM(D35:D45)</f>
        <v>10886894</v>
      </c>
      <c r="E34" s="53">
        <f>SUM(E35:E45)</f>
        <v>10886894</v>
      </c>
    </row>
    <row r="35" spans="1:5" s="74" customFormat="1" ht="12" customHeight="1" x14ac:dyDescent="0.2">
      <c r="A35" s="75" t="s">
        <v>51</v>
      </c>
      <c r="B35" s="300" t="s">
        <v>401</v>
      </c>
      <c r="C35" s="76" t="s">
        <v>52</v>
      </c>
      <c r="D35" s="77">
        <f>'[1]1.2.sz.mell.'!D35+'[1]1.3.sz.mell.'!D35+'[1]1.4.sz.mell.'!D35</f>
        <v>0</v>
      </c>
      <c r="E35" s="77">
        <f>'1.2.sz.mell.'!E35+'1.3.sz.mell.'!D35+'1.4.sz.mell.'!D35</f>
        <v>0</v>
      </c>
    </row>
    <row r="36" spans="1:5" s="74" customFormat="1" ht="12" customHeight="1" x14ac:dyDescent="0.2">
      <c r="A36" s="78" t="s">
        <v>53</v>
      </c>
      <c r="B36" s="301" t="s">
        <v>402</v>
      </c>
      <c r="C36" s="79" t="s">
        <v>54</v>
      </c>
      <c r="D36" s="80">
        <v>2610000</v>
      </c>
      <c r="E36" s="80">
        <v>2610000</v>
      </c>
    </row>
    <row r="37" spans="1:5" s="74" customFormat="1" ht="12" customHeight="1" x14ac:dyDescent="0.2">
      <c r="A37" s="78" t="s">
        <v>55</v>
      </c>
      <c r="B37" s="301" t="s">
        <v>403</v>
      </c>
      <c r="C37" s="79" t="s">
        <v>56</v>
      </c>
      <c r="D37" s="80">
        <f>'[1]1.2.sz.mell.'!D37+'[1]1.3.sz.mell.'!D37+'[1]1.4.sz.mell.'!D37</f>
        <v>0</v>
      </c>
      <c r="E37" s="80">
        <f>'1.2.sz.mell.'!E37+'1.3.sz.mell.'!D37+'1.4.sz.mell.'!D37</f>
        <v>0</v>
      </c>
    </row>
    <row r="38" spans="1:5" s="74" customFormat="1" ht="12" customHeight="1" x14ac:dyDescent="0.2">
      <c r="A38" s="78" t="s">
        <v>57</v>
      </c>
      <c r="B38" s="301" t="s">
        <v>404</v>
      </c>
      <c r="C38" s="79" t="s">
        <v>58</v>
      </c>
      <c r="D38" s="80">
        <v>4932656</v>
      </c>
      <c r="E38" s="80">
        <v>4932656</v>
      </c>
    </row>
    <row r="39" spans="1:5" s="74" customFormat="1" ht="12" customHeight="1" x14ac:dyDescent="0.2">
      <c r="A39" s="78" t="s">
        <v>59</v>
      </c>
      <c r="B39" s="301" t="s">
        <v>405</v>
      </c>
      <c r="C39" s="79" t="s">
        <v>60</v>
      </c>
      <c r="D39" s="80">
        <v>1955800</v>
      </c>
      <c r="E39" s="80">
        <v>1955800</v>
      </c>
    </row>
    <row r="40" spans="1:5" s="74" customFormat="1" ht="12" customHeight="1" x14ac:dyDescent="0.2">
      <c r="A40" s="78" t="s">
        <v>61</v>
      </c>
      <c r="B40" s="301" t="s">
        <v>406</v>
      </c>
      <c r="C40" s="79" t="s">
        <v>62</v>
      </c>
      <c r="D40" s="80">
        <v>1378438</v>
      </c>
      <c r="E40" s="80">
        <v>1378438</v>
      </c>
    </row>
    <row r="41" spans="1:5" s="74" customFormat="1" ht="12" customHeight="1" x14ac:dyDescent="0.2">
      <c r="A41" s="78" t="s">
        <v>63</v>
      </c>
      <c r="B41" s="301" t="s">
        <v>407</v>
      </c>
      <c r="C41" s="79" t="s">
        <v>64</v>
      </c>
      <c r="D41" s="80">
        <f>'[1]1.2.sz.mell.'!D41+'[1]1.3.sz.mell.'!D41+'[1]1.4.sz.mell.'!D41</f>
        <v>0</v>
      </c>
      <c r="E41" s="80">
        <f>'1.2.sz.mell.'!E41+'1.3.sz.mell.'!D41+'1.4.sz.mell.'!D41</f>
        <v>0</v>
      </c>
    </row>
    <row r="42" spans="1:5" s="74" customFormat="1" ht="12" customHeight="1" x14ac:dyDescent="0.2">
      <c r="A42" s="78" t="s">
        <v>65</v>
      </c>
      <c r="B42" s="301" t="s">
        <v>408</v>
      </c>
      <c r="C42" s="79" t="s">
        <v>66</v>
      </c>
      <c r="D42" s="80">
        <v>10000</v>
      </c>
      <c r="E42" s="80">
        <v>10000</v>
      </c>
    </row>
    <row r="43" spans="1:5" s="74" customFormat="1" ht="12" customHeight="1" x14ac:dyDescent="0.2">
      <c r="A43" s="78" t="s">
        <v>67</v>
      </c>
      <c r="B43" s="301" t="s">
        <v>409</v>
      </c>
      <c r="C43" s="79" t="s">
        <v>68</v>
      </c>
      <c r="D43" s="80">
        <f>'[1]1.2.sz.mell.'!D43+'[1]1.3.sz.mell.'!D43+'[1]1.4.sz.mell.'!D43</f>
        <v>0</v>
      </c>
      <c r="E43" s="80">
        <f>'1.2.sz.mell.'!E43+'1.3.sz.mell.'!D43+'1.4.sz.mell.'!D43</f>
        <v>0</v>
      </c>
    </row>
    <row r="44" spans="1:5" s="74" customFormat="1" ht="12" customHeight="1" x14ac:dyDescent="0.2">
      <c r="A44" s="81" t="s">
        <v>69</v>
      </c>
      <c r="B44" s="301" t="s">
        <v>410</v>
      </c>
      <c r="C44" s="442" t="s">
        <v>1053</v>
      </c>
      <c r="D44" s="87"/>
      <c r="E44" s="87"/>
    </row>
    <row r="45" spans="1:5" s="74" customFormat="1" ht="12" customHeight="1" thickBot="1" x14ac:dyDescent="0.25">
      <c r="A45" s="81" t="s">
        <v>1054</v>
      </c>
      <c r="B45" s="301" t="s">
        <v>1055</v>
      </c>
      <c r="C45" s="82" t="s">
        <v>70</v>
      </c>
      <c r="D45" s="80">
        <f>'[1]1.2.sz.mell.'!D45+'[1]1.3.sz.mell.'!D45+'[1]1.4.sz.mell.'!D45</f>
        <v>0</v>
      </c>
      <c r="E45" s="80">
        <f>'1.2.sz.mell.'!E45+'1.3.sz.mell.'!D45+'1.4.sz.mell.'!D45</f>
        <v>0</v>
      </c>
    </row>
    <row r="46" spans="1:5" s="74" customFormat="1" ht="12" customHeight="1" thickBot="1" x14ac:dyDescent="0.25">
      <c r="A46" s="72" t="s">
        <v>71</v>
      </c>
      <c r="B46" s="299" t="s">
        <v>411</v>
      </c>
      <c r="C46" s="73" t="s">
        <v>72</v>
      </c>
      <c r="D46" s="53">
        <f>SUM(D47:D51)</f>
        <v>0</v>
      </c>
      <c r="E46" s="53">
        <f>SUM(E47:E51)</f>
        <v>0</v>
      </c>
    </row>
    <row r="47" spans="1:5" s="74" customFormat="1" ht="12" customHeight="1" x14ac:dyDescent="0.2">
      <c r="A47" s="75" t="s">
        <v>73</v>
      </c>
      <c r="B47" s="300" t="s">
        <v>412</v>
      </c>
      <c r="C47" s="76" t="s">
        <v>74</v>
      </c>
      <c r="D47" s="88">
        <f>'[1]1.2.sz.mell.'!D47+'[1]1.3.sz.mell.'!D47+'[1]1.4.sz.mell.'!D47</f>
        <v>0</v>
      </c>
      <c r="E47" s="88">
        <f>'1.2.sz.mell.'!E47+'1.3.sz.mell.'!D47+'1.4.sz.mell.'!D47</f>
        <v>0</v>
      </c>
    </row>
    <row r="48" spans="1:5" s="74" customFormat="1" ht="12" customHeight="1" x14ac:dyDescent="0.2">
      <c r="A48" s="78" t="s">
        <v>75</v>
      </c>
      <c r="B48" s="301" t="s">
        <v>413</v>
      </c>
      <c r="C48" s="79" t="s">
        <v>76</v>
      </c>
      <c r="D48" s="86">
        <f>'[1]1.2.sz.mell.'!D48+'[1]1.3.sz.mell.'!D48+'[1]1.4.sz.mell.'!D48</f>
        <v>0</v>
      </c>
      <c r="E48" s="86">
        <f>'1.2.sz.mell.'!E48+'1.3.sz.mell.'!D48+'1.4.sz.mell.'!D48</f>
        <v>0</v>
      </c>
    </row>
    <row r="49" spans="1:5" s="74" customFormat="1" ht="12" customHeight="1" x14ac:dyDescent="0.2">
      <c r="A49" s="78" t="s">
        <v>77</v>
      </c>
      <c r="B49" s="301" t="s">
        <v>414</v>
      </c>
      <c r="C49" s="79" t="s">
        <v>78</v>
      </c>
      <c r="D49" s="86">
        <f>'[1]1.2.sz.mell.'!D49+'[1]1.3.sz.mell.'!D49+'[1]1.4.sz.mell.'!D49</f>
        <v>0</v>
      </c>
      <c r="E49" s="86">
        <f>'1.2.sz.mell.'!E49+'1.3.sz.mell.'!D49+'1.4.sz.mell.'!D49</f>
        <v>0</v>
      </c>
    </row>
    <row r="50" spans="1:5" s="74" customFormat="1" ht="12" customHeight="1" x14ac:dyDescent="0.2">
      <c r="A50" s="78" t="s">
        <v>79</v>
      </c>
      <c r="B50" s="301" t="s">
        <v>415</v>
      </c>
      <c r="C50" s="79" t="s">
        <v>80</v>
      </c>
      <c r="D50" s="86">
        <f>'[1]1.2.sz.mell.'!D50+'[1]1.3.sz.mell.'!D50+'[1]1.4.sz.mell.'!D50</f>
        <v>0</v>
      </c>
      <c r="E50" s="86">
        <f>'1.2.sz.mell.'!E50+'1.3.sz.mell.'!D50+'1.4.sz.mell.'!D50</f>
        <v>0</v>
      </c>
    </row>
    <row r="51" spans="1:5" s="74" customFormat="1" ht="12" customHeight="1" thickBot="1" x14ac:dyDescent="0.25">
      <c r="A51" s="81" t="s">
        <v>81</v>
      </c>
      <c r="B51" s="301" t="s">
        <v>416</v>
      </c>
      <c r="C51" s="82" t="s">
        <v>82</v>
      </c>
      <c r="D51" s="87">
        <f>'[1]1.2.sz.mell.'!D51+'[1]1.3.sz.mell.'!D51+'[1]1.4.sz.mell.'!D51</f>
        <v>0</v>
      </c>
      <c r="E51" s="87">
        <f>'1.2.sz.mell.'!E51+'1.3.sz.mell.'!D51+'1.4.sz.mell.'!D51</f>
        <v>0</v>
      </c>
    </row>
    <row r="52" spans="1:5" s="74" customFormat="1" ht="12" customHeight="1" thickBot="1" x14ac:dyDescent="0.25">
      <c r="A52" s="72" t="s">
        <v>83</v>
      </c>
      <c r="B52" s="299" t="s">
        <v>417</v>
      </c>
      <c r="C52" s="73" t="s">
        <v>84</v>
      </c>
      <c r="D52" s="53">
        <f>SUM(D53:D53)</f>
        <v>0</v>
      </c>
      <c r="E52" s="53">
        <f>SUM(E53:E53)</f>
        <v>0</v>
      </c>
    </row>
    <row r="53" spans="1:5" s="74" customFormat="1" ht="12" customHeight="1" x14ac:dyDescent="0.2">
      <c r="A53" s="75" t="s">
        <v>528</v>
      </c>
      <c r="B53" s="300" t="s">
        <v>418</v>
      </c>
      <c r="C53" s="76" t="s">
        <v>525</v>
      </c>
      <c r="D53" s="77">
        <f>'[1]1.2.sz.mell.'!D53+'[1]1.3.sz.mell.'!D53+'[1]1.4.sz.mell.'!D53</f>
        <v>0</v>
      </c>
      <c r="E53" s="77">
        <f>'1.2.sz.mell.'!E53+'1.3.sz.mell.'!D53+'1.4.sz.mell.'!D53</f>
        <v>0</v>
      </c>
    </row>
    <row r="54" spans="1:5" s="74" customFormat="1" ht="12" customHeight="1" x14ac:dyDescent="0.2">
      <c r="A54" s="75" t="s">
        <v>529</v>
      </c>
      <c r="B54" s="301" t="s">
        <v>419</v>
      </c>
      <c r="C54" s="79" t="s">
        <v>526</v>
      </c>
      <c r="D54" s="77"/>
      <c r="E54" s="77"/>
    </row>
    <row r="55" spans="1:5" s="74" customFormat="1" ht="13.5" customHeight="1" x14ac:dyDescent="0.2">
      <c r="A55" s="75" t="s">
        <v>530</v>
      </c>
      <c r="B55" s="301" t="s">
        <v>420</v>
      </c>
      <c r="C55" s="79" t="s">
        <v>554</v>
      </c>
      <c r="D55" s="77"/>
      <c r="E55" s="77"/>
    </row>
    <row r="56" spans="1:5" s="74" customFormat="1" ht="12" customHeight="1" x14ac:dyDescent="0.2">
      <c r="A56" s="81" t="s">
        <v>531</v>
      </c>
      <c r="B56" s="302" t="s">
        <v>527</v>
      </c>
      <c r="C56" s="82" t="s">
        <v>533</v>
      </c>
      <c r="D56" s="84">
        <f>'[1]1.2.sz.mell.'!D56+'[1]1.3.sz.mell.'!D56+'[1]1.4.sz.mell.'!D56</f>
        <v>0</v>
      </c>
      <c r="E56" s="84">
        <f>'1.2.sz.mell.'!E56+'1.3.sz.mell.'!D56+'1.4.sz.mell.'!D56</f>
        <v>0</v>
      </c>
    </row>
    <row r="57" spans="1:5" s="74" customFormat="1" ht="12" customHeight="1" x14ac:dyDescent="0.2">
      <c r="A57" s="81" t="s">
        <v>532</v>
      </c>
      <c r="B57" s="302" t="s">
        <v>524</v>
      </c>
      <c r="C57" s="82" t="s">
        <v>534</v>
      </c>
      <c r="D57" s="84"/>
      <c r="E57" s="84"/>
    </row>
    <row r="58" spans="1:5" s="74" customFormat="1" ht="12" customHeight="1" thickBot="1" x14ac:dyDescent="0.25">
      <c r="A58" s="81" t="s">
        <v>1056</v>
      </c>
      <c r="B58" s="302" t="s">
        <v>524</v>
      </c>
      <c r="C58" s="438" t="s">
        <v>1057</v>
      </c>
      <c r="D58" s="84"/>
      <c r="E58" s="84"/>
    </row>
    <row r="59" spans="1:5" s="74" customFormat="1" ht="12" customHeight="1" thickBot="1" x14ac:dyDescent="0.25">
      <c r="A59" s="72" t="s">
        <v>89</v>
      </c>
      <c r="B59" s="299" t="s">
        <v>421</v>
      </c>
      <c r="C59" s="83" t="s">
        <v>90</v>
      </c>
      <c r="D59" s="53">
        <f>SUM(D60:D65)</f>
        <v>0</v>
      </c>
      <c r="E59" s="53">
        <f>SUM(E60:E65)</f>
        <v>0</v>
      </c>
    </row>
    <row r="60" spans="1:5" s="74" customFormat="1" ht="12" customHeight="1" x14ac:dyDescent="0.2">
      <c r="A60" s="75" t="s">
        <v>540</v>
      </c>
      <c r="B60" s="300" t="s">
        <v>422</v>
      </c>
      <c r="C60" s="76" t="s">
        <v>535</v>
      </c>
      <c r="D60" s="86">
        <f>'[1]1.2.sz.mell.'!D60+'[1]1.3.sz.mell.'!D60+'[1]1.4.sz.mell.'!D60</f>
        <v>0</v>
      </c>
      <c r="E60" s="86">
        <f>'1.2.sz.mell.'!E60+'1.3.sz.mell.'!D60+'1.4.sz.mell.'!D60</f>
        <v>0</v>
      </c>
    </row>
    <row r="61" spans="1:5" s="74" customFormat="1" ht="12" customHeight="1" x14ac:dyDescent="0.2">
      <c r="A61" s="75" t="s">
        <v>541</v>
      </c>
      <c r="B61" s="300" t="s">
        <v>423</v>
      </c>
      <c r="C61" s="79" t="s">
        <v>536</v>
      </c>
      <c r="D61" s="86"/>
      <c r="E61" s="86"/>
    </row>
    <row r="62" spans="1:5" s="74" customFormat="1" ht="11.25" customHeight="1" x14ac:dyDescent="0.2">
      <c r="A62" s="75" t="s">
        <v>542</v>
      </c>
      <c r="B62" s="300" t="s">
        <v>424</v>
      </c>
      <c r="C62" s="79" t="s">
        <v>555</v>
      </c>
      <c r="D62" s="86"/>
      <c r="E62" s="86"/>
    </row>
    <row r="63" spans="1:5" s="74" customFormat="1" ht="12" customHeight="1" x14ac:dyDescent="0.2">
      <c r="A63" s="75" t="s">
        <v>543</v>
      </c>
      <c r="B63" s="306" t="s">
        <v>538</v>
      </c>
      <c r="C63" s="82" t="s">
        <v>537</v>
      </c>
      <c r="D63" s="86">
        <f>'[1]1.2.sz.mell.'!D63+'[1]1.3.sz.mell.'!D63+'[1]1.4.sz.mell.'!D63</f>
        <v>0</v>
      </c>
      <c r="E63" s="86">
        <f>'1.2.sz.mell.'!E63+'1.3.sz.mell.'!D63+'1.4.sz.mell.'!D63</f>
        <v>0</v>
      </c>
    </row>
    <row r="64" spans="1:5" s="74" customFormat="1" ht="12" customHeight="1" x14ac:dyDescent="0.2">
      <c r="A64" s="75" t="s">
        <v>544</v>
      </c>
      <c r="B64" s="302" t="s">
        <v>545</v>
      </c>
      <c r="C64" s="82" t="s">
        <v>539</v>
      </c>
      <c r="D64" s="86"/>
      <c r="E64" s="86"/>
    </row>
    <row r="65" spans="1:5" s="74" customFormat="1" ht="12" customHeight="1" thickBot="1" x14ac:dyDescent="0.25">
      <c r="A65" s="75" t="s">
        <v>1058</v>
      </c>
      <c r="B65" s="302" t="s">
        <v>545</v>
      </c>
      <c r="C65" s="438" t="s">
        <v>1059</v>
      </c>
      <c r="D65" s="86"/>
      <c r="E65" s="86"/>
    </row>
    <row r="66" spans="1:5" s="74" customFormat="1" ht="12" customHeight="1" thickBot="1" x14ac:dyDescent="0.25">
      <c r="A66" s="72" t="s">
        <v>91</v>
      </c>
      <c r="B66" s="299"/>
      <c r="C66" s="73" t="s">
        <v>92</v>
      </c>
      <c r="D66" s="60">
        <f>+D5+D12+D19+D26+D34+D46+D52+D59</f>
        <v>262552189</v>
      </c>
      <c r="E66" s="60">
        <f>+E5+E12+E19+E26+E34+E46+E52+E59</f>
        <v>228141015</v>
      </c>
    </row>
    <row r="67" spans="1:5" s="74" customFormat="1" ht="12" customHeight="1" thickBot="1" x14ac:dyDescent="0.25">
      <c r="A67" s="89" t="s">
        <v>93</v>
      </c>
      <c r="B67" s="299" t="s">
        <v>426</v>
      </c>
      <c r="C67" s="83" t="s">
        <v>94</v>
      </c>
      <c r="D67" s="53">
        <f>SUM(D68:D70)</f>
        <v>0</v>
      </c>
      <c r="E67" s="53">
        <f>SUM(E68:E70)</f>
        <v>0</v>
      </c>
    </row>
    <row r="68" spans="1:5" s="74" customFormat="1" ht="12" customHeight="1" x14ac:dyDescent="0.2">
      <c r="A68" s="75" t="s">
        <v>95</v>
      </c>
      <c r="B68" s="300" t="s">
        <v>427</v>
      </c>
      <c r="C68" s="76" t="s">
        <v>96</v>
      </c>
      <c r="D68" s="86">
        <f>'[1]1.2.sz.mell.'!D68+'[1]1.3.sz.mell.'!D68+'[1]1.4.sz.mell.'!D68</f>
        <v>0</v>
      </c>
      <c r="E68" s="86">
        <f>'1.2.sz.mell.'!E68+'1.3.sz.mell.'!D68+'1.4.sz.mell.'!D68</f>
        <v>0</v>
      </c>
    </row>
    <row r="69" spans="1:5" s="74" customFormat="1" ht="12" customHeight="1" x14ac:dyDescent="0.2">
      <c r="A69" s="78" t="s">
        <v>97</v>
      </c>
      <c r="B69" s="300" t="s">
        <v>428</v>
      </c>
      <c r="C69" s="79" t="s">
        <v>98</v>
      </c>
      <c r="D69" s="86">
        <f>'[1]1.2.sz.mell.'!D69+'[1]1.3.sz.mell.'!D69+'[1]1.4.sz.mell.'!D69</f>
        <v>0</v>
      </c>
      <c r="E69" s="86">
        <f>'1.2.sz.mell.'!E69+'1.3.sz.mell.'!D69+'1.4.sz.mell.'!D69</f>
        <v>0</v>
      </c>
    </row>
    <row r="70" spans="1:5" s="74" customFormat="1" ht="12" customHeight="1" thickBot="1" x14ac:dyDescent="0.25">
      <c r="A70" s="81" t="s">
        <v>99</v>
      </c>
      <c r="B70" s="300" t="s">
        <v>429</v>
      </c>
      <c r="C70" s="90" t="s">
        <v>100</v>
      </c>
      <c r="D70" s="86">
        <f>'[1]1.2.sz.mell.'!D70+'[1]1.3.sz.mell.'!D70+'[1]1.4.sz.mell.'!D70</f>
        <v>0</v>
      </c>
      <c r="E70" s="86">
        <f>'1.2.sz.mell.'!E70+'1.3.sz.mell.'!D70+'1.4.sz.mell.'!D70</f>
        <v>0</v>
      </c>
    </row>
    <row r="71" spans="1:5" s="74" customFormat="1" ht="12" customHeight="1" thickBot="1" x14ac:dyDescent="0.25">
      <c r="A71" s="89" t="s">
        <v>101</v>
      </c>
      <c r="B71" s="299" t="s">
        <v>430</v>
      </c>
      <c r="C71" s="83" t="s">
        <v>102</v>
      </c>
      <c r="D71" s="53">
        <f>SUM(D72:D75)</f>
        <v>0</v>
      </c>
      <c r="E71" s="53">
        <f>SUM(E72:E75)</f>
        <v>0</v>
      </c>
    </row>
    <row r="72" spans="1:5" s="74" customFormat="1" ht="12" customHeight="1" x14ac:dyDescent="0.2">
      <c r="A72" s="75" t="s">
        <v>103</v>
      </c>
      <c r="B72" s="300" t="s">
        <v>431</v>
      </c>
      <c r="C72" s="76" t="s">
        <v>104</v>
      </c>
      <c r="D72" s="86">
        <f>'[1]1.2.sz.mell.'!D72+'[1]1.3.sz.mell.'!D72+'[1]1.4.sz.mell.'!D72</f>
        <v>0</v>
      </c>
      <c r="E72" s="86">
        <f>'1.2.sz.mell.'!E72+'1.3.sz.mell.'!D72+'1.4.sz.mell.'!D72</f>
        <v>0</v>
      </c>
    </row>
    <row r="73" spans="1:5" s="74" customFormat="1" ht="12" customHeight="1" x14ac:dyDescent="0.2">
      <c r="A73" s="78" t="s">
        <v>105</v>
      </c>
      <c r="B73" s="300" t="s">
        <v>432</v>
      </c>
      <c r="C73" s="79" t="s">
        <v>106</v>
      </c>
      <c r="D73" s="86">
        <f>'[1]1.2.sz.mell.'!D73+'[1]1.3.sz.mell.'!D73+'[1]1.4.sz.mell.'!D73</f>
        <v>0</v>
      </c>
      <c r="E73" s="86">
        <f>'1.2.sz.mell.'!E73+'1.3.sz.mell.'!D73+'1.4.sz.mell.'!D73</f>
        <v>0</v>
      </c>
    </row>
    <row r="74" spans="1:5" s="74" customFormat="1" ht="12" customHeight="1" x14ac:dyDescent="0.2">
      <c r="A74" s="78" t="s">
        <v>107</v>
      </c>
      <c r="B74" s="300" t="s">
        <v>433</v>
      </c>
      <c r="C74" s="79" t="s">
        <v>108</v>
      </c>
      <c r="D74" s="86">
        <f>'[1]1.2.sz.mell.'!D74+'[1]1.3.sz.mell.'!D74+'[1]1.4.sz.mell.'!D74</f>
        <v>0</v>
      </c>
      <c r="E74" s="86">
        <f>'1.2.sz.mell.'!E74+'1.3.sz.mell.'!D74+'1.4.sz.mell.'!D74</f>
        <v>0</v>
      </c>
    </row>
    <row r="75" spans="1:5" s="74" customFormat="1" ht="12" customHeight="1" thickBot="1" x14ac:dyDescent="0.25">
      <c r="A75" s="81" t="s">
        <v>109</v>
      </c>
      <c r="B75" s="300" t="s">
        <v>434</v>
      </c>
      <c r="C75" s="82" t="s">
        <v>110</v>
      </c>
      <c r="D75" s="86">
        <f>'[1]1.2.sz.mell.'!D75+'[1]1.3.sz.mell.'!D75+'[1]1.4.sz.mell.'!D75</f>
        <v>0</v>
      </c>
      <c r="E75" s="86">
        <f>'1.2.sz.mell.'!E75+'1.3.sz.mell.'!D75+'1.4.sz.mell.'!D75</f>
        <v>0</v>
      </c>
    </row>
    <row r="76" spans="1:5" s="74" customFormat="1" ht="12" customHeight="1" thickBot="1" x14ac:dyDescent="0.25">
      <c r="A76" s="89" t="s">
        <v>111</v>
      </c>
      <c r="B76" s="299" t="s">
        <v>435</v>
      </c>
      <c r="C76" s="83" t="s">
        <v>112</v>
      </c>
      <c r="D76" s="53">
        <f>SUM(D77:D78)</f>
        <v>31620845</v>
      </c>
      <c r="E76" s="53">
        <f>SUM(E77:E78)</f>
        <v>30271766</v>
      </c>
    </row>
    <row r="77" spans="1:5" s="74" customFormat="1" ht="12" customHeight="1" x14ac:dyDescent="0.2">
      <c r="A77" s="75" t="s">
        <v>113</v>
      </c>
      <c r="B77" s="300" t="s">
        <v>436</v>
      </c>
      <c r="C77" s="76" t="s">
        <v>114</v>
      </c>
      <c r="D77" s="86">
        <v>31620845</v>
      </c>
      <c r="E77" s="86">
        <v>30271766</v>
      </c>
    </row>
    <row r="78" spans="1:5" s="74" customFormat="1" ht="12" customHeight="1" thickBot="1" x14ac:dyDescent="0.25">
      <c r="A78" s="81" t="s">
        <v>115</v>
      </c>
      <c r="B78" s="300" t="s">
        <v>437</v>
      </c>
      <c r="C78" s="82" t="s">
        <v>116</v>
      </c>
      <c r="D78" s="86">
        <f>'[1]1.2.sz.mell.'!D78+'[1]1.3.sz.mell.'!D78+'[1]1.4.sz.mell.'!D78</f>
        <v>0</v>
      </c>
      <c r="E78" s="86">
        <f>'1.2.sz.mell.'!E78+'1.3.sz.mell.'!D78+'1.4.sz.mell.'!D78</f>
        <v>0</v>
      </c>
    </row>
    <row r="79" spans="1:5" s="74" customFormat="1" ht="12" customHeight="1" thickBot="1" x14ac:dyDescent="0.25">
      <c r="A79" s="89" t="s">
        <v>117</v>
      </c>
      <c r="B79" s="299"/>
      <c r="C79" s="83" t="s">
        <v>1071</v>
      </c>
      <c r="D79" s="53">
        <f>SUM(D80:D83)</f>
        <v>0</v>
      </c>
      <c r="E79" s="53">
        <f>SUM(E80:E83)</f>
        <v>0</v>
      </c>
    </row>
    <row r="80" spans="1:5" s="74" customFormat="1" ht="12" customHeight="1" x14ac:dyDescent="0.2">
      <c r="A80" s="75" t="s">
        <v>547</v>
      </c>
      <c r="B80" s="300" t="s">
        <v>438</v>
      </c>
      <c r="C80" s="76" t="s">
        <v>119</v>
      </c>
      <c r="D80" s="86">
        <f>'[1]1.2.sz.mell.'!D80+'[1]1.3.sz.mell.'!D80+'[1]1.4.sz.mell.'!D80</f>
        <v>0</v>
      </c>
      <c r="E80" s="86">
        <f>'1.2.sz.mell.'!E80+'1.3.sz.mell.'!D80+'1.4.sz.mell.'!D80</f>
        <v>0</v>
      </c>
    </row>
    <row r="81" spans="1:5" s="74" customFormat="1" ht="12" customHeight="1" x14ac:dyDescent="0.2">
      <c r="A81" s="78" t="s">
        <v>548</v>
      </c>
      <c r="B81" s="301" t="s">
        <v>439</v>
      </c>
      <c r="C81" s="79" t="s">
        <v>120</v>
      </c>
      <c r="D81" s="86">
        <f>'[1]1.2.sz.mell.'!D81+'[1]1.3.sz.mell.'!D82+'[1]1.4.sz.mell.'!D81</f>
        <v>0</v>
      </c>
      <c r="E81" s="86">
        <f>'1.2.sz.mell.'!E81+'1.3.sz.mell.'!D82+'1.4.sz.mell.'!D81</f>
        <v>0</v>
      </c>
    </row>
    <row r="82" spans="1:5" s="74" customFormat="1" ht="12" customHeight="1" x14ac:dyDescent="0.2">
      <c r="A82" s="81" t="s">
        <v>549</v>
      </c>
      <c r="B82" s="302" t="s">
        <v>546</v>
      </c>
      <c r="C82" s="82" t="s">
        <v>827</v>
      </c>
      <c r="D82" s="86"/>
      <c r="E82" s="86"/>
    </row>
    <row r="83" spans="1:5" s="74" customFormat="1" ht="12" customHeight="1" thickBot="1" x14ac:dyDescent="0.25">
      <c r="A83" s="81" t="s">
        <v>1069</v>
      </c>
      <c r="B83" s="302" t="s">
        <v>1070</v>
      </c>
      <c r="C83" s="82" t="s">
        <v>1068</v>
      </c>
      <c r="D83" s="86"/>
      <c r="E83" s="86"/>
    </row>
    <row r="84" spans="1:5" s="74" customFormat="1" ht="12" customHeight="1" thickBot="1" x14ac:dyDescent="0.25">
      <c r="A84" s="89" t="s">
        <v>121</v>
      </c>
      <c r="B84" s="299" t="s">
        <v>440</v>
      </c>
      <c r="C84" s="83" t="s">
        <v>122</v>
      </c>
      <c r="D84" s="53">
        <f>SUM(D85:D88)</f>
        <v>0</v>
      </c>
      <c r="E84" s="53">
        <f>SUM(E85:E88)</f>
        <v>0</v>
      </c>
    </row>
    <row r="85" spans="1:5" s="74" customFormat="1" ht="12" customHeight="1" x14ac:dyDescent="0.2">
      <c r="A85" s="91" t="s">
        <v>550</v>
      </c>
      <c r="B85" s="300" t="s">
        <v>441</v>
      </c>
      <c r="C85" s="76" t="s">
        <v>828</v>
      </c>
      <c r="D85" s="86">
        <f>'[1]1.2.sz.mell.'!D85+'[1]1.3.sz.mell.'!D85+'[1]1.4.sz.mell.'!D85</f>
        <v>0</v>
      </c>
      <c r="E85" s="86">
        <f>'1.2.sz.mell.'!E85+'1.3.sz.mell.'!D85+'1.4.sz.mell.'!D85</f>
        <v>0</v>
      </c>
    </row>
    <row r="86" spans="1:5" s="74" customFormat="1" ht="12" customHeight="1" x14ac:dyDescent="0.2">
      <c r="A86" s="92" t="s">
        <v>551</v>
      </c>
      <c r="B86" s="300" t="s">
        <v>442</v>
      </c>
      <c r="C86" s="79" t="s">
        <v>829</v>
      </c>
      <c r="D86" s="86">
        <f>'[1]1.2.sz.mell.'!D86+'[1]1.3.sz.mell.'!D86+'[1]1.4.sz.mell.'!D86</f>
        <v>0</v>
      </c>
      <c r="E86" s="86">
        <f>'1.2.sz.mell.'!E86+'1.3.sz.mell.'!D86+'1.4.sz.mell.'!D86</f>
        <v>0</v>
      </c>
    </row>
    <row r="87" spans="1:5" s="74" customFormat="1" ht="12" customHeight="1" x14ac:dyDescent="0.2">
      <c r="A87" s="92" t="s">
        <v>552</v>
      </c>
      <c r="B87" s="300" t="s">
        <v>443</v>
      </c>
      <c r="C87" s="79" t="s">
        <v>830</v>
      </c>
      <c r="D87" s="86">
        <f>'[1]1.2.sz.mell.'!D87+'[1]1.3.sz.mell.'!D87+'[1]1.4.sz.mell.'!D87</f>
        <v>0</v>
      </c>
      <c r="E87" s="86">
        <f>'1.2.sz.mell.'!E87+'1.3.sz.mell.'!D87+'1.4.sz.mell.'!D87</f>
        <v>0</v>
      </c>
    </row>
    <row r="88" spans="1:5" s="74" customFormat="1" ht="12" customHeight="1" thickBot="1" x14ac:dyDescent="0.25">
      <c r="A88" s="93" t="s">
        <v>553</v>
      </c>
      <c r="B88" s="300" t="s">
        <v>444</v>
      </c>
      <c r="C88" s="82" t="s">
        <v>831</v>
      </c>
      <c r="D88" s="86">
        <f>'[1]1.2.sz.mell.'!D88+'[1]1.3.sz.mell.'!D88+'[1]1.4.sz.mell.'!D88</f>
        <v>0</v>
      </c>
      <c r="E88" s="86">
        <f>'1.2.sz.mell.'!E88+'1.3.sz.mell.'!D88+'1.4.sz.mell.'!D88</f>
        <v>0</v>
      </c>
    </row>
    <row r="89" spans="1:5" s="74" customFormat="1" ht="13.5" customHeight="1" thickBot="1" x14ac:dyDescent="0.25">
      <c r="A89" s="89" t="s">
        <v>125</v>
      </c>
      <c r="B89" s="299" t="s">
        <v>445</v>
      </c>
      <c r="C89" s="83" t="s">
        <v>126</v>
      </c>
      <c r="D89" s="94"/>
      <c r="E89" s="94"/>
    </row>
    <row r="90" spans="1:5" s="74" customFormat="1" ht="13.5" customHeight="1" thickBot="1" x14ac:dyDescent="0.25">
      <c r="A90" s="419" t="s">
        <v>190</v>
      </c>
      <c r="B90" s="299"/>
      <c r="C90" s="83" t="s">
        <v>853</v>
      </c>
      <c r="D90" s="94"/>
      <c r="E90" s="94"/>
    </row>
    <row r="91" spans="1:5" s="74" customFormat="1" ht="15.75" customHeight="1" thickBot="1" x14ac:dyDescent="0.25">
      <c r="A91" s="419" t="s">
        <v>193</v>
      </c>
      <c r="B91" s="299" t="s">
        <v>425</v>
      </c>
      <c r="C91" s="95" t="s">
        <v>128</v>
      </c>
      <c r="D91" s="60">
        <f>+D67+D71+D76+D79+D84+D89</f>
        <v>31620845</v>
      </c>
      <c r="E91" s="60">
        <f>+E67+E71+E76+E79+E84+E89</f>
        <v>30271766</v>
      </c>
    </row>
    <row r="92" spans="1:5" s="74" customFormat="1" ht="16.5" customHeight="1" thickBot="1" x14ac:dyDescent="0.25">
      <c r="A92" s="419" t="s">
        <v>196</v>
      </c>
      <c r="B92" s="303"/>
      <c r="C92" s="96" t="s">
        <v>130</v>
      </c>
      <c r="D92" s="60">
        <f>+D66+D91</f>
        <v>294173034</v>
      </c>
      <c r="E92" s="60">
        <f>+E66+E91</f>
        <v>258412781</v>
      </c>
    </row>
    <row r="93" spans="1:5" s="74" customFormat="1" x14ac:dyDescent="0.2">
      <c r="A93" s="120"/>
      <c r="B93" s="97"/>
      <c r="C93" s="121"/>
      <c r="D93" s="121"/>
      <c r="E93" s="122"/>
    </row>
    <row r="94" spans="1:5" ht="16.5" customHeight="1" x14ac:dyDescent="0.25">
      <c r="A94" s="604" t="s">
        <v>131</v>
      </c>
      <c r="B94" s="604"/>
      <c r="C94" s="604"/>
      <c r="D94" s="604"/>
      <c r="E94" s="604"/>
    </row>
    <row r="95" spans="1:5" ht="16.5" customHeight="1" thickBot="1" x14ac:dyDescent="0.3">
      <c r="A95" s="605" t="s">
        <v>132</v>
      </c>
      <c r="B95" s="605"/>
      <c r="C95" s="605"/>
      <c r="D95" s="574"/>
      <c r="E95" s="64" t="s">
        <v>857</v>
      </c>
    </row>
    <row r="96" spans="1:5" ht="38.1" customHeight="1" thickBot="1" x14ac:dyDescent="0.3">
      <c r="A96" s="65" t="s">
        <v>7</v>
      </c>
      <c r="B96" s="179" t="s">
        <v>351</v>
      </c>
      <c r="C96" s="66" t="s">
        <v>133</v>
      </c>
      <c r="D96" s="67" t="s">
        <v>1120</v>
      </c>
      <c r="E96" s="430" t="s">
        <v>1121</v>
      </c>
    </row>
    <row r="97" spans="1:5" s="71" customFormat="1" ht="12" customHeight="1" thickBot="1" x14ac:dyDescent="0.25">
      <c r="A97" s="52">
        <v>1</v>
      </c>
      <c r="B97" s="52">
        <v>2</v>
      </c>
      <c r="C97" s="98">
        <v>2</v>
      </c>
      <c r="D97" s="580"/>
      <c r="E97" s="99">
        <v>3</v>
      </c>
    </row>
    <row r="98" spans="1:5" ht="12" customHeight="1" thickBot="1" x14ac:dyDescent="0.3">
      <c r="A98" s="100" t="s">
        <v>10</v>
      </c>
      <c r="B98" s="304"/>
      <c r="C98" s="101" t="s">
        <v>134</v>
      </c>
      <c r="D98" s="102">
        <f>SUM(D99:D103)</f>
        <v>128686918</v>
      </c>
      <c r="E98" s="102">
        <f>SUM(E99:E103)</f>
        <v>130451687</v>
      </c>
    </row>
    <row r="99" spans="1:5" ht="12" customHeight="1" x14ac:dyDescent="0.25">
      <c r="A99" s="103" t="s">
        <v>12</v>
      </c>
      <c r="B99" s="305" t="s">
        <v>352</v>
      </c>
      <c r="C99" s="104" t="s">
        <v>135</v>
      </c>
      <c r="D99" s="105">
        <v>47217119</v>
      </c>
      <c r="E99" s="105">
        <v>47621488</v>
      </c>
    </row>
    <row r="100" spans="1:5" ht="12" customHeight="1" x14ac:dyDescent="0.25">
      <c r="A100" s="78" t="s">
        <v>14</v>
      </c>
      <c r="B100" s="301" t="s">
        <v>353</v>
      </c>
      <c r="C100" s="16" t="s">
        <v>136</v>
      </c>
      <c r="D100" s="80">
        <v>8352589</v>
      </c>
      <c r="E100" s="80">
        <v>8352589</v>
      </c>
    </row>
    <row r="101" spans="1:5" ht="12" customHeight="1" x14ac:dyDescent="0.25">
      <c r="A101" s="78" t="s">
        <v>16</v>
      </c>
      <c r="B101" s="301" t="s">
        <v>354</v>
      </c>
      <c r="C101" s="16" t="s">
        <v>137</v>
      </c>
      <c r="D101" s="84">
        <v>45506335</v>
      </c>
      <c r="E101" s="84">
        <v>46166735</v>
      </c>
    </row>
    <row r="102" spans="1:5" ht="12" customHeight="1" x14ac:dyDescent="0.25">
      <c r="A102" s="78" t="s">
        <v>18</v>
      </c>
      <c r="B102" s="301" t="s">
        <v>355</v>
      </c>
      <c r="C102" s="106" t="s">
        <v>138</v>
      </c>
      <c r="D102" s="84">
        <v>15373400</v>
      </c>
      <c r="E102" s="84">
        <v>15373400</v>
      </c>
    </row>
    <row r="103" spans="1:5" ht="12" customHeight="1" thickBot="1" x14ac:dyDescent="0.3">
      <c r="A103" s="78" t="s">
        <v>139</v>
      </c>
      <c r="B103" s="308" t="s">
        <v>356</v>
      </c>
      <c r="C103" s="107" t="s">
        <v>140</v>
      </c>
      <c r="D103" s="84">
        <v>12237475</v>
      </c>
      <c r="E103" s="84">
        <v>12937475</v>
      </c>
    </row>
    <row r="104" spans="1:5" ht="12" customHeight="1" thickBot="1" x14ac:dyDescent="0.3">
      <c r="A104" s="72" t="s">
        <v>23</v>
      </c>
      <c r="B104" s="299" t="s">
        <v>980</v>
      </c>
      <c r="C104" s="21" t="s">
        <v>832</v>
      </c>
      <c r="D104" s="53">
        <f>+D105+D107+D106</f>
        <v>59709652</v>
      </c>
      <c r="E104" s="53">
        <f>+E105+E107+E106</f>
        <v>22184630</v>
      </c>
    </row>
    <row r="105" spans="1:5" ht="12" customHeight="1" x14ac:dyDescent="0.25">
      <c r="A105" s="75" t="s">
        <v>455</v>
      </c>
      <c r="B105" s="300" t="s">
        <v>980</v>
      </c>
      <c r="C105" s="19" t="s">
        <v>146</v>
      </c>
      <c r="D105" s="77">
        <v>12257997</v>
      </c>
      <c r="E105" s="77">
        <v>9200575</v>
      </c>
    </row>
    <row r="106" spans="1:5" ht="12" customHeight="1" x14ac:dyDescent="0.25">
      <c r="A106" s="75" t="s">
        <v>456</v>
      </c>
      <c r="B106" s="306" t="s">
        <v>980</v>
      </c>
      <c r="C106" s="335" t="s">
        <v>557</v>
      </c>
      <c r="D106" s="293">
        <v>47451655</v>
      </c>
      <c r="E106" s="293">
        <v>12984055</v>
      </c>
    </row>
    <row r="107" spans="1:5" ht="12" customHeight="1" thickBot="1" x14ac:dyDescent="0.3">
      <c r="A107" s="75" t="s">
        <v>457</v>
      </c>
      <c r="B107" s="302" t="s">
        <v>980</v>
      </c>
      <c r="C107" s="110" t="s">
        <v>556</v>
      </c>
      <c r="D107" s="84">
        <f>'[1]1.2.sz.mell.'!D107+'[1]1.3.sz.mell.'!D107+'[1]1.4.sz.mell.'!D107</f>
        <v>0</v>
      </c>
      <c r="E107" s="84">
        <f>'1.2.sz.mell.'!E107+'1.3.sz.mell.'!D107+'1.4.sz.mell.'!D107</f>
        <v>0</v>
      </c>
    </row>
    <row r="108" spans="1:5" ht="12" customHeight="1" thickBot="1" x14ac:dyDescent="0.3">
      <c r="A108" s="72" t="s">
        <v>35</v>
      </c>
      <c r="B108" s="299"/>
      <c r="C108" s="109" t="s">
        <v>835</v>
      </c>
      <c r="D108" s="53">
        <f>+D109+D111+D113</f>
        <v>102927300</v>
      </c>
      <c r="E108" s="53">
        <f>+E109+E111+E113</f>
        <v>102927300</v>
      </c>
    </row>
    <row r="109" spans="1:5" ht="12" customHeight="1" x14ac:dyDescent="0.25">
      <c r="A109" s="75" t="s">
        <v>822</v>
      </c>
      <c r="B109" s="300" t="s">
        <v>357</v>
      </c>
      <c r="C109" s="16" t="s">
        <v>141</v>
      </c>
      <c r="D109" s="77">
        <v>99927300</v>
      </c>
      <c r="E109" s="77">
        <v>99927300</v>
      </c>
    </row>
    <row r="110" spans="1:5" ht="12" customHeight="1" x14ac:dyDescent="0.25">
      <c r="A110" s="75" t="s">
        <v>823</v>
      </c>
      <c r="B110" s="309" t="s">
        <v>357</v>
      </c>
      <c r="C110" s="110" t="s">
        <v>142</v>
      </c>
      <c r="D110" s="77">
        <f>'[1]1.2.sz.mell.'!D110+'[1]1.3.sz.mell.'!D110+'[1]1.4.sz.mell.'!D110</f>
        <v>0</v>
      </c>
      <c r="E110" s="77">
        <f>'1.2.sz.mell.'!E110+'1.3.sz.mell.'!D110+'1.4.sz.mell.'!D110</f>
        <v>0</v>
      </c>
    </row>
    <row r="111" spans="1:5" ht="12" customHeight="1" x14ac:dyDescent="0.25">
      <c r="A111" s="75" t="s">
        <v>824</v>
      </c>
      <c r="B111" s="309" t="s">
        <v>358</v>
      </c>
      <c r="C111" s="110" t="s">
        <v>143</v>
      </c>
      <c r="D111" s="80">
        <f>'[1]1.2.sz.mell.'!D111+'[1]1.3.sz.mell.'!D111+'[1]1.4.sz.mell.'!D111</f>
        <v>0</v>
      </c>
      <c r="E111" s="80">
        <f>'1.2.sz.mell.'!E111+'1.3.sz.mell.'!D111+'1.4.sz.mell.'!D111</f>
        <v>0</v>
      </c>
    </row>
    <row r="112" spans="1:5" ht="12" customHeight="1" x14ac:dyDescent="0.25">
      <c r="A112" s="75" t="s">
        <v>833</v>
      </c>
      <c r="B112" s="309" t="s">
        <v>358</v>
      </c>
      <c r="C112" s="110" t="s">
        <v>144</v>
      </c>
      <c r="D112" s="56">
        <f>'[1]1.2.sz.mell.'!D112+'[1]1.3.sz.mell.'!D112+'[1]1.4.sz.mell.'!D112</f>
        <v>0</v>
      </c>
      <c r="E112" s="56">
        <f>'1.2.sz.mell.'!E112+'1.3.sz.mell.'!D112+'1.4.sz.mell.'!D112</f>
        <v>0</v>
      </c>
    </row>
    <row r="113" spans="1:5" ht="12" customHeight="1" thickBot="1" x14ac:dyDescent="0.3">
      <c r="A113" s="75" t="s">
        <v>834</v>
      </c>
      <c r="B113" s="306" t="s">
        <v>359</v>
      </c>
      <c r="C113" s="111" t="s">
        <v>145</v>
      </c>
      <c r="D113" s="56">
        <v>3000000</v>
      </c>
      <c r="E113" s="56">
        <v>3000000</v>
      </c>
    </row>
    <row r="114" spans="1:5" ht="12" customHeight="1" thickBot="1" x14ac:dyDescent="0.3">
      <c r="A114" s="72" t="s">
        <v>147</v>
      </c>
      <c r="B114" s="299"/>
      <c r="C114" s="21" t="s">
        <v>148</v>
      </c>
      <c r="D114" s="53">
        <f>+D98+D108+D104</f>
        <v>291323870</v>
      </c>
      <c r="E114" s="53">
        <f>+E98+E108+E104</f>
        <v>255563617</v>
      </c>
    </row>
    <row r="115" spans="1:5" ht="12" customHeight="1" thickBot="1" x14ac:dyDescent="0.3">
      <c r="A115" s="72" t="s">
        <v>49</v>
      </c>
      <c r="B115" s="299"/>
      <c r="C115" s="21" t="s">
        <v>149</v>
      </c>
      <c r="D115" s="53">
        <f>+D116+D117+D118</f>
        <v>0</v>
      </c>
      <c r="E115" s="53">
        <f>+E116+E117+E118</f>
        <v>0</v>
      </c>
    </row>
    <row r="116" spans="1:5" ht="12" customHeight="1" x14ac:dyDescent="0.25">
      <c r="A116" s="75" t="s">
        <v>51</v>
      </c>
      <c r="B116" s="300" t="s">
        <v>361</v>
      </c>
      <c r="C116" s="19" t="s">
        <v>150</v>
      </c>
      <c r="D116" s="56">
        <f>'[1]1.2.sz.mell.'!D116+'[1]1.3.sz.mell.'!D116+'[1]1.4.sz.mell.'!D116</f>
        <v>0</v>
      </c>
      <c r="E116" s="56">
        <f>'1.2.sz.mell.'!E116+'1.3.sz.mell.'!D116+'1.4.sz.mell.'!D116</f>
        <v>0</v>
      </c>
    </row>
    <row r="117" spans="1:5" ht="12" customHeight="1" x14ac:dyDescent="0.25">
      <c r="A117" s="75" t="s">
        <v>53</v>
      </c>
      <c r="B117" s="300" t="s">
        <v>362</v>
      </c>
      <c r="C117" s="19" t="s">
        <v>151</v>
      </c>
      <c r="D117" s="56">
        <f>'[1]1.2.sz.mell.'!D117+'[1]1.3.sz.mell.'!D117+'[1]1.4.sz.mell.'!D117</f>
        <v>0</v>
      </c>
      <c r="E117" s="56">
        <f>'1.2.sz.mell.'!E117+'1.3.sz.mell.'!D117+'1.4.sz.mell.'!D117</f>
        <v>0</v>
      </c>
    </row>
    <row r="118" spans="1:5" ht="12" customHeight="1" thickBot="1" x14ac:dyDescent="0.3">
      <c r="A118" s="108" t="s">
        <v>55</v>
      </c>
      <c r="B118" s="306" t="s">
        <v>363</v>
      </c>
      <c r="C118" s="59" t="s">
        <v>152</v>
      </c>
      <c r="D118" s="56">
        <f>'[1]1.2.sz.mell.'!D118+'[1]1.3.sz.mell.'!D118+'[1]1.4.sz.mell.'!D118</f>
        <v>0</v>
      </c>
      <c r="E118" s="56">
        <f>'1.2.sz.mell.'!E118+'1.3.sz.mell.'!D118+'1.4.sz.mell.'!D118</f>
        <v>0</v>
      </c>
    </row>
    <row r="119" spans="1:5" ht="12" customHeight="1" thickBot="1" x14ac:dyDescent="0.3">
      <c r="A119" s="72" t="s">
        <v>71</v>
      </c>
      <c r="B119" s="299" t="s">
        <v>364</v>
      </c>
      <c r="C119" s="21" t="s">
        <v>153</v>
      </c>
      <c r="D119" s="53">
        <f>SUM(D120:D123)</f>
        <v>0</v>
      </c>
      <c r="E119" s="53">
        <f>SUM(E120:E123)</f>
        <v>0</v>
      </c>
    </row>
    <row r="120" spans="1:5" ht="12" customHeight="1" x14ac:dyDescent="0.25">
      <c r="A120" s="75" t="s">
        <v>466</v>
      </c>
      <c r="B120" s="300" t="s">
        <v>365</v>
      </c>
      <c r="C120" s="19" t="s">
        <v>836</v>
      </c>
      <c r="D120" s="56">
        <f>'[1]1.2.sz.mell.'!D120+'[1]1.3.sz.mell.'!D120+'[1]1.4.sz.mell.'!D120</f>
        <v>0</v>
      </c>
      <c r="E120" s="56">
        <f>'1.2.sz.mell.'!E120+'1.3.sz.mell.'!D120+'1.4.sz.mell.'!D120</f>
        <v>0</v>
      </c>
    </row>
    <row r="121" spans="1:5" ht="12" customHeight="1" x14ac:dyDescent="0.25">
      <c r="A121" s="75" t="s">
        <v>467</v>
      </c>
      <c r="B121" s="300" t="s">
        <v>366</v>
      </c>
      <c r="C121" s="19" t="s">
        <v>837</v>
      </c>
      <c r="D121" s="56">
        <f>'[1]1.2.sz.mell.'!D121+'[1]1.3.sz.mell.'!D121+'[1]1.4.sz.mell.'!D121</f>
        <v>0</v>
      </c>
      <c r="E121" s="56">
        <f>'1.2.sz.mell.'!E121+'1.3.sz.mell.'!D121+'1.4.sz.mell.'!D121</f>
        <v>0</v>
      </c>
    </row>
    <row r="122" spans="1:5" ht="12" customHeight="1" x14ac:dyDescent="0.25">
      <c r="A122" s="75" t="s">
        <v>468</v>
      </c>
      <c r="B122" s="300" t="s">
        <v>367</v>
      </c>
      <c r="C122" s="19" t="s">
        <v>838</v>
      </c>
      <c r="D122" s="56">
        <f>'[1]1.2.sz.mell.'!D122+'[1]1.3.sz.mell.'!D122+'[1]1.4.sz.mell.'!D122</f>
        <v>0</v>
      </c>
      <c r="E122" s="56">
        <f>'1.2.sz.mell.'!E122+'1.3.sz.mell.'!D122+'1.4.sz.mell.'!D122</f>
        <v>0</v>
      </c>
    </row>
    <row r="123" spans="1:5" ht="12" customHeight="1" thickBot="1" x14ac:dyDescent="0.3">
      <c r="A123" s="75" t="s">
        <v>469</v>
      </c>
      <c r="B123" s="300" t="s">
        <v>1067</v>
      </c>
      <c r="C123" s="19" t="s">
        <v>840</v>
      </c>
      <c r="D123" s="56">
        <f>'[1]1.2.sz.mell.'!D123+'[1]1.3.sz.mell.'!D123+'[1]1.4.sz.mell.'!D123</f>
        <v>0</v>
      </c>
      <c r="E123" s="56">
        <f>'1.2.sz.mell.'!E123+'1.3.sz.mell.'!D123+'1.4.sz.mell.'!D123</f>
        <v>0</v>
      </c>
    </row>
    <row r="124" spans="1:5" ht="12" customHeight="1" thickBot="1" x14ac:dyDescent="0.3">
      <c r="A124" s="72" t="s">
        <v>154</v>
      </c>
      <c r="B124" s="299"/>
      <c r="C124" s="21" t="s">
        <v>155</v>
      </c>
      <c r="D124" s="60">
        <f>SUM(D125:D129)</f>
        <v>2849164</v>
      </c>
      <c r="E124" s="60">
        <f>SUM(E125:E129)</f>
        <v>2849164</v>
      </c>
    </row>
    <row r="125" spans="1:5" ht="12" customHeight="1" x14ac:dyDescent="0.25">
      <c r="A125" s="75" t="s">
        <v>85</v>
      </c>
      <c r="B125" s="300" t="s">
        <v>368</v>
      </c>
      <c r="C125" s="19" t="s">
        <v>156</v>
      </c>
      <c r="D125" s="56">
        <f>'[1]1.2.sz.mell.'!D125+'[1]1.3.sz.mell.'!D125+'[1]1.4.sz.mell.'!D125</f>
        <v>0</v>
      </c>
      <c r="E125" s="56">
        <f>'1.2.sz.mell.'!E125+'1.3.sz.mell.'!D125+'1.4.sz.mell.'!D125</f>
        <v>0</v>
      </c>
    </row>
    <row r="126" spans="1:5" ht="12" customHeight="1" x14ac:dyDescent="0.25">
      <c r="A126" s="75" t="s">
        <v>86</v>
      </c>
      <c r="B126" s="300" t="s">
        <v>369</v>
      </c>
      <c r="C126" s="19" t="s">
        <v>157</v>
      </c>
      <c r="D126" s="56">
        <v>2849164</v>
      </c>
      <c r="E126" s="56">
        <v>2849164</v>
      </c>
    </row>
    <row r="127" spans="1:5" ht="12" customHeight="1" x14ac:dyDescent="0.25">
      <c r="A127" s="75" t="s">
        <v>87</v>
      </c>
      <c r="B127" s="300" t="s">
        <v>370</v>
      </c>
      <c r="C127" s="19" t="s">
        <v>843</v>
      </c>
      <c r="D127" s="56">
        <f>'[1]1.2.sz.mell.'!D127+'[1]1.3.sz.mell.'!D127+'[1]1.4.sz.mell.'!D127</f>
        <v>0</v>
      </c>
      <c r="E127" s="56">
        <f>'1.2.sz.mell.'!E127+'1.3.sz.mell.'!D127+'1.4.sz.mell.'!D127</f>
        <v>0</v>
      </c>
    </row>
    <row r="128" spans="1:5" ht="12" customHeight="1" x14ac:dyDescent="0.25">
      <c r="A128" s="75" t="s">
        <v>531</v>
      </c>
      <c r="B128" s="300" t="s">
        <v>371</v>
      </c>
      <c r="C128" s="19" t="s">
        <v>238</v>
      </c>
      <c r="D128" s="56">
        <f>'[1]1.2.sz.mell.'!D128+'[1]1.3.sz.mell.'!D128+'[1]1.4.sz.mell.'!D128</f>
        <v>0</v>
      </c>
      <c r="E128" s="56">
        <f>'1.2.sz.mell.'!E128+'1.3.sz.mell.'!D128+'1.4.sz.mell.'!D128</f>
        <v>0</v>
      </c>
    </row>
    <row r="129" spans="1:10" ht="12" customHeight="1" thickBot="1" x14ac:dyDescent="0.3">
      <c r="A129" s="75" t="s">
        <v>532</v>
      </c>
      <c r="B129" s="306" t="s">
        <v>859</v>
      </c>
      <c r="C129" s="59" t="s">
        <v>858</v>
      </c>
      <c r="D129" s="310">
        <f>'[1]1.2.sz.mell.'!D129+'[1]1.3.sz.mell.'!D129+'[1]1.4.sz.mell.'!D129</f>
        <v>0</v>
      </c>
      <c r="E129" s="310">
        <f>'1.2.sz.mell.'!E129+'1.3.sz.mell.'!D129+'1.4.sz.mell.'!D129</f>
        <v>0</v>
      </c>
    </row>
    <row r="130" spans="1:10" ht="12" customHeight="1" thickBot="1" x14ac:dyDescent="0.3">
      <c r="A130" s="72" t="s">
        <v>89</v>
      </c>
      <c r="B130" s="299" t="s">
        <v>372</v>
      </c>
      <c r="C130" s="21" t="s">
        <v>158</v>
      </c>
      <c r="D130" s="113">
        <f>+D131+D132+D134+D135</f>
        <v>0</v>
      </c>
      <c r="E130" s="113">
        <f>+E131+E132+E134+E135</f>
        <v>0</v>
      </c>
    </row>
    <row r="131" spans="1:10" ht="12" customHeight="1" x14ac:dyDescent="0.25">
      <c r="A131" s="75" t="s">
        <v>540</v>
      </c>
      <c r="B131" s="300" t="s">
        <v>373</v>
      </c>
      <c r="C131" s="19" t="s">
        <v>844</v>
      </c>
      <c r="D131" s="56">
        <f>'[1]1.2.sz.mell.'!D131+'[1]1.3.sz.mell.'!D131+'[1]1.4.sz.mell.'!D131</f>
        <v>0</v>
      </c>
      <c r="E131" s="56">
        <f>'1.2.sz.mell.'!E131+'1.3.sz.mell.'!D131+'1.4.sz.mell.'!D131</f>
        <v>0</v>
      </c>
    </row>
    <row r="132" spans="1:10" ht="12" customHeight="1" x14ac:dyDescent="0.25">
      <c r="A132" s="75" t="s">
        <v>541</v>
      </c>
      <c r="B132" s="300" t="s">
        <v>374</v>
      </c>
      <c r="C132" s="19" t="s">
        <v>845</v>
      </c>
      <c r="D132" s="56">
        <f>'[1]1.2.sz.mell.'!D132+'[1]1.3.sz.mell.'!D132+'[1]1.4.sz.mell.'!D132</f>
        <v>0</v>
      </c>
      <c r="E132" s="56">
        <f>'1.2.sz.mell.'!E132+'1.3.sz.mell.'!D132+'1.4.sz.mell.'!D132</f>
        <v>0</v>
      </c>
    </row>
    <row r="133" spans="1:10" ht="12" customHeight="1" x14ac:dyDescent="0.25">
      <c r="A133" s="75" t="s">
        <v>542</v>
      </c>
      <c r="B133" s="300" t="s">
        <v>375</v>
      </c>
      <c r="C133" s="19" t="s">
        <v>846</v>
      </c>
      <c r="D133" s="56">
        <f>'[1]1.2.sz.mell.'!D133+'[1]1.3.sz.mell.'!D133+'[1]1.4.sz.mell.'!D133</f>
        <v>0</v>
      </c>
      <c r="E133" s="56">
        <f>'1.2.sz.mell.'!E133+'1.3.sz.mell.'!D133+'1.4.sz.mell.'!D133</f>
        <v>0</v>
      </c>
    </row>
    <row r="134" spans="1:10" ht="12" customHeight="1" x14ac:dyDescent="0.25">
      <c r="A134" s="75" t="s">
        <v>543</v>
      </c>
      <c r="B134" s="300" t="s">
        <v>376</v>
      </c>
      <c r="C134" s="19" t="s">
        <v>847</v>
      </c>
      <c r="D134" s="56">
        <f>'[1]1.2.sz.mell.'!D134+'[1]1.3.sz.mell.'!D134+'[1]1.4.sz.mell.'!D134</f>
        <v>0</v>
      </c>
      <c r="E134" s="56">
        <f>'1.2.sz.mell.'!E134+'1.3.sz.mell.'!D134+'1.4.sz.mell.'!D134</f>
        <v>0</v>
      </c>
    </row>
    <row r="135" spans="1:10" ht="12" customHeight="1" thickBot="1" x14ac:dyDescent="0.3">
      <c r="A135" s="108" t="s">
        <v>544</v>
      </c>
      <c r="B135" s="300" t="s">
        <v>860</v>
      </c>
      <c r="C135" s="59" t="s">
        <v>848</v>
      </c>
      <c r="D135" s="112">
        <f>'[1]1.2.sz.mell.'!D135+'[1]1.3.sz.mell.'!D135+'[1]1.4.sz.mell.'!D135</f>
        <v>0</v>
      </c>
      <c r="E135" s="112">
        <f>'1.2.sz.mell.'!E135+'1.3.sz.mell.'!D135+'1.4.sz.mell.'!D135</f>
        <v>0</v>
      </c>
    </row>
    <row r="136" spans="1:10" ht="12" customHeight="1" thickBot="1" x14ac:dyDescent="0.3">
      <c r="A136" s="417" t="s">
        <v>585</v>
      </c>
      <c r="B136" s="418" t="s">
        <v>854</v>
      </c>
      <c r="C136" s="21" t="s">
        <v>849</v>
      </c>
      <c r="D136" s="391"/>
      <c r="E136" s="391"/>
    </row>
    <row r="137" spans="1:10" ht="12" customHeight="1" thickBot="1" x14ac:dyDescent="0.3">
      <c r="A137" s="417" t="s">
        <v>588</v>
      </c>
      <c r="B137" s="418" t="s">
        <v>855</v>
      </c>
      <c r="C137" s="21" t="s">
        <v>850</v>
      </c>
      <c r="D137" s="391"/>
      <c r="E137" s="391"/>
    </row>
    <row r="138" spans="1:10" ht="15" customHeight="1" thickBot="1" x14ac:dyDescent="0.3">
      <c r="A138" s="72" t="s">
        <v>179</v>
      </c>
      <c r="B138" s="299" t="s">
        <v>856</v>
      </c>
      <c r="C138" s="21" t="s">
        <v>852</v>
      </c>
      <c r="D138" s="114">
        <f>+D115+D119+D124+D130</f>
        <v>2849164</v>
      </c>
      <c r="E138" s="114">
        <f>+E115+E119+E124+E130</f>
        <v>2849164</v>
      </c>
      <c r="G138" s="115"/>
      <c r="H138" s="116"/>
      <c r="I138" s="116"/>
      <c r="J138" s="116"/>
    </row>
    <row r="139" spans="1:10" s="74" customFormat="1" ht="12.95" customHeight="1" thickBot="1" x14ac:dyDescent="0.25">
      <c r="A139" s="117" t="s">
        <v>180</v>
      </c>
      <c r="B139" s="307"/>
      <c r="C139" s="118" t="s">
        <v>851</v>
      </c>
      <c r="D139" s="114">
        <f>+D114+D138</f>
        <v>294173034</v>
      </c>
      <c r="E139" s="114">
        <f>+E114+E138</f>
        <v>258412781</v>
      </c>
    </row>
    <row r="140" spans="1:10" ht="7.5" customHeight="1" x14ac:dyDescent="0.25"/>
    <row r="141" spans="1:10" x14ac:dyDescent="0.25">
      <c r="A141" s="606" t="s">
        <v>162</v>
      </c>
      <c r="B141" s="606"/>
      <c r="C141" s="606"/>
      <c r="D141" s="606"/>
      <c r="E141" s="606"/>
    </row>
    <row r="142" spans="1:10" ht="15" customHeight="1" thickBot="1" x14ac:dyDescent="0.3">
      <c r="A142" s="603" t="s">
        <v>163</v>
      </c>
      <c r="B142" s="603"/>
      <c r="C142" s="603"/>
      <c r="D142" s="573"/>
      <c r="E142" s="64" t="s">
        <v>857</v>
      </c>
    </row>
    <row r="143" spans="1:10" ht="13.5" customHeight="1" thickBot="1" x14ac:dyDescent="0.3">
      <c r="A143" s="72">
        <v>1</v>
      </c>
      <c r="B143" s="299"/>
      <c r="C143" s="109" t="s">
        <v>164</v>
      </c>
      <c r="D143" s="581"/>
      <c r="E143" s="53">
        <f>+E66-E114</f>
        <v>-27422602</v>
      </c>
    </row>
    <row r="144" spans="1:10" ht="27.75" customHeight="1" thickBot="1" x14ac:dyDescent="0.3">
      <c r="A144" s="72" t="s">
        <v>23</v>
      </c>
      <c r="B144" s="299"/>
      <c r="C144" s="109" t="s">
        <v>165</v>
      </c>
      <c r="D144" s="581"/>
      <c r="E144" s="53">
        <f>+E91-E138</f>
        <v>27422602</v>
      </c>
    </row>
    <row r="146" spans="5:5" x14ac:dyDescent="0.25">
      <c r="E146" s="298">
        <f>E139-E92</f>
        <v>0</v>
      </c>
    </row>
  </sheetData>
  <mergeCells count="6">
    <mergeCell ref="A142:C142"/>
    <mergeCell ref="A1:E1"/>
    <mergeCell ref="A2:C2"/>
    <mergeCell ref="A94:E94"/>
    <mergeCell ref="A95:C95"/>
    <mergeCell ref="A141:E141"/>
  </mergeCells>
  <phoneticPr fontId="32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85" fitToHeight="2" orientation="portrait" r:id="rId1"/>
  <headerFooter alignWithMargins="0">
    <oddHeader>&amp;C&amp;"Times New Roman CE,Félkövér"&amp;12BÁTAAPÁTI KÖZSÉG ÖNKORMÁNYZATA 2020. ÉVI KÖLTSÉGVETÉSÉNEK ÖSSZEVONT MÉRLEGE&amp;R&amp;"Times New Roman CE,Félkövér dőlt" 1.1. melléklet</oddHeader>
  </headerFooter>
  <rowBreaks count="2" manualBreakCount="2">
    <brk id="71" max="3" man="1"/>
    <brk id="9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47"/>
  <sheetViews>
    <sheetView view="pageLayout" zoomScaleNormal="100" zoomScaleSheetLayoutView="130" workbookViewId="0">
      <selection activeCell="G4" sqref="G4"/>
    </sheetView>
  </sheetViews>
  <sheetFormatPr defaultColWidth="9.125" defaultRowHeight="15.75" x14ac:dyDescent="0.25"/>
  <cols>
    <col min="1" max="1" width="7.75" style="63" customWidth="1"/>
    <col min="2" max="2" width="65" style="63" customWidth="1"/>
    <col min="3" max="6" width="12.125" style="63" customWidth="1"/>
    <col min="7" max="7" width="9.125" style="63"/>
    <col min="8" max="8" width="10.875" style="63" bestFit="1" customWidth="1"/>
    <col min="9" max="16384" width="9.125" style="63"/>
  </cols>
  <sheetData>
    <row r="1" spans="1:6" ht="15.95" customHeight="1" x14ac:dyDescent="0.25">
      <c r="A1" s="604" t="s">
        <v>5</v>
      </c>
      <c r="B1" s="604"/>
      <c r="C1" s="604"/>
      <c r="D1" s="604"/>
      <c r="E1" s="604"/>
      <c r="F1" s="604"/>
    </row>
    <row r="2" spans="1:6" ht="15.95" customHeight="1" thickBot="1" x14ac:dyDescent="0.3">
      <c r="A2" s="603"/>
      <c r="B2" s="603"/>
      <c r="C2" s="277"/>
      <c r="F2" s="64" t="s">
        <v>857</v>
      </c>
    </row>
    <row r="3" spans="1:6" ht="38.1" customHeight="1" thickBot="1" x14ac:dyDescent="0.3">
      <c r="A3" s="65" t="s">
        <v>7</v>
      </c>
      <c r="B3" s="66" t="s">
        <v>8</v>
      </c>
      <c r="C3" s="179" t="s">
        <v>1085</v>
      </c>
      <c r="D3" s="180" t="s">
        <v>1086</v>
      </c>
      <c r="E3" s="180" t="s">
        <v>1120</v>
      </c>
      <c r="F3" s="180" t="s">
        <v>1121</v>
      </c>
    </row>
    <row r="4" spans="1:6" s="71" customFormat="1" ht="12" customHeight="1" thickBot="1" x14ac:dyDescent="0.25">
      <c r="A4" s="52">
        <v>1</v>
      </c>
      <c r="B4" s="98">
        <v>2</v>
      </c>
      <c r="C4" s="98">
        <v>3</v>
      </c>
      <c r="D4" s="181">
        <v>4</v>
      </c>
      <c r="E4" s="181">
        <v>5</v>
      </c>
      <c r="F4" s="181">
        <v>6</v>
      </c>
    </row>
    <row r="5" spans="1:6" s="74" customFormat="1" ht="12" customHeight="1" thickBot="1" x14ac:dyDescent="0.25">
      <c r="A5" s="72" t="s">
        <v>10</v>
      </c>
      <c r="B5" s="73" t="s">
        <v>11</v>
      </c>
      <c r="C5" s="182">
        <f>+C6+C7+C8+C9+C10+C11</f>
        <v>70297904</v>
      </c>
      <c r="D5" s="183">
        <f>+D6+D7+D8+D9+D10+D11</f>
        <v>77489416</v>
      </c>
      <c r="E5" s="183">
        <f>+E6+E7+E8+E9+E10+E11</f>
        <v>71229081</v>
      </c>
      <c r="F5" s="183">
        <f>+F6+F7+F8+F9+F10+F11</f>
        <v>37817907</v>
      </c>
    </row>
    <row r="6" spans="1:6" s="74" customFormat="1" ht="12" customHeight="1" x14ac:dyDescent="0.2">
      <c r="A6" s="75" t="s">
        <v>12</v>
      </c>
      <c r="B6" s="76" t="s">
        <v>13</v>
      </c>
      <c r="C6" s="185">
        <v>41929442</v>
      </c>
      <c r="D6" s="185">
        <v>45200756</v>
      </c>
      <c r="E6" s="185">
        <f>'[1]1.1.sz.mell.'!D6</f>
        <v>44929289</v>
      </c>
      <c r="F6" s="185">
        <f>'1.1.sz.mell.'!E6</f>
        <v>11861689</v>
      </c>
    </row>
    <row r="7" spans="1:6" s="74" customFormat="1" ht="12" customHeight="1" x14ac:dyDescent="0.2">
      <c r="A7" s="78" t="s">
        <v>14</v>
      </c>
      <c r="B7" s="79" t="s">
        <v>15</v>
      </c>
      <c r="C7" s="56">
        <v>15104367</v>
      </c>
      <c r="D7" s="56">
        <v>14046084</v>
      </c>
      <c r="E7" s="56">
        <f>'[1]1.1.sz.mell.'!D7</f>
        <v>13965300</v>
      </c>
      <c r="F7" s="56">
        <f>'1.1.sz.mell.'!E7</f>
        <v>13965300</v>
      </c>
    </row>
    <row r="8" spans="1:6" s="74" customFormat="1" ht="12" customHeight="1" x14ac:dyDescent="0.2">
      <c r="A8" s="78" t="s">
        <v>16</v>
      </c>
      <c r="B8" s="79" t="s">
        <v>17</v>
      </c>
      <c r="C8" s="56">
        <v>8164615</v>
      </c>
      <c r="D8" s="56">
        <v>9781386</v>
      </c>
      <c r="E8" s="56">
        <f>'[1]1.1.sz.mell.'!D8</f>
        <v>10534492</v>
      </c>
      <c r="F8" s="56">
        <f>'1.1.sz.mell.'!E8</f>
        <v>10190918</v>
      </c>
    </row>
    <row r="9" spans="1:6" s="74" customFormat="1" ht="12" customHeight="1" x14ac:dyDescent="0.2">
      <c r="A9" s="78" t="s">
        <v>18</v>
      </c>
      <c r="B9" s="79" t="s">
        <v>19</v>
      </c>
      <c r="C9" s="56">
        <v>1800000</v>
      </c>
      <c r="D9" s="56">
        <v>1800000</v>
      </c>
      <c r="E9" s="56">
        <f>'[1]1.1.sz.mell.'!D9</f>
        <v>1800000</v>
      </c>
      <c r="F9" s="56">
        <f>'1.1.sz.mell.'!E9</f>
        <v>1800000</v>
      </c>
    </row>
    <row r="10" spans="1:6" s="74" customFormat="1" ht="12" customHeight="1" x14ac:dyDescent="0.2">
      <c r="A10" s="78" t="s">
        <v>20</v>
      </c>
      <c r="B10" s="79" t="s">
        <v>21</v>
      </c>
      <c r="C10" s="56">
        <v>2151610</v>
      </c>
      <c r="D10" s="56">
        <v>6661190</v>
      </c>
      <c r="E10" s="56">
        <f>'[1]1.1.sz.mell.'!D10</f>
        <v>0</v>
      </c>
      <c r="F10" s="56">
        <f>'1.1.sz.mell.'!E10</f>
        <v>0</v>
      </c>
    </row>
    <row r="11" spans="1:6" s="74" customFormat="1" ht="12" customHeight="1" thickBot="1" x14ac:dyDescent="0.25">
      <c r="A11" s="81" t="s">
        <v>22</v>
      </c>
      <c r="B11" s="111" t="s">
        <v>515</v>
      </c>
      <c r="C11" s="56">
        <v>1147870</v>
      </c>
      <c r="D11" s="56"/>
      <c r="E11" s="56">
        <f>'[1]1.1.sz.mell.'!D11</f>
        <v>0</v>
      </c>
      <c r="F11" s="56">
        <f>'1.1.sz.mell.'!E11</f>
        <v>0</v>
      </c>
    </row>
    <row r="12" spans="1:6" s="74" customFormat="1" ht="12" customHeight="1" thickBot="1" x14ac:dyDescent="0.25">
      <c r="A12" s="72" t="s">
        <v>23</v>
      </c>
      <c r="B12" s="83" t="s">
        <v>24</v>
      </c>
      <c r="C12" s="183">
        <f>+C13+C14+C15+C16+C17</f>
        <v>90115863</v>
      </c>
      <c r="D12" s="183">
        <f>+D13+D14+D15+D16+D17</f>
        <v>97023626</v>
      </c>
      <c r="E12" s="183">
        <f>+E13+E14+E15+E16+E17</f>
        <v>77643914</v>
      </c>
      <c r="F12" s="183">
        <f>+F13+F14+F15+F16+F17</f>
        <v>77643914</v>
      </c>
    </row>
    <row r="13" spans="1:6" s="74" customFormat="1" ht="12" customHeight="1" x14ac:dyDescent="0.2">
      <c r="A13" s="75" t="s">
        <v>25</v>
      </c>
      <c r="B13" s="76" t="s">
        <v>26</v>
      </c>
      <c r="C13" s="185"/>
      <c r="D13" s="185"/>
      <c r="E13" s="185">
        <f>'[1]1.1.sz.mell.'!D13</f>
        <v>0</v>
      </c>
      <c r="F13" s="185">
        <f>'1.1.sz.mell.'!E13</f>
        <v>0</v>
      </c>
    </row>
    <row r="14" spans="1:6" s="74" customFormat="1" ht="12" customHeight="1" x14ac:dyDescent="0.2">
      <c r="A14" s="78" t="s">
        <v>27</v>
      </c>
      <c r="B14" s="79" t="s">
        <v>28</v>
      </c>
      <c r="C14" s="56"/>
      <c r="D14" s="56"/>
      <c r="E14" s="56">
        <f>'[1]1.1.sz.mell.'!D14</f>
        <v>0</v>
      </c>
      <c r="F14" s="56">
        <f>'1.1.sz.mell.'!E14</f>
        <v>0</v>
      </c>
    </row>
    <row r="15" spans="1:6" s="74" customFormat="1" ht="12" customHeight="1" x14ac:dyDescent="0.2">
      <c r="A15" s="78" t="s">
        <v>29</v>
      </c>
      <c r="B15" s="79" t="s">
        <v>30</v>
      </c>
      <c r="C15" s="56"/>
      <c r="D15" s="56"/>
      <c r="E15" s="56">
        <f>'[1]1.1.sz.mell.'!D15</f>
        <v>0</v>
      </c>
      <c r="F15" s="56">
        <f>'1.1.sz.mell.'!E15</f>
        <v>0</v>
      </c>
    </row>
    <row r="16" spans="1:6" s="74" customFormat="1" ht="12" customHeight="1" x14ac:dyDescent="0.2">
      <c r="A16" s="78" t="s">
        <v>31</v>
      </c>
      <c r="B16" s="79" t="s">
        <v>32</v>
      </c>
      <c r="C16" s="56"/>
      <c r="D16" s="56"/>
      <c r="E16" s="56">
        <f>'[1]1.1.sz.mell.'!D16</f>
        <v>0</v>
      </c>
      <c r="F16" s="56">
        <f>'1.1.sz.mell.'!E16</f>
        <v>0</v>
      </c>
    </row>
    <row r="17" spans="1:6" s="74" customFormat="1" ht="12" customHeight="1" x14ac:dyDescent="0.2">
      <c r="A17" s="78" t="s">
        <v>33</v>
      </c>
      <c r="B17" s="79" t="s">
        <v>34</v>
      </c>
      <c r="C17" s="56">
        <v>90115863</v>
      </c>
      <c r="D17" s="56">
        <v>97023626</v>
      </c>
      <c r="E17" s="56">
        <f>'[1]1.1.sz.mell.'!D17</f>
        <v>77643914</v>
      </c>
      <c r="F17" s="56">
        <f>'1.1.sz.mell.'!E17</f>
        <v>77643914</v>
      </c>
    </row>
    <row r="18" spans="1:6" s="74" customFormat="1" ht="12" customHeight="1" thickBot="1" x14ac:dyDescent="0.25">
      <c r="A18" s="81" t="s">
        <v>1049</v>
      </c>
      <c r="B18" s="438" t="s">
        <v>1050</v>
      </c>
      <c r="C18" s="84"/>
      <c r="E18" s="56">
        <f>'[1]1.1.sz.mell.'!D18</f>
        <v>0</v>
      </c>
      <c r="F18" s="56">
        <f>'1.1.sz.mell.'!E18</f>
        <v>0</v>
      </c>
    </row>
    <row r="19" spans="1:6" s="74" customFormat="1" ht="12" customHeight="1" thickBot="1" x14ac:dyDescent="0.25">
      <c r="A19" s="72" t="s">
        <v>35</v>
      </c>
      <c r="B19" s="73" t="s">
        <v>36</v>
      </c>
      <c r="C19" s="183">
        <f>+C20+C21+C22+C23+C24</f>
        <v>99327300</v>
      </c>
      <c r="D19" s="183">
        <f>+D20+D21+D22+D23+D24</f>
        <v>99327300</v>
      </c>
      <c r="E19" s="183">
        <f>+E20+E21+E22+E23+E24</f>
        <v>99327300</v>
      </c>
      <c r="F19" s="183">
        <f>+F20+F21+F22+F23+F24</f>
        <v>99327300</v>
      </c>
    </row>
    <row r="20" spans="1:6" s="74" customFormat="1" ht="12" customHeight="1" x14ac:dyDescent="0.2">
      <c r="A20" s="75" t="s">
        <v>37</v>
      </c>
      <c r="B20" s="76" t="s">
        <v>38</v>
      </c>
      <c r="C20" s="185"/>
      <c r="D20" s="185"/>
      <c r="E20" s="185">
        <f>'[1]1.1.sz.mell.'!D20</f>
        <v>0</v>
      </c>
      <c r="F20" s="185">
        <f>'1.1.sz.mell.'!E20</f>
        <v>0</v>
      </c>
    </row>
    <row r="21" spans="1:6" s="74" customFormat="1" ht="12" customHeight="1" x14ac:dyDescent="0.2">
      <c r="A21" s="78" t="s">
        <v>39</v>
      </c>
      <c r="B21" s="79" t="s">
        <v>40</v>
      </c>
      <c r="C21" s="56"/>
      <c r="D21" s="56"/>
      <c r="E21" s="56">
        <f>'[1]1.1.sz.mell.'!D21</f>
        <v>0</v>
      </c>
      <c r="F21" s="56">
        <f>'1.1.sz.mell.'!E21</f>
        <v>0</v>
      </c>
    </row>
    <row r="22" spans="1:6" s="74" customFormat="1" ht="12" customHeight="1" x14ac:dyDescent="0.2">
      <c r="A22" s="78" t="s">
        <v>41</v>
      </c>
      <c r="B22" s="79" t="s">
        <v>42</v>
      </c>
      <c r="C22" s="56"/>
      <c r="D22" s="56"/>
      <c r="E22" s="56">
        <f>'[1]1.1.sz.mell.'!D22</f>
        <v>0</v>
      </c>
      <c r="F22" s="56">
        <f>'1.1.sz.mell.'!E22</f>
        <v>0</v>
      </c>
    </row>
    <row r="23" spans="1:6" s="74" customFormat="1" ht="12" customHeight="1" x14ac:dyDescent="0.2">
      <c r="A23" s="78" t="s">
        <v>43</v>
      </c>
      <c r="B23" s="79" t="s">
        <v>44</v>
      </c>
      <c r="C23" s="56"/>
      <c r="D23" s="56"/>
      <c r="E23" s="56">
        <f>'[1]1.1.sz.mell.'!D23</f>
        <v>0</v>
      </c>
      <c r="F23" s="56">
        <f>'1.1.sz.mell.'!E23</f>
        <v>0</v>
      </c>
    </row>
    <row r="24" spans="1:6" s="74" customFormat="1" ht="12" customHeight="1" x14ac:dyDescent="0.2">
      <c r="A24" s="78" t="s">
        <v>45</v>
      </c>
      <c r="B24" s="79" t="s">
        <v>46</v>
      </c>
      <c r="C24" s="56">
        <v>99327300</v>
      </c>
      <c r="D24" s="56">
        <v>99327300</v>
      </c>
      <c r="E24" s="56">
        <f>'[1]1.1.sz.mell.'!D24</f>
        <v>99327300</v>
      </c>
      <c r="F24" s="56">
        <f>'1.1.sz.mell.'!E24</f>
        <v>99327300</v>
      </c>
    </row>
    <row r="25" spans="1:6" s="441" customFormat="1" ht="12" customHeight="1" thickBot="1" x14ac:dyDescent="0.3">
      <c r="A25" s="78" t="s">
        <v>1051</v>
      </c>
      <c r="B25" s="439" t="s">
        <v>1052</v>
      </c>
      <c r="C25" s="440"/>
      <c r="E25" s="56">
        <f>'[1]1.1.sz.mell.'!D25</f>
        <v>0</v>
      </c>
      <c r="F25" s="56">
        <f>'1.1.sz.mell.'!E25</f>
        <v>0</v>
      </c>
    </row>
    <row r="26" spans="1:6" s="74" customFormat="1" ht="12" customHeight="1" thickBot="1" x14ac:dyDescent="0.25">
      <c r="A26" s="72" t="s">
        <v>47</v>
      </c>
      <c r="B26" s="73" t="s">
        <v>48</v>
      </c>
      <c r="C26" s="189">
        <f t="shared" ref="C26" si="0">SUM(C27:C33)</f>
        <v>7262401</v>
      </c>
      <c r="D26" s="189">
        <f t="shared" ref="D26" si="1">SUM(D27:D33)</f>
        <v>5902349</v>
      </c>
      <c r="E26" s="189">
        <f>SUM(E27:E33)</f>
        <v>3465000</v>
      </c>
      <c r="F26" s="189">
        <f>SUM(F27:F33)</f>
        <v>2465000</v>
      </c>
    </row>
    <row r="27" spans="1:6" s="74" customFormat="1" ht="12" customHeight="1" x14ac:dyDescent="0.2">
      <c r="A27" s="75" t="s">
        <v>460</v>
      </c>
      <c r="B27" s="76" t="s">
        <v>519</v>
      </c>
      <c r="C27" s="190">
        <v>417900</v>
      </c>
      <c r="D27" s="190">
        <v>398250</v>
      </c>
      <c r="E27" s="190">
        <f>'[1]1.1.sz.mell.'!D27</f>
        <v>435000</v>
      </c>
      <c r="F27" s="190">
        <f>'1.1.sz.mell.'!E27</f>
        <v>435000</v>
      </c>
    </row>
    <row r="28" spans="1:6" s="74" customFormat="1" ht="12" customHeight="1" x14ac:dyDescent="0.2">
      <c r="A28" s="75" t="s">
        <v>461</v>
      </c>
      <c r="B28" s="76" t="s">
        <v>560</v>
      </c>
      <c r="C28" s="190"/>
      <c r="D28" s="190"/>
      <c r="E28" s="190">
        <f>'[1]1.1.sz.mell.'!D28</f>
        <v>0</v>
      </c>
      <c r="F28" s="190">
        <f>'1.1.sz.mell.'!E28</f>
        <v>0</v>
      </c>
    </row>
    <row r="29" spans="1:6" s="74" customFormat="1" ht="12" customHeight="1" x14ac:dyDescent="0.2">
      <c r="A29" s="75" t="s">
        <v>462</v>
      </c>
      <c r="B29" s="79" t="s">
        <v>520</v>
      </c>
      <c r="C29" s="56">
        <v>5757736</v>
      </c>
      <c r="D29" s="56">
        <v>4194098</v>
      </c>
      <c r="E29" s="190">
        <f>'[1]1.1.sz.mell.'!D29</f>
        <v>2000000</v>
      </c>
      <c r="F29" s="190">
        <f>'1.1.sz.mell.'!E29</f>
        <v>2000000</v>
      </c>
    </row>
    <row r="30" spans="1:6" s="74" customFormat="1" ht="12" customHeight="1" x14ac:dyDescent="0.2">
      <c r="A30" s="75" t="s">
        <v>463</v>
      </c>
      <c r="B30" s="79" t="s">
        <v>521</v>
      </c>
      <c r="C30" s="56"/>
      <c r="D30" s="56"/>
      <c r="E30" s="190">
        <f>'[1]1.1.sz.mell.'!D30</f>
        <v>0</v>
      </c>
      <c r="F30" s="190">
        <f>'1.1.sz.mell.'!E30</f>
        <v>0</v>
      </c>
    </row>
    <row r="31" spans="1:6" s="74" customFormat="1" ht="12" customHeight="1" x14ac:dyDescent="0.2">
      <c r="A31" s="75" t="s">
        <v>464</v>
      </c>
      <c r="B31" s="79" t="s">
        <v>522</v>
      </c>
      <c r="C31" s="56">
        <v>1068565</v>
      </c>
      <c r="D31" s="56">
        <v>1193660</v>
      </c>
      <c r="E31" s="190">
        <f>'[1]1.1.sz.mell.'!D31</f>
        <v>1000000</v>
      </c>
      <c r="F31" s="190">
        <f>'1.1.sz.mell.'!E31</f>
        <v>0</v>
      </c>
    </row>
    <row r="32" spans="1:6" s="74" customFormat="1" ht="12" customHeight="1" x14ac:dyDescent="0.2">
      <c r="A32" s="75" t="s">
        <v>465</v>
      </c>
      <c r="B32" s="79" t="s">
        <v>523</v>
      </c>
      <c r="C32" s="56"/>
      <c r="D32" s="56"/>
      <c r="E32" s="190">
        <f>'[1]1.1.sz.mell.'!D32</f>
        <v>0</v>
      </c>
      <c r="F32" s="190">
        <f>'1.1.sz.mell.'!E32</f>
        <v>0</v>
      </c>
    </row>
    <row r="33" spans="1:6" s="74" customFormat="1" ht="12" customHeight="1" thickBot="1" x14ac:dyDescent="0.25">
      <c r="A33" s="75" t="s">
        <v>562</v>
      </c>
      <c r="B33" s="111" t="s">
        <v>518</v>
      </c>
      <c r="C33" s="112">
        <v>18200</v>
      </c>
      <c r="D33" s="112">
        <v>116341</v>
      </c>
      <c r="E33" s="190">
        <f>'[1]1.1.sz.mell.'!D33</f>
        <v>30000</v>
      </c>
      <c r="F33" s="190">
        <f>'1.1.sz.mell.'!E33</f>
        <v>30000</v>
      </c>
    </row>
    <row r="34" spans="1:6" s="74" customFormat="1" ht="12" customHeight="1" thickBot="1" x14ac:dyDescent="0.25">
      <c r="A34" s="72" t="s">
        <v>49</v>
      </c>
      <c r="B34" s="73" t="s">
        <v>50</v>
      </c>
      <c r="C34" s="183">
        <f>SUM(C35:C45)</f>
        <v>15135058</v>
      </c>
      <c r="D34" s="183">
        <f>SUM(D35:D45)</f>
        <v>14018233</v>
      </c>
      <c r="E34" s="183">
        <f>SUM(E35:E45)</f>
        <v>10886894</v>
      </c>
      <c r="F34" s="183">
        <f>SUM(F35:F45)</f>
        <v>10886894</v>
      </c>
    </row>
    <row r="35" spans="1:6" s="74" customFormat="1" ht="12" customHeight="1" x14ac:dyDescent="0.2">
      <c r="A35" s="75" t="s">
        <v>51</v>
      </c>
      <c r="B35" s="76" t="s">
        <v>52</v>
      </c>
      <c r="C35" s="185"/>
      <c r="D35" s="185"/>
      <c r="E35" s="185">
        <f>'[1]1.1.sz.mell.'!D35</f>
        <v>0</v>
      </c>
      <c r="F35" s="185">
        <f>'1.1.sz.mell.'!E35</f>
        <v>0</v>
      </c>
    </row>
    <row r="36" spans="1:6" s="74" customFormat="1" ht="12" customHeight="1" x14ac:dyDescent="0.2">
      <c r="A36" s="78" t="s">
        <v>53</v>
      </c>
      <c r="B36" s="79" t="s">
        <v>54</v>
      </c>
      <c r="C36" s="56">
        <v>2375793</v>
      </c>
      <c r="D36" s="56">
        <v>2661332</v>
      </c>
      <c r="E36" s="56">
        <f>'[1]1.1.sz.mell.'!D36</f>
        <v>2610000</v>
      </c>
      <c r="F36" s="56">
        <f>'1.1.sz.mell.'!E36</f>
        <v>2610000</v>
      </c>
    </row>
    <row r="37" spans="1:6" s="74" customFormat="1" ht="12" customHeight="1" x14ac:dyDescent="0.2">
      <c r="A37" s="78" t="s">
        <v>55</v>
      </c>
      <c r="B37" s="79" t="s">
        <v>56</v>
      </c>
      <c r="C37" s="56">
        <v>447054</v>
      </c>
      <c r="D37" s="56">
        <v>916985</v>
      </c>
      <c r="E37" s="56">
        <f>'[1]1.1.sz.mell.'!D37</f>
        <v>0</v>
      </c>
      <c r="F37" s="56">
        <f>'1.1.sz.mell.'!E37</f>
        <v>0</v>
      </c>
    </row>
    <row r="38" spans="1:6" s="74" customFormat="1" ht="12" customHeight="1" x14ac:dyDescent="0.2">
      <c r="A38" s="78" t="s">
        <v>57</v>
      </c>
      <c r="B38" s="79" t="s">
        <v>58</v>
      </c>
      <c r="C38" s="56">
        <v>8432683</v>
      </c>
      <c r="D38" s="56">
        <v>5744224</v>
      </c>
      <c r="E38" s="56">
        <f>'[1]1.1.sz.mell.'!D38</f>
        <v>4932656</v>
      </c>
      <c r="F38" s="56">
        <f>'1.1.sz.mell.'!E38</f>
        <v>4932656</v>
      </c>
    </row>
    <row r="39" spans="1:6" s="74" customFormat="1" ht="12" customHeight="1" x14ac:dyDescent="0.2">
      <c r="A39" s="78" t="s">
        <v>59</v>
      </c>
      <c r="B39" s="79" t="s">
        <v>60</v>
      </c>
      <c r="C39" s="56">
        <v>1536254</v>
      </c>
      <c r="D39" s="56">
        <v>1984555</v>
      </c>
      <c r="E39" s="56">
        <f>'[1]1.1.sz.mell.'!D39</f>
        <v>1955800</v>
      </c>
      <c r="F39" s="56">
        <f>'1.1.sz.mell.'!E39</f>
        <v>1955800</v>
      </c>
    </row>
    <row r="40" spans="1:6" s="74" customFormat="1" ht="12" customHeight="1" x14ac:dyDescent="0.2">
      <c r="A40" s="78" t="s">
        <v>61</v>
      </c>
      <c r="B40" s="79" t="s">
        <v>62</v>
      </c>
      <c r="C40" s="56">
        <v>2024006</v>
      </c>
      <c r="D40" s="56">
        <v>1837860</v>
      </c>
      <c r="E40" s="56">
        <f>'[1]1.1.sz.mell.'!D40</f>
        <v>1378438</v>
      </c>
      <c r="F40" s="56">
        <f>'1.1.sz.mell.'!E40</f>
        <v>1378438</v>
      </c>
    </row>
    <row r="41" spans="1:6" s="74" customFormat="1" ht="12" customHeight="1" x14ac:dyDescent="0.2">
      <c r="A41" s="78" t="s">
        <v>63</v>
      </c>
      <c r="B41" s="79" t="s">
        <v>64</v>
      </c>
      <c r="C41" s="56"/>
      <c r="D41" s="56"/>
      <c r="E41" s="56">
        <f>'[1]1.1.sz.mell.'!D41</f>
        <v>0</v>
      </c>
      <c r="F41" s="56">
        <f>'1.1.sz.mell.'!E41</f>
        <v>0</v>
      </c>
    </row>
    <row r="42" spans="1:6" s="74" customFormat="1" ht="12" customHeight="1" x14ac:dyDescent="0.2">
      <c r="A42" s="78" t="s">
        <v>65</v>
      </c>
      <c r="B42" s="79" t="s">
        <v>66</v>
      </c>
      <c r="C42" s="56">
        <v>9318</v>
      </c>
      <c r="D42" s="56">
        <v>21137</v>
      </c>
      <c r="E42" s="56">
        <f>'[1]1.1.sz.mell.'!D42</f>
        <v>10000</v>
      </c>
      <c r="F42" s="56">
        <f>'1.1.sz.mell.'!E42</f>
        <v>10000</v>
      </c>
    </row>
    <row r="43" spans="1:6" s="74" customFormat="1" ht="12" customHeight="1" x14ac:dyDescent="0.2">
      <c r="A43" s="78" t="s">
        <v>67</v>
      </c>
      <c r="B43" s="79" t="s">
        <v>68</v>
      </c>
      <c r="C43" s="191"/>
      <c r="D43" s="191"/>
      <c r="E43" s="191">
        <f>'[1]1.1.sz.mell.'!D43</f>
        <v>0</v>
      </c>
      <c r="F43" s="191">
        <f>'1.1.sz.mell.'!E43</f>
        <v>0</v>
      </c>
    </row>
    <row r="44" spans="1:6" s="74" customFormat="1" ht="12" customHeight="1" x14ac:dyDescent="0.2">
      <c r="A44" s="81" t="s">
        <v>69</v>
      </c>
      <c r="B44" s="442" t="s">
        <v>1053</v>
      </c>
      <c r="C44" s="87"/>
      <c r="D44" s="192"/>
      <c r="E44" s="444"/>
      <c r="F44" s="444"/>
    </row>
    <row r="45" spans="1:6" s="74" customFormat="1" ht="12" customHeight="1" thickBot="1" x14ac:dyDescent="0.25">
      <c r="A45" s="81" t="s">
        <v>1054</v>
      </c>
      <c r="B45" s="111" t="s">
        <v>70</v>
      </c>
      <c r="C45" s="192">
        <v>309950</v>
      </c>
      <c r="D45" s="192">
        <v>852140</v>
      </c>
      <c r="E45" s="192">
        <f>'[1]1.1.sz.mell.'!D45</f>
        <v>0</v>
      </c>
      <c r="F45" s="192">
        <f>'1.1.sz.mell.'!E45</f>
        <v>0</v>
      </c>
    </row>
    <row r="46" spans="1:6" s="74" customFormat="1" ht="12" customHeight="1" thickBot="1" x14ac:dyDescent="0.25">
      <c r="A46" s="72" t="s">
        <v>71</v>
      </c>
      <c r="B46" s="73" t="s">
        <v>72</v>
      </c>
      <c r="C46" s="183">
        <f>SUM(C47:C51)</f>
        <v>1294700</v>
      </c>
      <c r="D46" s="183">
        <f>SUM(D47:D51)</f>
        <v>518504</v>
      </c>
      <c r="E46" s="183">
        <f>SUM(E47:E51)</f>
        <v>0</v>
      </c>
      <c r="F46" s="183">
        <f>SUM(F47:F51)</f>
        <v>0</v>
      </c>
    </row>
    <row r="47" spans="1:6" s="74" customFormat="1" ht="12" customHeight="1" x14ac:dyDescent="0.2">
      <c r="A47" s="75" t="s">
        <v>73</v>
      </c>
      <c r="B47" s="76" t="s">
        <v>74</v>
      </c>
      <c r="C47" s="193"/>
      <c r="D47" s="193"/>
      <c r="E47" s="193">
        <f>'[1]1.1.sz.mell.'!D47</f>
        <v>0</v>
      </c>
      <c r="F47" s="193">
        <f>'1.1.sz.mell.'!E47</f>
        <v>0</v>
      </c>
    </row>
    <row r="48" spans="1:6" s="74" customFormat="1" ht="12" customHeight="1" x14ac:dyDescent="0.2">
      <c r="A48" s="78" t="s">
        <v>75</v>
      </c>
      <c r="B48" s="79" t="s">
        <v>76</v>
      </c>
      <c r="C48" s="191">
        <v>1125984</v>
      </c>
      <c r="D48" s="191">
        <v>150000</v>
      </c>
      <c r="E48" s="191">
        <f>'[1]1.1.sz.mell.'!D48</f>
        <v>0</v>
      </c>
      <c r="F48" s="191">
        <f>'1.1.sz.mell.'!E48</f>
        <v>0</v>
      </c>
    </row>
    <row r="49" spans="1:6" s="74" customFormat="1" ht="12" customHeight="1" x14ac:dyDescent="0.2">
      <c r="A49" s="78" t="s">
        <v>77</v>
      </c>
      <c r="B49" s="79" t="s">
        <v>78</v>
      </c>
      <c r="C49" s="191">
        <v>168716</v>
      </c>
      <c r="D49" s="191">
        <v>368504</v>
      </c>
      <c r="E49" s="191">
        <f>'[1]1.1.sz.mell.'!D49</f>
        <v>0</v>
      </c>
      <c r="F49" s="191">
        <f>'1.1.sz.mell.'!E49</f>
        <v>0</v>
      </c>
    </row>
    <row r="50" spans="1:6" s="74" customFormat="1" ht="12" customHeight="1" x14ac:dyDescent="0.2">
      <c r="A50" s="78" t="s">
        <v>79</v>
      </c>
      <c r="B50" s="79" t="s">
        <v>80</v>
      </c>
      <c r="C50" s="191"/>
      <c r="D50" s="191"/>
      <c r="E50" s="191">
        <f>'[1]1.1.sz.mell.'!D50</f>
        <v>0</v>
      </c>
      <c r="F50" s="191">
        <f>'1.1.sz.mell.'!E50</f>
        <v>0</v>
      </c>
    </row>
    <row r="51" spans="1:6" s="74" customFormat="1" ht="12" customHeight="1" thickBot="1" x14ac:dyDescent="0.25">
      <c r="A51" s="81" t="s">
        <v>81</v>
      </c>
      <c r="B51" s="111" t="s">
        <v>82</v>
      </c>
      <c r="C51" s="192"/>
      <c r="D51" s="192"/>
      <c r="E51" s="192">
        <f>'[1]1.1.sz.mell.'!D51</f>
        <v>0</v>
      </c>
      <c r="F51" s="192">
        <f>'1.1.sz.mell.'!E51</f>
        <v>0</v>
      </c>
    </row>
    <row r="52" spans="1:6" s="74" customFormat="1" ht="12" customHeight="1" thickBot="1" x14ac:dyDescent="0.25">
      <c r="A52" s="72" t="s">
        <v>83</v>
      </c>
      <c r="B52" s="73" t="s">
        <v>84</v>
      </c>
      <c r="C52" s="183">
        <f t="shared" ref="C52" si="2">SUM(C53:C57)</f>
        <v>0</v>
      </c>
      <c r="D52" s="183">
        <f t="shared" ref="D52" si="3">SUM(D53:D57)</f>
        <v>50000</v>
      </c>
      <c r="E52" s="183">
        <f>SUM(E53:E57)</f>
        <v>0</v>
      </c>
      <c r="F52" s="183">
        <f>SUM(F53:F57)</f>
        <v>0</v>
      </c>
    </row>
    <row r="53" spans="1:6" s="74" customFormat="1" ht="12" customHeight="1" x14ac:dyDescent="0.2">
      <c r="A53" s="75" t="s">
        <v>528</v>
      </c>
      <c r="B53" s="76" t="s">
        <v>525</v>
      </c>
      <c r="C53" s="185"/>
      <c r="D53" s="185"/>
      <c r="E53" s="185">
        <f>'[1]1.1.sz.mell.'!D53</f>
        <v>0</v>
      </c>
      <c r="F53" s="185">
        <f>'1.1.sz.mell.'!E53</f>
        <v>0</v>
      </c>
    </row>
    <row r="54" spans="1:6" s="74" customFormat="1" ht="12" customHeight="1" x14ac:dyDescent="0.2">
      <c r="A54" s="75" t="s">
        <v>529</v>
      </c>
      <c r="B54" s="79" t="s">
        <v>526</v>
      </c>
      <c r="C54" s="56"/>
      <c r="D54" s="56"/>
      <c r="E54" s="185">
        <f>'[1]1.1.sz.mell.'!D56</f>
        <v>0</v>
      </c>
      <c r="F54" s="185">
        <f>'1.1.sz.mell.'!E56</f>
        <v>0</v>
      </c>
    </row>
    <row r="55" spans="1:6" s="74" customFormat="1" ht="12" customHeight="1" x14ac:dyDescent="0.2">
      <c r="A55" s="75" t="s">
        <v>530</v>
      </c>
      <c r="B55" s="79" t="s">
        <v>554</v>
      </c>
      <c r="C55" s="56"/>
      <c r="D55" s="56"/>
      <c r="E55" s="185">
        <f>'[1]1.1.sz.mell.'!D57</f>
        <v>0</v>
      </c>
      <c r="F55" s="185">
        <f>'1.1.sz.mell.'!E57</f>
        <v>0</v>
      </c>
    </row>
    <row r="56" spans="1:6" s="74" customFormat="1" ht="12" customHeight="1" x14ac:dyDescent="0.2">
      <c r="A56" s="75" t="s">
        <v>531</v>
      </c>
      <c r="B56" s="82" t="s">
        <v>533</v>
      </c>
      <c r="C56" s="112"/>
      <c r="D56" s="112"/>
      <c r="E56" s="185"/>
      <c r="F56" s="185"/>
    </row>
    <row r="57" spans="1:6" s="74" customFormat="1" ht="12" customHeight="1" x14ac:dyDescent="0.2">
      <c r="A57" s="75" t="s">
        <v>532</v>
      </c>
      <c r="B57" s="82" t="s">
        <v>534</v>
      </c>
      <c r="C57" s="112"/>
      <c r="D57" s="312">
        <v>50000</v>
      </c>
      <c r="E57" s="185">
        <f>'[1]1.1.sz.mell.'!D60</f>
        <v>0</v>
      </c>
      <c r="F57" s="185">
        <f>'1.1.sz.mell.'!E60</f>
        <v>0</v>
      </c>
    </row>
    <row r="58" spans="1:6" s="74" customFormat="1" ht="12" customHeight="1" thickBot="1" x14ac:dyDescent="0.25">
      <c r="A58" s="81" t="s">
        <v>1056</v>
      </c>
      <c r="B58" s="438" t="s">
        <v>1057</v>
      </c>
      <c r="C58" s="84"/>
      <c r="E58" s="443"/>
      <c r="F58" s="443"/>
    </row>
    <row r="59" spans="1:6" s="74" customFormat="1" ht="12" customHeight="1" thickBot="1" x14ac:dyDescent="0.25">
      <c r="A59" s="72" t="s">
        <v>89</v>
      </c>
      <c r="B59" s="83" t="s">
        <v>90</v>
      </c>
      <c r="C59" s="183">
        <f t="shared" ref="C59" si="4">SUM(C60:C64)</f>
        <v>38940</v>
      </c>
      <c r="D59" s="183">
        <f t="shared" ref="D59" si="5">SUM(D60:D64)</f>
        <v>49260</v>
      </c>
      <c r="E59" s="183">
        <f>SUM(E60:E64)</f>
        <v>0</v>
      </c>
      <c r="F59" s="183">
        <f>SUM(F60:F64)</f>
        <v>0</v>
      </c>
    </row>
    <row r="60" spans="1:6" s="74" customFormat="1" ht="12" customHeight="1" x14ac:dyDescent="0.2">
      <c r="A60" s="78" t="s">
        <v>540</v>
      </c>
      <c r="B60" s="76" t="s">
        <v>535</v>
      </c>
      <c r="C60" s="191"/>
      <c r="D60" s="191"/>
      <c r="E60" s="191">
        <f>'[1]1.1.sz.mell.'!D60</f>
        <v>0</v>
      </c>
      <c r="F60" s="191">
        <f>'1.1.sz.mell.'!E60</f>
        <v>0</v>
      </c>
    </row>
    <row r="61" spans="1:6" s="74" customFormat="1" ht="12" customHeight="1" x14ac:dyDescent="0.2">
      <c r="A61" s="78" t="s">
        <v>541</v>
      </c>
      <c r="B61" s="79" t="s">
        <v>536</v>
      </c>
      <c r="C61" s="191"/>
      <c r="D61" s="191"/>
      <c r="E61" s="191">
        <f>'[1]1.1.sz.mell.'!D61</f>
        <v>0</v>
      </c>
      <c r="F61" s="191">
        <f>'1.1.sz.mell.'!E61</f>
        <v>0</v>
      </c>
    </row>
    <row r="62" spans="1:6" s="74" customFormat="1" ht="12" customHeight="1" x14ac:dyDescent="0.2">
      <c r="A62" s="78" t="s">
        <v>542</v>
      </c>
      <c r="B62" s="79" t="s">
        <v>555</v>
      </c>
      <c r="C62" s="191"/>
      <c r="D62" s="191"/>
      <c r="E62" s="191">
        <f>'[1]1.1.sz.mell.'!D62</f>
        <v>0</v>
      </c>
      <c r="F62" s="191">
        <f>'1.1.sz.mell.'!E62</f>
        <v>0</v>
      </c>
    </row>
    <row r="63" spans="1:6" s="74" customFormat="1" ht="12" customHeight="1" x14ac:dyDescent="0.2">
      <c r="A63" s="78" t="s">
        <v>543</v>
      </c>
      <c r="B63" s="82" t="s">
        <v>537</v>
      </c>
      <c r="C63" s="191"/>
      <c r="D63" s="191"/>
      <c r="E63" s="191">
        <f>'[1]1.1.sz.mell.'!D63</f>
        <v>0</v>
      </c>
      <c r="F63" s="191">
        <f>'1.1.sz.mell.'!E63</f>
        <v>0</v>
      </c>
    </row>
    <row r="64" spans="1:6" s="74" customFormat="1" ht="12" customHeight="1" x14ac:dyDescent="0.2">
      <c r="A64" s="78" t="s">
        <v>544</v>
      </c>
      <c r="B64" s="82" t="s">
        <v>539</v>
      </c>
      <c r="C64" s="191">
        <v>38940</v>
      </c>
      <c r="D64" s="191">
        <v>49260</v>
      </c>
      <c r="E64" s="191">
        <f>'[1]1.1.sz.mell.'!D64</f>
        <v>0</v>
      </c>
      <c r="F64" s="191">
        <f>'1.1.sz.mell.'!E64</f>
        <v>0</v>
      </c>
    </row>
    <row r="65" spans="1:7" s="74" customFormat="1" ht="12" customHeight="1" thickBot="1" x14ac:dyDescent="0.25">
      <c r="A65" s="78" t="s">
        <v>1058</v>
      </c>
      <c r="B65" s="438" t="s">
        <v>1059</v>
      </c>
      <c r="C65" s="86"/>
      <c r="E65" s="191">
        <f>'[1]1.1.sz.mell.'!D65</f>
        <v>0</v>
      </c>
      <c r="F65" s="191">
        <f>'1.1.sz.mell.'!E65</f>
        <v>0</v>
      </c>
    </row>
    <row r="66" spans="1:7" s="74" customFormat="1" ht="12" customHeight="1" thickBot="1" x14ac:dyDescent="0.25">
      <c r="A66" s="72" t="s">
        <v>91</v>
      </c>
      <c r="B66" s="73" t="s">
        <v>92</v>
      </c>
      <c r="C66" s="189">
        <f>+C5+C12+C19+C26+C34+C46+C52+C59</f>
        <v>283472166</v>
      </c>
      <c r="D66" s="189">
        <f>+D5+D12+D19+D26+D34+D46+D52+D59</f>
        <v>294378688</v>
      </c>
      <c r="E66" s="189">
        <f>+E5+E12+E19+E26+E34+E46+E52+E59</f>
        <v>262552189</v>
      </c>
      <c r="F66" s="189">
        <f>+F5+F12+F19+F26+F34+F46+F52+F59</f>
        <v>228141015</v>
      </c>
    </row>
    <row r="67" spans="1:7" s="74" customFormat="1" ht="12" customHeight="1" thickBot="1" x14ac:dyDescent="0.25">
      <c r="A67" s="194" t="s">
        <v>93</v>
      </c>
      <c r="B67" s="83" t="s">
        <v>94</v>
      </c>
      <c r="C67" s="183">
        <f>SUM(C68:C70)</f>
        <v>0</v>
      </c>
      <c r="D67" s="183">
        <f>SUM(D68:D70)</f>
        <v>0</v>
      </c>
      <c r="E67" s="183">
        <f>SUM(E68:E70)</f>
        <v>0</v>
      </c>
      <c r="F67" s="183">
        <f>SUM(F68:F70)</f>
        <v>0</v>
      </c>
    </row>
    <row r="68" spans="1:7" s="74" customFormat="1" ht="12" customHeight="1" x14ac:dyDescent="0.2">
      <c r="A68" s="78" t="s">
        <v>95</v>
      </c>
      <c r="B68" s="76" t="s">
        <v>96</v>
      </c>
      <c r="C68" s="191"/>
      <c r="D68" s="191"/>
      <c r="E68" s="191">
        <f>'[1]1.1.sz.mell.'!D68</f>
        <v>0</v>
      </c>
      <c r="F68" s="191">
        <f>'1.1.sz.mell.'!E68</f>
        <v>0</v>
      </c>
    </row>
    <row r="69" spans="1:7" s="74" customFormat="1" ht="12" customHeight="1" x14ac:dyDescent="0.2">
      <c r="A69" s="78" t="s">
        <v>97</v>
      </c>
      <c r="B69" s="79" t="s">
        <v>98</v>
      </c>
      <c r="C69" s="191"/>
      <c r="D69" s="191"/>
      <c r="E69" s="191">
        <f>'[1]1.1.sz.mell.'!D69</f>
        <v>0</v>
      </c>
      <c r="F69" s="191">
        <f>'1.1.sz.mell.'!E69</f>
        <v>0</v>
      </c>
    </row>
    <row r="70" spans="1:7" s="74" customFormat="1" ht="12" customHeight="1" thickBot="1" x14ac:dyDescent="0.25">
      <c r="A70" s="78" t="s">
        <v>99</v>
      </c>
      <c r="B70" s="195" t="s">
        <v>288</v>
      </c>
      <c r="C70" s="191"/>
      <c r="D70" s="191"/>
      <c r="E70" s="191">
        <f>'[1]1.1.sz.mell.'!D70</f>
        <v>0</v>
      </c>
      <c r="F70" s="191">
        <f>'1.1.sz.mell.'!E70</f>
        <v>0</v>
      </c>
    </row>
    <row r="71" spans="1:7" s="74" customFormat="1" ht="12" customHeight="1" thickBot="1" x14ac:dyDescent="0.25">
      <c r="A71" s="194" t="s">
        <v>101</v>
      </c>
      <c r="B71" s="83" t="s">
        <v>102</v>
      </c>
      <c r="C71" s="183">
        <f>SUM(C72:C75)</f>
        <v>0</v>
      </c>
      <c r="D71" s="183">
        <f>SUM(D72:D75)</f>
        <v>0</v>
      </c>
      <c r="E71" s="183">
        <f>SUM(E72:E75)</f>
        <v>0</v>
      </c>
      <c r="F71" s="183">
        <f>SUM(F72:F75)</f>
        <v>0</v>
      </c>
    </row>
    <row r="72" spans="1:7" s="74" customFormat="1" ht="12" customHeight="1" x14ac:dyDescent="0.2">
      <c r="A72" s="78" t="s">
        <v>103</v>
      </c>
      <c r="B72" s="76" t="s">
        <v>104</v>
      </c>
      <c r="C72" s="191"/>
      <c r="D72" s="191"/>
      <c r="E72" s="191">
        <f>'[1]1.1.sz.mell.'!D72</f>
        <v>0</v>
      </c>
      <c r="F72" s="191">
        <f>'1.1.sz.mell.'!E72</f>
        <v>0</v>
      </c>
    </row>
    <row r="73" spans="1:7" s="74" customFormat="1" ht="12" customHeight="1" x14ac:dyDescent="0.2">
      <c r="A73" s="78" t="s">
        <v>105</v>
      </c>
      <c r="B73" s="79" t="s">
        <v>106</v>
      </c>
      <c r="C73" s="191"/>
      <c r="D73" s="191"/>
      <c r="E73" s="191">
        <f>'[1]1.1.sz.mell.'!D73</f>
        <v>0</v>
      </c>
      <c r="F73" s="191">
        <f>'1.1.sz.mell.'!E73</f>
        <v>0</v>
      </c>
    </row>
    <row r="74" spans="1:7" s="74" customFormat="1" ht="12" customHeight="1" x14ac:dyDescent="0.2">
      <c r="A74" s="78" t="s">
        <v>107</v>
      </c>
      <c r="B74" s="79" t="s">
        <v>108</v>
      </c>
      <c r="C74" s="191"/>
      <c r="D74" s="191"/>
      <c r="E74" s="191">
        <f>'[1]1.1.sz.mell.'!D74</f>
        <v>0</v>
      </c>
      <c r="F74" s="191">
        <f>'1.1.sz.mell.'!E74</f>
        <v>0</v>
      </c>
    </row>
    <row r="75" spans="1:7" s="74" customFormat="1" ht="17.25" customHeight="1" thickBot="1" x14ac:dyDescent="0.3">
      <c r="A75" s="78" t="s">
        <v>109</v>
      </c>
      <c r="B75" s="111" t="s">
        <v>110</v>
      </c>
      <c r="C75" s="191"/>
      <c r="D75" s="191"/>
      <c r="E75" s="191">
        <f>'[1]1.1.sz.mell.'!D75</f>
        <v>0</v>
      </c>
      <c r="F75" s="191">
        <f>'1.1.sz.mell.'!E75</f>
        <v>0</v>
      </c>
      <c r="G75" s="115"/>
    </row>
    <row r="76" spans="1:7" s="74" customFormat="1" ht="12" customHeight="1" thickBot="1" x14ac:dyDescent="0.25">
      <c r="A76" s="194" t="s">
        <v>111</v>
      </c>
      <c r="B76" s="83" t="s">
        <v>112</v>
      </c>
      <c r="C76" s="183">
        <f>SUM(C77:C78)</f>
        <v>54825484</v>
      </c>
      <c r="D76" s="183">
        <f>SUM(D77:D78)</f>
        <v>30546929</v>
      </c>
      <c r="E76" s="183">
        <f>SUM(E77:E78)</f>
        <v>31620845</v>
      </c>
      <c r="F76" s="183">
        <f>SUM(F77:F78)</f>
        <v>30271766</v>
      </c>
    </row>
    <row r="77" spans="1:7" s="74" customFormat="1" ht="12" customHeight="1" x14ac:dyDescent="0.2">
      <c r="A77" s="78" t="s">
        <v>113</v>
      </c>
      <c r="B77" s="76" t="s">
        <v>114</v>
      </c>
      <c r="C77" s="191">
        <v>54825484</v>
      </c>
      <c r="D77" s="191">
        <v>30546929</v>
      </c>
      <c r="E77" s="191">
        <f>'[1]1.1.sz.mell.'!D77</f>
        <v>31620845</v>
      </c>
      <c r="F77" s="191">
        <f>'1.1.sz.mell.'!E77</f>
        <v>30271766</v>
      </c>
    </row>
    <row r="78" spans="1:7" s="74" customFormat="1" ht="12" customHeight="1" thickBot="1" x14ac:dyDescent="0.25">
      <c r="A78" s="78" t="s">
        <v>115</v>
      </c>
      <c r="B78" s="111" t="s">
        <v>116</v>
      </c>
      <c r="C78" s="191"/>
      <c r="D78" s="191"/>
      <c r="E78" s="191">
        <f>'[1]1.1.sz.mell.'!D78</f>
        <v>0</v>
      </c>
      <c r="F78" s="191">
        <f>'1.1.sz.mell.'!E78</f>
        <v>0</v>
      </c>
    </row>
    <row r="79" spans="1:7" s="74" customFormat="1" ht="12" customHeight="1" thickBot="1" x14ac:dyDescent="0.25">
      <c r="A79" s="194" t="s">
        <v>117</v>
      </c>
      <c r="B79" s="83" t="s">
        <v>1071</v>
      </c>
      <c r="C79" s="183">
        <f>SUM(C80:C83)</f>
        <v>2434232</v>
      </c>
      <c r="D79" s="183">
        <f>SUM(D80:D83)</f>
        <v>2849164</v>
      </c>
      <c r="E79" s="183">
        <f>SUM(E80:E83)</f>
        <v>0</v>
      </c>
      <c r="F79" s="183">
        <f>SUM(F80:F83)</f>
        <v>0</v>
      </c>
    </row>
    <row r="80" spans="1:7" s="74" customFormat="1" ht="12" customHeight="1" x14ac:dyDescent="0.2">
      <c r="A80" s="78" t="s">
        <v>547</v>
      </c>
      <c r="B80" s="76" t="s">
        <v>119</v>
      </c>
      <c r="C80" s="191">
        <v>2434232</v>
      </c>
      <c r="D80" s="191">
        <v>2849164</v>
      </c>
      <c r="E80" s="191">
        <f>'[1]1.1.sz.mell.'!D80</f>
        <v>0</v>
      </c>
      <c r="F80" s="191">
        <f>'1.1.sz.mell.'!E80</f>
        <v>0</v>
      </c>
    </row>
    <row r="81" spans="1:6" s="74" customFormat="1" ht="12" customHeight="1" x14ac:dyDescent="0.2">
      <c r="A81" s="78" t="s">
        <v>548</v>
      </c>
      <c r="B81" s="76" t="s">
        <v>120</v>
      </c>
      <c r="C81" s="191"/>
      <c r="D81" s="191"/>
      <c r="E81" s="191">
        <f>'[1]1.1.sz.mell.'!D81</f>
        <v>0</v>
      </c>
      <c r="F81" s="191">
        <f>'1.1.sz.mell.'!E81</f>
        <v>0</v>
      </c>
    </row>
    <row r="82" spans="1:6" s="74" customFormat="1" ht="12" customHeight="1" x14ac:dyDescent="0.2">
      <c r="A82" s="78" t="s">
        <v>549</v>
      </c>
      <c r="B82" s="79" t="s">
        <v>827</v>
      </c>
      <c r="C82" s="191"/>
      <c r="D82" s="191"/>
      <c r="E82" s="191">
        <f>'[1]1.1.sz.mell.'!D82</f>
        <v>0</v>
      </c>
      <c r="F82" s="191">
        <f>'1.1.sz.mell.'!E82</f>
        <v>0</v>
      </c>
    </row>
    <row r="83" spans="1:6" s="74" customFormat="1" ht="12" customHeight="1" thickBot="1" x14ac:dyDescent="0.25">
      <c r="A83" s="78" t="s">
        <v>1069</v>
      </c>
      <c r="B83" s="82" t="s">
        <v>1068</v>
      </c>
      <c r="C83" s="191"/>
      <c r="D83" s="191"/>
      <c r="E83" s="191">
        <f>'[1]1.1.sz.mell.'!D83</f>
        <v>0</v>
      </c>
      <c r="F83" s="191">
        <f>'1.1.sz.mell.'!E83</f>
        <v>0</v>
      </c>
    </row>
    <row r="84" spans="1:6" s="74" customFormat="1" ht="12" customHeight="1" thickBot="1" x14ac:dyDescent="0.25">
      <c r="A84" s="194" t="s">
        <v>121</v>
      </c>
      <c r="B84" s="83" t="s">
        <v>122</v>
      </c>
      <c r="C84" s="183">
        <f>SUM(C85:C88)</f>
        <v>0</v>
      </c>
      <c r="D84" s="183">
        <f>SUM(D85:D88)</f>
        <v>0</v>
      </c>
      <c r="E84" s="183">
        <f>SUM(E85:E88)</f>
        <v>0</v>
      </c>
      <c r="F84" s="183">
        <f>SUM(F85:F88)</f>
        <v>0</v>
      </c>
    </row>
    <row r="85" spans="1:6" s="74" customFormat="1" ht="12" customHeight="1" x14ac:dyDescent="0.2">
      <c r="A85" s="196" t="s">
        <v>550</v>
      </c>
      <c r="B85" s="76" t="s">
        <v>828</v>
      </c>
      <c r="C85" s="191"/>
      <c r="D85" s="191"/>
      <c r="E85" s="191">
        <f>'[1]1.1.sz.mell.'!D85</f>
        <v>0</v>
      </c>
      <c r="F85" s="191">
        <f>'1.1.sz.mell.'!E85</f>
        <v>0</v>
      </c>
    </row>
    <row r="86" spans="1:6" s="74" customFormat="1" ht="12" customHeight="1" x14ac:dyDescent="0.2">
      <c r="A86" s="196" t="s">
        <v>551</v>
      </c>
      <c r="B86" s="79" t="s">
        <v>829</v>
      </c>
      <c r="C86" s="191"/>
      <c r="D86" s="191"/>
      <c r="E86" s="191">
        <f>'[1]1.1.sz.mell.'!D86</f>
        <v>0</v>
      </c>
      <c r="F86" s="191">
        <f>'1.1.sz.mell.'!E86</f>
        <v>0</v>
      </c>
    </row>
    <row r="87" spans="1:6" s="74" customFormat="1" ht="12" customHeight="1" x14ac:dyDescent="0.2">
      <c r="A87" s="196" t="s">
        <v>552</v>
      </c>
      <c r="B87" s="79" t="s">
        <v>830</v>
      </c>
      <c r="C87" s="191"/>
      <c r="D87" s="191"/>
      <c r="E87" s="191">
        <f>'[1]1.1.sz.mell.'!D87</f>
        <v>0</v>
      </c>
      <c r="F87" s="191">
        <f>'1.1.sz.mell.'!E87</f>
        <v>0</v>
      </c>
    </row>
    <row r="88" spans="1:6" s="74" customFormat="1" ht="12" customHeight="1" thickBot="1" x14ac:dyDescent="0.25">
      <c r="A88" s="196" t="s">
        <v>553</v>
      </c>
      <c r="B88" s="82" t="s">
        <v>831</v>
      </c>
      <c r="C88" s="191"/>
      <c r="D88" s="191"/>
      <c r="E88" s="191">
        <f>'[1]1.1.sz.mell.'!D88</f>
        <v>0</v>
      </c>
      <c r="F88" s="191">
        <f>'1.1.sz.mell.'!E88</f>
        <v>0</v>
      </c>
    </row>
    <row r="89" spans="1:6" s="74" customFormat="1" ht="12" customHeight="1" thickBot="1" x14ac:dyDescent="0.25">
      <c r="A89" s="194" t="s">
        <v>125</v>
      </c>
      <c r="B89" s="83" t="s">
        <v>126</v>
      </c>
      <c r="C89" s="198"/>
      <c r="D89" s="198"/>
      <c r="E89" s="198"/>
      <c r="F89" s="198"/>
    </row>
    <row r="90" spans="1:6" s="74" customFormat="1" ht="12" customHeight="1" thickBot="1" x14ac:dyDescent="0.25">
      <c r="A90" s="194" t="s">
        <v>127</v>
      </c>
      <c r="B90" s="199" t="s">
        <v>128</v>
      </c>
      <c r="C90" s="189">
        <f>+C67+C71+C76+C79+C84+C89</f>
        <v>57259716</v>
      </c>
      <c r="D90" s="189">
        <f>+D67+D71+D76+D79+D84+D89</f>
        <v>33396093</v>
      </c>
      <c r="E90" s="189">
        <f>+E67+E71+E76+E79+E84+E89</f>
        <v>31620845</v>
      </c>
      <c r="F90" s="189">
        <f>+F67+F71+F76+F79+F84+F89</f>
        <v>30271766</v>
      </c>
    </row>
    <row r="91" spans="1:6" s="74" customFormat="1" ht="12" customHeight="1" thickBot="1" x14ac:dyDescent="0.25">
      <c r="A91" s="200" t="s">
        <v>129</v>
      </c>
      <c r="B91" s="201" t="s">
        <v>130</v>
      </c>
      <c r="C91" s="189">
        <f>+C66+C90</f>
        <v>340731882</v>
      </c>
      <c r="D91" s="189">
        <f>+D66+D90</f>
        <v>327774781</v>
      </c>
      <c r="E91" s="189">
        <f>+E66+E90</f>
        <v>294173034</v>
      </c>
      <c r="F91" s="189">
        <f>+F66+F90</f>
        <v>258412781</v>
      </c>
    </row>
    <row r="92" spans="1:6" s="74" customFormat="1" ht="12" customHeight="1" x14ac:dyDescent="0.2">
      <c r="A92" s="202"/>
      <c r="B92" s="203"/>
      <c r="C92" s="204"/>
      <c r="D92" s="205"/>
      <c r="E92" s="356"/>
      <c r="F92" s="356"/>
    </row>
    <row r="93" spans="1:6" s="74" customFormat="1" ht="12" customHeight="1" x14ac:dyDescent="0.2">
      <c r="A93" s="604" t="s">
        <v>131</v>
      </c>
      <c r="B93" s="604"/>
      <c r="C93" s="604"/>
      <c r="D93" s="604"/>
      <c r="E93" s="604"/>
      <c r="F93" s="604"/>
    </row>
    <row r="94" spans="1:6" s="74" customFormat="1" ht="12" customHeight="1" thickBot="1" x14ac:dyDescent="0.25">
      <c r="A94" s="605" t="s">
        <v>132</v>
      </c>
      <c r="B94" s="605"/>
      <c r="C94" s="277"/>
    </row>
    <row r="95" spans="1:6" s="74" customFormat="1" ht="24" customHeight="1" thickBot="1" x14ac:dyDescent="0.25">
      <c r="A95" s="65" t="s">
        <v>289</v>
      </c>
      <c r="B95" s="66" t="s">
        <v>133</v>
      </c>
      <c r="C95" s="179" t="s">
        <v>1085</v>
      </c>
      <c r="D95" s="180" t="s">
        <v>1086</v>
      </c>
      <c r="E95" s="180" t="s">
        <v>1120</v>
      </c>
      <c r="F95" s="180" t="s">
        <v>1121</v>
      </c>
    </row>
    <row r="96" spans="1:6" s="74" customFormat="1" ht="12" customHeight="1" thickBot="1" x14ac:dyDescent="0.25">
      <c r="A96" s="52">
        <v>1</v>
      </c>
      <c r="B96" s="98">
        <v>2</v>
      </c>
      <c r="C96" s="98">
        <v>4</v>
      </c>
      <c r="D96" s="99">
        <v>5</v>
      </c>
      <c r="E96" s="99"/>
      <c r="F96" s="99">
        <v>5</v>
      </c>
    </row>
    <row r="97" spans="1:8" s="74" customFormat="1" ht="15" customHeight="1" thickBot="1" x14ac:dyDescent="0.25">
      <c r="A97" s="100" t="s">
        <v>10</v>
      </c>
      <c r="B97" s="101" t="s">
        <v>134</v>
      </c>
      <c r="C97" s="206">
        <f>+C98+C99+C100+C101+C102</f>
        <v>143473130</v>
      </c>
      <c r="D97" s="206">
        <f>+D98+D99+D100+D101+D102</f>
        <v>126334050</v>
      </c>
      <c r="E97" s="206">
        <f>+E98+E99+E100+E101+E102</f>
        <v>128686918</v>
      </c>
      <c r="F97" s="206">
        <f>+F98+F99+F100+F101+F102</f>
        <v>130451687</v>
      </c>
    </row>
    <row r="98" spans="1:8" s="74" customFormat="1" ht="12.75" x14ac:dyDescent="0.2">
      <c r="A98" s="103" t="s">
        <v>12</v>
      </c>
      <c r="B98" s="104" t="s">
        <v>135</v>
      </c>
      <c r="C98" s="207">
        <v>53549192</v>
      </c>
      <c r="D98" s="207">
        <v>50236560</v>
      </c>
      <c r="E98" s="207">
        <f>'[1]1.1.sz.mell.'!D99</f>
        <v>47217119</v>
      </c>
      <c r="F98" s="207">
        <f>'1.1.sz.mell.'!E99</f>
        <v>47621488</v>
      </c>
    </row>
    <row r="99" spans="1:8" x14ac:dyDescent="0.25">
      <c r="A99" s="78" t="s">
        <v>14</v>
      </c>
      <c r="B99" s="16" t="s">
        <v>136</v>
      </c>
      <c r="C99" s="56">
        <v>10100383</v>
      </c>
      <c r="D99" s="56">
        <v>8145224</v>
      </c>
      <c r="E99" s="56">
        <f>'[1]1.1.sz.mell.'!D100</f>
        <v>8352589</v>
      </c>
      <c r="F99" s="56">
        <f>'1.1.sz.mell.'!E100</f>
        <v>8352589</v>
      </c>
      <c r="H99" s="74"/>
    </row>
    <row r="100" spans="1:8" x14ac:dyDescent="0.25">
      <c r="A100" s="78" t="s">
        <v>16</v>
      </c>
      <c r="B100" s="16" t="s">
        <v>137</v>
      </c>
      <c r="C100" s="112">
        <v>62613221</v>
      </c>
      <c r="D100" s="112">
        <v>51937001</v>
      </c>
      <c r="E100" s="112">
        <f>'[1]1.1.sz.mell.'!D101</f>
        <v>45506335</v>
      </c>
      <c r="F100" s="112">
        <f>'1.1.sz.mell.'!E101</f>
        <v>46166735</v>
      </c>
      <c r="H100" s="74"/>
    </row>
    <row r="101" spans="1:8" s="71" customFormat="1" ht="12" customHeight="1" x14ac:dyDescent="0.2">
      <c r="A101" s="78" t="s">
        <v>18</v>
      </c>
      <c r="B101" s="106" t="s">
        <v>138</v>
      </c>
      <c r="C101" s="112">
        <v>11309752</v>
      </c>
      <c r="D101" s="112">
        <v>13492465</v>
      </c>
      <c r="E101" s="112">
        <f>'[1]1.1.sz.mell.'!D102</f>
        <v>15373400</v>
      </c>
      <c r="F101" s="112">
        <f>'1.1.sz.mell.'!E102</f>
        <v>15373400</v>
      </c>
      <c r="H101" s="74"/>
    </row>
    <row r="102" spans="1:8" ht="12" customHeight="1" thickBot="1" x14ac:dyDescent="0.3">
      <c r="A102" s="78" t="s">
        <v>139</v>
      </c>
      <c r="B102" s="107" t="s">
        <v>140</v>
      </c>
      <c r="C102" s="445">
        <v>5900582</v>
      </c>
      <c r="D102" s="112">
        <v>2522800</v>
      </c>
      <c r="E102" s="112">
        <f>'[1]1.1.sz.mell.'!D103</f>
        <v>12237475</v>
      </c>
      <c r="F102" s="112">
        <f>'1.1.sz.mell.'!E103</f>
        <v>12937475</v>
      </c>
      <c r="H102" s="74"/>
    </row>
    <row r="103" spans="1:8" ht="12" customHeight="1" thickBot="1" x14ac:dyDescent="0.3">
      <c r="A103" s="72" t="s">
        <v>23</v>
      </c>
      <c r="B103" s="21" t="s">
        <v>832</v>
      </c>
      <c r="C103" s="183">
        <f>SUM(C104:C106)</f>
        <v>0</v>
      </c>
      <c r="D103" s="183">
        <f>SUM(D104:D106)</f>
        <v>0</v>
      </c>
      <c r="E103" s="183">
        <f>SUM(E104:E106)</f>
        <v>59709652</v>
      </c>
      <c r="F103" s="183">
        <f>SUM(F104:F106)</f>
        <v>22184630</v>
      </c>
      <c r="H103" s="74"/>
    </row>
    <row r="104" spans="1:8" ht="12" customHeight="1" x14ac:dyDescent="0.25">
      <c r="A104" s="75" t="s">
        <v>455</v>
      </c>
      <c r="B104" s="19" t="s">
        <v>146</v>
      </c>
      <c r="C104" s="185"/>
      <c r="D104" s="185"/>
      <c r="E104" s="185">
        <f>'[1]1.1.sz.mell.'!D105</f>
        <v>12257997</v>
      </c>
      <c r="F104" s="185">
        <f>'1.1.sz.mell.'!E105</f>
        <v>9200575</v>
      </c>
      <c r="H104" s="74"/>
    </row>
    <row r="105" spans="1:8" ht="12" customHeight="1" x14ac:dyDescent="0.25">
      <c r="A105" s="75" t="s">
        <v>456</v>
      </c>
      <c r="B105" s="335" t="s">
        <v>557</v>
      </c>
      <c r="C105" s="80"/>
      <c r="D105" s="310"/>
      <c r="E105" s="185">
        <f>'[1]1.1.sz.mell.'!D106</f>
        <v>47451655</v>
      </c>
      <c r="F105" s="185">
        <f>'1.1.sz.mell.'!E106</f>
        <v>12984055</v>
      </c>
      <c r="H105" s="74"/>
    </row>
    <row r="106" spans="1:8" ht="12" customHeight="1" thickBot="1" x14ac:dyDescent="0.3">
      <c r="A106" s="75" t="s">
        <v>457</v>
      </c>
      <c r="B106" s="110" t="s">
        <v>556</v>
      </c>
      <c r="C106" s="112"/>
      <c r="D106" s="112"/>
      <c r="E106" s="185">
        <f>'[1]1.1.sz.mell.'!D107</f>
        <v>0</v>
      </c>
      <c r="F106" s="185">
        <f>'1.1.sz.mell.'!E107</f>
        <v>0</v>
      </c>
      <c r="H106" s="74"/>
    </row>
    <row r="107" spans="1:8" ht="12" customHeight="1" thickBot="1" x14ac:dyDescent="0.3">
      <c r="A107" s="72" t="s">
        <v>35</v>
      </c>
      <c r="B107" s="109" t="s">
        <v>835</v>
      </c>
      <c r="C107" s="183">
        <f>+C108+C110+C112</f>
        <v>101227237</v>
      </c>
      <c r="D107" s="183">
        <f>+D108+D110+D112</f>
        <v>94510463</v>
      </c>
      <c r="E107" s="183">
        <f>+E108+E110+E112</f>
        <v>102927300</v>
      </c>
      <c r="F107" s="183">
        <f>+F108+F110+F112</f>
        <v>102927300</v>
      </c>
      <c r="H107" s="74"/>
    </row>
    <row r="108" spans="1:8" ht="12" customHeight="1" x14ac:dyDescent="0.25">
      <c r="A108" s="75" t="s">
        <v>822</v>
      </c>
      <c r="B108" s="16" t="s">
        <v>141</v>
      </c>
      <c r="C108" s="185">
        <v>74704056</v>
      </c>
      <c r="D108" s="185">
        <v>26457329</v>
      </c>
      <c r="E108" s="185">
        <f>'[1]1.1.sz.mell.'!D109</f>
        <v>99927300</v>
      </c>
      <c r="F108" s="185">
        <f>'1.1.sz.mell.'!E109</f>
        <v>99927300</v>
      </c>
      <c r="H108" s="74"/>
    </row>
    <row r="109" spans="1:8" ht="12" customHeight="1" x14ac:dyDescent="0.25">
      <c r="A109" s="75" t="s">
        <v>823</v>
      </c>
      <c r="B109" s="110" t="s">
        <v>142</v>
      </c>
      <c r="C109" s="185"/>
      <c r="D109" s="185"/>
      <c r="E109" s="185">
        <f>'[1]1.1.sz.mell.'!D110</f>
        <v>0</v>
      </c>
      <c r="F109" s="185">
        <f>'1.1.sz.mell.'!E110</f>
        <v>0</v>
      </c>
      <c r="H109" s="74"/>
    </row>
    <row r="110" spans="1:8" ht="12" customHeight="1" x14ac:dyDescent="0.25">
      <c r="A110" s="75" t="s">
        <v>824</v>
      </c>
      <c r="B110" s="110" t="s">
        <v>143</v>
      </c>
      <c r="C110" s="56">
        <v>25723181</v>
      </c>
      <c r="D110" s="56">
        <v>68053134</v>
      </c>
      <c r="E110" s="185">
        <f>'[1]1.1.sz.mell.'!D111</f>
        <v>0</v>
      </c>
      <c r="F110" s="185">
        <f>'1.1.sz.mell.'!E111</f>
        <v>0</v>
      </c>
      <c r="H110" s="74"/>
    </row>
    <row r="111" spans="1:8" ht="12" customHeight="1" x14ac:dyDescent="0.25">
      <c r="A111" s="75" t="s">
        <v>833</v>
      </c>
      <c r="B111" s="110" t="s">
        <v>144</v>
      </c>
      <c r="C111" s="56"/>
      <c r="D111" s="56"/>
      <c r="E111" s="185">
        <f>'[1]1.1.sz.mell.'!D112</f>
        <v>0</v>
      </c>
      <c r="F111" s="185">
        <f>'1.1.sz.mell.'!E112</f>
        <v>0</v>
      </c>
      <c r="H111" s="74"/>
    </row>
    <row r="112" spans="1:8" ht="12" customHeight="1" thickBot="1" x14ac:dyDescent="0.3">
      <c r="A112" s="75" t="s">
        <v>834</v>
      </c>
      <c r="B112" s="111" t="s">
        <v>145</v>
      </c>
      <c r="C112" s="56">
        <v>800000</v>
      </c>
      <c r="D112" s="56"/>
      <c r="E112" s="185">
        <f>'[1]1.1.sz.mell.'!D113</f>
        <v>3000000</v>
      </c>
      <c r="F112" s="185">
        <f>'1.1.sz.mell.'!E113</f>
        <v>3000000</v>
      </c>
      <c r="H112" s="74"/>
    </row>
    <row r="113" spans="1:8" ht="12" customHeight="1" thickBot="1" x14ac:dyDescent="0.3">
      <c r="A113" s="72" t="s">
        <v>147</v>
      </c>
      <c r="B113" s="21" t="s">
        <v>148</v>
      </c>
      <c r="C113" s="183">
        <f>+C97+C107+C103</f>
        <v>244700367</v>
      </c>
      <c r="D113" s="183">
        <f>+D97+D107+D103</f>
        <v>220844513</v>
      </c>
      <c r="E113" s="183">
        <f>+E97+E107+E103</f>
        <v>291323870</v>
      </c>
      <c r="F113" s="183">
        <f>+F97+F107+F103</f>
        <v>255563617</v>
      </c>
      <c r="H113" s="74"/>
    </row>
    <row r="114" spans="1:8" ht="12" customHeight="1" thickBot="1" x14ac:dyDescent="0.3">
      <c r="A114" s="72" t="s">
        <v>49</v>
      </c>
      <c r="B114" s="21" t="s">
        <v>149</v>
      </c>
      <c r="C114" s="183">
        <f>+C115+C116+C117</f>
        <v>0</v>
      </c>
      <c r="D114" s="183">
        <f>+D115+D116+D117</f>
        <v>0</v>
      </c>
      <c r="E114" s="183">
        <f>+E115+E116+E117</f>
        <v>0</v>
      </c>
      <c r="F114" s="183">
        <f>+F115+F116+F117</f>
        <v>0</v>
      </c>
      <c r="H114" s="74"/>
    </row>
    <row r="115" spans="1:8" ht="12" customHeight="1" x14ac:dyDescent="0.25">
      <c r="A115" s="75" t="s">
        <v>51</v>
      </c>
      <c r="B115" s="19" t="s">
        <v>150</v>
      </c>
      <c r="C115" s="56"/>
      <c r="D115" s="56"/>
      <c r="E115" s="56">
        <f>'[1]1.1.sz.mell.'!D116</f>
        <v>0</v>
      </c>
      <c r="F115" s="56">
        <f>'1.1.sz.mell.'!E116</f>
        <v>0</v>
      </c>
      <c r="H115" s="74"/>
    </row>
    <row r="116" spans="1:8" ht="12" customHeight="1" x14ac:dyDescent="0.25">
      <c r="A116" s="75" t="s">
        <v>53</v>
      </c>
      <c r="B116" s="19" t="s">
        <v>151</v>
      </c>
      <c r="C116" s="56"/>
      <c r="D116" s="56"/>
      <c r="E116" s="56"/>
      <c r="F116" s="56"/>
      <c r="H116" s="74"/>
    </row>
    <row r="117" spans="1:8" ht="12" customHeight="1" thickBot="1" x14ac:dyDescent="0.3">
      <c r="A117" s="108" t="s">
        <v>55</v>
      </c>
      <c r="B117" s="19" t="s">
        <v>152</v>
      </c>
      <c r="C117" s="56"/>
      <c r="D117" s="56"/>
      <c r="E117" s="56"/>
      <c r="F117" s="56"/>
      <c r="H117" s="74"/>
    </row>
    <row r="118" spans="1:8" ht="12" customHeight="1" thickBot="1" x14ac:dyDescent="0.3">
      <c r="A118" s="72" t="s">
        <v>71</v>
      </c>
      <c r="B118" s="21" t="s">
        <v>153</v>
      </c>
      <c r="C118" s="182">
        <f>SUM(C119:C122)</f>
        <v>0</v>
      </c>
      <c r="D118" s="182">
        <f>SUM(D119:D122)</f>
        <v>0</v>
      </c>
      <c r="E118" s="182">
        <f>SUM(E119:E122)</f>
        <v>0</v>
      </c>
      <c r="F118" s="182">
        <f>SUM(F119:F122)</f>
        <v>0</v>
      </c>
      <c r="H118" s="74"/>
    </row>
    <row r="119" spans="1:8" ht="12" customHeight="1" x14ac:dyDescent="0.25">
      <c r="A119" s="75" t="s">
        <v>466</v>
      </c>
      <c r="B119" s="19" t="s">
        <v>836</v>
      </c>
      <c r="C119" s="56"/>
      <c r="D119" s="56"/>
      <c r="E119" s="56"/>
      <c r="F119" s="56"/>
      <c r="H119" s="74"/>
    </row>
    <row r="120" spans="1:8" ht="12" customHeight="1" x14ac:dyDescent="0.25">
      <c r="A120" s="75" t="s">
        <v>467</v>
      </c>
      <c r="B120" s="19" t="s">
        <v>837</v>
      </c>
      <c r="C120" s="56"/>
      <c r="D120" s="56"/>
      <c r="E120" s="56"/>
      <c r="F120" s="56"/>
      <c r="H120" s="74"/>
    </row>
    <row r="121" spans="1:8" ht="12" customHeight="1" x14ac:dyDescent="0.25">
      <c r="A121" s="75" t="s">
        <v>468</v>
      </c>
      <c r="B121" s="19" t="s">
        <v>838</v>
      </c>
      <c r="C121" s="56"/>
      <c r="D121" s="56"/>
      <c r="E121" s="56"/>
      <c r="F121" s="56"/>
      <c r="H121" s="74"/>
    </row>
    <row r="122" spans="1:8" ht="12" customHeight="1" thickBot="1" x14ac:dyDescent="0.3">
      <c r="A122" s="75" t="s">
        <v>469</v>
      </c>
      <c r="B122" s="19" t="s">
        <v>840</v>
      </c>
      <c r="C122" s="56"/>
      <c r="D122" s="56"/>
      <c r="E122" s="56"/>
      <c r="F122" s="56"/>
      <c r="H122" s="74"/>
    </row>
    <row r="123" spans="1:8" ht="12" customHeight="1" thickBot="1" x14ac:dyDescent="0.3">
      <c r="A123" s="72" t="s">
        <v>154</v>
      </c>
      <c r="B123" s="21" t="s">
        <v>285</v>
      </c>
      <c r="C123" s="189">
        <f>+C124+C125+C127+C128</f>
        <v>95992498</v>
      </c>
      <c r="D123" s="189">
        <f>+D124+D125+D127+D128</f>
        <v>102108217</v>
      </c>
      <c r="E123" s="189">
        <f>+E124+E125+E127+E128</f>
        <v>2849164</v>
      </c>
      <c r="F123" s="189">
        <f>+F124+F125+F127+F128</f>
        <v>2849164</v>
      </c>
      <c r="H123" s="74"/>
    </row>
    <row r="124" spans="1:8" ht="12" customHeight="1" x14ac:dyDescent="0.25">
      <c r="A124" s="75" t="s">
        <v>528</v>
      </c>
      <c r="B124" s="19" t="s">
        <v>156</v>
      </c>
      <c r="C124" s="56">
        <v>93497876</v>
      </c>
      <c r="D124" s="56">
        <v>99673985</v>
      </c>
      <c r="E124" s="56"/>
      <c r="F124" s="56"/>
      <c r="H124" s="74"/>
    </row>
    <row r="125" spans="1:8" ht="12" customHeight="1" x14ac:dyDescent="0.25">
      <c r="A125" s="75" t="s">
        <v>529</v>
      </c>
      <c r="B125" s="19" t="s">
        <v>157</v>
      </c>
      <c r="C125" s="56">
        <v>2494622</v>
      </c>
      <c r="D125" s="56">
        <v>2434232</v>
      </c>
      <c r="E125" s="56">
        <f>'[1]1.1.sz.mell.'!D126</f>
        <v>2849164</v>
      </c>
      <c r="F125" s="56">
        <f>'1.1.sz.mell.'!E126</f>
        <v>2849164</v>
      </c>
      <c r="H125" s="74"/>
    </row>
    <row r="126" spans="1:8" ht="12" customHeight="1" x14ac:dyDescent="0.25">
      <c r="A126" s="75" t="s">
        <v>530</v>
      </c>
      <c r="B126" s="19" t="s">
        <v>843</v>
      </c>
      <c r="C126" s="56"/>
      <c r="D126" s="56"/>
      <c r="E126" s="56"/>
      <c r="F126" s="56"/>
      <c r="H126" s="74"/>
    </row>
    <row r="127" spans="1:8" ht="12" customHeight="1" x14ac:dyDescent="0.25">
      <c r="A127" s="75" t="s">
        <v>531</v>
      </c>
      <c r="B127" s="19" t="s">
        <v>238</v>
      </c>
      <c r="C127" s="56"/>
      <c r="D127" s="56"/>
      <c r="E127" s="56"/>
      <c r="F127" s="56"/>
      <c r="H127" s="74"/>
    </row>
    <row r="128" spans="1:8" ht="12" customHeight="1" thickBot="1" x14ac:dyDescent="0.3">
      <c r="A128" s="75" t="s">
        <v>532</v>
      </c>
      <c r="B128" s="59" t="s">
        <v>858</v>
      </c>
      <c r="C128" s="56"/>
      <c r="D128" s="56"/>
      <c r="E128" s="56"/>
      <c r="F128" s="56"/>
      <c r="H128" s="74"/>
    </row>
    <row r="129" spans="1:8" ht="12" customHeight="1" thickBot="1" x14ac:dyDescent="0.3">
      <c r="A129" s="72" t="s">
        <v>89</v>
      </c>
      <c r="B129" s="21" t="s">
        <v>975</v>
      </c>
      <c r="C129" s="208">
        <f>+C130+C131+C133+C134</f>
        <v>0</v>
      </c>
      <c r="D129" s="208">
        <f>+D130+D131+D133+D134</f>
        <v>0</v>
      </c>
      <c r="E129" s="208">
        <f>+E130+E131+E133+E134</f>
        <v>0</v>
      </c>
      <c r="F129" s="208">
        <f>+F130+F131+F133+F134</f>
        <v>0</v>
      </c>
      <c r="H129" s="74"/>
    </row>
    <row r="130" spans="1:8" ht="12" customHeight="1" x14ac:dyDescent="0.25">
      <c r="A130" s="75" t="s">
        <v>540</v>
      </c>
      <c r="B130" s="19" t="s">
        <v>844</v>
      </c>
      <c r="C130" s="56"/>
      <c r="D130" s="56"/>
      <c r="E130" s="56">
        <f>'[1]1.1.sz.mell.'!D134</f>
        <v>0</v>
      </c>
      <c r="F130" s="56">
        <f>'1.1.sz.mell.'!E134</f>
        <v>0</v>
      </c>
      <c r="H130" s="74"/>
    </row>
    <row r="131" spans="1:8" ht="12" customHeight="1" x14ac:dyDescent="0.25">
      <c r="A131" s="75" t="s">
        <v>541</v>
      </c>
      <c r="B131" s="19" t="s">
        <v>845</v>
      </c>
      <c r="C131" s="56"/>
      <c r="D131" s="56"/>
      <c r="E131" s="56">
        <f>'[1]1.1.sz.mell.'!D135</f>
        <v>0</v>
      </c>
      <c r="F131" s="56">
        <f>'1.1.sz.mell.'!E135</f>
        <v>0</v>
      </c>
      <c r="H131" s="74"/>
    </row>
    <row r="132" spans="1:8" ht="12" customHeight="1" x14ac:dyDescent="0.25">
      <c r="A132" s="75" t="s">
        <v>542</v>
      </c>
      <c r="B132" s="19" t="s">
        <v>846</v>
      </c>
      <c r="C132" s="56"/>
      <c r="D132" s="56"/>
      <c r="E132" s="56"/>
      <c r="F132" s="56"/>
      <c r="H132" s="74"/>
    </row>
    <row r="133" spans="1:8" ht="12" customHeight="1" x14ac:dyDescent="0.25">
      <c r="A133" s="75" t="s">
        <v>543</v>
      </c>
      <c r="B133" s="19" t="s">
        <v>847</v>
      </c>
      <c r="C133" s="56"/>
      <c r="D133" s="56"/>
      <c r="E133" s="56">
        <f>'[1]1.1.sz.mell.'!D136</f>
        <v>0</v>
      </c>
      <c r="F133" s="56">
        <f>'1.1.sz.mell.'!E136</f>
        <v>0</v>
      </c>
      <c r="H133" s="74"/>
    </row>
    <row r="134" spans="1:8" ht="12" customHeight="1" thickBot="1" x14ac:dyDescent="0.3">
      <c r="A134" s="75" t="s">
        <v>544</v>
      </c>
      <c r="B134" s="59" t="s">
        <v>848</v>
      </c>
      <c r="C134" s="56"/>
      <c r="D134" s="56"/>
      <c r="E134" s="56">
        <f>'[1]1.1.sz.mell.'!D137</f>
        <v>0</v>
      </c>
      <c r="F134" s="56">
        <f>'1.1.sz.mell.'!E137</f>
        <v>0</v>
      </c>
      <c r="H134" s="74"/>
    </row>
    <row r="135" spans="1:8" ht="12" customHeight="1" thickBot="1" x14ac:dyDescent="0.3">
      <c r="A135" s="72" t="s">
        <v>91</v>
      </c>
      <c r="B135" s="21" t="s">
        <v>159</v>
      </c>
      <c r="C135" s="210">
        <f>+C114+C118+C123+C129</f>
        <v>95992498</v>
      </c>
      <c r="D135" s="210">
        <f>+D114+D118+D123+D129</f>
        <v>102108217</v>
      </c>
      <c r="E135" s="210">
        <f>+E114+E118+E123+E129</f>
        <v>2849164</v>
      </c>
      <c r="F135" s="210">
        <f>+F114+F118+F123+F129</f>
        <v>2849164</v>
      </c>
      <c r="H135" s="74"/>
    </row>
    <row r="136" spans="1:8" ht="12" customHeight="1" thickBot="1" x14ac:dyDescent="0.3">
      <c r="A136" s="117" t="s">
        <v>160</v>
      </c>
      <c r="B136" s="118" t="s">
        <v>161</v>
      </c>
      <c r="C136" s="210">
        <f>+C113+C135</f>
        <v>340692865</v>
      </c>
      <c r="D136" s="210">
        <f>+D113+D135</f>
        <v>322952730</v>
      </c>
      <c r="E136" s="210">
        <f>+E113+E135</f>
        <v>294173034</v>
      </c>
      <c r="F136" s="210">
        <f>+F113+F135</f>
        <v>258412781</v>
      </c>
      <c r="H136" s="74"/>
    </row>
    <row r="137" spans="1:8" ht="12" customHeight="1" x14ac:dyDescent="0.25"/>
    <row r="138" spans="1:8" ht="12" customHeight="1" x14ac:dyDescent="0.25"/>
    <row r="139" spans="1:8" ht="12" customHeight="1" x14ac:dyDescent="0.25"/>
    <row r="140" spans="1:8" ht="12" customHeight="1" x14ac:dyDescent="0.25"/>
    <row r="141" spans="1:8" ht="12" customHeight="1" x14ac:dyDescent="0.25"/>
    <row r="142" spans="1:8" ht="15" customHeight="1" x14ac:dyDescent="0.25">
      <c r="C142" s="116"/>
      <c r="D142" s="116"/>
      <c r="E142" s="116"/>
      <c r="F142" s="116"/>
    </row>
    <row r="143" spans="1:8" s="74" customFormat="1" ht="12.95" customHeight="1" x14ac:dyDescent="0.2"/>
    <row r="147" ht="16.5" customHeight="1" x14ac:dyDescent="0.25"/>
  </sheetData>
  <mergeCells count="4">
    <mergeCell ref="A2:B2"/>
    <mergeCell ref="A94:B94"/>
    <mergeCell ref="A1:F1"/>
    <mergeCell ref="A93:F93"/>
  </mergeCells>
  <phoneticPr fontId="32" type="noConversion"/>
  <printOptions horizontalCentered="1"/>
  <pageMargins left="0.27559055118110237" right="0.27559055118110237" top="0.55118110236220474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CE,Félkövér"&amp;12BÁTAAPÁTI KÖZSÉG ÖNKORMÁNYZATA 2020. ÉVI KÖLTSÉGVETÉSÉNEK MÉRLEGE&amp;R&amp;"Times New Roman CE,Félkövér dőlt"7. melléklet</oddHeader>
  </headerFooter>
  <rowBreaks count="2" manualBreakCount="2">
    <brk id="79" max="4" man="1"/>
    <brk id="9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view="pageLayout" zoomScaleNormal="100" zoomScaleSheetLayoutView="145" workbookViewId="0">
      <selection activeCell="C6" sqref="C6:E6"/>
    </sheetView>
  </sheetViews>
  <sheetFormatPr defaultColWidth="9.125" defaultRowHeight="12.75" x14ac:dyDescent="0.2"/>
  <cols>
    <col min="1" max="1" width="33.125" style="221" customWidth="1"/>
    <col min="2" max="2" width="24" style="221" customWidth="1"/>
    <col min="3" max="5" width="19.75" style="221" customWidth="1"/>
    <col min="6" max="6" width="9.125" style="221"/>
    <col min="7" max="7" width="15.625" style="431" bestFit="1" customWidth="1"/>
    <col min="8" max="16384" width="9.125" style="221"/>
  </cols>
  <sheetData>
    <row r="1" spans="1:6" customFormat="1" ht="15.75" x14ac:dyDescent="0.25">
      <c r="A1" s="635" t="s">
        <v>1088</v>
      </c>
      <c r="B1" s="635"/>
      <c r="C1" s="635"/>
      <c r="D1" s="635"/>
      <c r="E1" s="635"/>
      <c r="F1" s="497"/>
    </row>
    <row r="2" spans="1:6" customFormat="1" ht="15.75" x14ac:dyDescent="0.25">
      <c r="A2" s="636" t="s">
        <v>1089</v>
      </c>
      <c r="B2" s="635"/>
      <c r="C2" s="635"/>
      <c r="D2" s="635"/>
      <c r="E2" s="635"/>
      <c r="F2" s="497"/>
    </row>
    <row r="3" spans="1:6" customFormat="1" ht="15" x14ac:dyDescent="0.25">
      <c r="A3" s="637" t="s">
        <v>1090</v>
      </c>
      <c r="B3" s="637"/>
      <c r="C3" s="638"/>
      <c r="D3" s="638"/>
      <c r="E3" s="638"/>
      <c r="F3" s="497"/>
    </row>
    <row r="4" spans="1:6" customFormat="1" ht="15.75" thickBot="1" x14ac:dyDescent="0.3">
      <c r="A4" s="498"/>
      <c r="B4" s="498"/>
      <c r="C4" s="498"/>
      <c r="D4" s="498"/>
      <c r="E4" s="499">
        <f>$E$3</f>
        <v>0</v>
      </c>
      <c r="F4" s="497"/>
    </row>
    <row r="5" spans="1:6" customFormat="1" ht="15.75" thickBot="1" x14ac:dyDescent="0.3">
      <c r="A5" s="639" t="s">
        <v>290</v>
      </c>
      <c r="B5" s="642" t="s">
        <v>1091</v>
      </c>
      <c r="C5" s="643"/>
      <c r="D5" s="643"/>
      <c r="E5" s="644"/>
      <c r="F5" s="497"/>
    </row>
    <row r="6" spans="1:6" customFormat="1" ht="15.75" thickBot="1" x14ac:dyDescent="0.3">
      <c r="A6" s="640"/>
      <c r="B6" s="645" t="s">
        <v>1092</v>
      </c>
      <c r="C6" s="648" t="s">
        <v>1093</v>
      </c>
      <c r="D6" s="649"/>
      <c r="E6" s="650"/>
      <c r="F6" s="497"/>
    </row>
    <row r="7" spans="1:6" customFormat="1" ht="15" x14ac:dyDescent="0.25">
      <c r="A7" s="640"/>
      <c r="B7" s="646"/>
      <c r="C7" s="645" t="str">
        <f>CONCATENATE([2]TARTALOMJEGYZÉK!$A$1,". előtti tervezett forrás, kiadás")</f>
        <v>2020. előtti tervezett forrás, kiadás</v>
      </c>
      <c r="D7" s="645" t="str">
        <f>CONCATENATE([2]TARTALOMJEGYZÉK!$A$1,". évi eredeti előirányzat")</f>
        <v>2020. évi eredeti előirányzat</v>
      </c>
      <c r="E7" s="645" t="str">
        <f>CONCATENATE([2]TARTALOMJEGYZÉK!$A$1,". év utáni tervezett forrás, kiadás")</f>
        <v>2020. év utáni tervezett forrás, kiadás</v>
      </c>
      <c r="F7" s="497"/>
    </row>
    <row r="8" spans="1:6" customFormat="1" ht="15.75" thickBot="1" x14ac:dyDescent="0.3">
      <c r="A8" s="641"/>
      <c r="B8" s="647"/>
      <c r="C8" s="651"/>
      <c r="D8" s="651"/>
      <c r="E8" s="647"/>
      <c r="F8" s="497"/>
    </row>
    <row r="9" spans="1:6" customFormat="1" ht="15.75" thickBot="1" x14ac:dyDescent="0.3">
      <c r="A9" s="500" t="s">
        <v>1076</v>
      </c>
      <c r="B9" s="501" t="s">
        <v>1094</v>
      </c>
      <c r="C9" s="502" t="s">
        <v>1078</v>
      </c>
      <c r="D9" s="226" t="s">
        <v>1079</v>
      </c>
      <c r="E9" s="465" t="s">
        <v>1080</v>
      </c>
      <c r="F9" s="497"/>
    </row>
    <row r="10" spans="1:6" customFormat="1" ht="15" x14ac:dyDescent="0.25">
      <c r="A10" s="503" t="s">
        <v>291</v>
      </c>
      <c r="B10" s="504">
        <f>C10+D10+E10</f>
        <v>0</v>
      </c>
      <c r="C10" s="505"/>
      <c r="D10" s="505"/>
      <c r="E10" s="506"/>
      <c r="F10" s="497"/>
    </row>
    <row r="11" spans="1:6" customFormat="1" ht="15" x14ac:dyDescent="0.25">
      <c r="A11" s="507" t="s">
        <v>292</v>
      </c>
      <c r="B11" s="508">
        <f t="shared" ref="B11:B21" si="0">C11+D11+E11</f>
        <v>0</v>
      </c>
      <c r="C11" s="509"/>
      <c r="D11" s="509"/>
      <c r="E11" s="509"/>
      <c r="F11" s="497"/>
    </row>
    <row r="12" spans="1:6" customFormat="1" ht="15" x14ac:dyDescent="0.25">
      <c r="A12" s="510" t="s">
        <v>293</v>
      </c>
      <c r="B12" s="511">
        <f t="shared" si="0"/>
        <v>0</v>
      </c>
      <c r="C12" s="512"/>
      <c r="D12" s="512"/>
      <c r="E12" s="512"/>
      <c r="F12" s="497"/>
    </row>
    <row r="13" spans="1:6" customFormat="1" ht="15" x14ac:dyDescent="0.25">
      <c r="A13" s="510" t="s">
        <v>294</v>
      </c>
      <c r="B13" s="511">
        <f t="shared" si="0"/>
        <v>0</v>
      </c>
      <c r="C13" s="512"/>
      <c r="D13" s="512"/>
      <c r="E13" s="512"/>
      <c r="F13" s="497"/>
    </row>
    <row r="14" spans="1:6" customFormat="1" ht="15" x14ac:dyDescent="0.25">
      <c r="A14" s="510" t="s">
        <v>295</v>
      </c>
      <c r="B14" s="511">
        <f t="shared" si="0"/>
        <v>0</v>
      </c>
      <c r="C14" s="512"/>
      <c r="D14" s="512"/>
      <c r="E14" s="512"/>
      <c r="F14" s="497"/>
    </row>
    <row r="15" spans="1:6" customFormat="1" ht="15.75" thickBot="1" x14ac:dyDescent="0.3">
      <c r="A15" s="510" t="s">
        <v>296</v>
      </c>
      <c r="B15" s="511">
        <f t="shared" si="0"/>
        <v>0</v>
      </c>
      <c r="C15" s="512"/>
      <c r="D15" s="512"/>
      <c r="E15" s="512"/>
      <c r="F15" s="497"/>
    </row>
    <row r="16" spans="1:6" customFormat="1" ht="15.75" thickBot="1" x14ac:dyDescent="0.3">
      <c r="A16" s="513" t="s">
        <v>297</v>
      </c>
      <c r="B16" s="514">
        <f>B10+SUM(B12:B15)</f>
        <v>0</v>
      </c>
      <c r="C16" s="514">
        <f>C10+SUM(C12:C15)</f>
        <v>0</v>
      </c>
      <c r="D16" s="514">
        <f>D10+SUM(D12:D15)</f>
        <v>0</v>
      </c>
      <c r="E16" s="515">
        <f>E10+SUM(E12:E15)</f>
        <v>0</v>
      </c>
      <c r="F16" s="497"/>
    </row>
    <row r="17" spans="1:6" customFormat="1" ht="15" x14ac:dyDescent="0.25">
      <c r="A17" s="516" t="s">
        <v>298</v>
      </c>
      <c r="B17" s="504">
        <f t="shared" si="0"/>
        <v>0</v>
      </c>
      <c r="C17" s="505"/>
      <c r="D17" s="505"/>
      <c r="E17" s="506"/>
      <c r="F17" s="497"/>
    </row>
    <row r="18" spans="1:6" customFormat="1" ht="15" x14ac:dyDescent="0.25">
      <c r="A18" s="517" t="s">
        <v>299</v>
      </c>
      <c r="B18" s="511">
        <f t="shared" si="0"/>
        <v>0</v>
      </c>
      <c r="C18" s="512"/>
      <c r="D18" s="512"/>
      <c r="E18" s="512"/>
      <c r="F18" s="497"/>
    </row>
    <row r="19" spans="1:6" customFormat="1" ht="15" x14ac:dyDescent="0.25">
      <c r="A19" s="517" t="s">
        <v>300</v>
      </c>
      <c r="B19" s="511">
        <f t="shared" si="0"/>
        <v>0</v>
      </c>
      <c r="C19" s="512"/>
      <c r="D19" s="512"/>
      <c r="E19" s="512"/>
      <c r="F19" s="497"/>
    </row>
    <row r="20" spans="1:6" customFormat="1" ht="15" x14ac:dyDescent="0.25">
      <c r="A20" s="517" t="s">
        <v>301</v>
      </c>
      <c r="B20" s="511">
        <f t="shared" si="0"/>
        <v>0</v>
      </c>
      <c r="C20" s="512"/>
      <c r="D20" s="512"/>
      <c r="E20" s="512"/>
      <c r="F20" s="497"/>
    </row>
    <row r="21" spans="1:6" customFormat="1" ht="15.75" thickBot="1" x14ac:dyDescent="0.3">
      <c r="A21" s="518"/>
      <c r="B21" s="519">
        <f t="shared" si="0"/>
        <v>0</v>
      </c>
      <c r="C21" s="520"/>
      <c r="D21" s="520"/>
      <c r="E21" s="521"/>
      <c r="F21" s="497"/>
    </row>
    <row r="22" spans="1:6" customFormat="1" ht="15.75" thickBot="1" x14ac:dyDescent="0.3">
      <c r="A22" s="522" t="s">
        <v>499</v>
      </c>
      <c r="B22" s="514">
        <f>SUM(B17:B21)</f>
        <v>0</v>
      </c>
      <c r="C22" s="514">
        <f>SUM(C17:C21)</f>
        <v>0</v>
      </c>
      <c r="D22" s="514">
        <f>SUM(D17:D21)</f>
        <v>0</v>
      </c>
      <c r="E22" s="515">
        <f>SUM(E17:E21)</f>
        <v>0</v>
      </c>
      <c r="F22" s="497"/>
    </row>
    <row r="23" spans="1:6" customFormat="1" ht="15" x14ac:dyDescent="0.25">
      <c r="A23" s="634" t="s">
        <v>1095</v>
      </c>
      <c r="B23" s="634"/>
      <c r="C23" s="634"/>
      <c r="D23" s="634"/>
      <c r="E23" s="634"/>
      <c r="F23" s="497"/>
    </row>
  </sheetData>
  <mergeCells count="12">
    <mergeCell ref="A23:E23"/>
    <mergeCell ref="A1:E1"/>
    <mergeCell ref="A2:E2"/>
    <mergeCell ref="A3:B3"/>
    <mergeCell ref="C3:E3"/>
    <mergeCell ref="A5:A8"/>
    <mergeCell ref="B5:E5"/>
    <mergeCell ref="B6:B8"/>
    <mergeCell ref="C6:E6"/>
    <mergeCell ref="C7:C8"/>
    <mergeCell ref="D7:D8"/>
    <mergeCell ref="E7:E8"/>
  </mergeCells>
  <phoneticPr fontId="32" type="noConversion"/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&amp;C&amp;"Times New Roman CE,Félkövér"&amp;12Európai uniós támogatással megvalósuló projektek bevételei, kiadásai, hozzájárulások&amp;R&amp;"Times New Roman CE,Félkövér dőlt" 8. melléklet 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view="pageLayout" zoomScaleNormal="100" workbookViewId="0">
      <selection activeCell="G7" sqref="G7"/>
    </sheetView>
  </sheetViews>
  <sheetFormatPr defaultColWidth="9.125" defaultRowHeight="12.75" x14ac:dyDescent="0.25"/>
  <cols>
    <col min="1" max="1" width="5.875" style="125" customWidth="1"/>
    <col min="2" max="2" width="42.625" style="51" customWidth="1"/>
    <col min="3" max="8" width="11" style="51" customWidth="1"/>
    <col min="9" max="9" width="11.875" style="51" customWidth="1"/>
    <col min="10" max="10" width="9.125" style="51"/>
    <col min="11" max="11" width="0" style="51" hidden="1" customWidth="1"/>
    <col min="12" max="16384" width="9.125" style="51"/>
  </cols>
  <sheetData>
    <row r="1" spans="1:10" ht="27.75" customHeight="1" x14ac:dyDescent="0.25">
      <c r="A1" s="654" t="s">
        <v>302</v>
      </c>
      <c r="B1" s="654"/>
      <c r="C1" s="654"/>
      <c r="D1" s="654"/>
      <c r="E1" s="654"/>
      <c r="F1" s="654"/>
      <c r="G1" s="654"/>
      <c r="H1" s="654"/>
      <c r="I1" s="654"/>
    </row>
    <row r="2" spans="1:10" s="524" customFormat="1" ht="20.45" customHeight="1" thickBot="1" x14ac:dyDescent="0.3">
      <c r="A2" s="523"/>
      <c r="I2" s="525" t="str">
        <f>[2]KV_1.sz.tájékoztató_t.!E5</f>
        <v>Forintban!</v>
      </c>
      <c r="J2" s="526"/>
    </row>
    <row r="3" spans="1:10" s="527" customFormat="1" ht="26.45" customHeight="1" x14ac:dyDescent="0.25">
      <c r="A3" s="655" t="s">
        <v>7</v>
      </c>
      <c r="B3" s="657" t="s">
        <v>303</v>
      </c>
      <c r="C3" s="655" t="s">
        <v>304</v>
      </c>
      <c r="D3" s="655" t="str">
        <f>+CONCATENATE(LEFT([2]KV_ÖSSZEFÜGGÉSEK!A5,4)," előtti kifizetés")</f>
        <v>2020 előtti kifizetés</v>
      </c>
      <c r="E3" s="659" t="s">
        <v>305</v>
      </c>
      <c r="F3" s="660"/>
      <c r="G3" s="660"/>
      <c r="H3" s="661"/>
      <c r="I3" s="657" t="s">
        <v>257</v>
      </c>
      <c r="J3" s="526"/>
    </row>
    <row r="4" spans="1:10" s="530" customFormat="1" ht="32.450000000000003" customHeight="1" thickBot="1" x14ac:dyDescent="0.3">
      <c r="A4" s="656"/>
      <c r="B4" s="658"/>
      <c r="C4" s="658"/>
      <c r="D4" s="656"/>
      <c r="E4" s="528" t="str">
        <f>+CONCATENATE(LEFT([2]KV_ÖSSZEFÜGGÉSEK!A5,4),".")</f>
        <v>2020.</v>
      </c>
      <c r="F4" s="528" t="str">
        <f>+CONCATENATE(LEFT([2]KV_ÖSSZEFÜGGÉSEK!A5,4)+1,".")</f>
        <v>2021.</v>
      </c>
      <c r="G4" s="528" t="str">
        <f>+CONCATENATE(LEFT([2]KV_ÖSSZEFÜGGÉSEK!A5,4)+2,".")</f>
        <v>2022.</v>
      </c>
      <c r="H4" s="529" t="str">
        <f>+CONCATENATE(LEFT([2]KV_ÖSSZEFÜGGÉSEK!A5,4)+2,".",CHAR(10)," után")</f>
        <v>2022.
 után</v>
      </c>
      <c r="I4" s="658"/>
      <c r="J4" s="526"/>
    </row>
    <row r="5" spans="1:10" s="536" customFormat="1" ht="12.95" customHeight="1" thickBot="1" x14ac:dyDescent="0.3">
      <c r="A5" s="531" t="s">
        <v>1076</v>
      </c>
      <c r="B5" s="532" t="s">
        <v>1077</v>
      </c>
      <c r="C5" s="533" t="s">
        <v>1078</v>
      </c>
      <c r="D5" s="532" t="s">
        <v>1079</v>
      </c>
      <c r="E5" s="531" t="s">
        <v>1080</v>
      </c>
      <c r="F5" s="533" t="s">
        <v>1096</v>
      </c>
      <c r="G5" s="533" t="s">
        <v>1097</v>
      </c>
      <c r="H5" s="534" t="s">
        <v>1098</v>
      </c>
      <c r="I5" s="535" t="s">
        <v>1099</v>
      </c>
      <c r="J5" s="526"/>
    </row>
    <row r="6" spans="1:10" s="524" customFormat="1" ht="24.75" customHeight="1" thickBot="1" x14ac:dyDescent="0.3">
      <c r="A6" s="537" t="s">
        <v>10</v>
      </c>
      <c r="B6" s="538" t="s">
        <v>306</v>
      </c>
      <c r="C6" s="539"/>
      <c r="D6" s="540">
        <f>+D7+D8</f>
        <v>0</v>
      </c>
      <c r="E6" s="541">
        <f>+E7+E8</f>
        <v>0</v>
      </c>
      <c r="F6" s="542">
        <f>+F7+F8</f>
        <v>0</v>
      </c>
      <c r="G6" s="542">
        <f>+G7+G8</f>
        <v>0</v>
      </c>
      <c r="H6" s="543">
        <f>+H7+H8</f>
        <v>0</v>
      </c>
      <c r="I6" s="544">
        <f t="shared" ref="I6:I17" si="0">SUM(D6:H6)</f>
        <v>0</v>
      </c>
      <c r="J6" s="526"/>
    </row>
    <row r="7" spans="1:10" s="524" customFormat="1" ht="20.100000000000001" customHeight="1" x14ac:dyDescent="0.25">
      <c r="A7" s="545" t="s">
        <v>23</v>
      </c>
      <c r="B7" s="546" t="s">
        <v>307</v>
      </c>
      <c r="C7" s="547"/>
      <c r="D7" s="548"/>
      <c r="E7" s="549"/>
      <c r="F7" s="550"/>
      <c r="G7" s="550"/>
      <c r="H7" s="551"/>
      <c r="I7" s="552">
        <f t="shared" si="0"/>
        <v>0</v>
      </c>
      <c r="J7" s="526"/>
    </row>
    <row r="8" spans="1:10" s="524" customFormat="1" ht="20.100000000000001" customHeight="1" thickBot="1" x14ac:dyDescent="0.3">
      <c r="A8" s="545" t="s">
        <v>35</v>
      </c>
      <c r="B8" s="546" t="s">
        <v>307</v>
      </c>
      <c r="C8" s="547"/>
      <c r="D8" s="548"/>
      <c r="E8" s="549"/>
      <c r="F8" s="550"/>
      <c r="G8" s="550"/>
      <c r="H8" s="551"/>
      <c r="I8" s="552">
        <f t="shared" si="0"/>
        <v>0</v>
      </c>
      <c r="J8" s="526"/>
    </row>
    <row r="9" spans="1:10" s="524" customFormat="1" ht="26.1" customHeight="1" thickBot="1" x14ac:dyDescent="0.3">
      <c r="A9" s="537" t="s">
        <v>147</v>
      </c>
      <c r="B9" s="538" t="s">
        <v>308</v>
      </c>
      <c r="C9" s="539"/>
      <c r="D9" s="540">
        <f>+D10+D11</f>
        <v>0</v>
      </c>
      <c r="E9" s="541">
        <f>+E10+E11</f>
        <v>0</v>
      </c>
      <c r="F9" s="542">
        <f>+F10+F11</f>
        <v>0</v>
      </c>
      <c r="G9" s="542">
        <f>+G10+G11</f>
        <v>0</v>
      </c>
      <c r="H9" s="543">
        <f>+H10+H11</f>
        <v>0</v>
      </c>
      <c r="I9" s="544">
        <f t="shared" si="0"/>
        <v>0</v>
      </c>
      <c r="J9" s="526"/>
    </row>
    <row r="10" spans="1:10" s="524" customFormat="1" ht="20.100000000000001" customHeight="1" x14ac:dyDescent="0.25">
      <c r="A10" s="545" t="s">
        <v>49</v>
      </c>
      <c r="B10" s="546" t="s">
        <v>307</v>
      </c>
      <c r="C10" s="547"/>
      <c r="D10" s="548"/>
      <c r="E10" s="549"/>
      <c r="F10" s="550"/>
      <c r="G10" s="550"/>
      <c r="H10" s="551"/>
      <c r="I10" s="552">
        <f t="shared" si="0"/>
        <v>0</v>
      </c>
      <c r="J10" s="526"/>
    </row>
    <row r="11" spans="1:10" s="524" customFormat="1" ht="20.100000000000001" customHeight="1" thickBot="1" x14ac:dyDescent="0.3">
      <c r="A11" s="545" t="s">
        <v>71</v>
      </c>
      <c r="B11" s="546" t="s">
        <v>307</v>
      </c>
      <c r="C11" s="547"/>
      <c r="D11" s="548"/>
      <c r="E11" s="549"/>
      <c r="F11" s="550"/>
      <c r="G11" s="550"/>
      <c r="H11" s="551"/>
      <c r="I11" s="552">
        <f t="shared" si="0"/>
        <v>0</v>
      </c>
      <c r="J11" s="526"/>
    </row>
    <row r="12" spans="1:10" s="524" customFormat="1" ht="20.100000000000001" customHeight="1" thickBot="1" x14ac:dyDescent="0.3">
      <c r="A12" s="537" t="s">
        <v>154</v>
      </c>
      <c r="B12" s="538" t="s">
        <v>309</v>
      </c>
      <c r="C12" s="539"/>
      <c r="D12" s="540">
        <f>+D13</f>
        <v>0</v>
      </c>
      <c r="E12" s="541">
        <f>+E13</f>
        <v>0</v>
      </c>
      <c r="F12" s="542">
        <f>+F13</f>
        <v>0</v>
      </c>
      <c r="G12" s="542">
        <f>+G13</f>
        <v>0</v>
      </c>
      <c r="H12" s="543">
        <f>+H13</f>
        <v>0</v>
      </c>
      <c r="I12" s="544">
        <f t="shared" si="0"/>
        <v>0</v>
      </c>
      <c r="J12" s="526"/>
    </row>
    <row r="13" spans="1:10" s="524" customFormat="1" ht="20.100000000000001" customHeight="1" thickBot="1" x14ac:dyDescent="0.3">
      <c r="A13" s="545" t="s">
        <v>89</v>
      </c>
      <c r="B13" s="546" t="s">
        <v>307</v>
      </c>
      <c r="C13" s="547"/>
      <c r="D13" s="548"/>
      <c r="E13" s="549"/>
      <c r="F13" s="550"/>
      <c r="G13" s="550"/>
      <c r="H13" s="551"/>
      <c r="I13" s="552">
        <f t="shared" si="0"/>
        <v>0</v>
      </c>
      <c r="J13" s="526"/>
    </row>
    <row r="14" spans="1:10" s="524" customFormat="1" ht="20.100000000000001" customHeight="1" thickBot="1" x14ac:dyDescent="0.3">
      <c r="A14" s="537" t="s">
        <v>91</v>
      </c>
      <c r="B14" s="538" t="s">
        <v>310</v>
      </c>
      <c r="C14" s="539"/>
      <c r="D14" s="540">
        <f>+D15</f>
        <v>0</v>
      </c>
      <c r="E14" s="541">
        <f>+E15</f>
        <v>0</v>
      </c>
      <c r="F14" s="542">
        <f>+F15</f>
        <v>0</v>
      </c>
      <c r="G14" s="542">
        <f>+G15</f>
        <v>0</v>
      </c>
      <c r="H14" s="543">
        <f>+H15</f>
        <v>0</v>
      </c>
      <c r="I14" s="544">
        <f t="shared" si="0"/>
        <v>0</v>
      </c>
      <c r="J14" s="526"/>
    </row>
    <row r="15" spans="1:10" s="524" customFormat="1" ht="20.100000000000001" customHeight="1" thickBot="1" x14ac:dyDescent="0.3">
      <c r="A15" s="553" t="s">
        <v>160</v>
      </c>
      <c r="B15" s="554" t="s">
        <v>307</v>
      </c>
      <c r="C15" s="555"/>
      <c r="D15" s="556"/>
      <c r="E15" s="557"/>
      <c r="F15" s="558"/>
      <c r="G15" s="558"/>
      <c r="H15" s="559"/>
      <c r="I15" s="560">
        <f t="shared" si="0"/>
        <v>0</v>
      </c>
      <c r="J15" s="526"/>
    </row>
    <row r="16" spans="1:10" s="524" customFormat="1" ht="20.100000000000001" customHeight="1" thickBot="1" x14ac:dyDescent="0.3">
      <c r="A16" s="537" t="s">
        <v>179</v>
      </c>
      <c r="B16" s="561" t="s">
        <v>311</v>
      </c>
      <c r="C16" s="539"/>
      <c r="D16" s="540">
        <f>+D17</f>
        <v>0</v>
      </c>
      <c r="E16" s="541">
        <f>+E17</f>
        <v>0</v>
      </c>
      <c r="F16" s="542">
        <f>+F17</f>
        <v>0</v>
      </c>
      <c r="G16" s="542">
        <f>+G17</f>
        <v>0</v>
      </c>
      <c r="H16" s="543">
        <f>+H17</f>
        <v>0</v>
      </c>
      <c r="I16" s="544">
        <f t="shared" si="0"/>
        <v>0</v>
      </c>
      <c r="J16" s="526"/>
    </row>
    <row r="17" spans="1:10" s="524" customFormat="1" ht="20.100000000000001" customHeight="1" thickBot="1" x14ac:dyDescent="0.3">
      <c r="A17" s="562" t="s">
        <v>180</v>
      </c>
      <c r="B17" s="563" t="s">
        <v>307</v>
      </c>
      <c r="C17" s="564"/>
      <c r="D17" s="565"/>
      <c r="E17" s="566"/>
      <c r="F17" s="567"/>
      <c r="G17" s="567"/>
      <c r="H17" s="568"/>
      <c r="I17" s="569">
        <f t="shared" si="0"/>
        <v>0</v>
      </c>
      <c r="J17" s="526"/>
    </row>
    <row r="18" spans="1:10" s="524" customFormat="1" ht="20.100000000000001" customHeight="1" thickBot="1" x14ac:dyDescent="0.3">
      <c r="A18" s="652" t="s">
        <v>312</v>
      </c>
      <c r="B18" s="653"/>
      <c r="C18" s="570"/>
      <c r="D18" s="540">
        <f t="shared" ref="D18:I18" si="1">+D6+D9+D12+D14+D16</f>
        <v>0</v>
      </c>
      <c r="E18" s="541">
        <f t="shared" si="1"/>
        <v>0</v>
      </c>
      <c r="F18" s="542">
        <f t="shared" si="1"/>
        <v>0</v>
      </c>
      <c r="G18" s="542">
        <f t="shared" si="1"/>
        <v>0</v>
      </c>
      <c r="H18" s="543">
        <f t="shared" si="1"/>
        <v>0</v>
      </c>
      <c r="I18" s="544">
        <f t="shared" si="1"/>
        <v>0</v>
      </c>
      <c r="J18" s="526"/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honeticPr fontId="32" type="noConversion"/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dőlt"9.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zoomScaleNormal="100" workbookViewId="0">
      <selection activeCell="D21" sqref="D21"/>
    </sheetView>
  </sheetViews>
  <sheetFormatPr defaultColWidth="9.125" defaultRowHeight="12.75" x14ac:dyDescent="0.25"/>
  <cols>
    <col min="1" max="1" width="5" style="238" customWidth="1"/>
    <col min="2" max="2" width="47" style="6" customWidth="1"/>
    <col min="3" max="4" width="15.125" style="6" customWidth="1"/>
    <col min="5" max="16384" width="9.125" style="6"/>
  </cols>
  <sheetData>
    <row r="1" spans="1:4" ht="31.5" customHeight="1" x14ac:dyDescent="0.25">
      <c r="B1" s="662" t="s">
        <v>313</v>
      </c>
      <c r="C1" s="662"/>
      <c r="D1" s="662"/>
    </row>
    <row r="2" spans="1:4" s="240" customFormat="1" ht="16.5" thickBot="1" x14ac:dyDescent="0.3">
      <c r="A2" s="239"/>
      <c r="B2" s="279"/>
      <c r="D2" s="126" t="s">
        <v>861</v>
      </c>
    </row>
    <row r="3" spans="1:4" s="244" customFormat="1" ht="48" customHeight="1" thickBot="1" x14ac:dyDescent="0.3">
      <c r="A3" s="241" t="s">
        <v>289</v>
      </c>
      <c r="B3" s="242" t="s">
        <v>8</v>
      </c>
      <c r="C3" s="242" t="s">
        <v>314</v>
      </c>
      <c r="D3" s="243" t="s">
        <v>315</v>
      </c>
    </row>
    <row r="4" spans="1:4" s="244" customFormat="1" ht="14.1" customHeight="1" thickBot="1" x14ac:dyDescent="0.3">
      <c r="A4" s="7">
        <v>1</v>
      </c>
      <c r="B4" s="8">
        <v>2</v>
      </c>
      <c r="C4" s="8">
        <v>3</v>
      </c>
      <c r="D4" s="212">
        <v>4</v>
      </c>
    </row>
    <row r="5" spans="1:4" ht="18" customHeight="1" x14ac:dyDescent="0.25">
      <c r="A5" s="245" t="s">
        <v>10</v>
      </c>
      <c r="B5" s="246" t="s">
        <v>316</v>
      </c>
      <c r="C5" s="247">
        <v>1717250</v>
      </c>
      <c r="D5" s="25">
        <v>940243</v>
      </c>
    </row>
    <row r="6" spans="1:4" ht="18" customHeight="1" x14ac:dyDescent="0.25">
      <c r="A6" s="248" t="s">
        <v>23</v>
      </c>
      <c r="B6" s="249" t="s">
        <v>317</v>
      </c>
      <c r="C6" s="250"/>
      <c r="D6" s="42"/>
    </row>
    <row r="7" spans="1:4" ht="18" customHeight="1" x14ac:dyDescent="0.25">
      <c r="A7" s="248" t="s">
        <v>35</v>
      </c>
      <c r="B7" s="249" t="s">
        <v>318</v>
      </c>
      <c r="C7" s="250"/>
      <c r="D7" s="42"/>
    </row>
    <row r="8" spans="1:4" ht="18" customHeight="1" x14ac:dyDescent="0.25">
      <c r="A8" s="248" t="s">
        <v>147</v>
      </c>
      <c r="B8" s="249" t="s">
        <v>319</v>
      </c>
      <c r="C8" s="250"/>
      <c r="D8" s="42"/>
    </row>
    <row r="9" spans="1:4" ht="18" customHeight="1" x14ac:dyDescent="0.25">
      <c r="A9" s="248" t="s">
        <v>49</v>
      </c>
      <c r="B9" s="249" t="s">
        <v>320</v>
      </c>
      <c r="C9" s="250"/>
      <c r="D9" s="250">
        <f>SUM(D10:D15)</f>
        <v>0</v>
      </c>
    </row>
    <row r="10" spans="1:4" ht="18" customHeight="1" x14ac:dyDescent="0.25">
      <c r="A10" s="248" t="s">
        <v>71</v>
      </c>
      <c r="B10" s="249" t="s">
        <v>321</v>
      </c>
      <c r="C10" s="250"/>
      <c r="D10" s="42"/>
    </row>
    <row r="11" spans="1:4" ht="18" customHeight="1" x14ac:dyDescent="0.25">
      <c r="A11" s="248" t="s">
        <v>154</v>
      </c>
      <c r="B11" s="251" t="s">
        <v>322</v>
      </c>
      <c r="C11" s="250"/>
      <c r="D11" s="42"/>
    </row>
    <row r="12" spans="1:4" ht="18" customHeight="1" x14ac:dyDescent="0.25">
      <c r="A12" s="248" t="s">
        <v>91</v>
      </c>
      <c r="B12" s="251" t="s">
        <v>323</v>
      </c>
      <c r="C12" s="250"/>
      <c r="D12" s="42"/>
    </row>
    <row r="13" spans="1:4" ht="18" customHeight="1" x14ac:dyDescent="0.25">
      <c r="A13" s="248" t="s">
        <v>160</v>
      </c>
      <c r="B13" s="251" t="s">
        <v>324</v>
      </c>
      <c r="C13" s="250"/>
      <c r="D13" s="42"/>
    </row>
    <row r="14" spans="1:4" ht="18" customHeight="1" x14ac:dyDescent="0.25">
      <c r="A14" s="248" t="s">
        <v>179</v>
      </c>
      <c r="B14" s="251" t="s">
        <v>325</v>
      </c>
      <c r="C14" s="250"/>
      <c r="D14" s="42"/>
    </row>
    <row r="15" spans="1:4" ht="22.5" customHeight="1" x14ac:dyDescent="0.25">
      <c r="A15" s="248" t="s">
        <v>180</v>
      </c>
      <c r="B15" s="251" t="s">
        <v>326</v>
      </c>
      <c r="C15" s="250"/>
      <c r="D15" s="42"/>
    </row>
    <row r="16" spans="1:4" ht="18" customHeight="1" x14ac:dyDescent="0.25">
      <c r="A16" s="248" t="s">
        <v>181</v>
      </c>
      <c r="B16" s="249" t="s">
        <v>327</v>
      </c>
      <c r="C16" s="250"/>
      <c r="D16" s="42"/>
    </row>
    <row r="17" spans="1:4" ht="18" customHeight="1" x14ac:dyDescent="0.25">
      <c r="A17" s="248" t="s">
        <v>184</v>
      </c>
      <c r="B17" s="249" t="s">
        <v>328</v>
      </c>
      <c r="C17" s="250"/>
      <c r="D17" s="42"/>
    </row>
    <row r="18" spans="1:4" ht="18" customHeight="1" x14ac:dyDescent="0.25">
      <c r="A18" s="248" t="s">
        <v>187</v>
      </c>
      <c r="B18" s="249" t="s">
        <v>329</v>
      </c>
      <c r="C18" s="250"/>
      <c r="D18" s="42"/>
    </row>
    <row r="19" spans="1:4" ht="18" customHeight="1" x14ac:dyDescent="0.25">
      <c r="A19" s="248" t="s">
        <v>190</v>
      </c>
      <c r="B19" s="249" t="s">
        <v>330</v>
      </c>
      <c r="C19" s="250"/>
      <c r="D19" s="42"/>
    </row>
    <row r="20" spans="1:4" ht="18" customHeight="1" x14ac:dyDescent="0.25">
      <c r="A20" s="248" t="s">
        <v>193</v>
      </c>
      <c r="B20" s="249" t="s">
        <v>331</v>
      </c>
      <c r="C20" s="250"/>
      <c r="D20" s="42"/>
    </row>
    <row r="21" spans="1:4" ht="18" customHeight="1" x14ac:dyDescent="0.25">
      <c r="A21" s="248" t="s">
        <v>196</v>
      </c>
      <c r="B21" s="249" t="s">
        <v>332</v>
      </c>
      <c r="C21" s="160"/>
      <c r="D21" s="42"/>
    </row>
    <row r="22" spans="1:4" ht="18" customHeight="1" x14ac:dyDescent="0.25">
      <c r="A22" s="248" t="s">
        <v>199</v>
      </c>
      <c r="B22" s="249" t="s">
        <v>333</v>
      </c>
      <c r="C22" s="160"/>
      <c r="D22" s="42"/>
    </row>
    <row r="23" spans="1:4" ht="18" customHeight="1" x14ac:dyDescent="0.25">
      <c r="A23" s="248" t="s">
        <v>202</v>
      </c>
      <c r="B23" s="252"/>
      <c r="C23" s="160"/>
      <c r="D23" s="42"/>
    </row>
    <row r="24" spans="1:4" ht="18" customHeight="1" x14ac:dyDescent="0.25">
      <c r="A24" s="248" t="s">
        <v>205</v>
      </c>
      <c r="B24" s="252"/>
      <c r="C24" s="160"/>
      <c r="D24" s="42"/>
    </row>
    <row r="25" spans="1:4" ht="18" customHeight="1" x14ac:dyDescent="0.25">
      <c r="A25" s="248" t="s">
        <v>207</v>
      </c>
      <c r="B25" s="252"/>
      <c r="C25" s="160"/>
      <c r="D25" s="42"/>
    </row>
    <row r="26" spans="1:4" ht="18" customHeight="1" x14ac:dyDescent="0.25">
      <c r="A26" s="248" t="s">
        <v>210</v>
      </c>
      <c r="B26" s="252"/>
      <c r="C26" s="160"/>
      <c r="D26" s="42"/>
    </row>
    <row r="27" spans="1:4" ht="18" customHeight="1" x14ac:dyDescent="0.25">
      <c r="A27" s="248" t="s">
        <v>213</v>
      </c>
      <c r="B27" s="252"/>
      <c r="C27" s="160"/>
      <c r="D27" s="42"/>
    </row>
    <row r="28" spans="1:4" ht="18" customHeight="1" x14ac:dyDescent="0.25">
      <c r="A28" s="248" t="s">
        <v>216</v>
      </c>
      <c r="B28" s="252"/>
      <c r="C28" s="160"/>
      <c r="D28" s="42"/>
    </row>
    <row r="29" spans="1:4" ht="18" customHeight="1" thickBot="1" x14ac:dyDescent="0.3">
      <c r="A29" s="253" t="s">
        <v>245</v>
      </c>
      <c r="B29" s="254"/>
      <c r="C29" s="255"/>
      <c r="D29" s="28"/>
    </row>
    <row r="30" spans="1:4" ht="18" customHeight="1" thickBot="1" x14ac:dyDescent="0.3">
      <c r="A30" s="20" t="s">
        <v>248</v>
      </c>
      <c r="B30" s="256" t="s">
        <v>287</v>
      </c>
      <c r="C30" s="257">
        <f>+C5+C6+C7+C8+C9+C16+C17+C18+C19+C20+C21+C22+C23+C24+C25+C26+C27+C28+C29</f>
        <v>1717250</v>
      </c>
      <c r="D30" s="258">
        <f>+D5+D6+D7+D8+D9+D16+D17+D18+D19+D20+D21+D22+D23+D24+D25+D26+D27+D28+D29</f>
        <v>940243</v>
      </c>
    </row>
    <row r="31" spans="1:4" ht="8.25" customHeight="1" x14ac:dyDescent="0.25">
      <c r="A31" s="259"/>
      <c r="B31" s="663"/>
      <c r="C31" s="663"/>
      <c r="D31" s="663"/>
    </row>
  </sheetData>
  <mergeCells count="2">
    <mergeCell ref="B1:D1"/>
    <mergeCell ref="B31:D31"/>
  </mergeCells>
  <phoneticPr fontId="32" type="noConversion"/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CE,Dőlt" 10&amp;"Times New Roman CE,Félkövér dőlt".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zoomScaleNormal="100" zoomScaleSheetLayoutView="87" workbookViewId="0">
      <selection activeCell="J15" sqref="J15"/>
    </sheetView>
  </sheetViews>
  <sheetFormatPr defaultRowHeight="15" x14ac:dyDescent="0.25"/>
  <cols>
    <col min="1" max="1" width="15.25" customWidth="1"/>
    <col min="4" max="4" width="8.625" bestFit="1" customWidth="1"/>
    <col min="5" max="5" width="10.375" customWidth="1"/>
    <col min="9" max="9" width="11" customWidth="1"/>
    <col min="13" max="13" width="10.375" bestFit="1" customWidth="1"/>
    <col min="17" max="17" width="10.375" bestFit="1" customWidth="1"/>
    <col min="18" max="21" width="10.375" customWidth="1"/>
    <col min="25" max="25" width="10.375" bestFit="1" customWidth="1"/>
  </cols>
  <sheetData>
    <row r="1" spans="1:25" x14ac:dyDescent="0.25">
      <c r="A1" s="670" t="s">
        <v>473</v>
      </c>
      <c r="B1" s="673" t="s">
        <v>474</v>
      </c>
      <c r="C1" s="673"/>
      <c r="D1" s="673"/>
      <c r="E1" s="674"/>
      <c r="F1" s="675" t="s">
        <v>475</v>
      </c>
      <c r="G1" s="673"/>
      <c r="H1" s="673"/>
      <c r="I1" s="674"/>
      <c r="J1" s="675" t="s">
        <v>476</v>
      </c>
      <c r="K1" s="673"/>
      <c r="L1" s="673"/>
      <c r="M1" s="674"/>
      <c r="N1" s="675" t="s">
        <v>477</v>
      </c>
      <c r="O1" s="676"/>
      <c r="P1" s="676"/>
      <c r="Q1" s="677"/>
      <c r="R1" s="673" t="s">
        <v>474</v>
      </c>
      <c r="S1" s="673"/>
      <c r="T1" s="673"/>
      <c r="U1" s="678"/>
    </row>
    <row r="2" spans="1:25" x14ac:dyDescent="0.25">
      <c r="A2" s="671"/>
      <c r="B2" s="664">
        <v>43831</v>
      </c>
      <c r="C2" s="665"/>
      <c r="D2" s="665"/>
      <c r="E2" s="679"/>
      <c r="F2" s="681">
        <v>43879</v>
      </c>
      <c r="G2" s="664"/>
      <c r="H2" s="664"/>
      <c r="I2" s="682"/>
      <c r="J2" s="681">
        <v>43879</v>
      </c>
      <c r="K2" s="664"/>
      <c r="L2" s="664"/>
      <c r="M2" s="682"/>
      <c r="N2" s="664">
        <v>43891</v>
      </c>
      <c r="O2" s="665"/>
      <c r="P2" s="665"/>
      <c r="Q2" s="679"/>
      <c r="R2" s="664">
        <v>43891</v>
      </c>
      <c r="S2" s="665"/>
      <c r="T2" s="665"/>
      <c r="U2" s="666"/>
    </row>
    <row r="3" spans="1:25" ht="25.5" x14ac:dyDescent="0.25">
      <c r="A3" s="672"/>
      <c r="B3" s="346" t="s">
        <v>255</v>
      </c>
      <c r="C3" s="347" t="s">
        <v>478</v>
      </c>
      <c r="D3" s="348" t="s">
        <v>979</v>
      </c>
      <c r="E3" s="348" t="s">
        <v>257</v>
      </c>
      <c r="F3" s="346" t="s">
        <v>255</v>
      </c>
      <c r="G3" s="346" t="s">
        <v>479</v>
      </c>
      <c r="H3" s="346" t="s">
        <v>480</v>
      </c>
      <c r="I3" s="346" t="s">
        <v>257</v>
      </c>
      <c r="J3" s="346" t="s">
        <v>255</v>
      </c>
      <c r="K3" s="348" t="s">
        <v>479</v>
      </c>
      <c r="L3" s="346" t="s">
        <v>480</v>
      </c>
      <c r="M3" s="346" t="s">
        <v>257</v>
      </c>
      <c r="N3" s="346" t="s">
        <v>255</v>
      </c>
      <c r="O3" s="347" t="s">
        <v>478</v>
      </c>
      <c r="P3" s="348" t="s">
        <v>1063</v>
      </c>
      <c r="Q3" s="348" t="s">
        <v>257</v>
      </c>
      <c r="R3" s="346" t="s">
        <v>255</v>
      </c>
      <c r="S3" s="347" t="s">
        <v>478</v>
      </c>
      <c r="T3" s="348" t="s">
        <v>979</v>
      </c>
      <c r="U3" s="428" t="s">
        <v>257</v>
      </c>
    </row>
    <row r="4" spans="1:25" ht="26.25" x14ac:dyDescent="0.25">
      <c r="A4" s="412" t="s">
        <v>1118</v>
      </c>
      <c r="B4" s="452">
        <v>3</v>
      </c>
      <c r="C4" s="452"/>
      <c r="D4" s="452"/>
      <c r="E4" s="453">
        <f>B4+C4+D4</f>
        <v>3</v>
      </c>
      <c r="F4" s="452">
        <v>0</v>
      </c>
      <c r="G4" s="452"/>
      <c r="H4" s="452"/>
      <c r="I4" s="452"/>
      <c r="J4" s="452"/>
      <c r="K4" s="452">
        <f>C4+G4</f>
        <v>0</v>
      </c>
      <c r="L4" s="452"/>
      <c r="M4" s="453">
        <f>J4+K4+L4</f>
        <v>0</v>
      </c>
      <c r="N4" s="452">
        <v>0</v>
      </c>
      <c r="O4" s="452"/>
      <c r="P4" s="453"/>
      <c r="Q4" s="452"/>
      <c r="R4" s="452">
        <f>J4+N4</f>
        <v>0</v>
      </c>
      <c r="S4" s="452">
        <f>K4+O4</f>
        <v>0</v>
      </c>
      <c r="T4" s="453">
        <f>L4+P4</f>
        <v>0</v>
      </c>
      <c r="U4" s="454">
        <f>R4+S4+T4</f>
        <v>0</v>
      </c>
    </row>
    <row r="5" spans="1:25" ht="26.25" x14ac:dyDescent="0.25">
      <c r="A5" s="411" t="s">
        <v>1114</v>
      </c>
      <c r="B5" s="452">
        <v>6</v>
      </c>
      <c r="C5" s="452"/>
      <c r="D5" s="452"/>
      <c r="E5" s="453">
        <f>B5+C5+D5</f>
        <v>6</v>
      </c>
      <c r="F5" s="452">
        <v>0</v>
      </c>
      <c r="G5" s="452"/>
      <c r="H5" s="452"/>
      <c r="I5" s="452"/>
      <c r="J5" s="452"/>
      <c r="K5" s="452"/>
      <c r="L5" s="452"/>
      <c r="M5" s="453">
        <f>J5+K5+L5</f>
        <v>0</v>
      </c>
      <c r="N5" s="452">
        <v>0</v>
      </c>
      <c r="O5" s="452"/>
      <c r="P5" s="453"/>
      <c r="Q5" s="452"/>
      <c r="R5" s="452">
        <f t="shared" ref="R5:T7" si="0">J5+N5</f>
        <v>0</v>
      </c>
      <c r="S5" s="452">
        <f t="shared" si="0"/>
        <v>0</v>
      </c>
      <c r="T5" s="453">
        <f t="shared" si="0"/>
        <v>0</v>
      </c>
      <c r="U5" s="454">
        <f t="shared" ref="U5:U7" si="1">R5+S5+T5</f>
        <v>0</v>
      </c>
    </row>
    <row r="6" spans="1:25" ht="26.25" x14ac:dyDescent="0.25">
      <c r="A6" s="411" t="s">
        <v>1119</v>
      </c>
      <c r="B6" s="452">
        <v>4</v>
      </c>
      <c r="C6" s="452"/>
      <c r="D6" s="452"/>
      <c r="E6" s="453">
        <f>B6+C6+D6</f>
        <v>4</v>
      </c>
      <c r="F6" s="452">
        <v>0</v>
      </c>
      <c r="G6" s="452"/>
      <c r="H6" s="452"/>
      <c r="I6" s="455"/>
      <c r="J6" s="452"/>
      <c r="K6" s="452"/>
      <c r="L6" s="452"/>
      <c r="M6" s="453">
        <f>J6+K6+L6</f>
        <v>0</v>
      </c>
      <c r="N6" s="452"/>
      <c r="O6" s="452"/>
      <c r="P6" s="453"/>
      <c r="Q6" s="452"/>
      <c r="R6" s="452">
        <f t="shared" si="0"/>
        <v>0</v>
      </c>
      <c r="S6" s="452">
        <f t="shared" si="0"/>
        <v>0</v>
      </c>
      <c r="T6" s="453">
        <f t="shared" si="0"/>
        <v>0</v>
      </c>
      <c r="U6" s="454">
        <f t="shared" si="1"/>
        <v>0</v>
      </c>
    </row>
    <row r="7" spans="1:25" ht="15.75" thickBot="1" x14ac:dyDescent="0.3">
      <c r="A7" s="456"/>
      <c r="B7" s="349"/>
      <c r="C7" s="349"/>
      <c r="D7" s="349"/>
      <c r="E7" s="457">
        <f t="shared" ref="E7" si="2">B7+C7+D7</f>
        <v>0</v>
      </c>
      <c r="F7" s="349"/>
      <c r="G7" s="349"/>
      <c r="H7" s="349"/>
      <c r="I7" s="349"/>
      <c r="J7" s="349">
        <f t="shared" ref="J7:K7" si="3">B7+F7</f>
        <v>0</v>
      </c>
      <c r="K7" s="349">
        <f t="shared" si="3"/>
        <v>0</v>
      </c>
      <c r="L7" s="349"/>
      <c r="M7" s="349">
        <f t="shared" ref="M7" si="4">J7+K7+L7</f>
        <v>0</v>
      </c>
      <c r="N7" s="349"/>
      <c r="O7" s="349"/>
      <c r="P7" s="349"/>
      <c r="Q7" s="349">
        <f t="shared" ref="Q7" si="5">N7+O7+P7</f>
        <v>0</v>
      </c>
      <c r="R7" s="349">
        <f t="shared" si="0"/>
        <v>0</v>
      </c>
      <c r="S7" s="349">
        <f t="shared" si="0"/>
        <v>0</v>
      </c>
      <c r="T7" s="457">
        <f t="shared" si="0"/>
        <v>0</v>
      </c>
      <c r="U7" s="458">
        <f t="shared" si="1"/>
        <v>0</v>
      </c>
    </row>
    <row r="8" spans="1:25" ht="15.75" thickBot="1" x14ac:dyDescent="0.3">
      <c r="A8" s="427" t="s">
        <v>257</v>
      </c>
      <c r="B8" s="459">
        <f>B4+B163+B5+B6+B7</f>
        <v>13</v>
      </c>
      <c r="C8" s="459">
        <f t="shared" ref="C8:U8" si="6">C4+C163+C5+C6+C7</f>
        <v>0</v>
      </c>
      <c r="D8" s="459">
        <f t="shared" si="6"/>
        <v>0</v>
      </c>
      <c r="E8" s="459">
        <f t="shared" si="6"/>
        <v>13</v>
      </c>
      <c r="F8" s="459">
        <f t="shared" si="6"/>
        <v>0</v>
      </c>
      <c r="G8" s="459">
        <f t="shared" si="6"/>
        <v>0</v>
      </c>
      <c r="H8" s="459">
        <f t="shared" si="6"/>
        <v>0</v>
      </c>
      <c r="I8" s="459">
        <f t="shared" si="6"/>
        <v>0</v>
      </c>
      <c r="J8" s="459">
        <f t="shared" si="6"/>
        <v>0</v>
      </c>
      <c r="K8" s="459">
        <f t="shared" si="6"/>
        <v>0</v>
      </c>
      <c r="L8" s="459">
        <f t="shared" si="6"/>
        <v>0</v>
      </c>
      <c r="M8" s="459">
        <f t="shared" si="6"/>
        <v>0</v>
      </c>
      <c r="N8" s="459">
        <f t="shared" si="6"/>
        <v>0</v>
      </c>
      <c r="O8" s="459">
        <f t="shared" si="6"/>
        <v>0</v>
      </c>
      <c r="P8" s="459">
        <f t="shared" si="6"/>
        <v>0</v>
      </c>
      <c r="Q8" s="459">
        <f t="shared" si="6"/>
        <v>0</v>
      </c>
      <c r="R8" s="459">
        <f t="shared" si="6"/>
        <v>0</v>
      </c>
      <c r="S8" s="459">
        <f t="shared" si="6"/>
        <v>0</v>
      </c>
      <c r="T8" s="459">
        <f t="shared" si="6"/>
        <v>0</v>
      </c>
      <c r="U8" s="459">
        <f t="shared" si="6"/>
        <v>0</v>
      </c>
    </row>
    <row r="9" spans="1:25" x14ac:dyDescent="0.25">
      <c r="A9" s="460"/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26"/>
    </row>
    <row r="10" spans="1:25" x14ac:dyDescent="0.25">
      <c r="A10" s="460"/>
      <c r="B10" s="451"/>
      <c r="C10" s="451"/>
      <c r="D10" s="451"/>
      <c r="E10" s="451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</row>
    <row r="11" spans="1:25" x14ac:dyDescent="0.25">
      <c r="A11" s="667"/>
      <c r="B11" s="668"/>
      <c r="C11" s="668"/>
      <c r="D11" s="668"/>
      <c r="E11" s="668"/>
      <c r="F11" s="668"/>
      <c r="G11" s="668"/>
      <c r="H11" s="668"/>
      <c r="I11" s="668"/>
    </row>
    <row r="12" spans="1:25" x14ac:dyDescent="0.25">
      <c r="A12" s="667"/>
      <c r="B12" s="669"/>
      <c r="C12" s="668"/>
      <c r="D12" s="668"/>
      <c r="E12" s="668"/>
      <c r="F12" s="669"/>
      <c r="G12" s="668"/>
      <c r="H12" s="668"/>
      <c r="I12" s="668"/>
    </row>
    <row r="13" spans="1:25" x14ac:dyDescent="0.25">
      <c r="A13" s="667"/>
      <c r="B13" s="461"/>
      <c r="C13" s="462"/>
      <c r="D13" s="461"/>
      <c r="E13" s="461"/>
      <c r="F13" s="461"/>
      <c r="G13" s="462"/>
      <c r="H13" s="461"/>
      <c r="I13" s="461"/>
    </row>
    <row r="14" spans="1:25" x14ac:dyDescent="0.25">
      <c r="A14" s="460"/>
      <c r="B14" s="451"/>
      <c r="C14" s="451"/>
      <c r="D14" s="451"/>
      <c r="E14" s="451"/>
      <c r="F14" s="451"/>
      <c r="G14" s="451"/>
      <c r="H14" s="451"/>
      <c r="I14" s="451"/>
    </row>
    <row r="15" spans="1:25" x14ac:dyDescent="0.25">
      <c r="A15" s="680"/>
      <c r="B15" s="451"/>
      <c r="C15" s="451"/>
      <c r="D15" s="451"/>
      <c r="E15" s="451"/>
      <c r="F15" s="451"/>
      <c r="G15" s="451"/>
      <c r="H15" s="451"/>
      <c r="I15" s="451"/>
    </row>
    <row r="16" spans="1:25" x14ac:dyDescent="0.25">
      <c r="A16" s="680"/>
      <c r="B16" s="451"/>
      <c r="C16" s="451"/>
      <c r="D16" s="451"/>
      <c r="E16" s="451"/>
      <c r="F16" s="451"/>
      <c r="G16" s="451"/>
      <c r="H16" s="451"/>
      <c r="I16" s="451"/>
    </row>
    <row r="17" spans="1:9" x14ac:dyDescent="0.25">
      <c r="A17" s="463"/>
      <c r="B17" s="451"/>
      <c r="C17" s="451"/>
      <c r="D17" s="451"/>
      <c r="E17" s="451"/>
      <c r="F17" s="451"/>
      <c r="G17" s="451"/>
      <c r="H17" s="451"/>
      <c r="I17" s="451"/>
    </row>
    <row r="18" spans="1:9" x14ac:dyDescent="0.25">
      <c r="A18" s="460"/>
      <c r="B18" s="451"/>
      <c r="C18" s="451"/>
      <c r="D18" s="451"/>
      <c r="E18" s="451"/>
      <c r="F18" s="451"/>
      <c r="G18" s="451"/>
      <c r="H18" s="451"/>
      <c r="I18" s="451"/>
    </row>
    <row r="19" spans="1:9" x14ac:dyDescent="0.25">
      <c r="A19" s="463"/>
      <c r="B19" s="451"/>
      <c r="C19" s="451"/>
      <c r="D19" s="451"/>
      <c r="E19" s="451"/>
      <c r="F19" s="451"/>
      <c r="G19" s="451"/>
      <c r="H19" s="451"/>
      <c r="I19" s="451"/>
    </row>
    <row r="20" spans="1:9" x14ac:dyDescent="0.25">
      <c r="A20" s="460"/>
      <c r="B20" s="451"/>
      <c r="C20" s="451"/>
      <c r="D20" s="451"/>
      <c r="E20" s="451"/>
      <c r="F20" s="451"/>
      <c r="G20" s="451"/>
      <c r="H20" s="451"/>
      <c r="I20" s="451"/>
    </row>
    <row r="21" spans="1:9" x14ac:dyDescent="0.25">
      <c r="A21" s="463"/>
      <c r="B21" s="451"/>
      <c r="C21" s="451"/>
      <c r="D21" s="451"/>
      <c r="E21" s="451"/>
      <c r="F21" s="451"/>
      <c r="G21" s="451"/>
      <c r="H21" s="451"/>
      <c r="I21" s="451"/>
    </row>
    <row r="22" spans="1:9" x14ac:dyDescent="0.25">
      <c r="A22" s="460"/>
      <c r="B22" s="451"/>
      <c r="C22" s="451"/>
      <c r="D22" s="451"/>
      <c r="E22" s="451"/>
      <c r="F22" s="451"/>
      <c r="G22" s="451"/>
      <c r="H22" s="451"/>
      <c r="I22" s="451"/>
    </row>
    <row r="23" spans="1:9" x14ac:dyDescent="0.25">
      <c r="A23" s="463"/>
      <c r="B23" s="451"/>
      <c r="C23" s="451"/>
      <c r="D23" s="451"/>
      <c r="E23" s="451"/>
      <c r="F23" s="451"/>
      <c r="G23" s="451"/>
      <c r="H23" s="451"/>
      <c r="I23" s="451"/>
    </row>
    <row r="24" spans="1:9" x14ac:dyDescent="0.25">
      <c r="A24" s="460"/>
      <c r="B24" s="451"/>
      <c r="C24" s="451"/>
      <c r="D24" s="451"/>
      <c r="E24" s="451"/>
      <c r="F24" s="451"/>
      <c r="G24" s="451"/>
      <c r="H24" s="451"/>
      <c r="I24" s="451"/>
    </row>
    <row r="25" spans="1:9" x14ac:dyDescent="0.25">
      <c r="A25" s="460"/>
      <c r="B25" s="451"/>
      <c r="C25" s="451"/>
      <c r="D25" s="451"/>
      <c r="E25" s="451"/>
      <c r="F25" s="451"/>
      <c r="G25" s="451"/>
      <c r="H25" s="451"/>
      <c r="I25" s="451"/>
    </row>
    <row r="26" spans="1:9" x14ac:dyDescent="0.25">
      <c r="A26" s="460"/>
      <c r="B26" s="451"/>
      <c r="C26" s="451"/>
      <c r="D26" s="451"/>
      <c r="E26" s="451"/>
      <c r="F26" s="451"/>
      <c r="G26" s="451"/>
      <c r="H26" s="451"/>
      <c r="I26" s="451"/>
    </row>
    <row r="27" spans="1:9" x14ac:dyDescent="0.25">
      <c r="A27" s="460"/>
      <c r="B27" s="451"/>
      <c r="C27" s="451"/>
      <c r="D27" s="451"/>
      <c r="E27" s="451"/>
      <c r="F27" s="451"/>
      <c r="G27" s="451"/>
      <c r="H27" s="451"/>
      <c r="I27" s="451"/>
    </row>
    <row r="28" spans="1:9" x14ac:dyDescent="0.25">
      <c r="A28" s="460"/>
      <c r="B28" s="451"/>
      <c r="C28" s="451"/>
      <c r="D28" s="451"/>
      <c r="E28" s="451"/>
      <c r="F28" s="451"/>
      <c r="G28" s="451"/>
      <c r="H28" s="451"/>
      <c r="I28" s="451"/>
    </row>
    <row r="29" spans="1:9" x14ac:dyDescent="0.25">
      <c r="A29" s="464"/>
      <c r="B29" s="451"/>
      <c r="C29" s="451"/>
      <c r="D29" s="451"/>
      <c r="E29" s="451"/>
      <c r="F29" s="451"/>
      <c r="G29" s="451"/>
      <c r="H29" s="451"/>
      <c r="I29" s="451"/>
    </row>
    <row r="30" spans="1:9" x14ac:dyDescent="0.25">
      <c r="A30" s="460"/>
      <c r="B30" s="451"/>
      <c r="C30" s="451"/>
      <c r="D30" s="451"/>
      <c r="E30" s="451"/>
      <c r="F30" s="451"/>
      <c r="G30" s="451"/>
      <c r="H30" s="451"/>
      <c r="I30" s="451"/>
    </row>
    <row r="31" spans="1:9" x14ac:dyDescent="0.25">
      <c r="A31" s="460"/>
      <c r="B31" s="451"/>
      <c r="C31" s="451"/>
      <c r="D31" s="451"/>
      <c r="E31" s="451"/>
      <c r="F31" s="451"/>
      <c r="G31" s="451"/>
      <c r="H31" s="451"/>
      <c r="I31" s="451"/>
    </row>
    <row r="32" spans="1:9" x14ac:dyDescent="0.25">
      <c r="A32" s="460"/>
      <c r="B32" s="451"/>
      <c r="C32" s="451"/>
      <c r="D32" s="451"/>
      <c r="E32" s="451"/>
      <c r="F32" s="451"/>
      <c r="G32" s="451"/>
      <c r="H32" s="451"/>
      <c r="I32" s="451"/>
    </row>
    <row r="33" spans="1:9" x14ac:dyDescent="0.25">
      <c r="A33" s="460"/>
      <c r="B33" s="451"/>
      <c r="C33" s="451"/>
      <c r="D33" s="451"/>
      <c r="E33" s="451"/>
      <c r="F33" s="451"/>
      <c r="G33" s="451"/>
      <c r="H33" s="451"/>
      <c r="I33" s="451"/>
    </row>
    <row r="34" spans="1:9" x14ac:dyDescent="0.25">
      <c r="A34" s="460"/>
      <c r="B34" s="451"/>
      <c r="C34" s="451"/>
      <c r="D34" s="451"/>
      <c r="E34" s="451"/>
      <c r="F34" s="451"/>
      <c r="G34" s="451"/>
      <c r="H34" s="451"/>
      <c r="I34" s="451"/>
    </row>
    <row r="35" spans="1:9" x14ac:dyDescent="0.25">
      <c r="A35" s="460"/>
      <c r="B35" s="451"/>
      <c r="C35" s="451"/>
      <c r="D35" s="451"/>
      <c r="E35" s="451"/>
      <c r="F35" s="451"/>
      <c r="G35" s="451"/>
      <c r="H35" s="451"/>
      <c r="I35" s="451"/>
    </row>
    <row r="36" spans="1:9" x14ac:dyDescent="0.25">
      <c r="A36" s="460"/>
      <c r="B36" s="451"/>
      <c r="C36" s="451"/>
      <c r="D36" s="451"/>
      <c r="E36" s="451"/>
      <c r="F36" s="451"/>
      <c r="G36" s="451"/>
      <c r="H36" s="451"/>
      <c r="I36" s="451"/>
    </row>
    <row r="37" spans="1:9" x14ac:dyDescent="0.25">
      <c r="A37" s="460"/>
      <c r="B37" s="451"/>
      <c r="C37" s="451"/>
      <c r="D37" s="451"/>
      <c r="E37" s="451"/>
      <c r="F37" s="451"/>
      <c r="G37" s="451"/>
      <c r="H37" s="451"/>
      <c r="I37" s="451"/>
    </row>
    <row r="38" spans="1:9" x14ac:dyDescent="0.25">
      <c r="A38" s="460"/>
      <c r="B38" s="451"/>
      <c r="C38" s="451"/>
      <c r="D38" s="451"/>
      <c r="E38" s="451"/>
      <c r="F38" s="451"/>
      <c r="G38" s="451"/>
      <c r="H38" s="451"/>
      <c r="I38" s="451"/>
    </row>
  </sheetData>
  <mergeCells count="17">
    <mergeCell ref="A15:A16"/>
    <mergeCell ref="F2:I2"/>
    <mergeCell ref="J2:M2"/>
    <mergeCell ref="N2:Q2"/>
    <mergeCell ref="R2:U2"/>
    <mergeCell ref="A11:A13"/>
    <mergeCell ref="B11:E11"/>
    <mergeCell ref="F11:I11"/>
    <mergeCell ref="B12:E12"/>
    <mergeCell ref="F12:I12"/>
    <mergeCell ref="A1:A3"/>
    <mergeCell ref="B1:E1"/>
    <mergeCell ref="F1:I1"/>
    <mergeCell ref="J1:M1"/>
    <mergeCell ref="N1:Q1"/>
    <mergeCell ref="R1:U1"/>
    <mergeCell ref="B2:E2"/>
  </mergeCells>
  <pageMargins left="0.47244094488188981" right="0.35433070866141736" top="0.74803149606299213" bottom="0.74803149606299213" header="0.31496062992125984" footer="0.31496062992125984"/>
  <pageSetup paperSize="9" scale="66" orientation="landscape" r:id="rId1"/>
  <headerFooter>
    <oddHeader>&amp;C&amp;"-,Félkövér"&amp;14Bátaapáti Község Önkormányzata 2020. évi engedélyezett álláshelyei&amp;R&amp;"-,Félkövér"&amp;14 11.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view="pageLayout" topLeftCell="A7" zoomScaleNormal="100" workbookViewId="0">
      <selection activeCell="G30" sqref="G30"/>
    </sheetView>
  </sheetViews>
  <sheetFormatPr defaultRowHeight="15" x14ac:dyDescent="0.25"/>
  <cols>
    <col min="1" max="1" width="5.625" customWidth="1"/>
    <col min="2" max="2" width="18.875" bestFit="1" customWidth="1"/>
    <col min="3" max="3" width="83.125" style="420" customWidth="1"/>
    <col min="4" max="4" width="14.375" style="420" customWidth="1"/>
    <col min="5" max="5" width="15" style="413" bestFit="1" customWidth="1"/>
    <col min="6" max="6" width="14" style="413" bestFit="1" customWidth="1"/>
    <col min="7" max="7" width="15" style="413" bestFit="1" customWidth="1"/>
  </cols>
  <sheetData>
    <row r="1" spans="1:7" ht="30" x14ac:dyDescent="0.25">
      <c r="A1" s="433" t="s">
        <v>862</v>
      </c>
      <c r="B1" s="433" t="s">
        <v>564</v>
      </c>
      <c r="C1" s="433" t="s">
        <v>863</v>
      </c>
      <c r="D1" s="434" t="s">
        <v>565</v>
      </c>
      <c r="E1" s="434" t="s">
        <v>566</v>
      </c>
      <c r="F1" s="433" t="s">
        <v>345</v>
      </c>
      <c r="G1" s="433" t="s">
        <v>864</v>
      </c>
    </row>
    <row r="2" spans="1:7" x14ac:dyDescent="0.25">
      <c r="A2" s="421" t="s">
        <v>567</v>
      </c>
      <c r="B2" s="421" t="s">
        <v>568</v>
      </c>
      <c r="C2" s="422" t="s">
        <v>569</v>
      </c>
      <c r="D2" s="421" t="s">
        <v>570</v>
      </c>
      <c r="E2" s="432">
        <v>5450000</v>
      </c>
      <c r="F2" s="432">
        <v>0</v>
      </c>
      <c r="G2" s="432"/>
    </row>
    <row r="3" spans="1:7" x14ac:dyDescent="0.25">
      <c r="A3" s="421" t="s">
        <v>571</v>
      </c>
      <c r="B3" s="421" t="s">
        <v>1004</v>
      </c>
      <c r="C3" s="422" t="s">
        <v>572</v>
      </c>
      <c r="D3" s="421" t="s">
        <v>573</v>
      </c>
      <c r="E3" s="432">
        <v>5450000</v>
      </c>
      <c r="F3" s="432">
        <v>0</v>
      </c>
      <c r="G3" s="432"/>
    </row>
    <row r="4" spans="1:7" x14ac:dyDescent="0.25">
      <c r="A4" s="421" t="s">
        <v>574</v>
      </c>
      <c r="B4" s="421"/>
      <c r="C4" s="422"/>
      <c r="D4" s="421"/>
      <c r="E4" s="432"/>
      <c r="F4" s="432"/>
      <c r="G4" s="432"/>
    </row>
    <row r="5" spans="1:7" x14ac:dyDescent="0.25">
      <c r="A5" s="421" t="s">
        <v>277</v>
      </c>
      <c r="B5" s="421" t="s">
        <v>575</v>
      </c>
      <c r="C5" s="422" t="s">
        <v>865</v>
      </c>
      <c r="D5" s="421" t="s">
        <v>573</v>
      </c>
      <c r="E5" s="432" t="s">
        <v>563</v>
      </c>
      <c r="F5" s="432" t="s">
        <v>563</v>
      </c>
      <c r="G5" s="432">
        <v>4942589</v>
      </c>
    </row>
    <row r="6" spans="1:7" x14ac:dyDescent="0.25">
      <c r="A6" s="421" t="s">
        <v>576</v>
      </c>
      <c r="B6" s="421" t="s">
        <v>578</v>
      </c>
      <c r="C6" s="422" t="s">
        <v>866</v>
      </c>
      <c r="D6" s="421" t="s">
        <v>579</v>
      </c>
      <c r="E6" s="432">
        <v>25200</v>
      </c>
      <c r="F6" s="432">
        <v>0</v>
      </c>
      <c r="G6" s="432">
        <v>1801800</v>
      </c>
    </row>
    <row r="7" spans="1:7" x14ac:dyDescent="0.25">
      <c r="A7" s="421" t="s">
        <v>577</v>
      </c>
      <c r="B7" s="421" t="s">
        <v>582</v>
      </c>
      <c r="C7" s="422" t="s">
        <v>867</v>
      </c>
      <c r="D7" s="421" t="s">
        <v>583</v>
      </c>
      <c r="E7" s="432">
        <v>0</v>
      </c>
      <c r="F7" s="432">
        <v>0</v>
      </c>
      <c r="G7" s="432">
        <v>1568000</v>
      </c>
    </row>
    <row r="8" spans="1:7" x14ac:dyDescent="0.25">
      <c r="A8" s="421" t="s">
        <v>580</v>
      </c>
      <c r="B8" s="421" t="s">
        <v>586</v>
      </c>
      <c r="C8" s="422" t="s">
        <v>868</v>
      </c>
      <c r="D8" s="421" t="s">
        <v>587</v>
      </c>
      <c r="E8" s="432">
        <v>0</v>
      </c>
      <c r="F8" s="432">
        <v>0</v>
      </c>
      <c r="G8" s="432">
        <v>387849</v>
      </c>
    </row>
    <row r="9" spans="1:7" x14ac:dyDescent="0.25">
      <c r="A9" s="421" t="s">
        <v>581</v>
      </c>
      <c r="B9" s="421" t="s">
        <v>590</v>
      </c>
      <c r="C9" s="422" t="s">
        <v>869</v>
      </c>
      <c r="D9" s="421" t="s">
        <v>583</v>
      </c>
      <c r="E9" s="432">
        <v>0</v>
      </c>
      <c r="F9" s="432">
        <v>0</v>
      </c>
      <c r="G9" s="432">
        <v>1184940</v>
      </c>
    </row>
    <row r="10" spans="1:7" x14ac:dyDescent="0.25">
      <c r="A10" s="421" t="s">
        <v>584</v>
      </c>
      <c r="B10" s="421" t="s">
        <v>1005</v>
      </c>
      <c r="C10" s="422" t="s">
        <v>870</v>
      </c>
      <c r="D10" s="421" t="s">
        <v>573</v>
      </c>
      <c r="E10" s="432" t="s">
        <v>563</v>
      </c>
      <c r="F10" s="432" t="s">
        <v>563</v>
      </c>
      <c r="G10" s="432">
        <v>4942589</v>
      </c>
    </row>
    <row r="11" spans="1:7" x14ac:dyDescent="0.25">
      <c r="A11" s="421" t="s">
        <v>585</v>
      </c>
      <c r="B11" s="421" t="s">
        <v>1006</v>
      </c>
      <c r="C11" s="422" t="s">
        <v>871</v>
      </c>
      <c r="D11" s="421" t="s">
        <v>573</v>
      </c>
      <c r="E11" s="432">
        <v>25200</v>
      </c>
      <c r="F11" s="432">
        <v>0</v>
      </c>
      <c r="G11" s="432">
        <v>1801800</v>
      </c>
    </row>
    <row r="12" spans="1:7" x14ac:dyDescent="0.25">
      <c r="A12" s="421" t="s">
        <v>588</v>
      </c>
      <c r="B12" s="421" t="s">
        <v>1006</v>
      </c>
      <c r="C12" s="422" t="s">
        <v>872</v>
      </c>
      <c r="D12" s="421" t="s">
        <v>573</v>
      </c>
      <c r="E12" s="432" t="s">
        <v>563</v>
      </c>
      <c r="F12" s="432" t="s">
        <v>563</v>
      </c>
      <c r="G12" s="432">
        <v>1568000</v>
      </c>
    </row>
    <row r="13" spans="1:7" x14ac:dyDescent="0.25">
      <c r="A13" s="421" t="s">
        <v>589</v>
      </c>
      <c r="B13" s="421" t="s">
        <v>1006</v>
      </c>
      <c r="C13" s="422" t="s">
        <v>873</v>
      </c>
      <c r="D13" s="421" t="s">
        <v>573</v>
      </c>
      <c r="E13" s="432" t="s">
        <v>563</v>
      </c>
      <c r="F13" s="432" t="s">
        <v>563</v>
      </c>
      <c r="G13" s="432">
        <v>387849</v>
      </c>
    </row>
    <row r="14" spans="1:7" x14ac:dyDescent="0.25">
      <c r="A14" s="421" t="s">
        <v>591</v>
      </c>
      <c r="B14" s="421" t="s">
        <v>1007</v>
      </c>
      <c r="C14" s="422" t="s">
        <v>874</v>
      </c>
      <c r="D14" s="421" t="s">
        <v>573</v>
      </c>
      <c r="E14" s="432" t="s">
        <v>563</v>
      </c>
      <c r="F14" s="432" t="s">
        <v>563</v>
      </c>
      <c r="G14" s="432">
        <v>1184940</v>
      </c>
    </row>
    <row r="15" spans="1:7" x14ac:dyDescent="0.25">
      <c r="A15" s="421" t="s">
        <v>592</v>
      </c>
      <c r="B15" s="421" t="s">
        <v>593</v>
      </c>
      <c r="C15" s="422" t="s">
        <v>594</v>
      </c>
      <c r="D15" s="421" t="s">
        <v>346</v>
      </c>
      <c r="E15" s="432">
        <v>2700</v>
      </c>
      <c r="F15" s="432" t="s">
        <v>563</v>
      </c>
      <c r="G15" s="432">
        <v>5000000</v>
      </c>
    </row>
    <row r="16" spans="1:7" x14ac:dyDescent="0.25">
      <c r="A16" s="421" t="s">
        <v>595</v>
      </c>
      <c r="B16" s="421" t="s">
        <v>1008</v>
      </c>
      <c r="C16" s="422" t="s">
        <v>596</v>
      </c>
      <c r="D16" s="421" t="s">
        <v>573</v>
      </c>
      <c r="E16" s="432">
        <v>2700</v>
      </c>
      <c r="F16" s="432" t="s">
        <v>563</v>
      </c>
      <c r="G16" s="432">
        <v>5000000</v>
      </c>
    </row>
    <row r="17" spans="1:8" x14ac:dyDescent="0.25">
      <c r="A17" s="421" t="s">
        <v>597</v>
      </c>
      <c r="B17" s="421" t="s">
        <v>598</v>
      </c>
      <c r="C17" s="422" t="s">
        <v>599</v>
      </c>
      <c r="D17" s="421" t="s">
        <v>600</v>
      </c>
      <c r="E17" s="432">
        <v>2550</v>
      </c>
      <c r="F17" s="432" t="s">
        <v>563</v>
      </c>
      <c r="G17" s="432">
        <v>10200</v>
      </c>
      <c r="H17" t="s">
        <v>1103</v>
      </c>
    </row>
    <row r="18" spans="1:8" x14ac:dyDescent="0.25">
      <c r="A18" s="421" t="s">
        <v>601</v>
      </c>
      <c r="B18" s="421" t="s">
        <v>1009</v>
      </c>
      <c r="C18" s="422" t="s">
        <v>602</v>
      </c>
      <c r="D18" s="421" t="s">
        <v>573</v>
      </c>
      <c r="E18" s="432">
        <v>2550</v>
      </c>
      <c r="F18" s="432">
        <v>0</v>
      </c>
      <c r="G18" s="432">
        <v>10200</v>
      </c>
    </row>
    <row r="19" spans="1:8" x14ac:dyDescent="0.25">
      <c r="A19" s="421" t="s">
        <v>603</v>
      </c>
      <c r="B19" s="421" t="s">
        <v>604</v>
      </c>
      <c r="C19" s="422" t="s">
        <v>472</v>
      </c>
      <c r="D19" s="421" t="s">
        <v>605</v>
      </c>
      <c r="E19" s="432">
        <v>1</v>
      </c>
      <c r="F19" s="432" t="s">
        <v>563</v>
      </c>
      <c r="G19" s="432"/>
    </row>
    <row r="20" spans="1:8" x14ac:dyDescent="0.25">
      <c r="A20" s="421" t="s">
        <v>606</v>
      </c>
      <c r="B20" s="421" t="s">
        <v>1010</v>
      </c>
      <c r="C20" s="422" t="s">
        <v>607</v>
      </c>
      <c r="D20" s="421" t="s">
        <v>573</v>
      </c>
      <c r="E20" s="432">
        <v>1</v>
      </c>
      <c r="F20" s="432" t="s">
        <v>563</v>
      </c>
      <c r="G20" s="432"/>
    </row>
    <row r="21" spans="1:8" x14ac:dyDescent="0.25">
      <c r="A21" s="421" t="s">
        <v>608</v>
      </c>
      <c r="B21" s="421" t="s">
        <v>1011</v>
      </c>
      <c r="C21" s="422" t="s">
        <v>611</v>
      </c>
      <c r="D21" s="421" t="s">
        <v>573</v>
      </c>
      <c r="E21" s="432" t="s">
        <v>563</v>
      </c>
      <c r="F21" s="432" t="s">
        <v>563</v>
      </c>
      <c r="G21" s="432"/>
    </row>
    <row r="22" spans="1:8" x14ac:dyDescent="0.25">
      <c r="A22" s="421" t="s">
        <v>610</v>
      </c>
      <c r="B22" s="421" t="s">
        <v>1012</v>
      </c>
      <c r="C22" s="422" t="s">
        <v>613</v>
      </c>
      <c r="D22" s="421" t="s">
        <v>573</v>
      </c>
      <c r="E22" s="432" t="s">
        <v>563</v>
      </c>
      <c r="F22" s="432" t="s">
        <v>563</v>
      </c>
      <c r="G22" s="432">
        <v>0</v>
      </c>
    </row>
    <row r="23" spans="1:8" x14ac:dyDescent="0.25">
      <c r="A23" s="421" t="s">
        <v>612</v>
      </c>
      <c r="B23" s="421" t="s">
        <v>1013</v>
      </c>
      <c r="C23" s="422" t="s">
        <v>609</v>
      </c>
      <c r="D23" s="421" t="s">
        <v>573</v>
      </c>
      <c r="E23" s="432" t="s">
        <v>563</v>
      </c>
      <c r="F23" s="432" t="s">
        <v>563</v>
      </c>
      <c r="G23" s="432">
        <v>9952789</v>
      </c>
    </row>
    <row r="24" spans="1:8" x14ac:dyDescent="0.25">
      <c r="A24" s="421" t="s">
        <v>614</v>
      </c>
      <c r="B24" s="421" t="s">
        <v>1014</v>
      </c>
      <c r="C24" s="422" t="s">
        <v>875</v>
      </c>
      <c r="D24" s="421" t="s">
        <v>573</v>
      </c>
      <c r="E24" s="432" t="s">
        <v>563</v>
      </c>
      <c r="F24" s="432" t="s">
        <v>563</v>
      </c>
      <c r="G24" s="432">
        <v>0</v>
      </c>
    </row>
    <row r="25" spans="1:8" x14ac:dyDescent="0.25">
      <c r="A25" s="421" t="s">
        <v>618</v>
      </c>
      <c r="B25" s="421" t="s">
        <v>1015</v>
      </c>
      <c r="C25" s="422" t="s">
        <v>876</v>
      </c>
      <c r="D25" s="421" t="s">
        <v>573</v>
      </c>
      <c r="E25" s="432" t="s">
        <v>563</v>
      </c>
      <c r="F25" s="432" t="s">
        <v>563</v>
      </c>
      <c r="G25" s="432">
        <v>0</v>
      </c>
    </row>
    <row r="26" spans="1:8" x14ac:dyDescent="0.25">
      <c r="A26" s="421" t="s">
        <v>620</v>
      </c>
      <c r="B26" s="421" t="s">
        <v>615</v>
      </c>
      <c r="C26" s="422" t="s">
        <v>616</v>
      </c>
      <c r="D26" s="421" t="s">
        <v>617</v>
      </c>
      <c r="E26" s="432">
        <v>100</v>
      </c>
      <c r="F26" s="432">
        <v>0</v>
      </c>
      <c r="G26" s="432">
        <v>0</v>
      </c>
    </row>
    <row r="27" spans="1:8" x14ac:dyDescent="0.25">
      <c r="A27" s="421" t="s">
        <v>623</v>
      </c>
      <c r="B27" s="421" t="s">
        <v>619</v>
      </c>
      <c r="C27" s="422" t="s">
        <v>621</v>
      </c>
      <c r="D27" s="421" t="s">
        <v>622</v>
      </c>
      <c r="E27" s="432">
        <v>2</v>
      </c>
      <c r="F27" s="432">
        <v>0</v>
      </c>
      <c r="G27" s="432">
        <v>0</v>
      </c>
    </row>
    <row r="28" spans="1:8" x14ac:dyDescent="0.25">
      <c r="A28" s="421" t="s">
        <v>624</v>
      </c>
      <c r="B28" s="421" t="s">
        <v>981</v>
      </c>
      <c r="C28" s="422" t="s">
        <v>982</v>
      </c>
      <c r="D28" s="421" t="s">
        <v>573</v>
      </c>
      <c r="E28" s="432" t="s">
        <v>563</v>
      </c>
      <c r="F28" s="432">
        <v>0</v>
      </c>
      <c r="G28" s="432">
        <v>1908900</v>
      </c>
    </row>
    <row r="29" spans="1:8" x14ac:dyDescent="0.25">
      <c r="A29" s="435" t="s">
        <v>627</v>
      </c>
      <c r="B29" s="435" t="s">
        <v>625</v>
      </c>
      <c r="C29" s="436" t="s">
        <v>626</v>
      </c>
      <c r="D29" s="435" t="s">
        <v>573</v>
      </c>
      <c r="E29" s="437" t="s">
        <v>563</v>
      </c>
      <c r="F29" s="437" t="s">
        <v>563</v>
      </c>
      <c r="G29" s="437">
        <v>11861689</v>
      </c>
    </row>
    <row r="30" spans="1:8" x14ac:dyDescent="0.25">
      <c r="A30" s="421" t="s">
        <v>1016</v>
      </c>
      <c r="B30" s="421"/>
      <c r="C30" s="422"/>
      <c r="D30" s="421"/>
      <c r="E30" s="432"/>
      <c r="F30" s="432"/>
      <c r="G30" s="432"/>
    </row>
    <row r="31" spans="1:8" x14ac:dyDescent="0.25">
      <c r="A31" s="421" t="s">
        <v>1017</v>
      </c>
      <c r="B31" s="421"/>
      <c r="C31" s="422"/>
      <c r="D31" s="421"/>
      <c r="E31" s="432"/>
      <c r="F31" s="432"/>
      <c r="G31" s="432"/>
    </row>
    <row r="32" spans="1:8" x14ac:dyDescent="0.25">
      <c r="A32" s="421" t="s">
        <v>629</v>
      </c>
      <c r="B32" s="421" t="s">
        <v>628</v>
      </c>
      <c r="C32" s="422" t="s">
        <v>1018</v>
      </c>
      <c r="D32" s="421" t="s">
        <v>346</v>
      </c>
      <c r="E32" s="432">
        <v>4371500</v>
      </c>
      <c r="F32" s="432">
        <v>2.2000000000000002</v>
      </c>
      <c r="G32" s="432">
        <v>9617300</v>
      </c>
    </row>
    <row r="33" spans="1:7" ht="30" x14ac:dyDescent="0.25">
      <c r="A33" s="421" t="s">
        <v>631</v>
      </c>
      <c r="B33" s="421" t="s">
        <v>630</v>
      </c>
      <c r="C33" s="422" t="s">
        <v>1019</v>
      </c>
      <c r="D33" s="421" t="s">
        <v>346</v>
      </c>
      <c r="E33" s="432">
        <v>2400000</v>
      </c>
      <c r="F33" s="432">
        <v>1</v>
      </c>
      <c r="G33" s="432">
        <v>2400000</v>
      </c>
    </row>
    <row r="34" spans="1:7" ht="30" x14ac:dyDescent="0.25">
      <c r="A34" s="421" t="s">
        <v>633</v>
      </c>
      <c r="B34" s="421" t="s">
        <v>632</v>
      </c>
      <c r="C34" s="422" t="s">
        <v>1020</v>
      </c>
      <c r="D34" s="421" t="s">
        <v>346</v>
      </c>
      <c r="E34" s="432">
        <v>4371500</v>
      </c>
      <c r="F34" s="432">
        <v>0</v>
      </c>
      <c r="G34" s="432">
        <v>0</v>
      </c>
    </row>
    <row r="35" spans="1:7" x14ac:dyDescent="0.25">
      <c r="A35" s="421" t="s">
        <v>1021</v>
      </c>
      <c r="B35" s="421"/>
      <c r="C35" s="422"/>
      <c r="D35" s="421"/>
      <c r="E35" s="432"/>
      <c r="F35" s="432"/>
      <c r="G35" s="432"/>
    </row>
    <row r="36" spans="1:7" x14ac:dyDescent="0.25">
      <c r="A36" s="421" t="s">
        <v>635</v>
      </c>
      <c r="B36" s="421" t="s">
        <v>877</v>
      </c>
      <c r="C36" s="422" t="s">
        <v>1018</v>
      </c>
      <c r="D36" s="421" t="s">
        <v>346</v>
      </c>
      <c r="E36" s="432">
        <v>2185750</v>
      </c>
      <c r="F36" s="432">
        <v>0</v>
      </c>
      <c r="G36" s="432">
        <v>0</v>
      </c>
    </row>
    <row r="37" spans="1:7" ht="30" x14ac:dyDescent="0.25">
      <c r="A37" s="421" t="s">
        <v>637</v>
      </c>
      <c r="B37" s="421" t="s">
        <v>878</v>
      </c>
      <c r="C37" s="422" t="s">
        <v>1019</v>
      </c>
      <c r="D37" s="421" t="s">
        <v>346</v>
      </c>
      <c r="E37" s="432">
        <v>1200000</v>
      </c>
      <c r="F37" s="432">
        <v>0</v>
      </c>
      <c r="G37" s="432">
        <v>0</v>
      </c>
    </row>
    <row r="38" spans="1:7" ht="30" x14ac:dyDescent="0.25">
      <c r="A38" s="421" t="s">
        <v>639</v>
      </c>
      <c r="B38" s="421" t="s">
        <v>879</v>
      </c>
      <c r="C38" s="422" t="s">
        <v>1020</v>
      </c>
      <c r="D38" s="421" t="s">
        <v>346</v>
      </c>
      <c r="E38" s="432">
        <v>2185750</v>
      </c>
      <c r="F38" s="432">
        <v>0</v>
      </c>
      <c r="G38" s="432">
        <v>0</v>
      </c>
    </row>
    <row r="39" spans="1:7" x14ac:dyDescent="0.25">
      <c r="A39" s="421" t="s">
        <v>1022</v>
      </c>
      <c r="B39" s="421"/>
      <c r="C39" s="422"/>
      <c r="D39" s="421"/>
      <c r="E39" s="432"/>
      <c r="F39" s="432"/>
      <c r="G39" s="432"/>
    </row>
    <row r="40" spans="1:7" x14ac:dyDescent="0.25">
      <c r="A40" s="421" t="s">
        <v>640</v>
      </c>
      <c r="B40" s="421" t="s">
        <v>634</v>
      </c>
      <c r="C40" s="422" t="s">
        <v>1018</v>
      </c>
      <c r="D40" s="421" t="s">
        <v>346</v>
      </c>
      <c r="E40" s="432"/>
      <c r="F40" s="432"/>
      <c r="G40" s="432"/>
    </row>
    <row r="41" spans="1:7" ht="30" x14ac:dyDescent="0.25">
      <c r="A41" s="421" t="s">
        <v>641</v>
      </c>
      <c r="B41" s="421" t="s">
        <v>636</v>
      </c>
      <c r="C41" s="422" t="s">
        <v>1019</v>
      </c>
      <c r="D41" s="421" t="s">
        <v>346</v>
      </c>
      <c r="E41" s="432"/>
      <c r="F41" s="432"/>
      <c r="G41" s="432"/>
    </row>
    <row r="42" spans="1:7" ht="30" x14ac:dyDescent="0.25">
      <c r="A42" s="421" t="s">
        <v>643</v>
      </c>
      <c r="B42" s="421" t="s">
        <v>638</v>
      </c>
      <c r="C42" s="422" t="s">
        <v>1020</v>
      </c>
      <c r="D42" s="421" t="s">
        <v>346</v>
      </c>
      <c r="E42" s="432"/>
      <c r="F42" s="432">
        <v>0</v>
      </c>
      <c r="G42" s="432">
        <v>0</v>
      </c>
    </row>
    <row r="43" spans="1:7" x14ac:dyDescent="0.25">
      <c r="A43" s="421" t="s">
        <v>1023</v>
      </c>
      <c r="B43" s="421"/>
      <c r="C43" s="422"/>
      <c r="D43" s="421"/>
      <c r="E43" s="432"/>
      <c r="F43" s="432"/>
      <c r="G43" s="432"/>
    </row>
    <row r="44" spans="1:7" x14ac:dyDescent="0.25">
      <c r="A44" s="421" t="s">
        <v>644</v>
      </c>
      <c r="B44" s="421" t="s">
        <v>880</v>
      </c>
      <c r="C44" s="422" t="s">
        <v>1018</v>
      </c>
      <c r="D44" s="421" t="s">
        <v>346</v>
      </c>
      <c r="E44" s="432"/>
      <c r="F44" s="432">
        <v>0</v>
      </c>
      <c r="G44" s="432">
        <v>0</v>
      </c>
    </row>
    <row r="45" spans="1:7" ht="30" x14ac:dyDescent="0.25">
      <c r="A45" s="421" t="s">
        <v>646</v>
      </c>
      <c r="B45" s="421" t="s">
        <v>881</v>
      </c>
      <c r="C45" s="422" t="s">
        <v>1019</v>
      </c>
      <c r="D45" s="421" t="s">
        <v>346</v>
      </c>
      <c r="E45" s="432"/>
      <c r="F45" s="432">
        <v>0</v>
      </c>
      <c r="G45" s="432">
        <v>0</v>
      </c>
    </row>
    <row r="46" spans="1:7" ht="30" x14ac:dyDescent="0.25">
      <c r="A46" s="421" t="s">
        <v>648</v>
      </c>
      <c r="B46" s="421" t="s">
        <v>882</v>
      </c>
      <c r="C46" s="422" t="s">
        <v>1020</v>
      </c>
      <c r="D46" s="421" t="s">
        <v>346</v>
      </c>
      <c r="E46" s="432"/>
      <c r="F46" s="432">
        <v>0</v>
      </c>
      <c r="G46" s="432">
        <v>0</v>
      </c>
    </row>
    <row r="47" spans="1:7" x14ac:dyDescent="0.25">
      <c r="A47" s="421" t="s">
        <v>347</v>
      </c>
      <c r="B47" s="421"/>
      <c r="C47" s="422"/>
      <c r="D47" s="421"/>
      <c r="E47" s="432"/>
      <c r="F47" s="432"/>
      <c r="G47" s="432"/>
    </row>
    <row r="48" spans="1:7" x14ac:dyDescent="0.25">
      <c r="A48" s="421" t="s">
        <v>649</v>
      </c>
      <c r="B48" s="421" t="s">
        <v>642</v>
      </c>
      <c r="C48" s="422" t="s">
        <v>883</v>
      </c>
      <c r="D48" s="421" t="s">
        <v>346</v>
      </c>
      <c r="E48" s="432">
        <v>97400</v>
      </c>
      <c r="F48" s="432">
        <v>20</v>
      </c>
      <c r="G48" s="432">
        <v>1948000</v>
      </c>
    </row>
    <row r="49" spans="1:7" x14ac:dyDescent="0.25">
      <c r="A49" s="421" t="s">
        <v>650</v>
      </c>
      <c r="B49" s="421" t="s">
        <v>1024</v>
      </c>
      <c r="C49" s="422" t="s">
        <v>884</v>
      </c>
      <c r="D49" s="421" t="s">
        <v>346</v>
      </c>
      <c r="E49" s="432">
        <v>48700</v>
      </c>
      <c r="F49" s="432">
        <v>0</v>
      </c>
      <c r="G49" s="432">
        <v>0</v>
      </c>
    </row>
    <row r="50" spans="1:7" x14ac:dyDescent="0.25">
      <c r="A50" s="421" t="s">
        <v>651</v>
      </c>
      <c r="B50" s="421" t="s">
        <v>645</v>
      </c>
      <c r="C50" s="422" t="s">
        <v>883</v>
      </c>
      <c r="D50" s="421" t="s">
        <v>346</v>
      </c>
      <c r="E50" s="432"/>
      <c r="F50" s="432"/>
      <c r="G50" s="432"/>
    </row>
    <row r="51" spans="1:7" x14ac:dyDescent="0.25">
      <c r="A51" s="421" t="s">
        <v>652</v>
      </c>
      <c r="B51" s="421" t="s">
        <v>885</v>
      </c>
      <c r="C51" s="422" t="s">
        <v>884</v>
      </c>
      <c r="D51" s="421" t="s">
        <v>346</v>
      </c>
      <c r="E51" s="432"/>
      <c r="F51" s="432">
        <v>0</v>
      </c>
      <c r="G51" s="432">
        <v>0</v>
      </c>
    </row>
    <row r="52" spans="1:7" x14ac:dyDescent="0.25">
      <c r="A52" s="421" t="s">
        <v>647</v>
      </c>
      <c r="B52" s="421"/>
      <c r="C52" s="422"/>
      <c r="D52" s="421"/>
      <c r="E52" s="432"/>
      <c r="F52" s="432"/>
      <c r="G52" s="432"/>
    </row>
    <row r="53" spans="1:7" x14ac:dyDescent="0.25">
      <c r="A53" s="421" t="s">
        <v>653</v>
      </c>
      <c r="B53" s="421" t="s">
        <v>1025</v>
      </c>
      <c r="C53" s="422" t="s">
        <v>1026</v>
      </c>
      <c r="D53" s="421" t="s">
        <v>346</v>
      </c>
      <c r="E53" s="432">
        <v>189000</v>
      </c>
      <c r="F53" s="432">
        <v>0</v>
      </c>
      <c r="G53" s="432">
        <v>0</v>
      </c>
    </row>
    <row r="54" spans="1:7" x14ac:dyDescent="0.25">
      <c r="A54" s="421" t="s">
        <v>1027</v>
      </c>
      <c r="B54" s="421"/>
      <c r="C54" s="422"/>
      <c r="D54" s="421"/>
      <c r="E54" s="432"/>
      <c r="F54" s="432"/>
      <c r="G54" s="432"/>
    </row>
    <row r="55" spans="1:7" x14ac:dyDescent="0.25">
      <c r="A55" s="421" t="s">
        <v>883</v>
      </c>
      <c r="B55" s="421"/>
      <c r="C55" s="422"/>
      <c r="D55" s="421"/>
      <c r="E55" s="432"/>
      <c r="F55" s="432"/>
      <c r="G55" s="432"/>
    </row>
    <row r="56" spans="1:7" ht="30" x14ac:dyDescent="0.25">
      <c r="A56" s="421" t="s">
        <v>654</v>
      </c>
      <c r="B56" s="421" t="s">
        <v>886</v>
      </c>
      <c r="C56" s="422" t="s">
        <v>1104</v>
      </c>
      <c r="D56" s="421" t="s">
        <v>346</v>
      </c>
      <c r="E56" s="432">
        <v>396700</v>
      </c>
      <c r="F56" s="432"/>
      <c r="G56" s="432"/>
    </row>
    <row r="57" spans="1:7" ht="30" x14ac:dyDescent="0.25">
      <c r="A57" s="421" t="s">
        <v>655</v>
      </c>
      <c r="B57" s="421" t="s">
        <v>887</v>
      </c>
      <c r="C57" s="422" t="s">
        <v>1105</v>
      </c>
      <c r="D57" s="421" t="s">
        <v>346</v>
      </c>
      <c r="E57" s="432">
        <v>363642</v>
      </c>
      <c r="F57" s="432">
        <v>0</v>
      </c>
      <c r="G57" s="432">
        <v>0</v>
      </c>
    </row>
    <row r="58" spans="1:7" ht="30" x14ac:dyDescent="0.25">
      <c r="A58" s="421" t="s">
        <v>656</v>
      </c>
      <c r="B58" s="421" t="s">
        <v>888</v>
      </c>
      <c r="C58" s="422" t="s">
        <v>1106</v>
      </c>
      <c r="D58" s="421" t="s">
        <v>346</v>
      </c>
      <c r="E58" s="432">
        <v>1447300</v>
      </c>
      <c r="F58" s="432"/>
      <c r="G58" s="432"/>
    </row>
    <row r="59" spans="1:7" ht="30" x14ac:dyDescent="0.25">
      <c r="A59" s="421" t="s">
        <v>657</v>
      </c>
      <c r="B59" s="421" t="s">
        <v>889</v>
      </c>
      <c r="C59" s="422" t="s">
        <v>1107</v>
      </c>
      <c r="D59" s="421" t="s">
        <v>346</v>
      </c>
      <c r="E59" s="432">
        <v>1326692</v>
      </c>
      <c r="F59" s="432">
        <v>0</v>
      </c>
      <c r="G59" s="432">
        <v>0</v>
      </c>
    </row>
    <row r="60" spans="1:7" ht="30" x14ac:dyDescent="0.25">
      <c r="A60" s="421" t="s">
        <v>658</v>
      </c>
      <c r="B60" s="421" t="s">
        <v>890</v>
      </c>
      <c r="C60" s="422" t="s">
        <v>1108</v>
      </c>
      <c r="D60" s="421" t="s">
        <v>346</v>
      </c>
      <c r="E60" s="432">
        <v>434300</v>
      </c>
      <c r="F60" s="432">
        <v>0</v>
      </c>
      <c r="G60" s="432">
        <v>0</v>
      </c>
    </row>
    <row r="61" spans="1:7" ht="30" x14ac:dyDescent="0.25">
      <c r="A61" s="421" t="s">
        <v>659</v>
      </c>
      <c r="B61" s="421" t="s">
        <v>891</v>
      </c>
      <c r="C61" s="422" t="s">
        <v>1109</v>
      </c>
      <c r="D61" s="421" t="s">
        <v>346</v>
      </c>
      <c r="E61" s="432">
        <v>398108</v>
      </c>
      <c r="F61" s="432">
        <v>0</v>
      </c>
      <c r="G61" s="432">
        <v>0</v>
      </c>
    </row>
    <row r="62" spans="1:7" ht="30" x14ac:dyDescent="0.25">
      <c r="A62" s="421" t="s">
        <v>662</v>
      </c>
      <c r="B62" s="421" t="s">
        <v>892</v>
      </c>
      <c r="C62" s="422" t="s">
        <v>1110</v>
      </c>
      <c r="D62" s="421" t="s">
        <v>346</v>
      </c>
      <c r="E62" s="432">
        <v>1593700</v>
      </c>
      <c r="F62" s="432">
        <v>0</v>
      </c>
      <c r="G62" s="432">
        <v>0</v>
      </c>
    </row>
    <row r="63" spans="1:7" ht="30" x14ac:dyDescent="0.25">
      <c r="A63" s="421" t="s">
        <v>665</v>
      </c>
      <c r="B63" s="421" t="s">
        <v>893</v>
      </c>
      <c r="C63" s="422" t="s">
        <v>1111</v>
      </c>
      <c r="D63" s="421" t="s">
        <v>346</v>
      </c>
      <c r="E63" s="432">
        <v>1460892</v>
      </c>
      <c r="F63" s="432">
        <v>0</v>
      </c>
      <c r="G63" s="432">
        <v>0</v>
      </c>
    </row>
    <row r="64" spans="1:7" x14ac:dyDescent="0.25">
      <c r="A64" s="421" t="s">
        <v>884</v>
      </c>
      <c r="B64" s="421"/>
      <c r="C64" s="422"/>
      <c r="D64" s="421"/>
      <c r="E64" s="432"/>
      <c r="F64" s="432"/>
      <c r="G64" s="432"/>
    </row>
    <row r="65" spans="1:7" ht="30" x14ac:dyDescent="0.25">
      <c r="A65" s="421" t="s">
        <v>667</v>
      </c>
      <c r="B65" s="421" t="s">
        <v>894</v>
      </c>
      <c r="C65" s="422" t="s">
        <v>1104</v>
      </c>
      <c r="D65" s="421" t="s">
        <v>346</v>
      </c>
      <c r="E65" s="432">
        <v>198350</v>
      </c>
      <c r="F65" s="432">
        <v>0</v>
      </c>
      <c r="G65" s="432">
        <v>0</v>
      </c>
    </row>
    <row r="66" spans="1:7" ht="30" x14ac:dyDescent="0.25">
      <c r="A66" s="421" t="s">
        <v>668</v>
      </c>
      <c r="B66" s="421" t="s">
        <v>895</v>
      </c>
      <c r="C66" s="422" t="s">
        <v>1105</v>
      </c>
      <c r="D66" s="421" t="s">
        <v>346</v>
      </c>
      <c r="E66" s="432">
        <v>181821</v>
      </c>
      <c r="F66" s="432">
        <v>0</v>
      </c>
      <c r="G66" s="432">
        <v>0</v>
      </c>
    </row>
    <row r="67" spans="1:7" ht="30" x14ac:dyDescent="0.25">
      <c r="A67" s="421" t="s">
        <v>670</v>
      </c>
      <c r="B67" s="421" t="s">
        <v>896</v>
      </c>
      <c r="C67" s="422" t="s">
        <v>1106</v>
      </c>
      <c r="D67" s="421" t="s">
        <v>346</v>
      </c>
      <c r="E67" s="432">
        <v>723650</v>
      </c>
      <c r="F67" s="432">
        <v>0</v>
      </c>
      <c r="G67" s="432">
        <v>0</v>
      </c>
    </row>
    <row r="68" spans="1:7" ht="30" x14ac:dyDescent="0.25">
      <c r="A68" s="421" t="s">
        <v>672</v>
      </c>
      <c r="B68" s="421" t="s">
        <v>897</v>
      </c>
      <c r="C68" s="422" t="s">
        <v>1107</v>
      </c>
      <c r="D68" s="421" t="s">
        <v>346</v>
      </c>
      <c r="E68" s="432">
        <v>663346</v>
      </c>
      <c r="F68" s="432">
        <v>0</v>
      </c>
      <c r="G68" s="432">
        <v>0</v>
      </c>
    </row>
    <row r="69" spans="1:7" ht="30" x14ac:dyDescent="0.25">
      <c r="A69" s="421" t="s">
        <v>673</v>
      </c>
      <c r="B69" s="421" t="s">
        <v>898</v>
      </c>
      <c r="C69" s="422" t="s">
        <v>1108</v>
      </c>
      <c r="D69" s="421" t="s">
        <v>346</v>
      </c>
      <c r="E69" s="432">
        <v>217150</v>
      </c>
      <c r="F69" s="432">
        <v>0</v>
      </c>
      <c r="G69" s="432">
        <v>0</v>
      </c>
    </row>
    <row r="70" spans="1:7" ht="30" x14ac:dyDescent="0.25">
      <c r="A70" s="421" t="s">
        <v>674</v>
      </c>
      <c r="B70" s="421" t="s">
        <v>899</v>
      </c>
      <c r="C70" s="422" t="s">
        <v>1109</v>
      </c>
      <c r="D70" s="421" t="s">
        <v>346</v>
      </c>
      <c r="E70" s="432">
        <v>199054</v>
      </c>
      <c r="F70" s="432">
        <v>0</v>
      </c>
      <c r="G70" s="432">
        <v>0</v>
      </c>
    </row>
    <row r="71" spans="1:7" ht="30" x14ac:dyDescent="0.25">
      <c r="A71" s="421" t="s">
        <v>675</v>
      </c>
      <c r="B71" s="421" t="s">
        <v>900</v>
      </c>
      <c r="C71" s="422" t="s">
        <v>1112</v>
      </c>
      <c r="D71" s="421" t="s">
        <v>346</v>
      </c>
      <c r="E71" s="432">
        <v>796850</v>
      </c>
      <c r="F71" s="432">
        <v>0</v>
      </c>
      <c r="G71" s="432">
        <v>0</v>
      </c>
    </row>
    <row r="72" spans="1:7" ht="30" x14ac:dyDescent="0.25">
      <c r="A72" s="421" t="s">
        <v>677</v>
      </c>
      <c r="B72" s="421" t="s">
        <v>901</v>
      </c>
      <c r="C72" s="422" t="s">
        <v>1113</v>
      </c>
      <c r="D72" s="421" t="s">
        <v>346</v>
      </c>
      <c r="E72" s="432">
        <v>730446</v>
      </c>
      <c r="F72" s="432">
        <v>0</v>
      </c>
      <c r="G72" s="432">
        <v>0</v>
      </c>
    </row>
    <row r="73" spans="1:7" x14ac:dyDescent="0.25">
      <c r="A73" s="421" t="s">
        <v>1028</v>
      </c>
      <c r="B73" s="421"/>
      <c r="C73" s="422"/>
      <c r="D73" s="421"/>
      <c r="E73" s="432"/>
      <c r="F73" s="432"/>
      <c r="G73" s="432"/>
    </row>
    <row r="74" spans="1:7" x14ac:dyDescent="0.25">
      <c r="A74" s="421" t="s">
        <v>679</v>
      </c>
      <c r="B74" s="421" t="s">
        <v>1029</v>
      </c>
      <c r="C74" s="422" t="s">
        <v>883</v>
      </c>
      <c r="D74" s="421" t="s">
        <v>346</v>
      </c>
      <c r="E74" s="432">
        <v>811600</v>
      </c>
      <c r="F74" s="432"/>
      <c r="G74" s="432"/>
    </row>
    <row r="75" spans="1:7" x14ac:dyDescent="0.25">
      <c r="A75" s="421" t="s">
        <v>681</v>
      </c>
      <c r="B75" s="421" t="s">
        <v>1030</v>
      </c>
      <c r="C75" s="422" t="s">
        <v>884</v>
      </c>
      <c r="D75" s="421" t="s">
        <v>346</v>
      </c>
      <c r="E75" s="432">
        <v>405800</v>
      </c>
      <c r="F75" s="432">
        <v>0</v>
      </c>
      <c r="G75" s="432">
        <v>0</v>
      </c>
    </row>
    <row r="76" spans="1:7" x14ac:dyDescent="0.25">
      <c r="A76" s="435" t="s">
        <v>684</v>
      </c>
      <c r="B76" s="435" t="s">
        <v>660</v>
      </c>
      <c r="C76" s="436" t="s">
        <v>661</v>
      </c>
      <c r="D76" s="435" t="s">
        <v>573</v>
      </c>
      <c r="E76" s="437" t="s">
        <v>563</v>
      </c>
      <c r="F76" s="437" t="s">
        <v>563</v>
      </c>
      <c r="G76" s="437">
        <v>13965300</v>
      </c>
    </row>
    <row r="77" spans="1:7" x14ac:dyDescent="0.25">
      <c r="A77" s="421" t="s">
        <v>686</v>
      </c>
      <c r="B77" s="421" t="s">
        <v>663</v>
      </c>
      <c r="C77" s="422" t="s">
        <v>664</v>
      </c>
      <c r="D77" s="421" t="s">
        <v>573</v>
      </c>
      <c r="E77" s="432" t="s">
        <v>563</v>
      </c>
      <c r="F77" s="432" t="s">
        <v>563</v>
      </c>
      <c r="G77" s="432">
        <v>3560000</v>
      </c>
    </row>
    <row r="78" spans="1:7" x14ac:dyDescent="0.25">
      <c r="A78" s="421" t="s">
        <v>348</v>
      </c>
      <c r="B78" s="421"/>
      <c r="C78" s="422"/>
      <c r="D78" s="421"/>
      <c r="E78" s="432"/>
      <c r="F78" s="432"/>
      <c r="G78" s="432"/>
    </row>
    <row r="79" spans="1:7" x14ac:dyDescent="0.25">
      <c r="A79" s="421" t="s">
        <v>688</v>
      </c>
      <c r="B79" s="421" t="s">
        <v>1031</v>
      </c>
      <c r="C79" s="422" t="s">
        <v>902</v>
      </c>
      <c r="D79" s="421" t="s">
        <v>666</v>
      </c>
      <c r="E79" s="432">
        <v>3780000</v>
      </c>
      <c r="F79" s="432"/>
      <c r="G79" s="432"/>
    </row>
    <row r="80" spans="1:7" x14ac:dyDescent="0.25">
      <c r="A80" s="421" t="s">
        <v>690</v>
      </c>
      <c r="B80" s="421" t="s">
        <v>1032</v>
      </c>
      <c r="C80" s="422" t="s">
        <v>903</v>
      </c>
      <c r="D80" s="421" t="s">
        <v>666</v>
      </c>
      <c r="E80" s="432">
        <v>3300000</v>
      </c>
      <c r="F80" s="432"/>
      <c r="G80" s="432"/>
    </row>
    <row r="81" spans="1:7" x14ac:dyDescent="0.25">
      <c r="A81" s="421" t="s">
        <v>692</v>
      </c>
      <c r="B81" s="421" t="s">
        <v>669</v>
      </c>
      <c r="C81" s="422" t="s">
        <v>904</v>
      </c>
      <c r="D81" s="421" t="s">
        <v>346</v>
      </c>
      <c r="E81" s="432">
        <v>65360</v>
      </c>
      <c r="F81" s="432"/>
      <c r="G81" s="432"/>
    </row>
    <row r="82" spans="1:7" x14ac:dyDescent="0.25">
      <c r="A82" s="421" t="s">
        <v>694</v>
      </c>
      <c r="B82" s="421" t="s">
        <v>671</v>
      </c>
      <c r="C82" s="422" t="s">
        <v>905</v>
      </c>
      <c r="D82" s="421" t="s">
        <v>346</v>
      </c>
      <c r="E82" s="432">
        <v>71896</v>
      </c>
      <c r="F82" s="432">
        <v>0</v>
      </c>
      <c r="G82" s="432">
        <v>0</v>
      </c>
    </row>
    <row r="83" spans="1:7" x14ac:dyDescent="0.25">
      <c r="A83" s="421" t="s">
        <v>696</v>
      </c>
      <c r="B83" s="421" t="s">
        <v>906</v>
      </c>
      <c r="C83" s="422" t="s">
        <v>907</v>
      </c>
      <c r="D83" s="421" t="s">
        <v>346</v>
      </c>
      <c r="E83" s="432">
        <v>25000</v>
      </c>
      <c r="F83" s="432">
        <v>0</v>
      </c>
      <c r="G83" s="432">
        <v>0</v>
      </c>
    </row>
    <row r="84" spans="1:7" x14ac:dyDescent="0.25">
      <c r="A84" s="421" t="s">
        <v>698</v>
      </c>
      <c r="B84" s="421" t="s">
        <v>1033</v>
      </c>
      <c r="C84" s="422" t="s">
        <v>908</v>
      </c>
      <c r="D84" s="421" t="s">
        <v>346</v>
      </c>
      <c r="E84" s="432">
        <v>330000</v>
      </c>
      <c r="F84" s="432">
        <v>0</v>
      </c>
      <c r="G84" s="432">
        <v>0</v>
      </c>
    </row>
    <row r="85" spans="1:7" x14ac:dyDescent="0.25">
      <c r="A85" s="421" t="s">
        <v>701</v>
      </c>
      <c r="B85" s="421" t="s">
        <v>1034</v>
      </c>
      <c r="C85" s="422" t="s">
        <v>909</v>
      </c>
      <c r="D85" s="421" t="s">
        <v>346</v>
      </c>
      <c r="E85" s="432">
        <v>429000</v>
      </c>
      <c r="F85" s="432"/>
      <c r="G85" s="432"/>
    </row>
    <row r="86" spans="1:7" x14ac:dyDescent="0.25">
      <c r="A86" s="421" t="s">
        <v>703</v>
      </c>
      <c r="B86" s="421" t="s">
        <v>1035</v>
      </c>
      <c r="C86" s="422" t="s">
        <v>910</v>
      </c>
      <c r="D86" s="421" t="s">
        <v>349</v>
      </c>
      <c r="E86" s="432">
        <v>4250000</v>
      </c>
      <c r="F86" s="432"/>
      <c r="G86" s="432"/>
    </row>
    <row r="87" spans="1:7" x14ac:dyDescent="0.25">
      <c r="A87" s="421" t="s">
        <v>0</v>
      </c>
      <c r="B87" s="421"/>
      <c r="C87" s="422"/>
      <c r="D87" s="421"/>
      <c r="E87" s="432"/>
      <c r="F87" s="432"/>
      <c r="G87" s="432"/>
    </row>
    <row r="88" spans="1:7" x14ac:dyDescent="0.25">
      <c r="A88" s="421" t="s">
        <v>705</v>
      </c>
      <c r="B88" s="421" t="s">
        <v>676</v>
      </c>
      <c r="C88" s="422" t="s">
        <v>911</v>
      </c>
      <c r="D88" s="421" t="s">
        <v>346</v>
      </c>
      <c r="E88" s="432">
        <v>190000</v>
      </c>
      <c r="F88" s="432"/>
      <c r="G88" s="432"/>
    </row>
    <row r="89" spans="1:7" x14ac:dyDescent="0.25">
      <c r="A89" s="421" t="s">
        <v>707</v>
      </c>
      <c r="B89" s="421" t="s">
        <v>678</v>
      </c>
      <c r="C89" s="422" t="s">
        <v>912</v>
      </c>
      <c r="D89" s="421" t="s">
        <v>346</v>
      </c>
      <c r="E89" s="432">
        <v>285000</v>
      </c>
      <c r="F89" s="432">
        <v>0</v>
      </c>
      <c r="G89" s="432">
        <v>0</v>
      </c>
    </row>
    <row r="90" spans="1:7" x14ac:dyDescent="0.25">
      <c r="A90" s="421" t="s">
        <v>709</v>
      </c>
      <c r="B90" s="421" t="s">
        <v>680</v>
      </c>
      <c r="C90" s="422" t="s">
        <v>913</v>
      </c>
      <c r="D90" s="421" t="s">
        <v>346</v>
      </c>
      <c r="E90" s="432">
        <v>114000</v>
      </c>
      <c r="F90" s="432">
        <v>0</v>
      </c>
      <c r="G90" s="432">
        <v>0</v>
      </c>
    </row>
    <row r="91" spans="1:7" ht="30" x14ac:dyDescent="0.25">
      <c r="A91" s="421" t="s">
        <v>711</v>
      </c>
      <c r="B91" s="421" t="s">
        <v>682</v>
      </c>
      <c r="C91" s="422" t="s">
        <v>914</v>
      </c>
      <c r="D91" s="421" t="s">
        <v>346</v>
      </c>
      <c r="E91" s="432">
        <v>171000</v>
      </c>
      <c r="F91" s="432">
        <v>0</v>
      </c>
      <c r="G91" s="432">
        <v>0</v>
      </c>
    </row>
    <row r="92" spans="1:7" x14ac:dyDescent="0.25">
      <c r="A92" s="421" t="s">
        <v>683</v>
      </c>
      <c r="B92" s="421"/>
      <c r="C92" s="422"/>
      <c r="D92" s="421"/>
      <c r="E92" s="432"/>
      <c r="F92" s="432"/>
      <c r="G92" s="432"/>
    </row>
    <row r="93" spans="1:7" x14ac:dyDescent="0.25">
      <c r="A93" s="421" t="s">
        <v>713</v>
      </c>
      <c r="B93" s="421" t="s">
        <v>685</v>
      </c>
      <c r="C93" s="422" t="s">
        <v>915</v>
      </c>
      <c r="D93" s="421" t="s">
        <v>346</v>
      </c>
      <c r="E93" s="432">
        <v>689000</v>
      </c>
      <c r="F93" s="432">
        <v>0</v>
      </c>
      <c r="G93" s="432">
        <v>0</v>
      </c>
    </row>
    <row r="94" spans="1:7" x14ac:dyDescent="0.25">
      <c r="A94" s="421" t="s">
        <v>715</v>
      </c>
      <c r="B94" s="421" t="s">
        <v>687</v>
      </c>
      <c r="C94" s="422" t="s">
        <v>916</v>
      </c>
      <c r="D94" s="421" t="s">
        <v>346</v>
      </c>
      <c r="E94" s="432">
        <v>757900</v>
      </c>
      <c r="F94" s="432">
        <v>0</v>
      </c>
      <c r="G94" s="432">
        <v>0</v>
      </c>
    </row>
    <row r="95" spans="1:7" x14ac:dyDescent="0.25">
      <c r="A95" s="421" t="s">
        <v>717</v>
      </c>
      <c r="B95" s="421" t="s">
        <v>689</v>
      </c>
      <c r="C95" s="422" t="s">
        <v>917</v>
      </c>
      <c r="D95" s="421" t="s">
        <v>346</v>
      </c>
      <c r="E95" s="432">
        <v>413400</v>
      </c>
      <c r="F95" s="432">
        <v>0</v>
      </c>
      <c r="G95" s="432">
        <v>0</v>
      </c>
    </row>
    <row r="96" spans="1:7" ht="30" x14ac:dyDescent="0.25">
      <c r="A96" s="421" t="s">
        <v>719</v>
      </c>
      <c r="B96" s="421" t="s">
        <v>691</v>
      </c>
      <c r="C96" s="422" t="s">
        <v>918</v>
      </c>
      <c r="D96" s="421" t="s">
        <v>346</v>
      </c>
      <c r="E96" s="432">
        <v>454740</v>
      </c>
      <c r="F96" s="432">
        <v>0</v>
      </c>
      <c r="G96" s="432">
        <v>0</v>
      </c>
    </row>
    <row r="97" spans="1:7" x14ac:dyDescent="0.25">
      <c r="A97" s="421" t="s">
        <v>721</v>
      </c>
      <c r="B97" s="421" t="s">
        <v>693</v>
      </c>
      <c r="C97" s="422" t="s">
        <v>919</v>
      </c>
      <c r="D97" s="421" t="s">
        <v>346</v>
      </c>
      <c r="E97" s="432">
        <v>689000</v>
      </c>
      <c r="F97" s="432"/>
      <c r="G97" s="432"/>
    </row>
    <row r="98" spans="1:7" x14ac:dyDescent="0.25">
      <c r="A98" s="421" t="s">
        <v>722</v>
      </c>
      <c r="B98" s="421" t="s">
        <v>695</v>
      </c>
      <c r="C98" s="422" t="s">
        <v>920</v>
      </c>
      <c r="D98" s="421" t="s">
        <v>346</v>
      </c>
      <c r="E98" s="432">
        <v>757900</v>
      </c>
      <c r="F98" s="432">
        <v>0</v>
      </c>
      <c r="G98" s="432">
        <v>0</v>
      </c>
    </row>
    <row r="99" spans="1:7" x14ac:dyDescent="0.25">
      <c r="A99" s="421" t="s">
        <v>723</v>
      </c>
      <c r="B99" s="421" t="s">
        <v>697</v>
      </c>
      <c r="C99" s="422" t="s">
        <v>921</v>
      </c>
      <c r="D99" s="421" t="s">
        <v>346</v>
      </c>
      <c r="E99" s="432">
        <v>413400</v>
      </c>
      <c r="F99" s="432">
        <v>0</v>
      </c>
      <c r="G99" s="432">
        <v>0</v>
      </c>
    </row>
    <row r="100" spans="1:7" ht="30" x14ac:dyDescent="0.25">
      <c r="A100" s="421" t="s">
        <v>724</v>
      </c>
      <c r="B100" s="421" t="s">
        <v>699</v>
      </c>
      <c r="C100" s="422" t="s">
        <v>922</v>
      </c>
      <c r="D100" s="421" t="s">
        <v>346</v>
      </c>
      <c r="E100" s="432">
        <v>454740</v>
      </c>
      <c r="F100" s="432">
        <v>0</v>
      </c>
      <c r="G100" s="432">
        <v>0</v>
      </c>
    </row>
    <row r="101" spans="1:7" x14ac:dyDescent="0.25">
      <c r="A101" s="421" t="s">
        <v>700</v>
      </c>
      <c r="B101" s="421"/>
      <c r="C101" s="422"/>
      <c r="D101" s="421"/>
      <c r="E101" s="432"/>
      <c r="F101" s="432"/>
      <c r="G101" s="432"/>
    </row>
    <row r="102" spans="1:7" x14ac:dyDescent="0.25">
      <c r="A102" s="421" t="s">
        <v>725</v>
      </c>
      <c r="B102" s="421" t="s">
        <v>702</v>
      </c>
      <c r="C102" s="422" t="s">
        <v>923</v>
      </c>
      <c r="D102" s="421" t="s">
        <v>346</v>
      </c>
      <c r="E102" s="432">
        <v>359000</v>
      </c>
      <c r="F102" s="432">
        <v>0</v>
      </c>
      <c r="G102" s="432">
        <v>0</v>
      </c>
    </row>
    <row r="103" spans="1:7" x14ac:dyDescent="0.25">
      <c r="A103" s="421" t="s">
        <v>726</v>
      </c>
      <c r="B103" s="421" t="s">
        <v>704</v>
      </c>
      <c r="C103" s="422" t="s">
        <v>924</v>
      </c>
      <c r="D103" s="421" t="s">
        <v>346</v>
      </c>
      <c r="E103" s="432">
        <v>430800</v>
      </c>
      <c r="F103" s="432">
        <v>0</v>
      </c>
      <c r="G103" s="432">
        <v>0</v>
      </c>
    </row>
    <row r="104" spans="1:7" x14ac:dyDescent="0.25">
      <c r="A104" s="421" t="s">
        <v>727</v>
      </c>
      <c r="B104" s="421" t="s">
        <v>706</v>
      </c>
      <c r="C104" s="422" t="s">
        <v>925</v>
      </c>
      <c r="D104" s="421" t="s">
        <v>346</v>
      </c>
      <c r="E104" s="432">
        <v>215400</v>
      </c>
      <c r="F104" s="432">
        <v>0</v>
      </c>
      <c r="G104" s="432">
        <v>0</v>
      </c>
    </row>
    <row r="105" spans="1:7" ht="30" x14ac:dyDescent="0.25">
      <c r="A105" s="421" t="s">
        <v>728</v>
      </c>
      <c r="B105" s="421" t="s">
        <v>708</v>
      </c>
      <c r="C105" s="422" t="s">
        <v>926</v>
      </c>
      <c r="D105" s="421" t="s">
        <v>346</v>
      </c>
      <c r="E105" s="432">
        <v>258480</v>
      </c>
      <c r="F105" s="432">
        <v>0</v>
      </c>
      <c r="G105" s="432">
        <v>0</v>
      </c>
    </row>
    <row r="106" spans="1:7" x14ac:dyDescent="0.25">
      <c r="A106" s="421" t="s">
        <v>729</v>
      </c>
      <c r="B106" s="421" t="s">
        <v>710</v>
      </c>
      <c r="C106" s="422" t="s">
        <v>927</v>
      </c>
      <c r="D106" s="421" t="s">
        <v>346</v>
      </c>
      <c r="E106" s="432">
        <v>359000</v>
      </c>
      <c r="F106" s="432">
        <v>0</v>
      </c>
      <c r="G106" s="432">
        <v>0</v>
      </c>
    </row>
    <row r="107" spans="1:7" x14ac:dyDescent="0.25">
      <c r="A107" s="421" t="s">
        <v>730</v>
      </c>
      <c r="B107" s="421" t="s">
        <v>712</v>
      </c>
      <c r="C107" s="422" t="s">
        <v>928</v>
      </c>
      <c r="D107" s="421" t="s">
        <v>346</v>
      </c>
      <c r="E107" s="432">
        <v>430800</v>
      </c>
      <c r="F107" s="432">
        <v>0</v>
      </c>
      <c r="G107" s="432">
        <v>0</v>
      </c>
    </row>
    <row r="108" spans="1:7" x14ac:dyDescent="0.25">
      <c r="A108" s="421" t="s">
        <v>731</v>
      </c>
      <c r="B108" s="421" t="s">
        <v>714</v>
      </c>
      <c r="C108" s="422" t="s">
        <v>929</v>
      </c>
      <c r="D108" s="421" t="s">
        <v>346</v>
      </c>
      <c r="E108" s="432">
        <v>215400</v>
      </c>
      <c r="F108" s="432">
        <v>0</v>
      </c>
      <c r="G108" s="432">
        <v>0</v>
      </c>
    </row>
    <row r="109" spans="1:7" ht="30" x14ac:dyDescent="0.25">
      <c r="A109" s="421" t="s">
        <v>732</v>
      </c>
      <c r="B109" s="421" t="s">
        <v>716</v>
      </c>
      <c r="C109" s="422" t="s">
        <v>930</v>
      </c>
      <c r="D109" s="421" t="s">
        <v>346</v>
      </c>
      <c r="E109" s="432">
        <v>258480</v>
      </c>
      <c r="F109" s="432">
        <v>0</v>
      </c>
      <c r="G109" s="432">
        <v>0</v>
      </c>
    </row>
    <row r="110" spans="1:7" x14ac:dyDescent="0.25">
      <c r="A110" s="421" t="s">
        <v>1</v>
      </c>
      <c r="B110" s="421"/>
      <c r="C110" s="422"/>
      <c r="D110" s="421"/>
      <c r="E110" s="432"/>
      <c r="F110" s="432"/>
      <c r="G110" s="432"/>
    </row>
    <row r="111" spans="1:7" x14ac:dyDescent="0.25">
      <c r="A111" s="421" t="s">
        <v>734</v>
      </c>
      <c r="B111" s="421" t="s">
        <v>718</v>
      </c>
      <c r="C111" s="422" t="s">
        <v>931</v>
      </c>
      <c r="D111" s="421" t="s">
        <v>346</v>
      </c>
      <c r="E111" s="432">
        <v>239100</v>
      </c>
      <c r="F111" s="432">
        <v>0</v>
      </c>
      <c r="G111" s="432">
        <v>0</v>
      </c>
    </row>
    <row r="112" spans="1:7" x14ac:dyDescent="0.25">
      <c r="A112" s="421" t="s">
        <v>736</v>
      </c>
      <c r="B112" s="421" t="s">
        <v>720</v>
      </c>
      <c r="C112" s="422" t="s">
        <v>932</v>
      </c>
      <c r="D112" s="421" t="s">
        <v>346</v>
      </c>
      <c r="E112" s="432">
        <v>286920</v>
      </c>
      <c r="F112" s="432">
        <v>0</v>
      </c>
      <c r="G112" s="432">
        <v>0</v>
      </c>
    </row>
    <row r="113" spans="1:7" x14ac:dyDescent="0.25">
      <c r="A113" s="421" t="s">
        <v>983</v>
      </c>
      <c r="B113" s="421"/>
      <c r="C113" s="422"/>
      <c r="D113" s="421"/>
      <c r="E113" s="432"/>
      <c r="F113" s="432"/>
      <c r="G113" s="432"/>
    </row>
    <row r="114" spans="1:7" x14ac:dyDescent="0.25">
      <c r="A114" s="421" t="s">
        <v>739</v>
      </c>
      <c r="B114" s="421" t="s">
        <v>984</v>
      </c>
      <c r="C114" s="422" t="s">
        <v>933</v>
      </c>
      <c r="D114" s="421" t="s">
        <v>346</v>
      </c>
      <c r="E114" s="432">
        <v>700000</v>
      </c>
      <c r="F114" s="432">
        <v>0</v>
      </c>
      <c r="G114" s="432">
        <v>0</v>
      </c>
    </row>
    <row r="115" spans="1:7" x14ac:dyDescent="0.25">
      <c r="A115" s="421" t="s">
        <v>740</v>
      </c>
      <c r="B115" s="421" t="s">
        <v>985</v>
      </c>
      <c r="C115" s="422" t="s">
        <v>934</v>
      </c>
      <c r="D115" s="421" t="s">
        <v>346</v>
      </c>
      <c r="E115" s="432">
        <v>910000</v>
      </c>
      <c r="F115" s="432">
        <v>0</v>
      </c>
      <c r="G115" s="432">
        <v>0</v>
      </c>
    </row>
    <row r="116" spans="1:7" x14ac:dyDescent="0.25">
      <c r="A116" s="421" t="s">
        <v>741</v>
      </c>
      <c r="B116" s="421" t="s">
        <v>986</v>
      </c>
      <c r="C116" s="422" t="s">
        <v>987</v>
      </c>
      <c r="D116" s="421" t="s">
        <v>346</v>
      </c>
      <c r="E116" s="432">
        <v>350000</v>
      </c>
      <c r="F116" s="432">
        <v>0</v>
      </c>
      <c r="G116" s="432">
        <v>0</v>
      </c>
    </row>
    <row r="117" spans="1:7" x14ac:dyDescent="0.25">
      <c r="A117" s="421" t="s">
        <v>2</v>
      </c>
      <c r="B117" s="421"/>
      <c r="C117" s="422"/>
      <c r="D117" s="421"/>
      <c r="E117" s="432"/>
      <c r="F117" s="432"/>
      <c r="G117" s="432"/>
    </row>
    <row r="118" spans="1:7" x14ac:dyDescent="0.25">
      <c r="A118" s="421" t="s">
        <v>742</v>
      </c>
      <c r="B118" s="421" t="s">
        <v>1036</v>
      </c>
      <c r="C118" s="422" t="s">
        <v>935</v>
      </c>
      <c r="D118" s="421" t="s">
        <v>3</v>
      </c>
      <c r="E118" s="432">
        <v>569350</v>
      </c>
      <c r="F118" s="432">
        <v>0</v>
      </c>
      <c r="G118" s="432">
        <v>0</v>
      </c>
    </row>
    <row r="119" spans="1:7" x14ac:dyDescent="0.25">
      <c r="A119" s="421" t="s">
        <v>743</v>
      </c>
      <c r="B119" s="421" t="s">
        <v>1037</v>
      </c>
      <c r="C119" s="422" t="s">
        <v>936</v>
      </c>
      <c r="D119" s="421" t="s">
        <v>3</v>
      </c>
      <c r="E119" s="432">
        <v>626285</v>
      </c>
      <c r="F119" s="432">
        <v>0</v>
      </c>
      <c r="G119" s="432">
        <v>0</v>
      </c>
    </row>
    <row r="120" spans="1:7" x14ac:dyDescent="0.25">
      <c r="A120" s="421" t="s">
        <v>746</v>
      </c>
      <c r="B120" s="421" t="s">
        <v>937</v>
      </c>
      <c r="C120" s="422" t="s">
        <v>938</v>
      </c>
      <c r="D120" s="421" t="s">
        <v>3</v>
      </c>
      <c r="E120" s="432">
        <v>284675</v>
      </c>
      <c r="F120" s="432">
        <v>0</v>
      </c>
      <c r="G120" s="432">
        <v>0</v>
      </c>
    </row>
    <row r="121" spans="1:7" x14ac:dyDescent="0.25">
      <c r="A121" s="421" t="s">
        <v>988</v>
      </c>
      <c r="B121" s="421"/>
      <c r="C121" s="422"/>
      <c r="D121" s="421"/>
      <c r="E121" s="432"/>
      <c r="F121" s="432"/>
      <c r="G121" s="432"/>
    </row>
    <row r="122" spans="1:7" x14ac:dyDescent="0.25">
      <c r="A122" s="421" t="s">
        <v>747</v>
      </c>
      <c r="B122" s="421" t="s">
        <v>1038</v>
      </c>
      <c r="C122" s="422" t="s">
        <v>939</v>
      </c>
      <c r="D122" s="421" t="s">
        <v>349</v>
      </c>
      <c r="E122" s="432">
        <v>3000000</v>
      </c>
      <c r="F122" s="432"/>
      <c r="G122" s="432"/>
    </row>
    <row r="123" spans="1:7" x14ac:dyDescent="0.25">
      <c r="A123" s="421" t="s">
        <v>989</v>
      </c>
      <c r="B123" s="421" t="s">
        <v>990</v>
      </c>
      <c r="C123" s="422" t="s">
        <v>940</v>
      </c>
      <c r="D123" s="421" t="s">
        <v>748</v>
      </c>
      <c r="E123" s="432">
        <v>2500</v>
      </c>
      <c r="F123" s="432"/>
      <c r="G123" s="432"/>
    </row>
    <row r="124" spans="1:7" x14ac:dyDescent="0.25">
      <c r="A124" s="421" t="s">
        <v>991</v>
      </c>
      <c r="B124" s="421"/>
      <c r="C124" s="422"/>
      <c r="D124" s="421"/>
      <c r="E124" s="432"/>
      <c r="F124" s="432"/>
      <c r="G124" s="432"/>
    </row>
    <row r="125" spans="1:7" x14ac:dyDescent="0.25">
      <c r="A125" s="421" t="s">
        <v>749</v>
      </c>
      <c r="B125" s="421" t="s">
        <v>1039</v>
      </c>
      <c r="C125" s="422" t="s">
        <v>941</v>
      </c>
      <c r="D125" s="421" t="s">
        <v>349</v>
      </c>
      <c r="E125" s="432">
        <v>2000000</v>
      </c>
      <c r="F125" s="432">
        <v>0</v>
      </c>
      <c r="G125" s="432">
        <v>0</v>
      </c>
    </row>
    <row r="126" spans="1:7" x14ac:dyDescent="0.25">
      <c r="A126" s="421" t="s">
        <v>750</v>
      </c>
      <c r="B126" s="421" t="s">
        <v>992</v>
      </c>
      <c r="C126" s="422" t="s">
        <v>942</v>
      </c>
      <c r="D126" s="421" t="s">
        <v>748</v>
      </c>
      <c r="E126" s="432">
        <v>196000</v>
      </c>
      <c r="F126" s="432">
        <v>0</v>
      </c>
      <c r="G126" s="432">
        <v>0</v>
      </c>
    </row>
    <row r="127" spans="1:7" x14ac:dyDescent="0.25">
      <c r="A127" s="421" t="s">
        <v>751</v>
      </c>
      <c r="B127" s="421" t="s">
        <v>1040</v>
      </c>
      <c r="C127" s="422" t="s">
        <v>943</v>
      </c>
      <c r="D127" s="421" t="s">
        <v>349</v>
      </c>
      <c r="E127" s="432">
        <v>2000000</v>
      </c>
      <c r="F127" s="432">
        <v>0</v>
      </c>
      <c r="G127" s="432">
        <v>0</v>
      </c>
    </row>
    <row r="128" spans="1:7" x14ac:dyDescent="0.25">
      <c r="A128" s="421" t="s">
        <v>752</v>
      </c>
      <c r="B128" s="421" t="s">
        <v>993</v>
      </c>
      <c r="C128" s="422" t="s">
        <v>944</v>
      </c>
      <c r="D128" s="421" t="s">
        <v>748</v>
      </c>
      <c r="E128" s="432">
        <v>196000</v>
      </c>
      <c r="F128" s="432">
        <v>0</v>
      </c>
      <c r="G128" s="432">
        <v>0</v>
      </c>
    </row>
    <row r="129" spans="1:7" x14ac:dyDescent="0.25">
      <c r="A129" s="421" t="s">
        <v>994</v>
      </c>
      <c r="B129" s="421"/>
      <c r="C129" s="422"/>
      <c r="D129" s="421"/>
      <c r="E129" s="432"/>
      <c r="F129" s="432"/>
      <c r="G129" s="432"/>
    </row>
    <row r="130" spans="1:7" x14ac:dyDescent="0.25">
      <c r="A130" s="421" t="s">
        <v>754</v>
      </c>
      <c r="B130" s="421" t="s">
        <v>995</v>
      </c>
      <c r="C130" s="422" t="s">
        <v>996</v>
      </c>
      <c r="D130" s="421" t="s">
        <v>563</v>
      </c>
      <c r="E130" s="432">
        <v>0</v>
      </c>
      <c r="F130" s="432">
        <v>0</v>
      </c>
      <c r="G130" s="432">
        <v>0</v>
      </c>
    </row>
    <row r="131" spans="1:7" x14ac:dyDescent="0.25">
      <c r="A131" s="421" t="s">
        <v>733</v>
      </c>
      <c r="B131" s="421"/>
      <c r="C131" s="422"/>
      <c r="D131" s="421"/>
      <c r="E131" s="432"/>
      <c r="F131" s="432"/>
      <c r="G131" s="432"/>
    </row>
    <row r="132" spans="1:7" x14ac:dyDescent="0.25">
      <c r="A132" s="421" t="s">
        <v>756</v>
      </c>
      <c r="B132" s="421" t="s">
        <v>1041</v>
      </c>
      <c r="C132" s="422" t="s">
        <v>735</v>
      </c>
      <c r="D132" s="421" t="s">
        <v>346</v>
      </c>
      <c r="E132" s="432">
        <v>3858040</v>
      </c>
      <c r="F132" s="432"/>
      <c r="G132" s="432"/>
    </row>
    <row r="133" spans="1:7" x14ac:dyDescent="0.25">
      <c r="A133" s="421" t="s">
        <v>758</v>
      </c>
      <c r="B133" s="421" t="s">
        <v>737</v>
      </c>
      <c r="C133" s="422" t="s">
        <v>738</v>
      </c>
      <c r="D133" s="421" t="s">
        <v>573</v>
      </c>
      <c r="E133" s="432">
        <v>0</v>
      </c>
      <c r="F133" s="432" t="s">
        <v>563</v>
      </c>
      <c r="G133" s="432"/>
    </row>
    <row r="134" spans="1:7" x14ac:dyDescent="0.25">
      <c r="A134" s="421" t="s">
        <v>350</v>
      </c>
      <c r="B134" s="421"/>
      <c r="C134" s="422"/>
      <c r="D134" s="421"/>
      <c r="E134" s="432"/>
      <c r="F134" s="432"/>
      <c r="G134" s="432"/>
    </row>
    <row r="135" spans="1:7" x14ac:dyDescent="0.25">
      <c r="A135" s="421" t="s">
        <v>760</v>
      </c>
      <c r="B135" s="421" t="s">
        <v>1042</v>
      </c>
      <c r="C135" s="422" t="s">
        <v>945</v>
      </c>
      <c r="D135" s="421" t="s">
        <v>346</v>
      </c>
      <c r="E135" s="432">
        <v>2200000</v>
      </c>
      <c r="F135" s="572">
        <v>1.48</v>
      </c>
      <c r="G135" s="432">
        <v>3256000</v>
      </c>
    </row>
    <row r="136" spans="1:7" x14ac:dyDescent="0.25">
      <c r="A136" s="421" t="s">
        <v>762</v>
      </c>
      <c r="B136" s="421" t="s">
        <v>1043</v>
      </c>
      <c r="C136" s="422" t="s">
        <v>946</v>
      </c>
      <c r="D136" s="421" t="s">
        <v>573</v>
      </c>
      <c r="E136" s="432" t="s">
        <v>563</v>
      </c>
      <c r="F136" s="432" t="s">
        <v>563</v>
      </c>
      <c r="G136" s="432">
        <v>3228998</v>
      </c>
    </row>
    <row r="137" spans="1:7" x14ac:dyDescent="0.25">
      <c r="A137" s="421" t="s">
        <v>764</v>
      </c>
      <c r="B137" s="421" t="s">
        <v>1044</v>
      </c>
      <c r="C137" s="422" t="s">
        <v>947</v>
      </c>
      <c r="D137" s="421" t="s">
        <v>573</v>
      </c>
      <c r="E137" s="432">
        <v>570</v>
      </c>
      <c r="F137" s="432">
        <v>256</v>
      </c>
      <c r="G137" s="432">
        <v>145920</v>
      </c>
    </row>
    <row r="138" spans="1:7" x14ac:dyDescent="0.25">
      <c r="A138" s="421" t="s">
        <v>1045</v>
      </c>
      <c r="B138" s="421"/>
      <c r="C138" s="422"/>
      <c r="D138" s="421"/>
      <c r="E138" s="432"/>
      <c r="F138" s="432"/>
      <c r="G138" s="432"/>
    </row>
    <row r="139" spans="1:7" ht="30" x14ac:dyDescent="0.25">
      <c r="A139" s="421" t="s">
        <v>766</v>
      </c>
      <c r="B139" s="421" t="s">
        <v>1046</v>
      </c>
      <c r="C139" s="422" t="s">
        <v>997</v>
      </c>
      <c r="D139" s="421" t="s">
        <v>346</v>
      </c>
      <c r="E139" s="432">
        <v>4419000</v>
      </c>
      <c r="F139" s="432"/>
      <c r="G139" s="432"/>
    </row>
    <row r="140" spans="1:7" ht="30" x14ac:dyDescent="0.25">
      <c r="A140" s="421" t="s">
        <v>768</v>
      </c>
      <c r="B140" s="421" t="s">
        <v>1047</v>
      </c>
      <c r="C140" s="422" t="s">
        <v>998</v>
      </c>
      <c r="D140" s="421" t="s">
        <v>346</v>
      </c>
      <c r="E140" s="432">
        <v>2993000</v>
      </c>
      <c r="F140" s="432"/>
      <c r="G140" s="432"/>
    </row>
    <row r="141" spans="1:7" x14ac:dyDescent="0.25">
      <c r="A141" s="421" t="s">
        <v>770</v>
      </c>
      <c r="B141" s="421" t="s">
        <v>1048</v>
      </c>
      <c r="C141" s="422" t="s">
        <v>999</v>
      </c>
      <c r="D141" s="421" t="s">
        <v>573</v>
      </c>
      <c r="E141" s="432">
        <v>0</v>
      </c>
      <c r="F141" s="432" t="s">
        <v>563</v>
      </c>
      <c r="G141" s="432"/>
    </row>
    <row r="142" spans="1:7" x14ac:dyDescent="0.25">
      <c r="A142" s="435" t="s">
        <v>772</v>
      </c>
      <c r="B142" s="435" t="s">
        <v>744</v>
      </c>
      <c r="C142" s="436" t="s">
        <v>745</v>
      </c>
      <c r="D142" s="435" t="s">
        <v>573</v>
      </c>
      <c r="E142" s="437" t="s">
        <v>563</v>
      </c>
      <c r="F142" s="437" t="s">
        <v>563</v>
      </c>
      <c r="G142" s="437">
        <v>10190918</v>
      </c>
    </row>
    <row r="143" spans="1:7" x14ac:dyDescent="0.25">
      <c r="A143" s="421" t="s">
        <v>753</v>
      </c>
      <c r="B143" s="421"/>
      <c r="C143" s="422"/>
      <c r="D143" s="421"/>
      <c r="E143" s="432"/>
      <c r="F143" s="432"/>
      <c r="G143" s="432"/>
    </row>
    <row r="144" spans="1:7" x14ac:dyDescent="0.25">
      <c r="A144" s="421" t="s">
        <v>775</v>
      </c>
      <c r="B144" s="421" t="s">
        <v>755</v>
      </c>
      <c r="C144" s="422" t="s">
        <v>948</v>
      </c>
      <c r="D144" s="421" t="s">
        <v>573</v>
      </c>
      <c r="E144" s="432" t="s">
        <v>563</v>
      </c>
      <c r="F144" s="432" t="s">
        <v>563</v>
      </c>
      <c r="G144" s="432">
        <v>0</v>
      </c>
    </row>
    <row r="145" spans="1:7" x14ac:dyDescent="0.25">
      <c r="A145" s="421" t="s">
        <v>778</v>
      </c>
      <c r="B145" s="421" t="s">
        <v>757</v>
      </c>
      <c r="C145" s="422" t="s">
        <v>1000</v>
      </c>
      <c r="D145" s="421" t="s">
        <v>573</v>
      </c>
      <c r="E145" s="432" t="s">
        <v>563</v>
      </c>
      <c r="F145" s="432" t="s">
        <v>563</v>
      </c>
      <c r="G145" s="432">
        <v>0</v>
      </c>
    </row>
    <row r="146" spans="1:7" ht="30" x14ac:dyDescent="0.25">
      <c r="A146" s="421" t="s">
        <v>781</v>
      </c>
      <c r="B146" s="421" t="s">
        <v>759</v>
      </c>
      <c r="C146" s="422" t="s">
        <v>949</v>
      </c>
      <c r="D146" s="421" t="s">
        <v>573</v>
      </c>
      <c r="E146" s="432"/>
      <c r="F146" s="432">
        <v>0</v>
      </c>
      <c r="G146" s="432">
        <v>0</v>
      </c>
    </row>
    <row r="147" spans="1:7" x14ac:dyDescent="0.25">
      <c r="A147" s="421" t="s">
        <v>784</v>
      </c>
      <c r="B147" s="421" t="s">
        <v>761</v>
      </c>
      <c r="C147" s="422" t="s">
        <v>950</v>
      </c>
      <c r="D147" s="421" t="s">
        <v>573</v>
      </c>
      <c r="E147" s="432">
        <v>1210</v>
      </c>
      <c r="F147" s="432">
        <v>0</v>
      </c>
      <c r="G147" s="432">
        <v>1800000</v>
      </c>
    </row>
    <row r="148" spans="1:7" x14ac:dyDescent="0.25">
      <c r="A148" s="421" t="s">
        <v>788</v>
      </c>
      <c r="B148" s="421" t="s">
        <v>763</v>
      </c>
      <c r="C148" s="422" t="s">
        <v>951</v>
      </c>
      <c r="D148" s="421" t="s">
        <v>573</v>
      </c>
      <c r="E148" s="432" t="s">
        <v>563</v>
      </c>
      <c r="F148" s="432" t="s">
        <v>563</v>
      </c>
      <c r="G148" s="432"/>
    </row>
    <row r="149" spans="1:7" x14ac:dyDescent="0.25">
      <c r="A149" s="421" t="s">
        <v>790</v>
      </c>
      <c r="B149" s="421" t="s">
        <v>765</v>
      </c>
      <c r="C149" s="422" t="s">
        <v>952</v>
      </c>
      <c r="D149" s="421" t="s">
        <v>573</v>
      </c>
      <c r="E149" s="432"/>
      <c r="F149" s="432">
        <v>0</v>
      </c>
      <c r="G149" s="432">
        <v>0</v>
      </c>
    </row>
    <row r="150" spans="1:7" x14ac:dyDescent="0.25">
      <c r="A150" s="421" t="s">
        <v>793</v>
      </c>
      <c r="B150" s="421" t="s">
        <v>767</v>
      </c>
      <c r="C150" s="422" t="s">
        <v>953</v>
      </c>
      <c r="D150" s="421" t="s">
        <v>573</v>
      </c>
      <c r="E150" s="432"/>
      <c r="F150" s="432">
        <v>0</v>
      </c>
      <c r="G150" s="432">
        <v>0</v>
      </c>
    </row>
    <row r="151" spans="1:7" x14ac:dyDescent="0.25">
      <c r="A151" s="421" t="s">
        <v>795</v>
      </c>
      <c r="B151" s="421" t="s">
        <v>769</v>
      </c>
      <c r="C151" s="422" t="s">
        <v>1001</v>
      </c>
      <c r="D151" s="421" t="s">
        <v>573</v>
      </c>
      <c r="E151" s="432" t="s">
        <v>563</v>
      </c>
      <c r="F151" s="432" t="s">
        <v>563</v>
      </c>
      <c r="G151" s="432">
        <v>0</v>
      </c>
    </row>
    <row r="152" spans="1:7" x14ac:dyDescent="0.25">
      <c r="A152" s="421" t="s">
        <v>798</v>
      </c>
      <c r="B152" s="421" t="s">
        <v>771</v>
      </c>
      <c r="C152" s="422" t="s">
        <v>954</v>
      </c>
      <c r="D152" s="421" t="s">
        <v>573</v>
      </c>
      <c r="E152" s="432" t="s">
        <v>563</v>
      </c>
      <c r="F152" s="432" t="s">
        <v>563</v>
      </c>
      <c r="G152" s="432">
        <v>0</v>
      </c>
    </row>
    <row r="153" spans="1:7" x14ac:dyDescent="0.25">
      <c r="A153" s="421" t="s">
        <v>800</v>
      </c>
      <c r="B153" s="421" t="s">
        <v>773</v>
      </c>
      <c r="C153" s="422" t="s">
        <v>956</v>
      </c>
      <c r="D153" s="421" t="s">
        <v>573</v>
      </c>
      <c r="E153" s="432" t="s">
        <v>563</v>
      </c>
      <c r="F153" s="432" t="s">
        <v>563</v>
      </c>
      <c r="G153" s="432"/>
    </row>
    <row r="154" spans="1:7" x14ac:dyDescent="0.25">
      <c r="A154" s="421" t="s">
        <v>774</v>
      </c>
      <c r="B154" s="421"/>
      <c r="C154" s="422"/>
      <c r="D154" s="421"/>
      <c r="E154" s="432"/>
      <c r="F154" s="432"/>
      <c r="G154" s="432"/>
    </row>
    <row r="155" spans="1:7" x14ac:dyDescent="0.25">
      <c r="A155" s="421" t="s">
        <v>802</v>
      </c>
      <c r="B155" s="421" t="s">
        <v>776</v>
      </c>
      <c r="C155" s="422" t="s">
        <v>957</v>
      </c>
      <c r="D155" s="421" t="s">
        <v>573</v>
      </c>
      <c r="E155" s="432" t="s">
        <v>563</v>
      </c>
      <c r="F155" s="432" t="s">
        <v>563</v>
      </c>
      <c r="G155" s="432">
        <v>0</v>
      </c>
    </row>
    <row r="156" spans="1:7" x14ac:dyDescent="0.25">
      <c r="A156" s="421" t="s">
        <v>777</v>
      </c>
      <c r="B156" s="421"/>
      <c r="C156" s="422"/>
      <c r="D156" s="421"/>
      <c r="E156" s="432"/>
      <c r="F156" s="432"/>
      <c r="G156" s="432"/>
    </row>
    <row r="157" spans="1:7" x14ac:dyDescent="0.25">
      <c r="A157" s="421" t="s">
        <v>806</v>
      </c>
      <c r="B157" s="421" t="s">
        <v>779</v>
      </c>
      <c r="C157" s="422" t="s">
        <v>780</v>
      </c>
      <c r="D157" s="421" t="s">
        <v>573</v>
      </c>
      <c r="E157" s="432" t="s">
        <v>563</v>
      </c>
      <c r="F157" s="432" t="s">
        <v>563</v>
      </c>
      <c r="G157" s="432">
        <v>0</v>
      </c>
    </row>
    <row r="158" spans="1:7" x14ac:dyDescent="0.25">
      <c r="A158" s="421" t="s">
        <v>808</v>
      </c>
      <c r="B158" s="421" t="s">
        <v>782</v>
      </c>
      <c r="C158" s="422" t="s">
        <v>783</v>
      </c>
      <c r="D158" s="421" t="s">
        <v>573</v>
      </c>
      <c r="E158" s="432" t="s">
        <v>563</v>
      </c>
      <c r="F158" s="432" t="s">
        <v>563</v>
      </c>
      <c r="G158" s="432">
        <v>0</v>
      </c>
    </row>
    <row r="159" spans="1:7" x14ac:dyDescent="0.25">
      <c r="A159" s="421" t="s">
        <v>810</v>
      </c>
      <c r="B159" s="421" t="s">
        <v>785</v>
      </c>
      <c r="C159" s="422" t="s">
        <v>786</v>
      </c>
      <c r="D159" s="421" t="s">
        <v>573</v>
      </c>
      <c r="E159" s="432" t="s">
        <v>563</v>
      </c>
      <c r="F159" s="432" t="s">
        <v>563</v>
      </c>
      <c r="G159" s="432">
        <v>0</v>
      </c>
    </row>
    <row r="160" spans="1:7" x14ac:dyDescent="0.25">
      <c r="A160" s="421" t="s">
        <v>787</v>
      </c>
      <c r="B160" s="421"/>
      <c r="C160" s="422"/>
      <c r="D160" s="421"/>
      <c r="E160" s="432"/>
      <c r="F160" s="432"/>
      <c r="G160" s="432"/>
    </row>
    <row r="161" spans="1:7" x14ac:dyDescent="0.25">
      <c r="A161" s="421" t="s">
        <v>955</v>
      </c>
      <c r="B161" s="421" t="s">
        <v>789</v>
      </c>
      <c r="C161" s="422" t="s">
        <v>780</v>
      </c>
      <c r="D161" s="421" t="s">
        <v>573</v>
      </c>
      <c r="E161" s="432" t="s">
        <v>563</v>
      </c>
      <c r="F161" s="432" t="s">
        <v>563</v>
      </c>
      <c r="G161" s="432">
        <v>0</v>
      </c>
    </row>
    <row r="162" spans="1:7" x14ac:dyDescent="0.25">
      <c r="A162" s="421" t="s">
        <v>813</v>
      </c>
      <c r="B162" s="421" t="s">
        <v>791</v>
      </c>
      <c r="C162" s="422" t="s">
        <v>792</v>
      </c>
      <c r="D162" s="421" t="s">
        <v>573</v>
      </c>
      <c r="E162" s="432" t="s">
        <v>563</v>
      </c>
      <c r="F162" s="432" t="s">
        <v>563</v>
      </c>
      <c r="G162" s="432">
        <v>0</v>
      </c>
    </row>
    <row r="163" spans="1:7" x14ac:dyDescent="0.25">
      <c r="A163" s="421" t="s">
        <v>815</v>
      </c>
      <c r="B163" s="421" t="s">
        <v>794</v>
      </c>
      <c r="C163" s="422" t="s">
        <v>786</v>
      </c>
      <c r="D163" s="421" t="s">
        <v>573</v>
      </c>
      <c r="E163" s="432" t="s">
        <v>563</v>
      </c>
      <c r="F163" s="432" t="s">
        <v>563</v>
      </c>
      <c r="G163" s="432">
        <v>0</v>
      </c>
    </row>
    <row r="164" spans="1:7" x14ac:dyDescent="0.25">
      <c r="A164" s="421" t="s">
        <v>817</v>
      </c>
      <c r="B164" s="421" t="s">
        <v>796</v>
      </c>
      <c r="C164" s="422" t="s">
        <v>962</v>
      </c>
      <c r="D164" s="421" t="s">
        <v>573</v>
      </c>
      <c r="E164" s="432" t="s">
        <v>563</v>
      </c>
      <c r="F164" s="432" t="s">
        <v>563</v>
      </c>
      <c r="G164" s="432">
        <v>0</v>
      </c>
    </row>
    <row r="165" spans="1:7" x14ac:dyDescent="0.25">
      <c r="A165" s="421" t="s">
        <v>797</v>
      </c>
      <c r="B165" s="421"/>
      <c r="C165" s="422"/>
      <c r="D165" s="421"/>
      <c r="E165" s="432"/>
      <c r="F165" s="432"/>
      <c r="G165" s="432"/>
    </row>
    <row r="166" spans="1:7" x14ac:dyDescent="0.25">
      <c r="A166" s="421" t="s">
        <v>819</v>
      </c>
      <c r="B166" s="421" t="s">
        <v>799</v>
      </c>
      <c r="C166" s="422" t="s">
        <v>780</v>
      </c>
      <c r="D166" s="421" t="s">
        <v>573</v>
      </c>
      <c r="E166" s="432" t="s">
        <v>563</v>
      </c>
      <c r="F166" s="432" t="s">
        <v>563</v>
      </c>
      <c r="G166" s="432">
        <v>0</v>
      </c>
    </row>
    <row r="167" spans="1:7" x14ac:dyDescent="0.25">
      <c r="A167" s="421" t="s">
        <v>958</v>
      </c>
      <c r="B167" s="421" t="s">
        <v>801</v>
      </c>
      <c r="C167" s="422" t="s">
        <v>792</v>
      </c>
      <c r="D167" s="421" t="s">
        <v>573</v>
      </c>
      <c r="E167" s="432" t="s">
        <v>563</v>
      </c>
      <c r="F167" s="432" t="s">
        <v>563</v>
      </c>
      <c r="G167" s="432">
        <v>0</v>
      </c>
    </row>
    <row r="168" spans="1:7" x14ac:dyDescent="0.25">
      <c r="A168" s="421" t="s">
        <v>959</v>
      </c>
      <c r="B168" s="421" t="s">
        <v>803</v>
      </c>
      <c r="C168" s="422" t="s">
        <v>804</v>
      </c>
      <c r="D168" s="421" t="s">
        <v>573</v>
      </c>
      <c r="E168" s="432" t="s">
        <v>563</v>
      </c>
      <c r="F168" s="432" t="s">
        <v>563</v>
      </c>
      <c r="G168" s="432">
        <v>0</v>
      </c>
    </row>
    <row r="169" spans="1:7" x14ac:dyDescent="0.25">
      <c r="A169" s="421" t="s">
        <v>805</v>
      </c>
      <c r="B169" s="421"/>
      <c r="C169" s="422"/>
      <c r="D169" s="421"/>
      <c r="E169" s="432"/>
      <c r="F169" s="432"/>
      <c r="G169" s="432"/>
    </row>
    <row r="170" spans="1:7" x14ac:dyDescent="0.25">
      <c r="A170" s="421" t="s">
        <v>960</v>
      </c>
      <c r="B170" s="421" t="s">
        <v>807</v>
      </c>
      <c r="C170" s="422" t="s">
        <v>780</v>
      </c>
      <c r="D170" s="421" t="s">
        <v>573</v>
      </c>
      <c r="E170" s="432" t="s">
        <v>563</v>
      </c>
      <c r="F170" s="432" t="s">
        <v>563</v>
      </c>
      <c r="G170" s="432">
        <v>0</v>
      </c>
    </row>
    <row r="171" spans="1:7" x14ac:dyDescent="0.25">
      <c r="A171" s="421" t="s">
        <v>961</v>
      </c>
      <c r="B171" s="421" t="s">
        <v>809</v>
      </c>
      <c r="C171" s="422" t="s">
        <v>792</v>
      </c>
      <c r="D171" s="421" t="s">
        <v>573</v>
      </c>
      <c r="E171" s="432" t="s">
        <v>563</v>
      </c>
      <c r="F171" s="432" t="s">
        <v>563</v>
      </c>
      <c r="G171" s="432">
        <v>0</v>
      </c>
    </row>
    <row r="172" spans="1:7" x14ac:dyDescent="0.25">
      <c r="A172" s="421" t="s">
        <v>963</v>
      </c>
      <c r="B172" s="421" t="s">
        <v>811</v>
      </c>
      <c r="C172" s="422" t="s">
        <v>804</v>
      </c>
      <c r="D172" s="421" t="s">
        <v>573</v>
      </c>
      <c r="E172" s="432" t="s">
        <v>563</v>
      </c>
      <c r="F172" s="432" t="s">
        <v>563</v>
      </c>
      <c r="G172" s="432">
        <v>0</v>
      </c>
    </row>
    <row r="173" spans="1:7" x14ac:dyDescent="0.25">
      <c r="A173" s="421" t="s">
        <v>964</v>
      </c>
      <c r="B173" s="421" t="s">
        <v>812</v>
      </c>
      <c r="C173" s="422" t="s">
        <v>969</v>
      </c>
      <c r="D173" s="421" t="s">
        <v>573</v>
      </c>
      <c r="E173" s="432" t="s">
        <v>563</v>
      </c>
      <c r="F173" s="432" t="s">
        <v>563</v>
      </c>
      <c r="G173" s="432">
        <v>0</v>
      </c>
    </row>
    <row r="174" spans="1:7" x14ac:dyDescent="0.25">
      <c r="A174" s="421" t="s">
        <v>965</v>
      </c>
      <c r="B174" s="421" t="s">
        <v>814</v>
      </c>
      <c r="C174" s="422" t="s">
        <v>970</v>
      </c>
      <c r="D174" s="421" t="s">
        <v>573</v>
      </c>
      <c r="E174" s="432" t="s">
        <v>563</v>
      </c>
      <c r="F174" s="432" t="s">
        <v>563</v>
      </c>
      <c r="G174" s="432">
        <v>0</v>
      </c>
    </row>
    <row r="175" spans="1:7" x14ac:dyDescent="0.25">
      <c r="A175" s="421" t="s">
        <v>966</v>
      </c>
      <c r="B175" s="421" t="s">
        <v>816</v>
      </c>
      <c r="C175" s="422" t="s">
        <v>971</v>
      </c>
      <c r="D175" s="421" t="s">
        <v>573</v>
      </c>
      <c r="E175" s="432" t="s">
        <v>563</v>
      </c>
      <c r="F175" s="432" t="s">
        <v>563</v>
      </c>
      <c r="G175" s="432">
        <v>0</v>
      </c>
    </row>
    <row r="176" spans="1:7" ht="30" x14ac:dyDescent="0.25">
      <c r="A176" s="421" t="s">
        <v>967</v>
      </c>
      <c r="B176" s="421" t="s">
        <v>818</v>
      </c>
      <c r="C176" s="422" t="s">
        <v>972</v>
      </c>
      <c r="D176" s="421" t="s">
        <v>573</v>
      </c>
      <c r="E176" s="432" t="s">
        <v>563</v>
      </c>
      <c r="F176" s="432" t="s">
        <v>563</v>
      </c>
      <c r="G176" s="432">
        <v>0</v>
      </c>
    </row>
    <row r="177" spans="1:7" x14ac:dyDescent="0.25">
      <c r="A177" s="435" t="s">
        <v>968</v>
      </c>
      <c r="B177" s="435" t="s">
        <v>820</v>
      </c>
      <c r="C177" s="436" t="s">
        <v>821</v>
      </c>
      <c r="D177" s="435" t="s">
        <v>573</v>
      </c>
      <c r="E177" s="437" t="s">
        <v>563</v>
      </c>
      <c r="F177" s="437" t="s">
        <v>563</v>
      </c>
      <c r="G177" s="437">
        <v>1800000</v>
      </c>
    </row>
    <row r="178" spans="1:7" ht="15.75" thickBot="1" x14ac:dyDescent="0.3"/>
    <row r="179" spans="1:7" ht="15.75" thickBot="1" x14ac:dyDescent="0.3">
      <c r="C179" s="446" t="s">
        <v>1062</v>
      </c>
      <c r="D179" s="447"/>
      <c r="E179" s="448"/>
      <c r="F179" s="449"/>
      <c r="G179" s="450">
        <f>SUM(G177,G142,G76,G29)</f>
        <v>37817907</v>
      </c>
    </row>
  </sheetData>
  <pageMargins left="0.23622047244094491" right="0.23622047244094491" top="0.74803149606299213" bottom="0.55118110236220474" header="0.31496062992125984" footer="0.15748031496062992"/>
  <pageSetup paperSize="9" scale="59" orientation="portrait" r:id="rId1"/>
  <headerFooter alignWithMargins="0">
    <oddHeader>&amp;C&amp;"-,Félkövér"&amp;14 2020. évi állami támogatás jogcímenként&amp;R&amp;"-,Félkövér"&amp;14 12.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3"/>
  <sheetViews>
    <sheetView topLeftCell="B1" zoomScaleNormal="100" zoomScaleSheetLayoutView="115" workbookViewId="0">
      <selection activeCell="M16" sqref="M16"/>
    </sheetView>
  </sheetViews>
  <sheetFormatPr defaultColWidth="9.125" defaultRowHeight="15.75" x14ac:dyDescent="0.25"/>
  <cols>
    <col min="1" max="1" width="4.125" style="359" customWidth="1"/>
    <col min="2" max="2" width="26.75" style="358" customWidth="1"/>
    <col min="3" max="3" width="10.25" style="358" bestFit="1" customWidth="1"/>
    <col min="4" max="4" width="10.875" style="358" bestFit="1" customWidth="1"/>
    <col min="5" max="5" width="10.125" style="358" bestFit="1" customWidth="1"/>
    <col min="6" max="6" width="10.25" style="358" bestFit="1" customWidth="1"/>
    <col min="7" max="7" width="10.875" style="358" bestFit="1" customWidth="1"/>
    <col min="8" max="9" width="10.25" style="358" bestFit="1" customWidth="1"/>
    <col min="10" max="11" width="10.125" style="358" bestFit="1" customWidth="1"/>
    <col min="12" max="13" width="10.25" style="358" bestFit="1" customWidth="1"/>
    <col min="14" max="14" width="10.125" style="358" bestFit="1" customWidth="1"/>
    <col min="15" max="15" width="11.375" style="359" bestFit="1" customWidth="1"/>
    <col min="16" max="16" width="9.125" style="358"/>
    <col min="17" max="17" width="17.75" style="358" customWidth="1"/>
    <col min="18" max="18" width="15.125" style="413" bestFit="1" customWidth="1"/>
    <col min="19" max="19" width="9.125" style="358" customWidth="1"/>
    <col min="20" max="21" width="14.75" style="358" customWidth="1"/>
    <col min="22" max="22" width="9.125" style="358" customWidth="1"/>
    <col min="23" max="16384" width="9.125" style="358"/>
  </cols>
  <sheetData>
    <row r="1" spans="1:21" ht="31.5" customHeight="1" x14ac:dyDescent="0.25">
      <c r="A1" s="683" t="s">
        <v>1100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</row>
    <row r="2" spans="1:21" ht="16.5" thickBot="1" x14ac:dyDescent="0.3">
      <c r="O2" s="5" t="s">
        <v>861</v>
      </c>
    </row>
    <row r="3" spans="1:21" s="359" customFormat="1" ht="26.1" customHeight="1" thickBot="1" x14ac:dyDescent="0.3">
      <c r="A3" s="360" t="s">
        <v>289</v>
      </c>
      <c r="B3" s="361" t="s">
        <v>170</v>
      </c>
      <c r="C3" s="361" t="s">
        <v>482</v>
      </c>
      <c r="D3" s="361" t="s">
        <v>483</v>
      </c>
      <c r="E3" s="361" t="s">
        <v>484</v>
      </c>
      <c r="F3" s="361" t="s">
        <v>485</v>
      </c>
      <c r="G3" s="361" t="s">
        <v>486</v>
      </c>
      <c r="H3" s="361" t="s">
        <v>487</v>
      </c>
      <c r="I3" s="361" t="s">
        <v>488</v>
      </c>
      <c r="J3" s="361" t="s">
        <v>489</v>
      </c>
      <c r="K3" s="361" t="s">
        <v>490</v>
      </c>
      <c r="L3" s="361" t="s">
        <v>491</v>
      </c>
      <c r="M3" s="361" t="s">
        <v>492</v>
      </c>
      <c r="N3" s="361" t="s">
        <v>493</v>
      </c>
      <c r="O3" s="362" t="s">
        <v>287</v>
      </c>
      <c r="R3" s="413"/>
    </row>
    <row r="4" spans="1:21" s="364" customFormat="1" ht="15" customHeight="1" thickBot="1" x14ac:dyDescent="0.3">
      <c r="A4" s="363" t="s">
        <v>10</v>
      </c>
      <c r="B4" s="685" t="s">
        <v>168</v>
      </c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7"/>
      <c r="R4" s="413"/>
    </row>
    <row r="5" spans="1:21" s="364" customFormat="1" ht="16.5" thickBot="1" x14ac:dyDescent="0.3">
      <c r="A5" s="365" t="s">
        <v>23</v>
      </c>
      <c r="B5" s="366" t="s">
        <v>494</v>
      </c>
      <c r="C5" s="367">
        <v>6406083</v>
      </c>
      <c r="D5" s="367">
        <v>6406083</v>
      </c>
      <c r="E5" s="367">
        <v>6406083</v>
      </c>
      <c r="F5" s="367">
        <v>6406083</v>
      </c>
      <c r="G5" s="367">
        <v>6406083</v>
      </c>
      <c r="H5" s="367">
        <v>6406083</v>
      </c>
      <c r="I5" s="367">
        <v>6406083</v>
      </c>
      <c r="J5" s="367">
        <v>6406083</v>
      </c>
      <c r="K5" s="367">
        <v>6406083</v>
      </c>
      <c r="L5" s="367">
        <v>6406083</v>
      </c>
      <c r="M5" s="367">
        <v>6406083</v>
      </c>
      <c r="N5" s="367">
        <v>6406082</v>
      </c>
      <c r="O5" s="368">
        <f t="shared" ref="O5:O27" si="0">SUM(C5:N5)</f>
        <v>76872995</v>
      </c>
      <c r="Q5" s="414">
        <f>R5-O5</f>
        <v>-39055088</v>
      </c>
      <c r="R5" s="413">
        <f>'1.1.sz.mell.'!E5</f>
        <v>37817907</v>
      </c>
      <c r="T5" s="414">
        <f>R5/12</f>
        <v>3151492.25</v>
      </c>
      <c r="U5" s="414">
        <f>ROUND(T5,0)</f>
        <v>3151492</v>
      </c>
    </row>
    <row r="6" spans="1:21" s="373" customFormat="1" ht="16.5" thickBot="1" x14ac:dyDescent="0.3">
      <c r="A6" s="369" t="s">
        <v>35</v>
      </c>
      <c r="B6" s="370" t="s">
        <v>495</v>
      </c>
      <c r="C6" s="371"/>
      <c r="D6" s="371"/>
      <c r="E6" s="371"/>
      <c r="F6" s="371"/>
      <c r="G6" s="371">
        <v>72000000</v>
      </c>
      <c r="H6" s="371"/>
      <c r="I6" s="371"/>
      <c r="J6" s="371"/>
      <c r="K6" s="371"/>
      <c r="L6" s="371"/>
      <c r="M6" s="371"/>
      <c r="N6" s="371"/>
      <c r="O6" s="372">
        <f t="shared" si="0"/>
        <v>72000000</v>
      </c>
      <c r="Q6" s="414">
        <f t="shared" ref="Q6:Q28" si="1">R6-O6</f>
        <v>5643914</v>
      </c>
      <c r="R6" s="53">
        <f>'1.1.sz.mell.'!E12</f>
        <v>77643914</v>
      </c>
      <c r="T6" s="414">
        <f t="shared" ref="T6:T28" si="2">R6/12</f>
        <v>6470326.166666667</v>
      </c>
      <c r="U6" s="414">
        <f t="shared" ref="U6:U28" si="3">ROUND(T6,0)</f>
        <v>6470326</v>
      </c>
    </row>
    <row r="7" spans="1:21" s="373" customFormat="1" ht="22.5" x14ac:dyDescent="0.25">
      <c r="A7" s="369" t="s">
        <v>147</v>
      </c>
      <c r="B7" s="374" t="s">
        <v>496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6">
        <f t="shared" si="0"/>
        <v>0</v>
      </c>
      <c r="Q7" s="414">
        <f t="shared" si="1"/>
        <v>99327300</v>
      </c>
      <c r="R7" s="413">
        <f>'1.1.sz.mell.'!E19</f>
        <v>99327300</v>
      </c>
      <c r="T7" s="414">
        <f t="shared" si="2"/>
        <v>8277275</v>
      </c>
      <c r="U7" s="414">
        <f t="shared" si="3"/>
        <v>8277275</v>
      </c>
    </row>
    <row r="8" spans="1:21" s="373" customFormat="1" x14ac:dyDescent="0.25">
      <c r="A8" s="369" t="s">
        <v>49</v>
      </c>
      <c r="B8" s="374" t="s">
        <v>175</v>
      </c>
      <c r="C8" s="375">
        <v>288750</v>
      </c>
      <c r="D8" s="375">
        <v>288750</v>
      </c>
      <c r="E8" s="375">
        <v>288750</v>
      </c>
      <c r="F8" s="375">
        <v>288750</v>
      </c>
      <c r="G8" s="375">
        <v>288750</v>
      </c>
      <c r="H8" s="375">
        <v>288750</v>
      </c>
      <c r="I8" s="375">
        <v>288750</v>
      </c>
      <c r="J8" s="375">
        <v>288750</v>
      </c>
      <c r="K8" s="375">
        <v>288750</v>
      </c>
      <c r="L8" s="375">
        <v>288750</v>
      </c>
      <c r="M8" s="375">
        <v>288750</v>
      </c>
      <c r="N8" s="375">
        <v>288750</v>
      </c>
      <c r="O8" s="376">
        <f>SUM(C8:N8)</f>
        <v>3465000</v>
      </c>
      <c r="Q8" s="414">
        <f t="shared" si="1"/>
        <v>-1000000</v>
      </c>
      <c r="R8" s="413">
        <f>'1.1.sz.mell.'!E26</f>
        <v>2465000</v>
      </c>
      <c r="T8" s="414">
        <f t="shared" si="2"/>
        <v>205416.66666666666</v>
      </c>
      <c r="U8" s="414">
        <f t="shared" si="3"/>
        <v>205417</v>
      </c>
    </row>
    <row r="9" spans="1:21" s="373" customFormat="1" ht="14.1" customHeight="1" x14ac:dyDescent="0.25">
      <c r="A9" s="369" t="s">
        <v>71</v>
      </c>
      <c r="B9" s="377" t="s">
        <v>334</v>
      </c>
      <c r="C9" s="371">
        <v>505074</v>
      </c>
      <c r="D9" s="371">
        <v>505074</v>
      </c>
      <c r="E9" s="371">
        <v>505074</v>
      </c>
      <c r="F9" s="371">
        <v>505074</v>
      </c>
      <c r="G9" s="371">
        <v>505074</v>
      </c>
      <c r="H9" s="371">
        <v>505074</v>
      </c>
      <c r="I9" s="371">
        <v>505074</v>
      </c>
      <c r="J9" s="371">
        <v>505074</v>
      </c>
      <c r="K9" s="371">
        <v>505074</v>
      </c>
      <c r="L9" s="371">
        <v>505074</v>
      </c>
      <c r="M9" s="371">
        <v>505074</v>
      </c>
      <c r="N9" s="371">
        <v>505080</v>
      </c>
      <c r="O9" s="376">
        <f t="shared" si="0"/>
        <v>6060894</v>
      </c>
      <c r="Q9" s="414">
        <f t="shared" si="1"/>
        <v>4826000</v>
      </c>
      <c r="R9" s="413">
        <f>'1.1.sz.mell.'!E34</f>
        <v>10886894</v>
      </c>
      <c r="T9" s="414">
        <f t="shared" si="2"/>
        <v>907241.16666666663</v>
      </c>
      <c r="U9" s="414">
        <f>ROUND(T9,0)</f>
        <v>907241</v>
      </c>
    </row>
    <row r="10" spans="1:21" s="373" customFormat="1" ht="14.1" customHeight="1" x14ac:dyDescent="0.25">
      <c r="A10" s="369" t="s">
        <v>154</v>
      </c>
      <c r="B10" s="377" t="s">
        <v>223</v>
      </c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2">
        <f t="shared" si="0"/>
        <v>0</v>
      </c>
      <c r="Q10" s="414">
        <f t="shared" si="1"/>
        <v>0</v>
      </c>
      <c r="R10" s="413">
        <f>'1.1.sz.mell.'!E46</f>
        <v>0</v>
      </c>
      <c r="T10" s="414">
        <f t="shared" si="2"/>
        <v>0</v>
      </c>
      <c r="U10" s="414">
        <f t="shared" si="3"/>
        <v>0</v>
      </c>
    </row>
    <row r="11" spans="1:21" s="373" customFormat="1" ht="14.1" customHeight="1" x14ac:dyDescent="0.25">
      <c r="A11" s="369" t="s">
        <v>89</v>
      </c>
      <c r="B11" s="377" t="s">
        <v>176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2">
        <f t="shared" si="0"/>
        <v>0</v>
      </c>
      <c r="Q11" s="414">
        <f t="shared" si="1"/>
        <v>0</v>
      </c>
      <c r="R11" s="413"/>
      <c r="T11" s="414">
        <f t="shared" si="2"/>
        <v>0</v>
      </c>
      <c r="U11" s="414">
        <f t="shared" si="3"/>
        <v>0</v>
      </c>
    </row>
    <row r="12" spans="1:21" s="373" customFormat="1" x14ac:dyDescent="0.25">
      <c r="A12" s="369" t="s">
        <v>91</v>
      </c>
      <c r="B12" s="370" t="s">
        <v>265</v>
      </c>
      <c r="C12" s="371">
        <v>8277275</v>
      </c>
      <c r="D12" s="371">
        <v>8277275</v>
      </c>
      <c r="E12" s="371">
        <v>8277275</v>
      </c>
      <c r="F12" s="371">
        <v>8277275</v>
      </c>
      <c r="G12" s="371">
        <v>8277275</v>
      </c>
      <c r="H12" s="371">
        <v>8277275</v>
      </c>
      <c r="I12" s="371">
        <v>8277275</v>
      </c>
      <c r="J12" s="371">
        <v>8277275</v>
      </c>
      <c r="K12" s="371">
        <v>8277275</v>
      </c>
      <c r="L12" s="371">
        <v>8277275</v>
      </c>
      <c r="M12" s="371">
        <v>8277275</v>
      </c>
      <c r="N12" s="371">
        <v>8277275</v>
      </c>
      <c r="O12" s="372">
        <f t="shared" si="0"/>
        <v>99327300</v>
      </c>
      <c r="Q12" s="414">
        <f t="shared" si="1"/>
        <v>-99327300</v>
      </c>
      <c r="R12" s="413"/>
      <c r="T12" s="414">
        <f t="shared" si="2"/>
        <v>0</v>
      </c>
      <c r="U12" s="414">
        <f t="shared" si="3"/>
        <v>0</v>
      </c>
    </row>
    <row r="13" spans="1:21" s="373" customFormat="1" ht="14.1" customHeight="1" thickBot="1" x14ac:dyDescent="0.3">
      <c r="A13" s="405" t="s">
        <v>160</v>
      </c>
      <c r="B13" s="377" t="s">
        <v>335</v>
      </c>
      <c r="C13" s="371">
        <v>31396949</v>
      </c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2">
        <f t="shared" si="0"/>
        <v>31396949</v>
      </c>
      <c r="Q13" s="414">
        <f t="shared" si="1"/>
        <v>-1125183</v>
      </c>
      <c r="R13" s="413">
        <f>'1.1.sz.mell.'!E91</f>
        <v>30271766</v>
      </c>
      <c r="T13" s="414">
        <f t="shared" si="2"/>
        <v>2522647.1666666665</v>
      </c>
      <c r="U13" s="414">
        <f t="shared" si="3"/>
        <v>2522647</v>
      </c>
    </row>
    <row r="14" spans="1:21" s="364" customFormat="1" ht="15.95" customHeight="1" thickBot="1" x14ac:dyDescent="0.3">
      <c r="A14" s="406" t="s">
        <v>179</v>
      </c>
      <c r="B14" s="404" t="s">
        <v>497</v>
      </c>
      <c r="C14" s="379">
        <f t="shared" ref="C14:N14" si="4">SUM(C5:C13)</f>
        <v>46874131</v>
      </c>
      <c r="D14" s="379">
        <f t="shared" si="4"/>
        <v>15477182</v>
      </c>
      <c r="E14" s="379">
        <f t="shared" si="4"/>
        <v>15477182</v>
      </c>
      <c r="F14" s="379">
        <f t="shared" si="4"/>
        <v>15477182</v>
      </c>
      <c r="G14" s="379">
        <f t="shared" si="4"/>
        <v>87477182</v>
      </c>
      <c r="H14" s="379">
        <f t="shared" si="4"/>
        <v>15477182</v>
      </c>
      <c r="I14" s="379">
        <f t="shared" si="4"/>
        <v>15477182</v>
      </c>
      <c r="J14" s="379">
        <f t="shared" si="4"/>
        <v>15477182</v>
      </c>
      <c r="K14" s="379">
        <f t="shared" si="4"/>
        <v>15477182</v>
      </c>
      <c r="L14" s="379">
        <f t="shared" si="4"/>
        <v>15477182</v>
      </c>
      <c r="M14" s="379">
        <f t="shared" si="4"/>
        <v>15477182</v>
      </c>
      <c r="N14" s="379">
        <f t="shared" si="4"/>
        <v>15477187</v>
      </c>
      <c r="O14" s="380">
        <f>SUM(C14:N14)</f>
        <v>289123138</v>
      </c>
      <c r="Q14" s="414">
        <f t="shared" si="1"/>
        <v>-30710357</v>
      </c>
      <c r="R14" s="413">
        <f>SUM(R5:R13)</f>
        <v>258412781</v>
      </c>
      <c r="T14" s="414">
        <f t="shared" si="2"/>
        <v>21534398.416666668</v>
      </c>
      <c r="U14" s="414">
        <f t="shared" si="3"/>
        <v>21534398</v>
      </c>
    </row>
    <row r="15" spans="1:21" s="364" customFormat="1" ht="15" customHeight="1" thickBot="1" x14ac:dyDescent="0.3">
      <c r="A15" s="406" t="s">
        <v>180</v>
      </c>
      <c r="B15" s="686" t="s">
        <v>169</v>
      </c>
      <c r="C15" s="686"/>
      <c r="D15" s="686"/>
      <c r="E15" s="686"/>
      <c r="F15" s="686"/>
      <c r="G15" s="686"/>
      <c r="H15" s="686"/>
      <c r="I15" s="686"/>
      <c r="J15" s="686"/>
      <c r="K15" s="686"/>
      <c r="L15" s="686"/>
      <c r="M15" s="686"/>
      <c r="N15" s="686"/>
      <c r="O15" s="687"/>
      <c r="Q15" s="414">
        <f t="shared" si="1"/>
        <v>0</v>
      </c>
      <c r="R15" s="413"/>
      <c r="T15" s="414">
        <f t="shared" si="2"/>
        <v>0</v>
      </c>
      <c r="U15" s="414">
        <f t="shared" si="3"/>
        <v>0</v>
      </c>
    </row>
    <row r="16" spans="1:21" s="373" customFormat="1" ht="14.1" customHeight="1" x14ac:dyDescent="0.25">
      <c r="A16" s="381" t="s">
        <v>181</v>
      </c>
      <c r="B16" s="382" t="s">
        <v>172</v>
      </c>
      <c r="C16" s="375">
        <v>2208340</v>
      </c>
      <c r="D16" s="375">
        <v>2208340</v>
      </c>
      <c r="E16" s="375">
        <v>2208340</v>
      </c>
      <c r="F16" s="375">
        <v>2208340</v>
      </c>
      <c r="G16" s="375">
        <v>2208340</v>
      </c>
      <c r="H16" s="375">
        <v>2208340</v>
      </c>
      <c r="I16" s="375">
        <v>2208340</v>
      </c>
      <c r="J16" s="375">
        <v>2208340</v>
      </c>
      <c r="K16" s="375">
        <v>2208340</v>
      </c>
      <c r="L16" s="375">
        <v>2208340</v>
      </c>
      <c r="M16" s="375">
        <v>2208340</v>
      </c>
      <c r="N16" s="375">
        <v>2208345</v>
      </c>
      <c r="O16" s="376">
        <f t="shared" si="0"/>
        <v>26500085</v>
      </c>
      <c r="Q16" s="414">
        <f t="shared" si="1"/>
        <v>21121403</v>
      </c>
      <c r="R16" s="413">
        <f>'1.1.sz.mell.'!E99</f>
        <v>47621488</v>
      </c>
      <c r="T16" s="414">
        <f>ROUND(R16/12,0)</f>
        <v>3968457</v>
      </c>
      <c r="U16" s="414">
        <f t="shared" si="3"/>
        <v>3968457</v>
      </c>
    </row>
    <row r="17" spans="1:21" s="373" customFormat="1" ht="27" customHeight="1" x14ac:dyDescent="0.25">
      <c r="A17" s="369" t="s">
        <v>184</v>
      </c>
      <c r="B17" s="370" t="s">
        <v>136</v>
      </c>
      <c r="C17" s="371">
        <v>391739</v>
      </c>
      <c r="D17" s="371">
        <v>391739</v>
      </c>
      <c r="E17" s="371">
        <v>391739</v>
      </c>
      <c r="F17" s="371">
        <v>391739</v>
      </c>
      <c r="G17" s="371">
        <v>391739</v>
      </c>
      <c r="H17" s="371">
        <v>391739</v>
      </c>
      <c r="I17" s="371">
        <v>391739</v>
      </c>
      <c r="J17" s="371">
        <v>391739</v>
      </c>
      <c r="K17" s="371">
        <v>391739</v>
      </c>
      <c r="L17" s="371">
        <v>391739</v>
      </c>
      <c r="M17" s="371">
        <v>391739</v>
      </c>
      <c r="N17" s="371">
        <v>391734</v>
      </c>
      <c r="O17" s="372">
        <f t="shared" si="0"/>
        <v>4700863</v>
      </c>
      <c r="Q17" s="414">
        <f t="shared" si="1"/>
        <v>3651726</v>
      </c>
      <c r="R17" s="413">
        <f>'1.1.sz.mell.'!E100</f>
        <v>8352589</v>
      </c>
      <c r="T17" s="414">
        <f t="shared" ref="T17:T27" si="5">ROUND(R17/12,0)</f>
        <v>696049</v>
      </c>
      <c r="U17" s="414">
        <f t="shared" si="3"/>
        <v>696049</v>
      </c>
    </row>
    <row r="18" spans="1:21" s="373" customFormat="1" ht="14.1" customHeight="1" x14ac:dyDescent="0.25">
      <c r="A18" s="369" t="s">
        <v>187</v>
      </c>
      <c r="B18" s="377" t="s">
        <v>137</v>
      </c>
      <c r="C18" s="371">
        <v>2977945</v>
      </c>
      <c r="D18" s="371">
        <v>2977945</v>
      </c>
      <c r="E18" s="371">
        <v>2977945</v>
      </c>
      <c r="F18" s="371">
        <v>2977945</v>
      </c>
      <c r="G18" s="371">
        <v>2977945</v>
      </c>
      <c r="H18" s="371">
        <v>2977945</v>
      </c>
      <c r="I18" s="371">
        <v>2977945</v>
      </c>
      <c r="J18" s="371">
        <v>2977945</v>
      </c>
      <c r="K18" s="371">
        <v>2977945</v>
      </c>
      <c r="L18" s="371">
        <v>2977945</v>
      </c>
      <c r="M18" s="371">
        <v>2977945</v>
      </c>
      <c r="N18" s="371">
        <v>2977940</v>
      </c>
      <c r="O18" s="372">
        <f t="shared" si="0"/>
        <v>35735335</v>
      </c>
      <c r="Q18" s="414">
        <f t="shared" si="1"/>
        <v>10431400</v>
      </c>
      <c r="R18" s="413">
        <f>'1.1.sz.mell.'!E101</f>
        <v>46166735</v>
      </c>
      <c r="T18" s="414">
        <f t="shared" si="5"/>
        <v>3847228</v>
      </c>
      <c r="U18" s="414">
        <f>ROUND(T18,0)</f>
        <v>3847228</v>
      </c>
    </row>
    <row r="19" spans="1:21" s="373" customFormat="1" ht="14.1" customHeight="1" x14ac:dyDescent="0.25">
      <c r="A19" s="369" t="s">
        <v>190</v>
      </c>
      <c r="B19" s="377" t="s">
        <v>138</v>
      </c>
      <c r="C19" s="371">
        <v>727000</v>
      </c>
      <c r="D19" s="371">
        <v>727000</v>
      </c>
      <c r="E19" s="371">
        <v>727000</v>
      </c>
      <c r="F19" s="371">
        <v>727000</v>
      </c>
      <c r="G19" s="371">
        <v>727000</v>
      </c>
      <c r="H19" s="371">
        <v>727000</v>
      </c>
      <c r="I19" s="371">
        <v>727000</v>
      </c>
      <c r="J19" s="371">
        <v>4023000</v>
      </c>
      <c r="K19" s="371">
        <v>727000</v>
      </c>
      <c r="L19" s="371">
        <v>727000</v>
      </c>
      <c r="M19" s="371">
        <v>727000</v>
      </c>
      <c r="N19" s="371">
        <v>4080400</v>
      </c>
      <c r="O19" s="372">
        <f t="shared" si="0"/>
        <v>15373400</v>
      </c>
      <c r="Q19" s="414">
        <f t="shared" si="1"/>
        <v>0</v>
      </c>
      <c r="R19" s="413">
        <f>'1.1.sz.mell.'!E102</f>
        <v>15373400</v>
      </c>
      <c r="T19" s="414">
        <f t="shared" si="5"/>
        <v>1281117</v>
      </c>
      <c r="U19" s="414">
        <f t="shared" si="3"/>
        <v>1281117</v>
      </c>
    </row>
    <row r="20" spans="1:21" s="373" customFormat="1" ht="14.1" customHeight="1" x14ac:dyDescent="0.25">
      <c r="A20" s="369" t="s">
        <v>193</v>
      </c>
      <c r="B20" s="377" t="s">
        <v>140</v>
      </c>
      <c r="C20" s="371">
        <v>3493945</v>
      </c>
      <c r="D20" s="371">
        <v>3493945</v>
      </c>
      <c r="E20" s="371">
        <v>3493945</v>
      </c>
      <c r="F20" s="371">
        <v>3493945</v>
      </c>
      <c r="G20" s="371">
        <v>3493945</v>
      </c>
      <c r="H20" s="371">
        <v>3493945</v>
      </c>
      <c r="I20" s="371">
        <v>3493945</v>
      </c>
      <c r="J20" s="371">
        <v>3493945</v>
      </c>
      <c r="K20" s="371">
        <v>3493945</v>
      </c>
      <c r="L20" s="371">
        <v>3493945</v>
      </c>
      <c r="M20" s="371">
        <v>3493945</v>
      </c>
      <c r="N20" s="371">
        <v>3493944</v>
      </c>
      <c r="O20" s="372">
        <v>41927339</v>
      </c>
      <c r="Q20" s="414">
        <f t="shared" si="1"/>
        <v>-28989864</v>
      </c>
      <c r="R20" s="413">
        <f>'1.1.sz.mell.'!E103</f>
        <v>12937475</v>
      </c>
      <c r="T20" s="414">
        <f t="shared" si="5"/>
        <v>1078123</v>
      </c>
      <c r="U20" s="414">
        <f t="shared" si="3"/>
        <v>1078123</v>
      </c>
    </row>
    <row r="21" spans="1:21" s="373" customFormat="1" ht="14.1" customHeight="1" x14ac:dyDescent="0.25">
      <c r="A21" s="369" t="s">
        <v>196</v>
      </c>
      <c r="B21" s="377" t="s">
        <v>141</v>
      </c>
      <c r="C21" s="371">
        <v>8277275</v>
      </c>
      <c r="D21" s="371">
        <v>8277275</v>
      </c>
      <c r="E21" s="371">
        <v>8277275</v>
      </c>
      <c r="F21" s="371">
        <v>8277275</v>
      </c>
      <c r="G21" s="371">
        <v>8277275</v>
      </c>
      <c r="H21" s="371">
        <v>8277275</v>
      </c>
      <c r="I21" s="371">
        <v>8277275</v>
      </c>
      <c r="J21" s="371">
        <v>8277275</v>
      </c>
      <c r="K21" s="371">
        <v>8277275</v>
      </c>
      <c r="L21" s="371">
        <v>8277275</v>
      </c>
      <c r="M21" s="371">
        <v>8277275</v>
      </c>
      <c r="N21" s="371">
        <v>8277275</v>
      </c>
      <c r="O21" s="372">
        <f t="shared" si="0"/>
        <v>99327300</v>
      </c>
      <c r="Q21" s="414">
        <f t="shared" si="1"/>
        <v>600000</v>
      </c>
      <c r="R21" s="413">
        <f>'1.1.sz.mell.'!E109</f>
        <v>99927300</v>
      </c>
      <c r="T21" s="414">
        <f t="shared" si="5"/>
        <v>8327275</v>
      </c>
      <c r="U21" s="414">
        <f t="shared" si="3"/>
        <v>8327275</v>
      </c>
    </row>
    <row r="22" spans="1:21" s="373" customFormat="1" x14ac:dyDescent="0.25">
      <c r="A22" s="369" t="s">
        <v>199</v>
      </c>
      <c r="B22" s="370" t="s">
        <v>143</v>
      </c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2">
        <f t="shared" si="0"/>
        <v>0</v>
      </c>
      <c r="Q22" s="414">
        <f t="shared" si="1"/>
        <v>0</v>
      </c>
      <c r="R22" s="413">
        <f>'1.1.sz.mell.'!E111</f>
        <v>0</v>
      </c>
      <c r="T22" s="414">
        <f t="shared" si="5"/>
        <v>0</v>
      </c>
      <c r="U22" s="414">
        <f t="shared" si="3"/>
        <v>0</v>
      </c>
    </row>
    <row r="23" spans="1:21" s="373" customFormat="1" ht="14.1" customHeight="1" x14ac:dyDescent="0.25">
      <c r="A23" s="369" t="s">
        <v>202</v>
      </c>
      <c r="B23" s="377" t="s">
        <v>145</v>
      </c>
      <c r="C23" s="371"/>
      <c r="D23" s="371"/>
      <c r="E23" s="371"/>
      <c r="F23" s="371">
        <v>800000</v>
      </c>
      <c r="G23" s="371">
        <v>800000</v>
      </c>
      <c r="H23" s="371">
        <v>800000</v>
      </c>
      <c r="I23" s="371"/>
      <c r="J23" s="371"/>
      <c r="K23" s="371">
        <v>600000</v>
      </c>
      <c r="L23" s="371"/>
      <c r="M23" s="371"/>
      <c r="N23" s="371"/>
      <c r="O23" s="372">
        <f t="shared" si="0"/>
        <v>3000000</v>
      </c>
      <c r="Q23" s="414">
        <f t="shared" si="1"/>
        <v>0</v>
      </c>
      <c r="R23" s="413">
        <f>'1.1.sz.mell.'!E113</f>
        <v>3000000</v>
      </c>
      <c r="T23" s="414">
        <f t="shared" si="5"/>
        <v>250000</v>
      </c>
      <c r="U23" s="414">
        <f t="shared" si="3"/>
        <v>250000</v>
      </c>
    </row>
    <row r="24" spans="1:21" s="373" customFormat="1" ht="14.1" customHeight="1" x14ac:dyDescent="0.25">
      <c r="A24" s="369" t="s">
        <v>205</v>
      </c>
      <c r="B24" s="377" t="s">
        <v>178</v>
      </c>
      <c r="C24" s="371">
        <v>4975804</v>
      </c>
      <c r="D24" s="371">
        <v>4975804</v>
      </c>
      <c r="E24" s="371">
        <v>4975804</v>
      </c>
      <c r="F24" s="371">
        <v>4975804</v>
      </c>
      <c r="G24" s="371">
        <v>4975804</v>
      </c>
      <c r="H24" s="371">
        <v>4975804</v>
      </c>
      <c r="I24" s="371">
        <v>4975804</v>
      </c>
      <c r="J24" s="371">
        <v>4975804</v>
      </c>
      <c r="K24" s="371">
        <v>4975804</v>
      </c>
      <c r="L24" s="371">
        <v>4975804</v>
      </c>
      <c r="M24" s="371">
        <v>4975804</v>
      </c>
      <c r="N24" s="371">
        <v>4975808</v>
      </c>
      <c r="O24" s="372">
        <f t="shared" si="0"/>
        <v>59709652</v>
      </c>
      <c r="Q24" s="414">
        <f t="shared" si="1"/>
        <v>-37525022</v>
      </c>
      <c r="R24" s="413">
        <f>'1.1.sz.mell.'!E104</f>
        <v>22184630</v>
      </c>
      <c r="T24" s="414">
        <f t="shared" si="5"/>
        <v>1848719</v>
      </c>
      <c r="U24" s="414">
        <f t="shared" si="3"/>
        <v>1848719</v>
      </c>
    </row>
    <row r="25" spans="1:21" s="373" customFormat="1" ht="14.1" customHeight="1" x14ac:dyDescent="0.25">
      <c r="A25" s="369" t="s">
        <v>207</v>
      </c>
      <c r="B25" s="377" t="s">
        <v>498</v>
      </c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2">
        <f t="shared" si="0"/>
        <v>0</v>
      </c>
      <c r="Q25" s="414">
        <f t="shared" si="1"/>
        <v>0</v>
      </c>
      <c r="R25" s="413"/>
      <c r="T25" s="414">
        <f t="shared" si="5"/>
        <v>0</v>
      </c>
      <c r="U25" s="414">
        <f t="shared" si="3"/>
        <v>0</v>
      </c>
    </row>
    <row r="26" spans="1:21" s="373" customFormat="1" ht="14.1" customHeight="1" thickBot="1" x14ac:dyDescent="0.3">
      <c r="A26" s="405" t="s">
        <v>210</v>
      </c>
      <c r="B26" s="377" t="s">
        <v>336</v>
      </c>
      <c r="C26" s="371">
        <v>2849164</v>
      </c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2">
        <f t="shared" si="0"/>
        <v>2849164</v>
      </c>
      <c r="Q26" s="414">
        <f t="shared" si="1"/>
        <v>0</v>
      </c>
      <c r="R26" s="413">
        <f>'1.1.sz.mell.'!E138</f>
        <v>2849164</v>
      </c>
      <c r="T26" s="414">
        <f t="shared" si="5"/>
        <v>237430</v>
      </c>
      <c r="U26" s="414">
        <f t="shared" si="3"/>
        <v>237430</v>
      </c>
    </row>
    <row r="27" spans="1:21" s="364" customFormat="1" ht="15.95" customHeight="1" thickBot="1" x14ac:dyDescent="0.3">
      <c r="A27" s="408" t="s">
        <v>213</v>
      </c>
      <c r="B27" s="404" t="s">
        <v>499</v>
      </c>
      <c r="C27" s="379">
        <f t="shared" ref="C27:N27" si="6">SUM(C16:C26)</f>
        <v>25901212</v>
      </c>
      <c r="D27" s="379">
        <f t="shared" si="6"/>
        <v>23052048</v>
      </c>
      <c r="E27" s="379">
        <f t="shared" si="6"/>
        <v>23052048</v>
      </c>
      <c r="F27" s="379">
        <f t="shared" si="6"/>
        <v>23852048</v>
      </c>
      <c r="G27" s="379">
        <f t="shared" si="6"/>
        <v>23852048</v>
      </c>
      <c r="H27" s="379">
        <f t="shared" si="6"/>
        <v>23852048</v>
      </c>
      <c r="I27" s="379">
        <f t="shared" si="6"/>
        <v>23052048</v>
      </c>
      <c r="J27" s="379">
        <f t="shared" si="6"/>
        <v>26348048</v>
      </c>
      <c r="K27" s="379">
        <f t="shared" si="6"/>
        <v>23652048</v>
      </c>
      <c r="L27" s="379">
        <f t="shared" si="6"/>
        <v>23052048</v>
      </c>
      <c r="M27" s="379">
        <f t="shared" si="6"/>
        <v>23052048</v>
      </c>
      <c r="N27" s="379">
        <f t="shared" si="6"/>
        <v>26405446</v>
      </c>
      <c r="O27" s="380">
        <f t="shared" si="0"/>
        <v>289123138</v>
      </c>
      <c r="Q27" s="414">
        <f t="shared" si="1"/>
        <v>-289123138</v>
      </c>
      <c r="R27" s="413"/>
      <c r="T27" s="414">
        <f t="shared" si="5"/>
        <v>0</v>
      </c>
      <c r="U27" s="414">
        <f t="shared" si="3"/>
        <v>0</v>
      </c>
    </row>
    <row r="28" spans="1:21" ht="16.5" thickBot="1" x14ac:dyDescent="0.3">
      <c r="A28" s="409" t="s">
        <v>216</v>
      </c>
      <c r="B28" s="407" t="s">
        <v>500</v>
      </c>
      <c r="C28" s="385">
        <f t="shared" ref="C28:O28" si="7">C14-C27</f>
        <v>20972919</v>
      </c>
      <c r="D28" s="385">
        <f t="shared" si="7"/>
        <v>-7574866</v>
      </c>
      <c r="E28" s="385">
        <f t="shared" si="7"/>
        <v>-7574866</v>
      </c>
      <c r="F28" s="385">
        <f t="shared" si="7"/>
        <v>-8374866</v>
      </c>
      <c r="G28" s="385">
        <f t="shared" si="7"/>
        <v>63625134</v>
      </c>
      <c r="H28" s="385">
        <f t="shared" si="7"/>
        <v>-8374866</v>
      </c>
      <c r="I28" s="385">
        <f t="shared" si="7"/>
        <v>-7574866</v>
      </c>
      <c r="J28" s="385">
        <f t="shared" si="7"/>
        <v>-10870866</v>
      </c>
      <c r="K28" s="385">
        <f t="shared" si="7"/>
        <v>-8174866</v>
      </c>
      <c r="L28" s="385">
        <f t="shared" si="7"/>
        <v>-7574866</v>
      </c>
      <c r="M28" s="385">
        <f t="shared" si="7"/>
        <v>-7574866</v>
      </c>
      <c r="N28" s="385">
        <f t="shared" si="7"/>
        <v>-10928259</v>
      </c>
      <c r="O28" s="386">
        <f t="shared" si="7"/>
        <v>0</v>
      </c>
      <c r="Q28" s="414">
        <f t="shared" si="1"/>
        <v>258412781</v>
      </c>
      <c r="R28" s="413">
        <f>SUM(R16:R26)</f>
        <v>258412781</v>
      </c>
      <c r="T28" s="414">
        <f t="shared" si="2"/>
        <v>21534398.416666668</v>
      </c>
      <c r="U28" s="414">
        <f t="shared" si="3"/>
        <v>21534398</v>
      </c>
    </row>
    <row r="29" spans="1:21" x14ac:dyDescent="0.25">
      <c r="A29" s="387"/>
    </row>
    <row r="30" spans="1:21" x14ac:dyDescent="0.25">
      <c r="B30" s="388"/>
      <c r="C30" s="389"/>
      <c r="D30" s="389"/>
      <c r="O30" s="358"/>
    </row>
    <row r="31" spans="1:21" x14ac:dyDescent="0.25">
      <c r="O31" s="358"/>
    </row>
    <row r="32" spans="1:21" x14ac:dyDescent="0.25">
      <c r="O32" s="358"/>
    </row>
    <row r="33" spans="15:15" x14ac:dyDescent="0.25">
      <c r="O33" s="358"/>
    </row>
    <row r="34" spans="15:15" x14ac:dyDescent="0.25">
      <c r="O34" s="358"/>
    </row>
    <row r="35" spans="15:15" x14ac:dyDescent="0.25">
      <c r="O35" s="358"/>
    </row>
    <row r="36" spans="15:15" x14ac:dyDescent="0.25">
      <c r="O36" s="358"/>
    </row>
    <row r="37" spans="15:15" x14ac:dyDescent="0.25">
      <c r="O37" s="358"/>
    </row>
    <row r="38" spans="15:15" x14ac:dyDescent="0.25">
      <c r="O38" s="358"/>
    </row>
    <row r="39" spans="15:15" x14ac:dyDescent="0.25">
      <c r="O39" s="358"/>
    </row>
    <row r="40" spans="15:15" x14ac:dyDescent="0.25">
      <c r="O40" s="358"/>
    </row>
    <row r="41" spans="15:15" x14ac:dyDescent="0.25">
      <c r="O41" s="358"/>
    </row>
    <row r="42" spans="15:15" x14ac:dyDescent="0.25">
      <c r="O42" s="358"/>
    </row>
    <row r="43" spans="15:15" x14ac:dyDescent="0.25">
      <c r="O43" s="358"/>
    </row>
    <row r="44" spans="15:15" x14ac:dyDescent="0.25">
      <c r="O44" s="358"/>
    </row>
    <row r="45" spans="15:15" x14ac:dyDescent="0.25">
      <c r="O45" s="358"/>
    </row>
    <row r="46" spans="15:15" x14ac:dyDescent="0.25">
      <c r="O46" s="358"/>
    </row>
    <row r="47" spans="15:15" x14ac:dyDescent="0.25">
      <c r="O47" s="358"/>
    </row>
    <row r="48" spans="15:15" x14ac:dyDescent="0.25">
      <c r="O48" s="358"/>
    </row>
    <row r="49" spans="15:15" x14ac:dyDescent="0.25">
      <c r="O49" s="358"/>
    </row>
    <row r="50" spans="15:15" x14ac:dyDescent="0.25">
      <c r="O50" s="358"/>
    </row>
    <row r="51" spans="15:15" x14ac:dyDescent="0.25">
      <c r="O51" s="358"/>
    </row>
    <row r="52" spans="15:15" x14ac:dyDescent="0.25">
      <c r="O52" s="358"/>
    </row>
    <row r="53" spans="15:15" x14ac:dyDescent="0.25">
      <c r="O53" s="358"/>
    </row>
    <row r="54" spans="15:15" x14ac:dyDescent="0.25">
      <c r="O54" s="358"/>
    </row>
    <row r="55" spans="15:15" x14ac:dyDescent="0.25">
      <c r="O55" s="358"/>
    </row>
    <row r="56" spans="15:15" x14ac:dyDescent="0.25">
      <c r="O56" s="358"/>
    </row>
    <row r="57" spans="15:15" x14ac:dyDescent="0.25">
      <c r="O57" s="358"/>
    </row>
    <row r="58" spans="15:15" x14ac:dyDescent="0.25">
      <c r="O58" s="358"/>
    </row>
    <row r="59" spans="15:15" x14ac:dyDescent="0.25">
      <c r="O59" s="358"/>
    </row>
    <row r="60" spans="15:15" x14ac:dyDescent="0.25">
      <c r="O60" s="358"/>
    </row>
    <row r="61" spans="15:15" x14ac:dyDescent="0.25">
      <c r="O61" s="358"/>
    </row>
    <row r="62" spans="15:15" x14ac:dyDescent="0.25">
      <c r="O62" s="358"/>
    </row>
    <row r="63" spans="15:15" x14ac:dyDescent="0.25">
      <c r="O63" s="358"/>
    </row>
    <row r="64" spans="15:15" x14ac:dyDescent="0.25">
      <c r="O64" s="358"/>
    </row>
    <row r="65" spans="15:15" x14ac:dyDescent="0.25">
      <c r="O65" s="358"/>
    </row>
    <row r="66" spans="15:15" x14ac:dyDescent="0.25">
      <c r="O66" s="358"/>
    </row>
    <row r="67" spans="15:15" x14ac:dyDescent="0.25">
      <c r="O67" s="358"/>
    </row>
    <row r="68" spans="15:15" x14ac:dyDescent="0.25">
      <c r="O68" s="358"/>
    </row>
    <row r="69" spans="15:15" x14ac:dyDescent="0.25">
      <c r="O69" s="358"/>
    </row>
    <row r="70" spans="15:15" x14ac:dyDescent="0.25">
      <c r="O70" s="358"/>
    </row>
    <row r="71" spans="15:15" x14ac:dyDescent="0.25">
      <c r="O71" s="358"/>
    </row>
    <row r="72" spans="15:15" x14ac:dyDescent="0.25">
      <c r="O72" s="358"/>
    </row>
    <row r="73" spans="15:15" x14ac:dyDescent="0.25">
      <c r="O73" s="358"/>
    </row>
    <row r="74" spans="15:15" x14ac:dyDescent="0.25">
      <c r="O74" s="358"/>
    </row>
    <row r="75" spans="15:15" x14ac:dyDescent="0.25">
      <c r="O75" s="358"/>
    </row>
    <row r="76" spans="15:15" x14ac:dyDescent="0.25">
      <c r="O76" s="358"/>
    </row>
    <row r="77" spans="15:15" x14ac:dyDescent="0.25">
      <c r="O77" s="358"/>
    </row>
    <row r="78" spans="15:15" x14ac:dyDescent="0.25">
      <c r="O78" s="358"/>
    </row>
    <row r="79" spans="15:15" x14ac:dyDescent="0.25">
      <c r="O79" s="358"/>
    </row>
    <row r="80" spans="15:15" x14ac:dyDescent="0.25">
      <c r="O80" s="358"/>
    </row>
    <row r="81" spans="15:15" x14ac:dyDescent="0.25">
      <c r="O81" s="358"/>
    </row>
    <row r="82" spans="15:15" x14ac:dyDescent="0.25">
      <c r="O82" s="358"/>
    </row>
    <row r="83" spans="15:15" x14ac:dyDescent="0.25">
      <c r="O83" s="358"/>
    </row>
  </sheetData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85" orientation="landscape" r:id="rId1"/>
  <headerFooter alignWithMargins="0">
    <oddHeader>&amp;R&amp;"Times New Roman CE,Félkövér dőlt" 13. melléklet</oddHeader>
  </headerFooter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Layout" zoomScaleNormal="100" workbookViewId="0">
      <selection activeCell="H5" sqref="H5"/>
    </sheetView>
  </sheetViews>
  <sheetFormatPr defaultColWidth="9.125" defaultRowHeight="12.75" x14ac:dyDescent="0.25"/>
  <cols>
    <col min="1" max="1" width="5.875" style="125" customWidth="1"/>
    <col min="2" max="2" width="42.625" style="51" customWidth="1"/>
    <col min="3" max="4" width="12.375" style="51" customWidth="1"/>
    <col min="5" max="5" width="11" style="51" customWidth="1"/>
    <col min="6" max="6" width="11.875" style="51" customWidth="1"/>
    <col min="7" max="7" width="13.25" style="51" customWidth="1"/>
    <col min="8" max="8" width="14.375" style="51" customWidth="1"/>
    <col min="9" max="16384" width="9.125" style="51"/>
  </cols>
  <sheetData>
    <row r="1" spans="1:8" s="240" customFormat="1" ht="15.75" thickBot="1" x14ac:dyDescent="0.3">
      <c r="A1" s="239"/>
      <c r="H1" s="126" t="s">
        <v>861</v>
      </c>
    </row>
    <row r="2" spans="1:8" s="222" customFormat="1" ht="26.25" customHeight="1" x14ac:dyDescent="0.25">
      <c r="A2" s="688" t="s">
        <v>7</v>
      </c>
      <c r="B2" s="690" t="s">
        <v>337</v>
      </c>
      <c r="C2" s="688" t="s">
        <v>338</v>
      </c>
      <c r="D2" s="688" t="s">
        <v>339</v>
      </c>
      <c r="E2" s="260" t="s">
        <v>340</v>
      </c>
      <c r="F2" s="261"/>
      <c r="G2" s="261"/>
      <c r="H2" s="262"/>
    </row>
    <row r="3" spans="1:8" s="224" customFormat="1" ht="32.25" customHeight="1" thickBot="1" x14ac:dyDescent="0.3">
      <c r="A3" s="689"/>
      <c r="B3" s="691"/>
      <c r="C3" s="691"/>
      <c r="D3" s="689"/>
      <c r="E3" s="263" t="s">
        <v>973</v>
      </c>
      <c r="F3" s="263" t="s">
        <v>1002</v>
      </c>
      <c r="G3" s="263" t="s">
        <v>1060</v>
      </c>
      <c r="H3" s="223" t="s">
        <v>1061</v>
      </c>
    </row>
    <row r="4" spans="1:8" s="229" customFormat="1" ht="12.95" customHeight="1" thickBot="1" x14ac:dyDescent="0.3">
      <c r="A4" s="225">
        <v>1</v>
      </c>
      <c r="B4" s="226">
        <v>2</v>
      </c>
      <c r="C4" s="226">
        <v>3</v>
      </c>
      <c r="D4" s="227">
        <v>4</v>
      </c>
      <c r="E4" s="225">
        <v>5</v>
      </c>
      <c r="F4" s="227">
        <v>6</v>
      </c>
      <c r="G4" s="227">
        <v>7</v>
      </c>
      <c r="H4" s="228">
        <v>8</v>
      </c>
    </row>
    <row r="5" spans="1:8" ht="20.100000000000001" customHeight="1" thickBot="1" x14ac:dyDescent="0.3">
      <c r="A5" s="230" t="s">
        <v>10</v>
      </c>
      <c r="B5" s="231" t="s">
        <v>341</v>
      </c>
      <c r="C5" s="264"/>
      <c r="D5" s="265"/>
      <c r="E5" s="266"/>
      <c r="F5" s="267">
        <f>SUM(F6:F9)</f>
        <v>0</v>
      </c>
      <c r="G5" s="267">
        <f>SUM(G6:G9)</f>
        <v>0</v>
      </c>
      <c r="H5" s="268">
        <f>SUM(H6:H9)</f>
        <v>0</v>
      </c>
    </row>
    <row r="6" spans="1:8" ht="20.100000000000001" customHeight="1" x14ac:dyDescent="0.25">
      <c r="A6" s="232" t="s">
        <v>23</v>
      </c>
      <c r="B6" s="233" t="s">
        <v>481</v>
      </c>
      <c r="C6" s="269"/>
      <c r="D6" s="270"/>
      <c r="E6" s="234"/>
      <c r="F6" s="235"/>
      <c r="G6" s="235"/>
      <c r="H6" s="236"/>
    </row>
    <row r="7" spans="1:8" x14ac:dyDescent="0.25">
      <c r="A7" s="232" t="s">
        <v>35</v>
      </c>
      <c r="B7" s="233" t="s">
        <v>4</v>
      </c>
      <c r="C7" s="269"/>
      <c r="D7" s="270"/>
      <c r="E7" s="234"/>
      <c r="F7" s="235"/>
      <c r="G7" s="235"/>
      <c r="H7" s="236"/>
    </row>
    <row r="8" spans="1:8" x14ac:dyDescent="0.25">
      <c r="A8" s="232" t="s">
        <v>147</v>
      </c>
      <c r="B8" s="233"/>
      <c r="C8" s="269"/>
      <c r="D8" s="270"/>
      <c r="E8" s="234"/>
      <c r="F8" s="235"/>
      <c r="G8" s="235"/>
      <c r="H8" s="236"/>
    </row>
    <row r="9" spans="1:8" ht="20.100000000000001" customHeight="1" thickBot="1" x14ac:dyDescent="0.3">
      <c r="A9" s="232" t="s">
        <v>49</v>
      </c>
      <c r="B9" s="233" t="s">
        <v>307</v>
      </c>
      <c r="C9" s="269"/>
      <c r="D9" s="270"/>
      <c r="E9" s="234"/>
      <c r="F9" s="235"/>
      <c r="G9" s="235"/>
      <c r="H9" s="236"/>
    </row>
    <row r="10" spans="1:8" ht="20.100000000000001" customHeight="1" thickBot="1" x14ac:dyDescent="0.3">
      <c r="A10" s="230" t="s">
        <v>71</v>
      </c>
      <c r="B10" s="231" t="s">
        <v>342</v>
      </c>
      <c r="C10" s="264"/>
      <c r="D10" s="265"/>
      <c r="E10" s="266">
        <f>SUM(E11:E14)</f>
        <v>0</v>
      </c>
      <c r="F10" s="267">
        <f>SUM(F11:F14)</f>
        <v>0</v>
      </c>
      <c r="G10" s="267">
        <f>SUM(G11:G14)</f>
        <v>0</v>
      </c>
      <c r="H10" s="268">
        <f>SUM(H11:H14)</f>
        <v>0</v>
      </c>
    </row>
    <row r="11" spans="1:8" ht="20.100000000000001" customHeight="1" x14ac:dyDescent="0.25">
      <c r="A11" s="232" t="s">
        <v>154</v>
      </c>
      <c r="B11" s="233" t="s">
        <v>343</v>
      </c>
      <c r="C11" s="269"/>
      <c r="D11" s="270"/>
      <c r="E11" s="234"/>
      <c r="F11" s="235"/>
      <c r="G11" s="235"/>
      <c r="H11" s="236"/>
    </row>
    <row r="12" spans="1:8" ht="20.100000000000001" customHeight="1" x14ac:dyDescent="0.25">
      <c r="A12" s="232" t="s">
        <v>89</v>
      </c>
      <c r="B12" s="233" t="s">
        <v>307</v>
      </c>
      <c r="C12" s="269"/>
      <c r="D12" s="270"/>
      <c r="E12" s="234"/>
      <c r="F12" s="235"/>
      <c r="G12" s="235"/>
      <c r="H12" s="236"/>
    </row>
    <row r="13" spans="1:8" ht="20.100000000000001" customHeight="1" x14ac:dyDescent="0.25">
      <c r="A13" s="232" t="s">
        <v>91</v>
      </c>
      <c r="B13" s="233" t="s">
        <v>307</v>
      </c>
      <c r="C13" s="269"/>
      <c r="D13" s="270"/>
      <c r="E13" s="234"/>
      <c r="F13" s="235"/>
      <c r="G13" s="235"/>
      <c r="H13" s="236"/>
    </row>
    <row r="14" spans="1:8" ht="20.100000000000001" customHeight="1" thickBot="1" x14ac:dyDescent="0.3">
      <c r="A14" s="232" t="s">
        <v>160</v>
      </c>
      <c r="B14" s="233" t="s">
        <v>307</v>
      </c>
      <c r="C14" s="269"/>
      <c r="D14" s="270"/>
      <c r="E14" s="234"/>
      <c r="F14" s="235"/>
      <c r="G14" s="235"/>
      <c r="H14" s="236"/>
    </row>
    <row r="15" spans="1:8" ht="20.100000000000001" customHeight="1" thickBot="1" x14ac:dyDescent="0.3">
      <c r="A15" s="230" t="s">
        <v>179</v>
      </c>
      <c r="B15" s="271" t="s">
        <v>344</v>
      </c>
      <c r="C15" s="272"/>
      <c r="D15" s="273"/>
      <c r="E15" s="266">
        <f>E5+E10</f>
        <v>0</v>
      </c>
      <c r="F15" s="267">
        <f>F5+F10</f>
        <v>0</v>
      </c>
      <c r="G15" s="267">
        <f>G5+G10</f>
        <v>0</v>
      </c>
      <c r="H15" s="268">
        <f>H5+H10</f>
        <v>0</v>
      </c>
    </row>
    <row r="16" spans="1:8" ht="20.100000000000001" customHeight="1" x14ac:dyDescent="0.25"/>
  </sheetData>
  <mergeCells count="4">
    <mergeCell ref="A2:A3"/>
    <mergeCell ref="B2:B3"/>
    <mergeCell ref="C2:C3"/>
    <mergeCell ref="D2:D3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14.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view="pageLayout" zoomScaleNormal="120" zoomScaleSheetLayoutView="100" workbookViewId="0">
      <selection activeCell="C14" sqref="C14"/>
    </sheetView>
  </sheetViews>
  <sheetFormatPr defaultRowHeight="15.75" x14ac:dyDescent="0.25"/>
  <cols>
    <col min="1" max="1" width="7.75" style="63" customWidth="1"/>
    <col min="2" max="2" width="56.875" style="63" bestFit="1" customWidth="1"/>
    <col min="3" max="3" width="13.25" style="119" customWidth="1"/>
    <col min="4" max="5" width="13.25" style="63" customWidth="1"/>
    <col min="6" max="6" width="7.75" style="63" customWidth="1"/>
    <col min="7" max="7" width="15.375" style="423" hidden="1" customWidth="1"/>
    <col min="8" max="8" width="9.125" style="63" hidden="1" customWidth="1"/>
    <col min="9" max="11" width="13" style="63" hidden="1" customWidth="1"/>
    <col min="12" max="12" width="9.125" style="63" hidden="1" customWidth="1"/>
    <col min="13" max="15" width="13.75" style="63" hidden="1" customWidth="1"/>
    <col min="16" max="256" width="9.125" style="63"/>
    <col min="257" max="257" width="7.75" style="63" customWidth="1"/>
    <col min="258" max="258" width="56.875" style="63" bestFit="1" customWidth="1"/>
    <col min="259" max="261" width="13.25" style="63" customWidth="1"/>
    <col min="262" max="262" width="7.75" style="63" customWidth="1"/>
    <col min="263" max="512" width="9.125" style="63"/>
    <col min="513" max="513" width="7.75" style="63" customWidth="1"/>
    <col min="514" max="514" width="56.875" style="63" bestFit="1" customWidth="1"/>
    <col min="515" max="517" width="13.25" style="63" customWidth="1"/>
    <col min="518" max="518" width="7.75" style="63" customWidth="1"/>
    <col min="519" max="768" width="9.125" style="63"/>
    <col min="769" max="769" width="7.75" style="63" customWidth="1"/>
    <col min="770" max="770" width="56.875" style="63" bestFit="1" customWidth="1"/>
    <col min="771" max="773" width="13.25" style="63" customWidth="1"/>
    <col min="774" max="774" width="7.75" style="63" customWidth="1"/>
    <col min="775" max="1024" width="9.125" style="63"/>
    <col min="1025" max="1025" width="7.75" style="63" customWidth="1"/>
    <col min="1026" max="1026" width="56.875" style="63" bestFit="1" customWidth="1"/>
    <col min="1027" max="1029" width="13.25" style="63" customWidth="1"/>
    <col min="1030" max="1030" width="7.75" style="63" customWidth="1"/>
    <col min="1031" max="1280" width="9.125" style="63"/>
    <col min="1281" max="1281" width="7.75" style="63" customWidth="1"/>
    <col min="1282" max="1282" width="56.875" style="63" bestFit="1" customWidth="1"/>
    <col min="1283" max="1285" width="13.25" style="63" customWidth="1"/>
    <col min="1286" max="1286" width="7.75" style="63" customWidth="1"/>
    <col min="1287" max="1536" width="9.125" style="63"/>
    <col min="1537" max="1537" width="7.75" style="63" customWidth="1"/>
    <col min="1538" max="1538" width="56.875" style="63" bestFit="1" customWidth="1"/>
    <col min="1539" max="1541" width="13.25" style="63" customWidth="1"/>
    <col min="1542" max="1542" width="7.75" style="63" customWidth="1"/>
    <col min="1543" max="1792" width="9.125" style="63"/>
    <col min="1793" max="1793" width="7.75" style="63" customWidth="1"/>
    <col min="1794" max="1794" width="56.875" style="63" bestFit="1" customWidth="1"/>
    <col min="1795" max="1797" width="13.25" style="63" customWidth="1"/>
    <col min="1798" max="1798" width="7.75" style="63" customWidth="1"/>
    <col min="1799" max="2048" width="9.125" style="63"/>
    <col min="2049" max="2049" width="7.75" style="63" customWidth="1"/>
    <col min="2050" max="2050" width="56.875" style="63" bestFit="1" customWidth="1"/>
    <col min="2051" max="2053" width="13.25" style="63" customWidth="1"/>
    <col min="2054" max="2054" width="7.75" style="63" customWidth="1"/>
    <col min="2055" max="2304" width="9.125" style="63"/>
    <col min="2305" max="2305" width="7.75" style="63" customWidth="1"/>
    <col min="2306" max="2306" width="56.875" style="63" bestFit="1" customWidth="1"/>
    <col min="2307" max="2309" width="13.25" style="63" customWidth="1"/>
    <col min="2310" max="2310" width="7.75" style="63" customWidth="1"/>
    <col min="2311" max="2560" width="9.125" style="63"/>
    <col min="2561" max="2561" width="7.75" style="63" customWidth="1"/>
    <col min="2562" max="2562" width="56.875" style="63" bestFit="1" customWidth="1"/>
    <col min="2563" max="2565" width="13.25" style="63" customWidth="1"/>
    <col min="2566" max="2566" width="7.75" style="63" customWidth="1"/>
    <col min="2567" max="2816" width="9.125" style="63"/>
    <col min="2817" max="2817" width="7.75" style="63" customWidth="1"/>
    <col min="2818" max="2818" width="56.875" style="63" bestFit="1" customWidth="1"/>
    <col min="2819" max="2821" width="13.25" style="63" customWidth="1"/>
    <col min="2822" max="2822" width="7.75" style="63" customWidth="1"/>
    <col min="2823" max="3072" width="9.125" style="63"/>
    <col min="3073" max="3073" width="7.75" style="63" customWidth="1"/>
    <col min="3074" max="3074" width="56.875" style="63" bestFit="1" customWidth="1"/>
    <col min="3075" max="3077" width="13.25" style="63" customWidth="1"/>
    <col min="3078" max="3078" width="7.75" style="63" customWidth="1"/>
    <col min="3079" max="3328" width="9.125" style="63"/>
    <col min="3329" max="3329" width="7.75" style="63" customWidth="1"/>
    <col min="3330" max="3330" width="56.875" style="63" bestFit="1" customWidth="1"/>
    <col min="3331" max="3333" width="13.25" style="63" customWidth="1"/>
    <col min="3334" max="3334" width="7.75" style="63" customWidth="1"/>
    <col min="3335" max="3584" width="9.125" style="63"/>
    <col min="3585" max="3585" width="7.75" style="63" customWidth="1"/>
    <col min="3586" max="3586" width="56.875" style="63" bestFit="1" customWidth="1"/>
    <col min="3587" max="3589" width="13.25" style="63" customWidth="1"/>
    <col min="3590" max="3590" width="7.75" style="63" customWidth="1"/>
    <col min="3591" max="3840" width="9.125" style="63"/>
    <col min="3841" max="3841" width="7.75" style="63" customWidth="1"/>
    <col min="3842" max="3842" width="56.875" style="63" bestFit="1" customWidth="1"/>
    <col min="3843" max="3845" width="13.25" style="63" customWidth="1"/>
    <col min="3846" max="3846" width="7.75" style="63" customWidth="1"/>
    <col min="3847" max="4096" width="9.125" style="63"/>
    <col min="4097" max="4097" width="7.75" style="63" customWidth="1"/>
    <col min="4098" max="4098" width="56.875" style="63" bestFit="1" customWidth="1"/>
    <col min="4099" max="4101" width="13.25" style="63" customWidth="1"/>
    <col min="4102" max="4102" width="7.75" style="63" customWidth="1"/>
    <col min="4103" max="4352" width="9.125" style="63"/>
    <col min="4353" max="4353" width="7.75" style="63" customWidth="1"/>
    <col min="4354" max="4354" width="56.875" style="63" bestFit="1" customWidth="1"/>
    <col min="4355" max="4357" width="13.25" style="63" customWidth="1"/>
    <col min="4358" max="4358" width="7.75" style="63" customWidth="1"/>
    <col min="4359" max="4608" width="9.125" style="63"/>
    <col min="4609" max="4609" width="7.75" style="63" customWidth="1"/>
    <col min="4610" max="4610" width="56.875" style="63" bestFit="1" customWidth="1"/>
    <col min="4611" max="4613" width="13.25" style="63" customWidth="1"/>
    <col min="4614" max="4614" width="7.75" style="63" customWidth="1"/>
    <col min="4615" max="4864" width="9.125" style="63"/>
    <col min="4865" max="4865" width="7.75" style="63" customWidth="1"/>
    <col min="4866" max="4866" width="56.875" style="63" bestFit="1" customWidth="1"/>
    <col min="4867" max="4869" width="13.25" style="63" customWidth="1"/>
    <col min="4870" max="4870" width="7.75" style="63" customWidth="1"/>
    <col min="4871" max="5120" width="9.125" style="63"/>
    <col min="5121" max="5121" width="7.75" style="63" customWidth="1"/>
    <col min="5122" max="5122" width="56.875" style="63" bestFit="1" customWidth="1"/>
    <col min="5123" max="5125" width="13.25" style="63" customWidth="1"/>
    <col min="5126" max="5126" width="7.75" style="63" customWidth="1"/>
    <col min="5127" max="5376" width="9.125" style="63"/>
    <col min="5377" max="5377" width="7.75" style="63" customWidth="1"/>
    <col min="5378" max="5378" width="56.875" style="63" bestFit="1" customWidth="1"/>
    <col min="5379" max="5381" width="13.25" style="63" customWidth="1"/>
    <col min="5382" max="5382" width="7.75" style="63" customWidth="1"/>
    <col min="5383" max="5632" width="9.125" style="63"/>
    <col min="5633" max="5633" width="7.75" style="63" customWidth="1"/>
    <col min="5634" max="5634" width="56.875" style="63" bestFit="1" customWidth="1"/>
    <col min="5635" max="5637" width="13.25" style="63" customWidth="1"/>
    <col min="5638" max="5638" width="7.75" style="63" customWidth="1"/>
    <col min="5639" max="5888" width="9.125" style="63"/>
    <col min="5889" max="5889" width="7.75" style="63" customWidth="1"/>
    <col min="5890" max="5890" width="56.875" style="63" bestFit="1" customWidth="1"/>
    <col min="5891" max="5893" width="13.25" style="63" customWidth="1"/>
    <col min="5894" max="5894" width="7.75" style="63" customWidth="1"/>
    <col min="5895" max="6144" width="9.125" style="63"/>
    <col min="6145" max="6145" width="7.75" style="63" customWidth="1"/>
    <col min="6146" max="6146" width="56.875" style="63" bestFit="1" customWidth="1"/>
    <col min="6147" max="6149" width="13.25" style="63" customWidth="1"/>
    <col min="6150" max="6150" width="7.75" style="63" customWidth="1"/>
    <col min="6151" max="6400" width="9.125" style="63"/>
    <col min="6401" max="6401" width="7.75" style="63" customWidth="1"/>
    <col min="6402" max="6402" width="56.875" style="63" bestFit="1" customWidth="1"/>
    <col min="6403" max="6405" width="13.25" style="63" customWidth="1"/>
    <col min="6406" max="6406" width="7.75" style="63" customWidth="1"/>
    <col min="6407" max="6656" width="9.125" style="63"/>
    <col min="6657" max="6657" width="7.75" style="63" customWidth="1"/>
    <col min="6658" max="6658" width="56.875" style="63" bestFit="1" customWidth="1"/>
    <col min="6659" max="6661" width="13.25" style="63" customWidth="1"/>
    <col min="6662" max="6662" width="7.75" style="63" customWidth="1"/>
    <col min="6663" max="6912" width="9.125" style="63"/>
    <col min="6913" max="6913" width="7.75" style="63" customWidth="1"/>
    <col min="6914" max="6914" width="56.875" style="63" bestFit="1" customWidth="1"/>
    <col min="6915" max="6917" width="13.25" style="63" customWidth="1"/>
    <col min="6918" max="6918" width="7.75" style="63" customWidth="1"/>
    <col min="6919" max="7168" width="9.125" style="63"/>
    <col min="7169" max="7169" width="7.75" style="63" customWidth="1"/>
    <col min="7170" max="7170" width="56.875" style="63" bestFit="1" customWidth="1"/>
    <col min="7171" max="7173" width="13.25" style="63" customWidth="1"/>
    <col min="7174" max="7174" width="7.75" style="63" customWidth="1"/>
    <col min="7175" max="7424" width="9.125" style="63"/>
    <col min="7425" max="7425" width="7.75" style="63" customWidth="1"/>
    <col min="7426" max="7426" width="56.875" style="63" bestFit="1" customWidth="1"/>
    <col min="7427" max="7429" width="13.25" style="63" customWidth="1"/>
    <col min="7430" max="7430" width="7.75" style="63" customWidth="1"/>
    <col min="7431" max="7680" width="9.125" style="63"/>
    <col min="7681" max="7681" width="7.75" style="63" customWidth="1"/>
    <col min="7682" max="7682" width="56.875" style="63" bestFit="1" customWidth="1"/>
    <col min="7683" max="7685" width="13.25" style="63" customWidth="1"/>
    <col min="7686" max="7686" width="7.75" style="63" customWidth="1"/>
    <col min="7687" max="7936" width="9.125" style="63"/>
    <col min="7937" max="7937" width="7.75" style="63" customWidth="1"/>
    <col min="7938" max="7938" width="56.875" style="63" bestFit="1" customWidth="1"/>
    <col min="7939" max="7941" width="13.25" style="63" customWidth="1"/>
    <col min="7942" max="7942" width="7.75" style="63" customWidth="1"/>
    <col min="7943" max="8192" width="9.125" style="63"/>
    <col min="8193" max="8193" width="7.75" style="63" customWidth="1"/>
    <col min="8194" max="8194" width="56.875" style="63" bestFit="1" customWidth="1"/>
    <col min="8195" max="8197" width="13.25" style="63" customWidth="1"/>
    <col min="8198" max="8198" width="7.75" style="63" customWidth="1"/>
    <col min="8199" max="8448" width="9.125" style="63"/>
    <col min="8449" max="8449" width="7.75" style="63" customWidth="1"/>
    <col min="8450" max="8450" width="56.875" style="63" bestFit="1" customWidth="1"/>
    <col min="8451" max="8453" width="13.25" style="63" customWidth="1"/>
    <col min="8454" max="8454" width="7.75" style="63" customWidth="1"/>
    <col min="8455" max="8704" width="9.125" style="63"/>
    <col min="8705" max="8705" width="7.75" style="63" customWidth="1"/>
    <col min="8706" max="8706" width="56.875" style="63" bestFit="1" customWidth="1"/>
    <col min="8707" max="8709" width="13.25" style="63" customWidth="1"/>
    <col min="8710" max="8710" width="7.75" style="63" customWidth="1"/>
    <col min="8711" max="8960" width="9.125" style="63"/>
    <col min="8961" max="8961" width="7.75" style="63" customWidth="1"/>
    <col min="8962" max="8962" width="56.875" style="63" bestFit="1" customWidth="1"/>
    <col min="8963" max="8965" width="13.25" style="63" customWidth="1"/>
    <col min="8966" max="8966" width="7.75" style="63" customWidth="1"/>
    <col min="8967" max="9216" width="9.125" style="63"/>
    <col min="9217" max="9217" width="7.75" style="63" customWidth="1"/>
    <col min="9218" max="9218" width="56.875" style="63" bestFit="1" customWidth="1"/>
    <col min="9219" max="9221" width="13.25" style="63" customWidth="1"/>
    <col min="9222" max="9222" width="7.75" style="63" customWidth="1"/>
    <col min="9223" max="9472" width="9.125" style="63"/>
    <col min="9473" max="9473" width="7.75" style="63" customWidth="1"/>
    <col min="9474" max="9474" width="56.875" style="63" bestFit="1" customWidth="1"/>
    <col min="9475" max="9477" width="13.25" style="63" customWidth="1"/>
    <col min="9478" max="9478" width="7.75" style="63" customWidth="1"/>
    <col min="9479" max="9728" width="9.125" style="63"/>
    <col min="9729" max="9729" width="7.75" style="63" customWidth="1"/>
    <col min="9730" max="9730" width="56.875" style="63" bestFit="1" customWidth="1"/>
    <col min="9731" max="9733" width="13.25" style="63" customWidth="1"/>
    <col min="9734" max="9734" width="7.75" style="63" customWidth="1"/>
    <col min="9735" max="9984" width="9.125" style="63"/>
    <col min="9985" max="9985" width="7.75" style="63" customWidth="1"/>
    <col min="9986" max="9986" width="56.875" style="63" bestFit="1" customWidth="1"/>
    <col min="9987" max="9989" width="13.25" style="63" customWidth="1"/>
    <col min="9990" max="9990" width="7.75" style="63" customWidth="1"/>
    <col min="9991" max="10240" width="9.125" style="63"/>
    <col min="10241" max="10241" width="7.75" style="63" customWidth="1"/>
    <col min="10242" max="10242" width="56.875" style="63" bestFit="1" customWidth="1"/>
    <col min="10243" max="10245" width="13.25" style="63" customWidth="1"/>
    <col min="10246" max="10246" width="7.75" style="63" customWidth="1"/>
    <col min="10247" max="10496" width="9.125" style="63"/>
    <col min="10497" max="10497" width="7.75" style="63" customWidth="1"/>
    <col min="10498" max="10498" width="56.875" style="63" bestFit="1" customWidth="1"/>
    <col min="10499" max="10501" width="13.25" style="63" customWidth="1"/>
    <col min="10502" max="10502" width="7.75" style="63" customWidth="1"/>
    <col min="10503" max="10752" width="9.125" style="63"/>
    <col min="10753" max="10753" width="7.75" style="63" customWidth="1"/>
    <col min="10754" max="10754" width="56.875" style="63" bestFit="1" customWidth="1"/>
    <col min="10755" max="10757" width="13.25" style="63" customWidth="1"/>
    <col min="10758" max="10758" width="7.75" style="63" customWidth="1"/>
    <col min="10759" max="11008" width="9.125" style="63"/>
    <col min="11009" max="11009" width="7.75" style="63" customWidth="1"/>
    <col min="11010" max="11010" width="56.875" style="63" bestFit="1" customWidth="1"/>
    <col min="11011" max="11013" width="13.25" style="63" customWidth="1"/>
    <col min="11014" max="11014" width="7.75" style="63" customWidth="1"/>
    <col min="11015" max="11264" width="9.125" style="63"/>
    <col min="11265" max="11265" width="7.75" style="63" customWidth="1"/>
    <col min="11266" max="11266" width="56.875" style="63" bestFit="1" customWidth="1"/>
    <col min="11267" max="11269" width="13.25" style="63" customWidth="1"/>
    <col min="11270" max="11270" width="7.75" style="63" customWidth="1"/>
    <col min="11271" max="11520" width="9.125" style="63"/>
    <col min="11521" max="11521" width="7.75" style="63" customWidth="1"/>
    <col min="11522" max="11522" width="56.875" style="63" bestFit="1" customWidth="1"/>
    <col min="11523" max="11525" width="13.25" style="63" customWidth="1"/>
    <col min="11526" max="11526" width="7.75" style="63" customWidth="1"/>
    <col min="11527" max="11776" width="9.125" style="63"/>
    <col min="11777" max="11777" width="7.75" style="63" customWidth="1"/>
    <col min="11778" max="11778" width="56.875" style="63" bestFit="1" customWidth="1"/>
    <col min="11779" max="11781" width="13.25" style="63" customWidth="1"/>
    <col min="11782" max="11782" width="7.75" style="63" customWidth="1"/>
    <col min="11783" max="12032" width="9.125" style="63"/>
    <col min="12033" max="12033" width="7.75" style="63" customWidth="1"/>
    <col min="12034" max="12034" width="56.875" style="63" bestFit="1" customWidth="1"/>
    <col min="12035" max="12037" width="13.25" style="63" customWidth="1"/>
    <col min="12038" max="12038" width="7.75" style="63" customWidth="1"/>
    <col min="12039" max="12288" width="9.125" style="63"/>
    <col min="12289" max="12289" width="7.75" style="63" customWidth="1"/>
    <col min="12290" max="12290" width="56.875" style="63" bestFit="1" customWidth="1"/>
    <col min="12291" max="12293" width="13.25" style="63" customWidth="1"/>
    <col min="12294" max="12294" width="7.75" style="63" customWidth="1"/>
    <col min="12295" max="12544" width="9.125" style="63"/>
    <col min="12545" max="12545" width="7.75" style="63" customWidth="1"/>
    <col min="12546" max="12546" width="56.875" style="63" bestFit="1" customWidth="1"/>
    <col min="12547" max="12549" width="13.25" style="63" customWidth="1"/>
    <col min="12550" max="12550" width="7.75" style="63" customWidth="1"/>
    <col min="12551" max="12800" width="9.125" style="63"/>
    <col min="12801" max="12801" width="7.75" style="63" customWidth="1"/>
    <col min="12802" max="12802" width="56.875" style="63" bestFit="1" customWidth="1"/>
    <col min="12803" max="12805" width="13.25" style="63" customWidth="1"/>
    <col min="12806" max="12806" width="7.75" style="63" customWidth="1"/>
    <col min="12807" max="13056" width="9.125" style="63"/>
    <col min="13057" max="13057" width="7.75" style="63" customWidth="1"/>
    <col min="13058" max="13058" width="56.875" style="63" bestFit="1" customWidth="1"/>
    <col min="13059" max="13061" width="13.25" style="63" customWidth="1"/>
    <col min="13062" max="13062" width="7.75" style="63" customWidth="1"/>
    <col min="13063" max="13312" width="9.125" style="63"/>
    <col min="13313" max="13313" width="7.75" style="63" customWidth="1"/>
    <col min="13314" max="13314" width="56.875" style="63" bestFit="1" customWidth="1"/>
    <col min="13315" max="13317" width="13.25" style="63" customWidth="1"/>
    <col min="13318" max="13318" width="7.75" style="63" customWidth="1"/>
    <col min="13319" max="13568" width="9.125" style="63"/>
    <col min="13569" max="13569" width="7.75" style="63" customWidth="1"/>
    <col min="13570" max="13570" width="56.875" style="63" bestFit="1" customWidth="1"/>
    <col min="13571" max="13573" width="13.25" style="63" customWidth="1"/>
    <col min="13574" max="13574" width="7.75" style="63" customWidth="1"/>
    <col min="13575" max="13824" width="9.125" style="63"/>
    <col min="13825" max="13825" width="7.75" style="63" customWidth="1"/>
    <col min="13826" max="13826" width="56.875" style="63" bestFit="1" customWidth="1"/>
    <col min="13827" max="13829" width="13.25" style="63" customWidth="1"/>
    <col min="13830" max="13830" width="7.75" style="63" customWidth="1"/>
    <col min="13831" max="14080" width="9.125" style="63"/>
    <col min="14081" max="14081" width="7.75" style="63" customWidth="1"/>
    <col min="14082" max="14082" width="56.875" style="63" bestFit="1" customWidth="1"/>
    <col min="14083" max="14085" width="13.25" style="63" customWidth="1"/>
    <col min="14086" max="14086" width="7.75" style="63" customWidth="1"/>
    <col min="14087" max="14336" width="9.125" style="63"/>
    <col min="14337" max="14337" width="7.75" style="63" customWidth="1"/>
    <col min="14338" max="14338" width="56.875" style="63" bestFit="1" customWidth="1"/>
    <col min="14339" max="14341" width="13.25" style="63" customWidth="1"/>
    <col min="14342" max="14342" width="7.75" style="63" customWidth="1"/>
    <col min="14343" max="14592" width="9.125" style="63"/>
    <col min="14593" max="14593" width="7.75" style="63" customWidth="1"/>
    <col min="14594" max="14594" width="56.875" style="63" bestFit="1" customWidth="1"/>
    <col min="14595" max="14597" width="13.25" style="63" customWidth="1"/>
    <col min="14598" max="14598" width="7.75" style="63" customWidth="1"/>
    <col min="14599" max="14848" width="9.125" style="63"/>
    <col min="14849" max="14849" width="7.75" style="63" customWidth="1"/>
    <col min="14850" max="14850" width="56.875" style="63" bestFit="1" customWidth="1"/>
    <col min="14851" max="14853" width="13.25" style="63" customWidth="1"/>
    <col min="14854" max="14854" width="7.75" style="63" customWidth="1"/>
    <col min="14855" max="15104" width="9.125" style="63"/>
    <col min="15105" max="15105" width="7.75" style="63" customWidth="1"/>
    <col min="15106" max="15106" width="56.875" style="63" bestFit="1" customWidth="1"/>
    <col min="15107" max="15109" width="13.25" style="63" customWidth="1"/>
    <col min="15110" max="15110" width="7.75" style="63" customWidth="1"/>
    <col min="15111" max="15360" width="9.125" style="63"/>
    <col min="15361" max="15361" width="7.75" style="63" customWidth="1"/>
    <col min="15362" max="15362" width="56.875" style="63" bestFit="1" customWidth="1"/>
    <col min="15363" max="15365" width="13.25" style="63" customWidth="1"/>
    <col min="15366" max="15366" width="7.75" style="63" customWidth="1"/>
    <col min="15367" max="15616" width="9.125" style="63"/>
    <col min="15617" max="15617" width="7.75" style="63" customWidth="1"/>
    <col min="15618" max="15618" width="56.875" style="63" bestFit="1" customWidth="1"/>
    <col min="15619" max="15621" width="13.25" style="63" customWidth="1"/>
    <col min="15622" max="15622" width="7.75" style="63" customWidth="1"/>
    <col min="15623" max="15872" width="9.125" style="63"/>
    <col min="15873" max="15873" width="7.75" style="63" customWidth="1"/>
    <col min="15874" max="15874" width="56.875" style="63" bestFit="1" customWidth="1"/>
    <col min="15875" max="15877" width="13.25" style="63" customWidth="1"/>
    <col min="15878" max="15878" width="7.75" style="63" customWidth="1"/>
    <col min="15879" max="16128" width="9.125" style="63"/>
    <col min="16129" max="16129" width="7.75" style="63" customWidth="1"/>
    <col min="16130" max="16130" width="56.875" style="63" bestFit="1" customWidth="1"/>
    <col min="16131" max="16133" width="13.25" style="63" customWidth="1"/>
    <col min="16134" max="16134" width="7.75" style="63" customWidth="1"/>
    <col min="16135" max="16384" width="9.125" style="63"/>
  </cols>
  <sheetData>
    <row r="1" spans="1:15" ht="15.95" customHeight="1" x14ac:dyDescent="0.25">
      <c r="A1" s="604" t="s">
        <v>5</v>
      </c>
      <c r="B1" s="604"/>
      <c r="C1" s="604"/>
      <c r="D1" s="604"/>
      <c r="E1" s="604"/>
    </row>
    <row r="2" spans="1:15" ht="15.95" customHeight="1" thickBot="1" x14ac:dyDescent="0.3">
      <c r="A2" s="603"/>
      <c r="B2" s="603"/>
      <c r="D2" s="277"/>
      <c r="E2" s="64" t="s">
        <v>857</v>
      </c>
    </row>
    <row r="3" spans="1:15" ht="38.1" customHeight="1" thickBot="1" x14ac:dyDescent="0.3">
      <c r="A3" s="65" t="s">
        <v>7</v>
      </c>
      <c r="B3" s="66" t="s">
        <v>8</v>
      </c>
      <c r="C3" s="66" t="s">
        <v>1003</v>
      </c>
      <c r="D3" s="66" t="s">
        <v>1066</v>
      </c>
      <c r="E3" s="66" t="s">
        <v>1101</v>
      </c>
    </row>
    <row r="4" spans="1:15" s="71" customFormat="1" ht="12" customHeight="1" thickBot="1" x14ac:dyDescent="0.25">
      <c r="A4" s="52">
        <v>1</v>
      </c>
      <c r="B4" s="98">
        <v>2</v>
      </c>
      <c r="C4" s="98">
        <v>3</v>
      </c>
      <c r="D4" s="98">
        <v>4</v>
      </c>
      <c r="E4" s="181">
        <v>5</v>
      </c>
      <c r="G4" s="424"/>
    </row>
    <row r="5" spans="1:15" s="74" customFormat="1" ht="12" customHeight="1" thickBot="1" x14ac:dyDescent="0.25">
      <c r="A5" s="72" t="s">
        <v>10</v>
      </c>
      <c r="B5" s="73" t="s">
        <v>171</v>
      </c>
      <c r="C5" s="197">
        <v>71229081</v>
      </c>
      <c r="D5" s="197">
        <v>71229081</v>
      </c>
      <c r="E5" s="197">
        <v>71229081</v>
      </c>
      <c r="G5" s="424">
        <f>'1.1.sz.mell.'!E5</f>
        <v>37817907</v>
      </c>
      <c r="I5" s="415">
        <f>G5*1.001</f>
        <v>37855724.906999998</v>
      </c>
      <c r="J5" s="415">
        <f>I5*1.001</f>
        <v>37893580.631906994</v>
      </c>
      <c r="K5" s="415">
        <f>J5*1.001</f>
        <v>37931474.212538898</v>
      </c>
      <c r="M5" s="416">
        <f>ROUND(I5,-2)</f>
        <v>37855700</v>
      </c>
      <c r="N5" s="416">
        <f t="shared" ref="N5:O5" si="0">ROUND(J5,-2)</f>
        <v>37893600</v>
      </c>
      <c r="O5" s="416">
        <f t="shared" si="0"/>
        <v>37931500</v>
      </c>
    </row>
    <row r="6" spans="1:15" s="74" customFormat="1" ht="12" customHeight="1" thickBot="1" x14ac:dyDescent="0.25">
      <c r="A6" s="72" t="s">
        <v>23</v>
      </c>
      <c r="B6" s="83" t="s">
        <v>173</v>
      </c>
      <c r="C6" s="197">
        <v>77643914</v>
      </c>
      <c r="D6" s="197">
        <v>77643914</v>
      </c>
      <c r="E6" s="198">
        <v>77643914</v>
      </c>
      <c r="G6" s="425">
        <f>'1.1.sz.mell.'!E12</f>
        <v>77643914</v>
      </c>
      <c r="I6" s="415">
        <f t="shared" ref="I6:I14" si="1">G6*1.001</f>
        <v>77721557.91399999</v>
      </c>
      <c r="J6" s="415">
        <f t="shared" ref="J6:K6" si="2">I6*1.001</f>
        <v>77799279.471913978</v>
      </c>
      <c r="K6" s="415">
        <f t="shared" si="2"/>
        <v>77877078.751385882</v>
      </c>
      <c r="M6" s="416">
        <f t="shared" ref="M6:M14" si="3">ROUND(I6,-2)</f>
        <v>77721600</v>
      </c>
      <c r="N6" s="416">
        <f t="shared" ref="N6:N14" si="4">ROUND(J6,-2)</f>
        <v>77799300</v>
      </c>
      <c r="O6" s="416">
        <f t="shared" ref="O6:O14" si="5">ROUND(K6,-2)</f>
        <v>77877100</v>
      </c>
    </row>
    <row r="7" spans="1:15" s="74" customFormat="1" ht="12" customHeight="1" thickBot="1" x14ac:dyDescent="0.25">
      <c r="A7" s="72" t="s">
        <v>35</v>
      </c>
      <c r="B7" s="73" t="s">
        <v>220</v>
      </c>
      <c r="C7" s="197"/>
      <c r="D7" s="197"/>
      <c r="E7" s="198"/>
      <c r="G7" s="415">
        <f>'1.1.sz.mell.'!E19</f>
        <v>99327300</v>
      </c>
      <c r="I7" s="415">
        <f t="shared" si="1"/>
        <v>99426627.299999982</v>
      </c>
      <c r="J7" s="415">
        <f t="shared" ref="J7:K7" si="6">I7*1.001</f>
        <v>99526053.927299976</v>
      </c>
      <c r="K7" s="415">
        <f t="shared" si="6"/>
        <v>99625579.981227264</v>
      </c>
      <c r="M7" s="416">
        <f t="shared" si="3"/>
        <v>99426600</v>
      </c>
      <c r="N7" s="416">
        <f t="shared" si="4"/>
        <v>99526100</v>
      </c>
      <c r="O7" s="416">
        <f t="shared" si="5"/>
        <v>99625600</v>
      </c>
    </row>
    <row r="8" spans="1:15" s="74" customFormat="1" ht="12" customHeight="1" thickBot="1" x14ac:dyDescent="0.25">
      <c r="A8" s="72" t="s">
        <v>47</v>
      </c>
      <c r="B8" s="73" t="s">
        <v>175</v>
      </c>
      <c r="C8" s="197">
        <v>3465000</v>
      </c>
      <c r="D8" s="197">
        <v>3465000</v>
      </c>
      <c r="E8" s="198">
        <v>3465000</v>
      </c>
      <c r="G8" s="415">
        <f>'1.1.sz.mell.'!E26</f>
        <v>2465000</v>
      </c>
      <c r="I8" s="415">
        <f t="shared" si="1"/>
        <v>2467464.9999999995</v>
      </c>
      <c r="J8" s="415">
        <f t="shared" ref="J8:K8" si="7">I8*1.001</f>
        <v>2469932.4649999994</v>
      </c>
      <c r="K8" s="415">
        <f t="shared" si="7"/>
        <v>2472402.397464999</v>
      </c>
      <c r="M8" s="416">
        <f t="shared" si="3"/>
        <v>2467500</v>
      </c>
      <c r="N8" s="416">
        <f t="shared" si="4"/>
        <v>2469900</v>
      </c>
      <c r="O8" s="416">
        <f t="shared" si="5"/>
        <v>2472400</v>
      </c>
    </row>
    <row r="9" spans="1:15" s="74" customFormat="1" ht="12" customHeight="1" thickBot="1" x14ac:dyDescent="0.25">
      <c r="A9" s="72" t="s">
        <v>49</v>
      </c>
      <c r="B9" s="73" t="s">
        <v>259</v>
      </c>
      <c r="C9" s="197">
        <v>10886894</v>
      </c>
      <c r="D9" s="197">
        <v>10886894</v>
      </c>
      <c r="E9" s="198">
        <v>10886894</v>
      </c>
      <c r="G9" s="415">
        <f>'1.1.sz.mell.'!E34</f>
        <v>10886894</v>
      </c>
      <c r="I9" s="415">
        <f t="shared" si="1"/>
        <v>10897780.893999999</v>
      </c>
      <c r="J9" s="415">
        <f t="shared" ref="J9:K9" si="8">I9*1.001</f>
        <v>10908678.674893998</v>
      </c>
      <c r="K9" s="415">
        <f t="shared" si="8"/>
        <v>10919587.353568891</v>
      </c>
      <c r="M9" s="416">
        <f t="shared" si="3"/>
        <v>10897800</v>
      </c>
      <c r="N9" s="416">
        <f t="shared" si="4"/>
        <v>10908700</v>
      </c>
      <c r="O9" s="416">
        <f t="shared" si="5"/>
        <v>10919600</v>
      </c>
    </row>
    <row r="10" spans="1:15" s="74" customFormat="1" ht="12" customHeight="1" thickBot="1" x14ac:dyDescent="0.25">
      <c r="A10" s="72" t="s">
        <v>71</v>
      </c>
      <c r="B10" s="73" t="s">
        <v>223</v>
      </c>
      <c r="C10" s="197">
        <v>99327300</v>
      </c>
      <c r="D10" s="197">
        <v>99327300</v>
      </c>
      <c r="E10" s="198">
        <v>99327300</v>
      </c>
      <c r="G10" s="415">
        <f>'1.1.sz.mell.'!E46</f>
        <v>0</v>
      </c>
      <c r="I10" s="415">
        <f t="shared" si="1"/>
        <v>0</v>
      </c>
      <c r="J10" s="415">
        <f t="shared" ref="J10:K10" si="9">I10*1.001</f>
        <v>0</v>
      </c>
      <c r="K10" s="415">
        <f t="shared" si="9"/>
        <v>0</v>
      </c>
      <c r="M10" s="416">
        <f t="shared" si="3"/>
        <v>0</v>
      </c>
      <c r="N10" s="416">
        <f t="shared" si="4"/>
        <v>0</v>
      </c>
      <c r="O10" s="416">
        <f t="shared" si="5"/>
        <v>0</v>
      </c>
    </row>
    <row r="11" spans="1:15" s="74" customFormat="1" ht="12" customHeight="1" thickBot="1" x14ac:dyDescent="0.25">
      <c r="A11" s="72" t="s">
        <v>83</v>
      </c>
      <c r="B11" s="73" t="s">
        <v>501</v>
      </c>
      <c r="C11" s="197"/>
      <c r="D11" s="197"/>
      <c r="E11" s="198"/>
      <c r="G11" s="415">
        <f>'1.1.sz.mell.'!E52</f>
        <v>0</v>
      </c>
      <c r="I11" s="415">
        <f t="shared" si="1"/>
        <v>0</v>
      </c>
      <c r="J11" s="415">
        <f t="shared" ref="J11:K11" si="10">I11*1.001</f>
        <v>0</v>
      </c>
      <c r="K11" s="415">
        <f t="shared" si="10"/>
        <v>0</v>
      </c>
      <c r="M11" s="416">
        <f t="shared" si="3"/>
        <v>0</v>
      </c>
      <c r="N11" s="416">
        <f t="shared" si="4"/>
        <v>0</v>
      </c>
      <c r="O11" s="416">
        <f t="shared" si="5"/>
        <v>0</v>
      </c>
    </row>
    <row r="12" spans="1:15" s="74" customFormat="1" ht="12" customHeight="1" thickBot="1" x14ac:dyDescent="0.25">
      <c r="A12" s="72" t="s">
        <v>89</v>
      </c>
      <c r="B12" s="83" t="s">
        <v>502</v>
      </c>
      <c r="C12" s="197"/>
      <c r="D12" s="197"/>
      <c r="E12" s="198"/>
      <c r="G12" s="415">
        <f>'1.1.sz.mell.'!E59</f>
        <v>0</v>
      </c>
      <c r="I12" s="415">
        <f t="shared" si="1"/>
        <v>0</v>
      </c>
      <c r="J12" s="415">
        <f t="shared" ref="J12:K12" si="11">I12*1.001</f>
        <v>0</v>
      </c>
      <c r="K12" s="415">
        <f t="shared" si="11"/>
        <v>0</v>
      </c>
      <c r="M12" s="416">
        <f t="shared" si="3"/>
        <v>0</v>
      </c>
      <c r="N12" s="416">
        <f t="shared" si="4"/>
        <v>0</v>
      </c>
      <c r="O12" s="416">
        <f t="shared" si="5"/>
        <v>0</v>
      </c>
    </row>
    <row r="13" spans="1:15" s="74" customFormat="1" ht="12" customHeight="1" thickBot="1" x14ac:dyDescent="0.25">
      <c r="A13" s="72" t="s">
        <v>91</v>
      </c>
      <c r="B13" s="73" t="s">
        <v>92</v>
      </c>
      <c r="C13" s="188">
        <f>SUM(C5:C12)</f>
        <v>262552189</v>
      </c>
      <c r="D13" s="188">
        <f t="shared" ref="D13:E13" si="12">SUM(D5:D12)</f>
        <v>262552189</v>
      </c>
      <c r="E13" s="188">
        <f t="shared" si="12"/>
        <v>262552189</v>
      </c>
      <c r="G13" s="415"/>
      <c r="I13" s="415">
        <f t="shared" si="1"/>
        <v>0</v>
      </c>
      <c r="J13" s="415">
        <f t="shared" ref="J13:K13" si="13">I13*1.001</f>
        <v>0</v>
      </c>
      <c r="K13" s="415">
        <f t="shared" si="13"/>
        <v>0</v>
      </c>
      <c r="M13" s="416">
        <f t="shared" si="3"/>
        <v>0</v>
      </c>
      <c r="N13" s="416">
        <f t="shared" si="4"/>
        <v>0</v>
      </c>
      <c r="O13" s="416">
        <f t="shared" si="5"/>
        <v>0</v>
      </c>
    </row>
    <row r="14" spans="1:15" s="74" customFormat="1" ht="12" customHeight="1" thickBot="1" x14ac:dyDescent="0.25">
      <c r="A14" s="72" t="s">
        <v>160</v>
      </c>
      <c r="B14" s="73" t="s">
        <v>503</v>
      </c>
      <c r="C14" s="390">
        <f>C29-C13</f>
        <v>31620845</v>
      </c>
      <c r="D14" s="390">
        <f t="shared" ref="D14:E14" si="14">D29-D13</f>
        <v>31620845</v>
      </c>
      <c r="E14" s="390">
        <f t="shared" si="14"/>
        <v>31620845</v>
      </c>
      <c r="G14" s="415">
        <f>'1.1.sz.mell.'!E91</f>
        <v>30271766</v>
      </c>
      <c r="I14" s="415">
        <f t="shared" si="1"/>
        <v>30302037.765999995</v>
      </c>
      <c r="J14" s="415">
        <f t="shared" ref="J14:K14" si="15">I14*1.001</f>
        <v>30332339.803765994</v>
      </c>
      <c r="K14" s="415">
        <f t="shared" si="15"/>
        <v>30362672.143569756</v>
      </c>
      <c r="M14" s="416">
        <f t="shared" si="3"/>
        <v>30302000</v>
      </c>
      <c r="N14" s="416">
        <f t="shared" si="4"/>
        <v>30332300</v>
      </c>
      <c r="O14" s="416">
        <f t="shared" si="5"/>
        <v>30362700</v>
      </c>
    </row>
    <row r="15" spans="1:15" s="74" customFormat="1" ht="12" customHeight="1" thickBot="1" x14ac:dyDescent="0.25">
      <c r="A15" s="72" t="s">
        <v>179</v>
      </c>
      <c r="B15" s="73" t="s">
        <v>504</v>
      </c>
      <c r="C15" s="188">
        <f>+C13+C14</f>
        <v>294173034</v>
      </c>
      <c r="D15" s="188">
        <f>+D13+D14</f>
        <v>294173034</v>
      </c>
      <c r="E15" s="189">
        <f>+E13+E14</f>
        <v>294173034</v>
      </c>
      <c r="G15" s="415">
        <f>SUM(G5:G14)</f>
        <v>258412781</v>
      </c>
      <c r="I15" s="415">
        <f t="shared" ref="I15:I30" si="16">G15*1.001</f>
        <v>258671193.78099996</v>
      </c>
      <c r="J15" s="415">
        <f t="shared" ref="J15:K15" si="17">I15*1.001</f>
        <v>258929864.97478092</v>
      </c>
      <c r="K15" s="415">
        <f t="shared" si="17"/>
        <v>259188794.83975568</v>
      </c>
      <c r="M15" s="416">
        <f t="shared" ref="M15:M30" si="18">ROUND(I15,-2)</f>
        <v>258671200</v>
      </c>
      <c r="N15" s="416">
        <f t="shared" ref="N15:N30" si="19">ROUND(J15,-2)</f>
        <v>258929900</v>
      </c>
      <c r="O15" s="416">
        <f t="shared" ref="O15:O30" si="20">ROUND(K15,-2)</f>
        <v>259188800</v>
      </c>
    </row>
    <row r="16" spans="1:15" s="74" customFormat="1" ht="12" customHeight="1" x14ac:dyDescent="0.2">
      <c r="A16" s="202"/>
      <c r="B16" s="203"/>
      <c r="C16" s="392"/>
      <c r="D16" s="393"/>
      <c r="E16" s="394"/>
      <c r="G16" s="415"/>
      <c r="I16" s="415">
        <f t="shared" si="16"/>
        <v>0</v>
      </c>
      <c r="J16" s="415">
        <f t="shared" ref="J16:K16" si="21">I16*1.001</f>
        <v>0</v>
      </c>
      <c r="K16" s="415">
        <f t="shared" si="21"/>
        <v>0</v>
      </c>
      <c r="M16" s="416">
        <f t="shared" si="18"/>
        <v>0</v>
      </c>
      <c r="N16" s="416">
        <f t="shared" si="19"/>
        <v>0</v>
      </c>
      <c r="O16" s="416">
        <f t="shared" si="20"/>
        <v>0</v>
      </c>
    </row>
    <row r="17" spans="1:15" s="74" customFormat="1" ht="12" customHeight="1" x14ac:dyDescent="0.2">
      <c r="A17" s="604" t="s">
        <v>131</v>
      </c>
      <c r="B17" s="604"/>
      <c r="C17" s="604"/>
      <c r="D17" s="604"/>
      <c r="E17" s="604"/>
      <c r="G17" s="415"/>
      <c r="I17" s="415">
        <f t="shared" si="16"/>
        <v>0</v>
      </c>
      <c r="J17" s="415">
        <f t="shared" ref="J17:K17" si="22">I17*1.001</f>
        <v>0</v>
      </c>
      <c r="K17" s="415">
        <f t="shared" si="22"/>
        <v>0</v>
      </c>
      <c r="M17" s="416">
        <f t="shared" si="18"/>
        <v>0</v>
      </c>
      <c r="N17" s="416">
        <f t="shared" si="19"/>
        <v>0</v>
      </c>
      <c r="O17" s="416">
        <f t="shared" si="20"/>
        <v>0</v>
      </c>
    </row>
    <row r="18" spans="1:15" s="74" customFormat="1" ht="12" customHeight="1" thickBot="1" x14ac:dyDescent="0.25">
      <c r="A18" s="605"/>
      <c r="B18" s="605"/>
      <c r="C18" s="119"/>
      <c r="D18" s="277"/>
      <c r="E18" s="64" t="s">
        <v>857</v>
      </c>
      <c r="G18" s="415"/>
      <c r="I18" s="415">
        <f t="shared" si="16"/>
        <v>0</v>
      </c>
      <c r="J18" s="415">
        <f t="shared" ref="J18:K18" si="23">I18*1.001</f>
        <v>0</v>
      </c>
      <c r="K18" s="415">
        <f t="shared" si="23"/>
        <v>0</v>
      </c>
      <c r="M18" s="416">
        <f t="shared" si="18"/>
        <v>0</v>
      </c>
      <c r="N18" s="416">
        <f t="shared" si="19"/>
        <v>0</v>
      </c>
      <c r="O18" s="416">
        <f t="shared" si="20"/>
        <v>0</v>
      </c>
    </row>
    <row r="19" spans="1:15" s="74" customFormat="1" ht="24" customHeight="1" thickBot="1" x14ac:dyDescent="0.25">
      <c r="A19" s="65" t="s">
        <v>289</v>
      </c>
      <c r="B19" s="66" t="s">
        <v>133</v>
      </c>
      <c r="C19" s="66" t="str">
        <f>C3</f>
        <v>2021. évi</v>
      </c>
      <c r="D19" s="66" t="str">
        <f t="shared" ref="D19:E19" si="24">D3</f>
        <v>2022. évi</v>
      </c>
      <c r="E19" s="66" t="str">
        <f t="shared" si="24"/>
        <v>2023. évi</v>
      </c>
      <c r="G19" s="415"/>
      <c r="I19" s="415">
        <f t="shared" si="16"/>
        <v>0</v>
      </c>
      <c r="J19" s="415">
        <f t="shared" ref="J19:K19" si="25">I19*1.001</f>
        <v>0</v>
      </c>
      <c r="K19" s="415">
        <f t="shared" si="25"/>
        <v>0</v>
      </c>
      <c r="M19" s="416">
        <f t="shared" si="18"/>
        <v>0</v>
      </c>
      <c r="N19" s="416">
        <f t="shared" si="19"/>
        <v>0</v>
      </c>
      <c r="O19" s="416">
        <f t="shared" si="20"/>
        <v>0</v>
      </c>
    </row>
    <row r="20" spans="1:15" s="74" customFormat="1" ht="12" customHeight="1" thickBot="1" x14ac:dyDescent="0.25">
      <c r="A20" s="68">
        <v>1</v>
      </c>
      <c r="B20" s="69">
        <v>2</v>
      </c>
      <c r="C20" s="69">
        <v>3</v>
      </c>
      <c r="D20" s="69">
        <v>4</v>
      </c>
      <c r="E20" s="395">
        <v>5</v>
      </c>
      <c r="G20" s="415"/>
      <c r="I20" s="415">
        <f t="shared" si="16"/>
        <v>0</v>
      </c>
      <c r="J20" s="415">
        <f t="shared" ref="J20:K20" si="26">I20*1.001</f>
        <v>0</v>
      </c>
      <c r="K20" s="415">
        <f t="shared" si="26"/>
        <v>0</v>
      </c>
      <c r="M20" s="416">
        <f t="shared" si="18"/>
        <v>0</v>
      </c>
      <c r="N20" s="416">
        <f t="shared" si="19"/>
        <v>0</v>
      </c>
      <c r="O20" s="416">
        <f t="shared" si="20"/>
        <v>0</v>
      </c>
    </row>
    <row r="21" spans="1:15" s="74" customFormat="1" ht="15" customHeight="1" thickBot="1" x14ac:dyDescent="0.25">
      <c r="A21" s="72" t="s">
        <v>10</v>
      </c>
      <c r="B21" s="109" t="s">
        <v>505</v>
      </c>
      <c r="C21" s="197">
        <v>128798743</v>
      </c>
      <c r="D21" s="197">
        <v>128798743</v>
      </c>
      <c r="E21" s="94">
        <v>128798743</v>
      </c>
      <c r="G21" s="415">
        <f>'1.1.sz.mell.'!E98</f>
        <v>130451687</v>
      </c>
      <c r="I21" s="415">
        <f t="shared" si="16"/>
        <v>130582138.68699999</v>
      </c>
      <c r="J21" s="415">
        <f t="shared" ref="J21:K21" si="27">I21*1.001</f>
        <v>130712720.82568698</v>
      </c>
      <c r="K21" s="415">
        <f t="shared" si="27"/>
        <v>130843433.54651265</v>
      </c>
      <c r="M21" s="416">
        <f t="shared" si="18"/>
        <v>130582100</v>
      </c>
      <c r="N21" s="416">
        <f t="shared" si="19"/>
        <v>130712700</v>
      </c>
      <c r="O21" s="416">
        <f t="shared" si="20"/>
        <v>130843400</v>
      </c>
    </row>
    <row r="22" spans="1:15" ht="12" customHeight="1" thickBot="1" x14ac:dyDescent="0.3">
      <c r="A22" s="396" t="s">
        <v>23</v>
      </c>
      <c r="B22" s="397" t="s">
        <v>506</v>
      </c>
      <c r="C22" s="398">
        <f>+C23+C24+C25</f>
        <v>102927300</v>
      </c>
      <c r="D22" s="398">
        <v>102927300</v>
      </c>
      <c r="E22" s="399">
        <v>102927300</v>
      </c>
      <c r="G22" s="415">
        <f>'1.1.sz.mell.'!E108</f>
        <v>102927300</v>
      </c>
      <c r="I22" s="415">
        <f t="shared" si="16"/>
        <v>103030227.29999998</v>
      </c>
      <c r="J22" s="415">
        <f t="shared" ref="J22:K22" si="28">I22*1.001</f>
        <v>103133257.52729997</v>
      </c>
      <c r="K22" s="415">
        <f t="shared" si="28"/>
        <v>103236390.78482726</v>
      </c>
      <c r="L22" s="74"/>
      <c r="M22" s="416">
        <f t="shared" si="18"/>
        <v>103030200</v>
      </c>
      <c r="N22" s="416">
        <f t="shared" si="19"/>
        <v>103133300</v>
      </c>
      <c r="O22" s="416">
        <f t="shared" si="20"/>
        <v>103236400</v>
      </c>
    </row>
    <row r="23" spans="1:15" ht="12" customHeight="1" x14ac:dyDescent="0.25">
      <c r="A23" s="75" t="s">
        <v>25</v>
      </c>
      <c r="B23" s="16" t="s">
        <v>141</v>
      </c>
      <c r="C23" s="184">
        <v>99927300</v>
      </c>
      <c r="D23" s="184">
        <v>99927300</v>
      </c>
      <c r="E23" s="184">
        <v>99327300</v>
      </c>
      <c r="G23" s="415">
        <f>'1.1.sz.mell.'!E109</f>
        <v>99927300</v>
      </c>
      <c r="I23" s="415">
        <f t="shared" si="16"/>
        <v>100027227.29999998</v>
      </c>
      <c r="J23" s="415">
        <f t="shared" ref="J23:K23" si="29">I23*1.001</f>
        <v>100127254.52729997</v>
      </c>
      <c r="K23" s="415">
        <f t="shared" si="29"/>
        <v>100227381.78182726</v>
      </c>
      <c r="L23" s="74"/>
      <c r="M23" s="416">
        <f t="shared" si="18"/>
        <v>100027200</v>
      </c>
      <c r="N23" s="416">
        <f t="shared" si="19"/>
        <v>100127300</v>
      </c>
      <c r="O23" s="416">
        <f t="shared" si="20"/>
        <v>100227400</v>
      </c>
    </row>
    <row r="24" spans="1:15" ht="12" customHeight="1" x14ac:dyDescent="0.25">
      <c r="A24" s="75" t="s">
        <v>27</v>
      </c>
      <c r="B24" s="110" t="s">
        <v>143</v>
      </c>
      <c r="C24" s="186"/>
      <c r="D24" s="186"/>
      <c r="E24" s="186"/>
      <c r="G24" s="415">
        <f>'1.1.sz.mell.'!E111</f>
        <v>0</v>
      </c>
      <c r="I24" s="415">
        <f t="shared" si="16"/>
        <v>0</v>
      </c>
      <c r="J24" s="415">
        <f t="shared" ref="J24:K24" si="30">I24*1.001</f>
        <v>0</v>
      </c>
      <c r="K24" s="415">
        <f t="shared" si="30"/>
        <v>0</v>
      </c>
      <c r="L24" s="74"/>
      <c r="M24" s="416">
        <f t="shared" si="18"/>
        <v>0</v>
      </c>
      <c r="N24" s="416">
        <f t="shared" si="19"/>
        <v>0</v>
      </c>
      <c r="O24" s="416">
        <f t="shared" si="20"/>
        <v>0</v>
      </c>
    </row>
    <row r="25" spans="1:15" ht="12" customHeight="1" thickBot="1" x14ac:dyDescent="0.3">
      <c r="A25" s="108" t="s">
        <v>29</v>
      </c>
      <c r="B25" s="111" t="s">
        <v>145</v>
      </c>
      <c r="C25" s="187">
        <v>3000000</v>
      </c>
      <c r="D25" s="187">
        <v>3000000</v>
      </c>
      <c r="E25" s="187">
        <v>3000000</v>
      </c>
      <c r="G25" s="415">
        <f>'1.1.sz.mell.'!E113</f>
        <v>3000000</v>
      </c>
      <c r="I25" s="415">
        <f t="shared" si="16"/>
        <v>3002999.9999999995</v>
      </c>
      <c r="J25" s="415">
        <f t="shared" ref="J25:K25" si="31">I25*1.001</f>
        <v>3006002.9999999991</v>
      </c>
      <c r="K25" s="415">
        <f t="shared" si="31"/>
        <v>3009009.0029999986</v>
      </c>
      <c r="L25" s="74"/>
      <c r="M25" s="416">
        <f t="shared" si="18"/>
        <v>3003000</v>
      </c>
      <c r="N25" s="416">
        <f t="shared" si="19"/>
        <v>3006000</v>
      </c>
      <c r="O25" s="416">
        <f t="shared" si="20"/>
        <v>3009000</v>
      </c>
    </row>
    <row r="26" spans="1:15" ht="12" customHeight="1" thickBot="1" x14ac:dyDescent="0.3">
      <c r="A26" s="72" t="s">
        <v>35</v>
      </c>
      <c r="B26" s="109" t="s">
        <v>825</v>
      </c>
      <c r="C26" s="188">
        <v>59597827</v>
      </c>
      <c r="D26" s="188">
        <v>59597827</v>
      </c>
      <c r="E26" s="188">
        <v>59597827</v>
      </c>
      <c r="G26" s="415">
        <f>'1.1.sz.mell.'!E104</f>
        <v>22184630</v>
      </c>
      <c r="I26" s="415">
        <f t="shared" si="16"/>
        <v>22206814.629999999</v>
      </c>
      <c r="J26" s="415">
        <f t="shared" ref="J26:K26" si="32">I26*1.001</f>
        <v>22229021.444629997</v>
      </c>
      <c r="K26" s="415">
        <f t="shared" si="32"/>
        <v>22251250.466074623</v>
      </c>
      <c r="L26" s="74"/>
      <c r="M26" s="416">
        <f t="shared" si="18"/>
        <v>22206800</v>
      </c>
      <c r="N26" s="416">
        <f t="shared" si="19"/>
        <v>22229000</v>
      </c>
      <c r="O26" s="416">
        <f t="shared" si="20"/>
        <v>22251300</v>
      </c>
    </row>
    <row r="27" spans="1:15" ht="12" customHeight="1" thickBot="1" x14ac:dyDescent="0.3">
      <c r="A27" s="396" t="s">
        <v>147</v>
      </c>
      <c r="B27" s="21" t="s">
        <v>148</v>
      </c>
      <c r="C27" s="182">
        <f>SUM(C21,C22,C26)</f>
        <v>291323870</v>
      </c>
      <c r="D27" s="182">
        <f>SUM(D21,D22,D26)</f>
        <v>291323870</v>
      </c>
      <c r="E27" s="182">
        <f>SUM(E21,E22,E26)</f>
        <v>291323870</v>
      </c>
      <c r="G27" s="415"/>
      <c r="I27" s="415">
        <f t="shared" si="16"/>
        <v>0</v>
      </c>
      <c r="J27" s="415">
        <f t="shared" ref="J27:K27" si="33">I27*1.001</f>
        <v>0</v>
      </c>
      <c r="K27" s="415">
        <f t="shared" si="33"/>
        <v>0</v>
      </c>
      <c r="L27" s="74"/>
      <c r="M27" s="416">
        <f t="shared" si="18"/>
        <v>0</v>
      </c>
      <c r="N27" s="416">
        <f t="shared" si="19"/>
        <v>0</v>
      </c>
      <c r="O27" s="416">
        <f t="shared" si="20"/>
        <v>0</v>
      </c>
    </row>
    <row r="28" spans="1:15" ht="15" customHeight="1" thickBot="1" x14ac:dyDescent="0.3">
      <c r="A28" s="396" t="s">
        <v>49</v>
      </c>
      <c r="B28" s="21" t="s">
        <v>507</v>
      </c>
      <c r="C28" s="400">
        <v>2849164</v>
      </c>
      <c r="D28" s="400">
        <v>2849164</v>
      </c>
      <c r="E28" s="400">
        <v>2849164</v>
      </c>
      <c r="F28" s="116"/>
      <c r="G28" s="415">
        <f>'1.1.sz.mell.'!E138</f>
        <v>2849164</v>
      </c>
      <c r="I28" s="415">
        <f t="shared" si="16"/>
        <v>2852013.1639999999</v>
      </c>
      <c r="J28" s="415">
        <f t="shared" ref="J28:K28" si="34">I28*1.001</f>
        <v>2854865.1771639995</v>
      </c>
      <c r="K28" s="415">
        <f t="shared" si="34"/>
        <v>2857720.0423411634</v>
      </c>
      <c r="L28" s="74"/>
      <c r="M28" s="416">
        <f t="shared" si="18"/>
        <v>2852000</v>
      </c>
      <c r="N28" s="416">
        <f t="shared" si="19"/>
        <v>2854900</v>
      </c>
      <c r="O28" s="416">
        <f t="shared" si="20"/>
        <v>2857700</v>
      </c>
    </row>
    <row r="29" spans="1:15" s="74" customFormat="1" ht="12.95" customHeight="1" thickBot="1" x14ac:dyDescent="0.25">
      <c r="A29" s="396" t="s">
        <v>71</v>
      </c>
      <c r="B29" s="118" t="s">
        <v>826</v>
      </c>
      <c r="C29" s="209">
        <f>+C27+C28</f>
        <v>294173034</v>
      </c>
      <c r="D29" s="209">
        <f>+D27+D28</f>
        <v>294173034</v>
      </c>
      <c r="E29" s="210">
        <f>+E27+E28</f>
        <v>294173034</v>
      </c>
      <c r="G29" s="415">
        <f>SUM(G21,G23:G28)</f>
        <v>258412781</v>
      </c>
      <c r="H29" s="416"/>
      <c r="I29" s="415">
        <f t="shared" si="16"/>
        <v>258671193.78099996</v>
      </c>
      <c r="J29" s="415">
        <f t="shared" ref="J29:K29" si="35">I29*1.001</f>
        <v>258929864.97478092</v>
      </c>
      <c r="K29" s="415">
        <f t="shared" si="35"/>
        <v>259188794.83975568</v>
      </c>
      <c r="M29" s="416">
        <f t="shared" si="18"/>
        <v>258671200</v>
      </c>
      <c r="N29" s="416">
        <f t="shared" si="19"/>
        <v>258929900</v>
      </c>
      <c r="O29" s="416">
        <f t="shared" si="20"/>
        <v>259188800</v>
      </c>
    </row>
    <row r="30" spans="1:15" x14ac:dyDescent="0.25">
      <c r="C30" s="63"/>
      <c r="I30" s="415">
        <f t="shared" si="16"/>
        <v>0</v>
      </c>
      <c r="J30" s="415">
        <f t="shared" ref="J30:K30" si="36">I30*1.001</f>
        <v>0</v>
      </c>
      <c r="K30" s="415">
        <f t="shared" si="36"/>
        <v>0</v>
      </c>
      <c r="L30" s="74"/>
      <c r="M30" s="416">
        <f t="shared" si="18"/>
        <v>0</v>
      </c>
      <c r="N30" s="416">
        <f t="shared" si="19"/>
        <v>0</v>
      </c>
      <c r="O30" s="416">
        <f t="shared" si="20"/>
        <v>0</v>
      </c>
    </row>
    <row r="31" spans="1:15" x14ac:dyDescent="0.25">
      <c r="C31" s="63"/>
    </row>
    <row r="32" spans="1:15" x14ac:dyDescent="0.25">
      <c r="C32" s="63"/>
    </row>
    <row r="33" spans="3:3" ht="16.5" customHeight="1" x14ac:dyDescent="0.25">
      <c r="C33" s="63"/>
    </row>
    <row r="34" spans="3:3" x14ac:dyDescent="0.25">
      <c r="C34" s="63"/>
    </row>
    <row r="35" spans="3:3" x14ac:dyDescent="0.25">
      <c r="C35" s="63"/>
    </row>
    <row r="36" spans="3:3" x14ac:dyDescent="0.25">
      <c r="C36" s="63"/>
    </row>
    <row r="37" spans="3:3" x14ac:dyDescent="0.25">
      <c r="C37" s="63"/>
    </row>
    <row r="38" spans="3:3" x14ac:dyDescent="0.25">
      <c r="C38" s="63"/>
    </row>
    <row r="39" spans="3:3" x14ac:dyDescent="0.25">
      <c r="C39" s="63"/>
    </row>
    <row r="40" spans="3:3" x14ac:dyDescent="0.25">
      <c r="C40" s="63"/>
    </row>
    <row r="41" spans="3:3" x14ac:dyDescent="0.25">
      <c r="C41" s="63"/>
    </row>
    <row r="42" spans="3:3" x14ac:dyDescent="0.25">
      <c r="C42" s="63"/>
    </row>
  </sheetData>
  <mergeCells count="4">
    <mergeCell ref="A1:E1"/>
    <mergeCell ref="A2:B2"/>
    <mergeCell ref="A17:E17"/>
    <mergeCell ref="A18:B18"/>
  </mergeCells>
  <phoneticPr fontId="50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5" fitToWidth="3" fitToHeight="2" orientation="portrait" r:id="rId1"/>
  <headerFooter alignWithMargins="0">
    <oddHeader>&amp;C&amp;"Times New Roman CE,Félkövér"&amp;12BÁTAAPÁTI KÖZSÉG ÖNKORMÁNYZATA2020. ÉVI KÖLTSÉGVETÉSI ÉVET KÖVETŐ 3 ÉV TERVEZETT BEVÉTELEI, KIADÁSAI&amp;R&amp;"Times New Roman CE,Félkövér dőlt" 15.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Layout" topLeftCell="A10" zoomScaleNormal="100" zoomScaleSheetLayoutView="115" workbookViewId="0">
      <selection activeCell="N32" sqref="N32"/>
    </sheetView>
  </sheetViews>
  <sheetFormatPr defaultRowHeight="15.75" x14ac:dyDescent="0.25"/>
  <cols>
    <col min="1" max="1" width="4.125" style="359" customWidth="1"/>
    <col min="2" max="2" width="25.625" style="358" customWidth="1"/>
    <col min="3" max="4" width="9.625" style="358" bestFit="1" customWidth="1"/>
    <col min="5" max="5" width="10.875" style="358" bestFit="1" customWidth="1"/>
    <col min="6" max="6" width="10.125" style="358" bestFit="1" customWidth="1"/>
    <col min="7" max="14" width="11.375" style="358" bestFit="1" customWidth="1"/>
    <col min="15" max="15" width="10.875" style="359" customWidth="1"/>
    <col min="16" max="256" width="9.125" style="358"/>
    <col min="257" max="257" width="4.125" style="358" customWidth="1"/>
    <col min="258" max="258" width="25.625" style="358" customWidth="1"/>
    <col min="259" max="260" width="7.75" style="358" customWidth="1"/>
    <col min="261" max="261" width="8.125" style="358" customWidth="1"/>
    <col min="262" max="262" width="7.625" style="358" customWidth="1"/>
    <col min="263" max="263" width="7.375" style="358" customWidth="1"/>
    <col min="264" max="264" width="7.625" style="358" customWidth="1"/>
    <col min="265" max="265" width="7" style="358" customWidth="1"/>
    <col min="266" max="270" width="8.125" style="358" customWidth="1"/>
    <col min="271" max="271" width="10.875" style="358" customWidth="1"/>
    <col min="272" max="512" width="9.125" style="358"/>
    <col min="513" max="513" width="4.125" style="358" customWidth="1"/>
    <col min="514" max="514" width="25.625" style="358" customWidth="1"/>
    <col min="515" max="516" width="7.75" style="358" customWidth="1"/>
    <col min="517" max="517" width="8.125" style="358" customWidth="1"/>
    <col min="518" max="518" width="7.625" style="358" customWidth="1"/>
    <col min="519" max="519" width="7.375" style="358" customWidth="1"/>
    <col min="520" max="520" width="7.625" style="358" customWidth="1"/>
    <col min="521" max="521" width="7" style="358" customWidth="1"/>
    <col min="522" max="526" width="8.125" style="358" customWidth="1"/>
    <col min="527" max="527" width="10.875" style="358" customWidth="1"/>
    <col min="528" max="768" width="9.125" style="358"/>
    <col min="769" max="769" width="4.125" style="358" customWidth="1"/>
    <col min="770" max="770" width="25.625" style="358" customWidth="1"/>
    <col min="771" max="772" width="7.75" style="358" customWidth="1"/>
    <col min="773" max="773" width="8.125" style="358" customWidth="1"/>
    <col min="774" max="774" width="7.625" style="358" customWidth="1"/>
    <col min="775" max="775" width="7.375" style="358" customWidth="1"/>
    <col min="776" max="776" width="7.625" style="358" customWidth="1"/>
    <col min="777" max="777" width="7" style="358" customWidth="1"/>
    <col min="778" max="782" width="8.125" style="358" customWidth="1"/>
    <col min="783" max="783" width="10.875" style="358" customWidth="1"/>
    <col min="784" max="1024" width="9.125" style="358"/>
    <col min="1025" max="1025" width="4.125" style="358" customWidth="1"/>
    <col min="1026" max="1026" width="25.625" style="358" customWidth="1"/>
    <col min="1027" max="1028" width="7.75" style="358" customWidth="1"/>
    <col min="1029" max="1029" width="8.125" style="358" customWidth="1"/>
    <col min="1030" max="1030" width="7.625" style="358" customWidth="1"/>
    <col min="1031" max="1031" width="7.375" style="358" customWidth="1"/>
    <col min="1032" max="1032" width="7.625" style="358" customWidth="1"/>
    <col min="1033" max="1033" width="7" style="358" customWidth="1"/>
    <col min="1034" max="1038" width="8.125" style="358" customWidth="1"/>
    <col min="1039" max="1039" width="10.875" style="358" customWidth="1"/>
    <col min="1040" max="1280" width="9.125" style="358"/>
    <col min="1281" max="1281" width="4.125" style="358" customWidth="1"/>
    <col min="1282" max="1282" width="25.625" style="358" customWidth="1"/>
    <col min="1283" max="1284" width="7.75" style="358" customWidth="1"/>
    <col min="1285" max="1285" width="8.125" style="358" customWidth="1"/>
    <col min="1286" max="1286" width="7.625" style="358" customWidth="1"/>
    <col min="1287" max="1287" width="7.375" style="358" customWidth="1"/>
    <col min="1288" max="1288" width="7.625" style="358" customWidth="1"/>
    <col min="1289" max="1289" width="7" style="358" customWidth="1"/>
    <col min="1290" max="1294" width="8.125" style="358" customWidth="1"/>
    <col min="1295" max="1295" width="10.875" style="358" customWidth="1"/>
    <col min="1296" max="1536" width="9.125" style="358"/>
    <col min="1537" max="1537" width="4.125" style="358" customWidth="1"/>
    <col min="1538" max="1538" width="25.625" style="358" customWidth="1"/>
    <col min="1539" max="1540" width="7.75" style="358" customWidth="1"/>
    <col min="1541" max="1541" width="8.125" style="358" customWidth="1"/>
    <col min="1542" max="1542" width="7.625" style="358" customWidth="1"/>
    <col min="1543" max="1543" width="7.375" style="358" customWidth="1"/>
    <col min="1544" max="1544" width="7.625" style="358" customWidth="1"/>
    <col min="1545" max="1545" width="7" style="358" customWidth="1"/>
    <col min="1546" max="1550" width="8.125" style="358" customWidth="1"/>
    <col min="1551" max="1551" width="10.875" style="358" customWidth="1"/>
    <col min="1552" max="1792" width="9.125" style="358"/>
    <col min="1793" max="1793" width="4.125" style="358" customWidth="1"/>
    <col min="1794" max="1794" width="25.625" style="358" customWidth="1"/>
    <col min="1795" max="1796" width="7.75" style="358" customWidth="1"/>
    <col min="1797" max="1797" width="8.125" style="358" customWidth="1"/>
    <col min="1798" max="1798" width="7.625" style="358" customWidth="1"/>
    <col min="1799" max="1799" width="7.375" style="358" customWidth="1"/>
    <col min="1800" max="1800" width="7.625" style="358" customWidth="1"/>
    <col min="1801" max="1801" width="7" style="358" customWidth="1"/>
    <col min="1802" max="1806" width="8.125" style="358" customWidth="1"/>
    <col min="1807" max="1807" width="10.875" style="358" customWidth="1"/>
    <col min="1808" max="2048" width="9.125" style="358"/>
    <col min="2049" max="2049" width="4.125" style="358" customWidth="1"/>
    <col min="2050" max="2050" width="25.625" style="358" customWidth="1"/>
    <col min="2051" max="2052" width="7.75" style="358" customWidth="1"/>
    <col min="2053" max="2053" width="8.125" style="358" customWidth="1"/>
    <col min="2054" max="2054" width="7.625" style="358" customWidth="1"/>
    <col min="2055" max="2055" width="7.375" style="358" customWidth="1"/>
    <col min="2056" max="2056" width="7.625" style="358" customWidth="1"/>
    <col min="2057" max="2057" width="7" style="358" customWidth="1"/>
    <col min="2058" max="2062" width="8.125" style="358" customWidth="1"/>
    <col min="2063" max="2063" width="10.875" style="358" customWidth="1"/>
    <col min="2064" max="2304" width="9.125" style="358"/>
    <col min="2305" max="2305" width="4.125" style="358" customWidth="1"/>
    <col min="2306" max="2306" width="25.625" style="358" customWidth="1"/>
    <col min="2307" max="2308" width="7.75" style="358" customWidth="1"/>
    <col min="2309" max="2309" width="8.125" style="358" customWidth="1"/>
    <col min="2310" max="2310" width="7.625" style="358" customWidth="1"/>
    <col min="2311" max="2311" width="7.375" style="358" customWidth="1"/>
    <col min="2312" max="2312" width="7.625" style="358" customWidth="1"/>
    <col min="2313" max="2313" width="7" style="358" customWidth="1"/>
    <col min="2314" max="2318" width="8.125" style="358" customWidth="1"/>
    <col min="2319" max="2319" width="10.875" style="358" customWidth="1"/>
    <col min="2320" max="2560" width="9.125" style="358"/>
    <col min="2561" max="2561" width="4.125" style="358" customWidth="1"/>
    <col min="2562" max="2562" width="25.625" style="358" customWidth="1"/>
    <col min="2563" max="2564" width="7.75" style="358" customWidth="1"/>
    <col min="2565" max="2565" width="8.125" style="358" customWidth="1"/>
    <col min="2566" max="2566" width="7.625" style="358" customWidth="1"/>
    <col min="2567" max="2567" width="7.375" style="358" customWidth="1"/>
    <col min="2568" max="2568" width="7.625" style="358" customWidth="1"/>
    <col min="2569" max="2569" width="7" style="358" customWidth="1"/>
    <col min="2570" max="2574" width="8.125" style="358" customWidth="1"/>
    <col min="2575" max="2575" width="10.875" style="358" customWidth="1"/>
    <col min="2576" max="2816" width="9.125" style="358"/>
    <col min="2817" max="2817" width="4.125" style="358" customWidth="1"/>
    <col min="2818" max="2818" width="25.625" style="358" customWidth="1"/>
    <col min="2819" max="2820" width="7.75" style="358" customWidth="1"/>
    <col min="2821" max="2821" width="8.125" style="358" customWidth="1"/>
    <col min="2822" max="2822" width="7.625" style="358" customWidth="1"/>
    <col min="2823" max="2823" width="7.375" style="358" customWidth="1"/>
    <col min="2824" max="2824" width="7.625" style="358" customWidth="1"/>
    <col min="2825" max="2825" width="7" style="358" customWidth="1"/>
    <col min="2826" max="2830" width="8.125" style="358" customWidth="1"/>
    <col min="2831" max="2831" width="10.875" style="358" customWidth="1"/>
    <col min="2832" max="3072" width="9.125" style="358"/>
    <col min="3073" max="3073" width="4.125" style="358" customWidth="1"/>
    <col min="3074" max="3074" width="25.625" style="358" customWidth="1"/>
    <col min="3075" max="3076" width="7.75" style="358" customWidth="1"/>
    <col min="3077" max="3077" width="8.125" style="358" customWidth="1"/>
    <col min="3078" max="3078" width="7.625" style="358" customWidth="1"/>
    <col min="3079" max="3079" width="7.375" style="358" customWidth="1"/>
    <col min="3080" max="3080" width="7.625" style="358" customWidth="1"/>
    <col min="3081" max="3081" width="7" style="358" customWidth="1"/>
    <col min="3082" max="3086" width="8.125" style="358" customWidth="1"/>
    <col min="3087" max="3087" width="10.875" style="358" customWidth="1"/>
    <col min="3088" max="3328" width="9.125" style="358"/>
    <col min="3329" max="3329" width="4.125" style="358" customWidth="1"/>
    <col min="3330" max="3330" width="25.625" style="358" customWidth="1"/>
    <col min="3331" max="3332" width="7.75" style="358" customWidth="1"/>
    <col min="3333" max="3333" width="8.125" style="358" customWidth="1"/>
    <col min="3334" max="3334" width="7.625" style="358" customWidth="1"/>
    <col min="3335" max="3335" width="7.375" style="358" customWidth="1"/>
    <col min="3336" max="3336" width="7.625" style="358" customWidth="1"/>
    <col min="3337" max="3337" width="7" style="358" customWidth="1"/>
    <col min="3338" max="3342" width="8.125" style="358" customWidth="1"/>
    <col min="3343" max="3343" width="10.875" style="358" customWidth="1"/>
    <col min="3344" max="3584" width="9.125" style="358"/>
    <col min="3585" max="3585" width="4.125" style="358" customWidth="1"/>
    <col min="3586" max="3586" width="25.625" style="358" customWidth="1"/>
    <col min="3587" max="3588" width="7.75" style="358" customWidth="1"/>
    <col min="3589" max="3589" width="8.125" style="358" customWidth="1"/>
    <col min="3590" max="3590" width="7.625" style="358" customWidth="1"/>
    <col min="3591" max="3591" width="7.375" style="358" customWidth="1"/>
    <col min="3592" max="3592" width="7.625" style="358" customWidth="1"/>
    <col min="3593" max="3593" width="7" style="358" customWidth="1"/>
    <col min="3594" max="3598" width="8.125" style="358" customWidth="1"/>
    <col min="3599" max="3599" width="10.875" style="358" customWidth="1"/>
    <col min="3600" max="3840" width="9.125" style="358"/>
    <col min="3841" max="3841" width="4.125" style="358" customWidth="1"/>
    <col min="3842" max="3842" width="25.625" style="358" customWidth="1"/>
    <col min="3843" max="3844" width="7.75" style="358" customWidth="1"/>
    <col min="3845" max="3845" width="8.125" style="358" customWidth="1"/>
    <col min="3846" max="3846" width="7.625" style="358" customWidth="1"/>
    <col min="3847" max="3847" width="7.375" style="358" customWidth="1"/>
    <col min="3848" max="3848" width="7.625" style="358" customWidth="1"/>
    <col min="3849" max="3849" width="7" style="358" customWidth="1"/>
    <col min="3850" max="3854" width="8.125" style="358" customWidth="1"/>
    <col min="3855" max="3855" width="10.875" style="358" customWidth="1"/>
    <col min="3856" max="4096" width="9.125" style="358"/>
    <col min="4097" max="4097" width="4.125" style="358" customWidth="1"/>
    <col min="4098" max="4098" width="25.625" style="358" customWidth="1"/>
    <col min="4099" max="4100" width="7.75" style="358" customWidth="1"/>
    <col min="4101" max="4101" width="8.125" style="358" customWidth="1"/>
    <col min="4102" max="4102" width="7.625" style="358" customWidth="1"/>
    <col min="4103" max="4103" width="7.375" style="358" customWidth="1"/>
    <col min="4104" max="4104" width="7.625" style="358" customWidth="1"/>
    <col min="4105" max="4105" width="7" style="358" customWidth="1"/>
    <col min="4106" max="4110" width="8.125" style="358" customWidth="1"/>
    <col min="4111" max="4111" width="10.875" style="358" customWidth="1"/>
    <col min="4112" max="4352" width="9.125" style="358"/>
    <col min="4353" max="4353" width="4.125" style="358" customWidth="1"/>
    <col min="4354" max="4354" width="25.625" style="358" customWidth="1"/>
    <col min="4355" max="4356" width="7.75" style="358" customWidth="1"/>
    <col min="4357" max="4357" width="8.125" style="358" customWidth="1"/>
    <col min="4358" max="4358" width="7.625" style="358" customWidth="1"/>
    <col min="4359" max="4359" width="7.375" style="358" customWidth="1"/>
    <col min="4360" max="4360" width="7.625" style="358" customWidth="1"/>
    <col min="4361" max="4361" width="7" style="358" customWidth="1"/>
    <col min="4362" max="4366" width="8.125" style="358" customWidth="1"/>
    <col min="4367" max="4367" width="10.875" style="358" customWidth="1"/>
    <col min="4368" max="4608" width="9.125" style="358"/>
    <col min="4609" max="4609" width="4.125" style="358" customWidth="1"/>
    <col min="4610" max="4610" width="25.625" style="358" customWidth="1"/>
    <col min="4611" max="4612" width="7.75" style="358" customWidth="1"/>
    <col min="4613" max="4613" width="8.125" style="358" customWidth="1"/>
    <col min="4614" max="4614" width="7.625" style="358" customWidth="1"/>
    <col min="4615" max="4615" width="7.375" style="358" customWidth="1"/>
    <col min="4616" max="4616" width="7.625" style="358" customWidth="1"/>
    <col min="4617" max="4617" width="7" style="358" customWidth="1"/>
    <col min="4618" max="4622" width="8.125" style="358" customWidth="1"/>
    <col min="4623" max="4623" width="10.875" style="358" customWidth="1"/>
    <col min="4624" max="4864" width="9.125" style="358"/>
    <col min="4865" max="4865" width="4.125" style="358" customWidth="1"/>
    <col min="4866" max="4866" width="25.625" style="358" customWidth="1"/>
    <col min="4867" max="4868" width="7.75" style="358" customWidth="1"/>
    <col min="4869" max="4869" width="8.125" style="358" customWidth="1"/>
    <col min="4870" max="4870" width="7.625" style="358" customWidth="1"/>
    <col min="4871" max="4871" width="7.375" style="358" customWidth="1"/>
    <col min="4872" max="4872" width="7.625" style="358" customWidth="1"/>
    <col min="4873" max="4873" width="7" style="358" customWidth="1"/>
    <col min="4874" max="4878" width="8.125" style="358" customWidth="1"/>
    <col min="4879" max="4879" width="10.875" style="358" customWidth="1"/>
    <col min="4880" max="5120" width="9.125" style="358"/>
    <col min="5121" max="5121" width="4.125" style="358" customWidth="1"/>
    <col min="5122" max="5122" width="25.625" style="358" customWidth="1"/>
    <col min="5123" max="5124" width="7.75" style="358" customWidth="1"/>
    <col min="5125" max="5125" width="8.125" style="358" customWidth="1"/>
    <col min="5126" max="5126" width="7.625" style="358" customWidth="1"/>
    <col min="5127" max="5127" width="7.375" style="358" customWidth="1"/>
    <col min="5128" max="5128" width="7.625" style="358" customWidth="1"/>
    <col min="5129" max="5129" width="7" style="358" customWidth="1"/>
    <col min="5130" max="5134" width="8.125" style="358" customWidth="1"/>
    <col min="5135" max="5135" width="10.875" style="358" customWidth="1"/>
    <col min="5136" max="5376" width="9.125" style="358"/>
    <col min="5377" max="5377" width="4.125" style="358" customWidth="1"/>
    <col min="5378" max="5378" width="25.625" style="358" customWidth="1"/>
    <col min="5379" max="5380" width="7.75" style="358" customWidth="1"/>
    <col min="5381" max="5381" width="8.125" style="358" customWidth="1"/>
    <col min="5382" max="5382" width="7.625" style="358" customWidth="1"/>
    <col min="5383" max="5383" width="7.375" style="358" customWidth="1"/>
    <col min="5384" max="5384" width="7.625" style="358" customWidth="1"/>
    <col min="5385" max="5385" width="7" style="358" customWidth="1"/>
    <col min="5386" max="5390" width="8.125" style="358" customWidth="1"/>
    <col min="5391" max="5391" width="10.875" style="358" customWidth="1"/>
    <col min="5392" max="5632" width="9.125" style="358"/>
    <col min="5633" max="5633" width="4.125" style="358" customWidth="1"/>
    <col min="5634" max="5634" width="25.625" style="358" customWidth="1"/>
    <col min="5635" max="5636" width="7.75" style="358" customWidth="1"/>
    <col min="5637" max="5637" width="8.125" style="358" customWidth="1"/>
    <col min="5638" max="5638" width="7.625" style="358" customWidth="1"/>
    <col min="5639" max="5639" width="7.375" style="358" customWidth="1"/>
    <col min="5640" max="5640" width="7.625" style="358" customWidth="1"/>
    <col min="5641" max="5641" width="7" style="358" customWidth="1"/>
    <col min="5642" max="5646" width="8.125" style="358" customWidth="1"/>
    <col min="5647" max="5647" width="10.875" style="358" customWidth="1"/>
    <col min="5648" max="5888" width="9.125" style="358"/>
    <col min="5889" max="5889" width="4.125" style="358" customWidth="1"/>
    <col min="5890" max="5890" width="25.625" style="358" customWidth="1"/>
    <col min="5891" max="5892" width="7.75" style="358" customWidth="1"/>
    <col min="5893" max="5893" width="8.125" style="358" customWidth="1"/>
    <col min="5894" max="5894" width="7.625" style="358" customWidth="1"/>
    <col min="5895" max="5895" width="7.375" style="358" customWidth="1"/>
    <col min="5896" max="5896" width="7.625" style="358" customWidth="1"/>
    <col min="5897" max="5897" width="7" style="358" customWidth="1"/>
    <col min="5898" max="5902" width="8.125" style="358" customWidth="1"/>
    <col min="5903" max="5903" width="10.875" style="358" customWidth="1"/>
    <col min="5904" max="6144" width="9.125" style="358"/>
    <col min="6145" max="6145" width="4.125" style="358" customWidth="1"/>
    <col min="6146" max="6146" width="25.625" style="358" customWidth="1"/>
    <col min="6147" max="6148" width="7.75" style="358" customWidth="1"/>
    <col min="6149" max="6149" width="8.125" style="358" customWidth="1"/>
    <col min="6150" max="6150" width="7.625" style="358" customWidth="1"/>
    <col min="6151" max="6151" width="7.375" style="358" customWidth="1"/>
    <col min="6152" max="6152" width="7.625" style="358" customWidth="1"/>
    <col min="6153" max="6153" width="7" style="358" customWidth="1"/>
    <col min="6154" max="6158" width="8.125" style="358" customWidth="1"/>
    <col min="6159" max="6159" width="10.875" style="358" customWidth="1"/>
    <col min="6160" max="6400" width="9.125" style="358"/>
    <col min="6401" max="6401" width="4.125" style="358" customWidth="1"/>
    <col min="6402" max="6402" width="25.625" style="358" customWidth="1"/>
    <col min="6403" max="6404" width="7.75" style="358" customWidth="1"/>
    <col min="6405" max="6405" width="8.125" style="358" customWidth="1"/>
    <col min="6406" max="6406" width="7.625" style="358" customWidth="1"/>
    <col min="6407" max="6407" width="7.375" style="358" customWidth="1"/>
    <col min="6408" max="6408" width="7.625" style="358" customWidth="1"/>
    <col min="6409" max="6409" width="7" style="358" customWidth="1"/>
    <col min="6410" max="6414" width="8.125" style="358" customWidth="1"/>
    <col min="6415" max="6415" width="10.875" style="358" customWidth="1"/>
    <col min="6416" max="6656" width="9.125" style="358"/>
    <col min="6657" max="6657" width="4.125" style="358" customWidth="1"/>
    <col min="6658" max="6658" width="25.625" style="358" customWidth="1"/>
    <col min="6659" max="6660" width="7.75" style="358" customWidth="1"/>
    <col min="6661" max="6661" width="8.125" style="358" customWidth="1"/>
    <col min="6662" max="6662" width="7.625" style="358" customWidth="1"/>
    <col min="6663" max="6663" width="7.375" style="358" customWidth="1"/>
    <col min="6664" max="6664" width="7.625" style="358" customWidth="1"/>
    <col min="6665" max="6665" width="7" style="358" customWidth="1"/>
    <col min="6666" max="6670" width="8.125" style="358" customWidth="1"/>
    <col min="6671" max="6671" width="10.875" style="358" customWidth="1"/>
    <col min="6672" max="6912" width="9.125" style="358"/>
    <col min="6913" max="6913" width="4.125" style="358" customWidth="1"/>
    <col min="6914" max="6914" width="25.625" style="358" customWidth="1"/>
    <col min="6915" max="6916" width="7.75" style="358" customWidth="1"/>
    <col min="6917" max="6917" width="8.125" style="358" customWidth="1"/>
    <col min="6918" max="6918" width="7.625" style="358" customWidth="1"/>
    <col min="6919" max="6919" width="7.375" style="358" customWidth="1"/>
    <col min="6920" max="6920" width="7.625" style="358" customWidth="1"/>
    <col min="6921" max="6921" width="7" style="358" customWidth="1"/>
    <col min="6922" max="6926" width="8.125" style="358" customWidth="1"/>
    <col min="6927" max="6927" width="10.875" style="358" customWidth="1"/>
    <col min="6928" max="7168" width="9.125" style="358"/>
    <col min="7169" max="7169" width="4.125" style="358" customWidth="1"/>
    <col min="7170" max="7170" width="25.625" style="358" customWidth="1"/>
    <col min="7171" max="7172" width="7.75" style="358" customWidth="1"/>
    <col min="7173" max="7173" width="8.125" style="358" customWidth="1"/>
    <col min="7174" max="7174" width="7.625" style="358" customWidth="1"/>
    <col min="7175" max="7175" width="7.375" style="358" customWidth="1"/>
    <col min="7176" max="7176" width="7.625" style="358" customWidth="1"/>
    <col min="7177" max="7177" width="7" style="358" customWidth="1"/>
    <col min="7178" max="7182" width="8.125" style="358" customWidth="1"/>
    <col min="7183" max="7183" width="10.875" style="358" customWidth="1"/>
    <col min="7184" max="7424" width="9.125" style="358"/>
    <col min="7425" max="7425" width="4.125" style="358" customWidth="1"/>
    <col min="7426" max="7426" width="25.625" style="358" customWidth="1"/>
    <col min="7427" max="7428" width="7.75" style="358" customWidth="1"/>
    <col min="7429" max="7429" width="8.125" style="358" customWidth="1"/>
    <col min="7430" max="7430" width="7.625" style="358" customWidth="1"/>
    <col min="7431" max="7431" width="7.375" style="358" customWidth="1"/>
    <col min="7432" max="7432" width="7.625" style="358" customWidth="1"/>
    <col min="7433" max="7433" width="7" style="358" customWidth="1"/>
    <col min="7434" max="7438" width="8.125" style="358" customWidth="1"/>
    <col min="7439" max="7439" width="10.875" style="358" customWidth="1"/>
    <col min="7440" max="7680" width="9.125" style="358"/>
    <col min="7681" max="7681" width="4.125" style="358" customWidth="1"/>
    <col min="7682" max="7682" width="25.625" style="358" customWidth="1"/>
    <col min="7683" max="7684" width="7.75" style="358" customWidth="1"/>
    <col min="7685" max="7685" width="8.125" style="358" customWidth="1"/>
    <col min="7686" max="7686" width="7.625" style="358" customWidth="1"/>
    <col min="7687" max="7687" width="7.375" style="358" customWidth="1"/>
    <col min="7688" max="7688" width="7.625" style="358" customWidth="1"/>
    <col min="7689" max="7689" width="7" style="358" customWidth="1"/>
    <col min="7690" max="7694" width="8.125" style="358" customWidth="1"/>
    <col min="7695" max="7695" width="10.875" style="358" customWidth="1"/>
    <col min="7696" max="7936" width="9.125" style="358"/>
    <col min="7937" max="7937" width="4.125" style="358" customWidth="1"/>
    <col min="7938" max="7938" width="25.625" style="358" customWidth="1"/>
    <col min="7939" max="7940" width="7.75" style="358" customWidth="1"/>
    <col min="7941" max="7941" width="8.125" style="358" customWidth="1"/>
    <col min="7942" max="7942" width="7.625" style="358" customWidth="1"/>
    <col min="7943" max="7943" width="7.375" style="358" customWidth="1"/>
    <col min="7944" max="7944" width="7.625" style="358" customWidth="1"/>
    <col min="7945" max="7945" width="7" style="358" customWidth="1"/>
    <col min="7946" max="7950" width="8.125" style="358" customWidth="1"/>
    <col min="7951" max="7951" width="10.875" style="358" customWidth="1"/>
    <col min="7952" max="8192" width="9.125" style="358"/>
    <col min="8193" max="8193" width="4.125" style="358" customWidth="1"/>
    <col min="8194" max="8194" width="25.625" style="358" customWidth="1"/>
    <col min="8195" max="8196" width="7.75" style="358" customWidth="1"/>
    <col min="8197" max="8197" width="8.125" style="358" customWidth="1"/>
    <col min="8198" max="8198" width="7.625" style="358" customWidth="1"/>
    <col min="8199" max="8199" width="7.375" style="358" customWidth="1"/>
    <col min="8200" max="8200" width="7.625" style="358" customWidth="1"/>
    <col min="8201" max="8201" width="7" style="358" customWidth="1"/>
    <col min="8202" max="8206" width="8.125" style="358" customWidth="1"/>
    <col min="8207" max="8207" width="10.875" style="358" customWidth="1"/>
    <col min="8208" max="8448" width="9.125" style="358"/>
    <col min="8449" max="8449" width="4.125" style="358" customWidth="1"/>
    <col min="8450" max="8450" width="25.625" style="358" customWidth="1"/>
    <col min="8451" max="8452" width="7.75" style="358" customWidth="1"/>
    <col min="8453" max="8453" width="8.125" style="358" customWidth="1"/>
    <col min="8454" max="8454" width="7.625" style="358" customWidth="1"/>
    <col min="8455" max="8455" width="7.375" style="358" customWidth="1"/>
    <col min="8456" max="8456" width="7.625" style="358" customWidth="1"/>
    <col min="8457" max="8457" width="7" style="358" customWidth="1"/>
    <col min="8458" max="8462" width="8.125" style="358" customWidth="1"/>
    <col min="8463" max="8463" width="10.875" style="358" customWidth="1"/>
    <col min="8464" max="8704" width="9.125" style="358"/>
    <col min="8705" max="8705" width="4.125" style="358" customWidth="1"/>
    <col min="8706" max="8706" width="25.625" style="358" customWidth="1"/>
    <col min="8707" max="8708" width="7.75" style="358" customWidth="1"/>
    <col min="8709" max="8709" width="8.125" style="358" customWidth="1"/>
    <col min="8710" max="8710" width="7.625" style="358" customWidth="1"/>
    <col min="8711" max="8711" width="7.375" style="358" customWidth="1"/>
    <col min="8712" max="8712" width="7.625" style="358" customWidth="1"/>
    <col min="8713" max="8713" width="7" style="358" customWidth="1"/>
    <col min="8714" max="8718" width="8.125" style="358" customWidth="1"/>
    <col min="8719" max="8719" width="10.875" style="358" customWidth="1"/>
    <col min="8720" max="8960" width="9.125" style="358"/>
    <col min="8961" max="8961" width="4.125" style="358" customWidth="1"/>
    <col min="8962" max="8962" width="25.625" style="358" customWidth="1"/>
    <col min="8963" max="8964" width="7.75" style="358" customWidth="1"/>
    <col min="8965" max="8965" width="8.125" style="358" customWidth="1"/>
    <col min="8966" max="8966" width="7.625" style="358" customWidth="1"/>
    <col min="8967" max="8967" width="7.375" style="358" customWidth="1"/>
    <col min="8968" max="8968" width="7.625" style="358" customWidth="1"/>
    <col min="8969" max="8969" width="7" style="358" customWidth="1"/>
    <col min="8970" max="8974" width="8.125" style="358" customWidth="1"/>
    <col min="8975" max="8975" width="10.875" style="358" customWidth="1"/>
    <col min="8976" max="9216" width="9.125" style="358"/>
    <col min="9217" max="9217" width="4.125" style="358" customWidth="1"/>
    <col min="9218" max="9218" width="25.625" style="358" customWidth="1"/>
    <col min="9219" max="9220" width="7.75" style="358" customWidth="1"/>
    <col min="9221" max="9221" width="8.125" style="358" customWidth="1"/>
    <col min="9222" max="9222" width="7.625" style="358" customWidth="1"/>
    <col min="9223" max="9223" width="7.375" style="358" customWidth="1"/>
    <col min="9224" max="9224" width="7.625" style="358" customWidth="1"/>
    <col min="9225" max="9225" width="7" style="358" customWidth="1"/>
    <col min="9226" max="9230" width="8.125" style="358" customWidth="1"/>
    <col min="9231" max="9231" width="10.875" style="358" customWidth="1"/>
    <col min="9232" max="9472" width="9.125" style="358"/>
    <col min="9473" max="9473" width="4.125" style="358" customWidth="1"/>
    <col min="9474" max="9474" width="25.625" style="358" customWidth="1"/>
    <col min="9475" max="9476" width="7.75" style="358" customWidth="1"/>
    <col min="9477" max="9477" width="8.125" style="358" customWidth="1"/>
    <col min="9478" max="9478" width="7.625" style="358" customWidth="1"/>
    <col min="9479" max="9479" width="7.375" style="358" customWidth="1"/>
    <col min="9480" max="9480" width="7.625" style="358" customWidth="1"/>
    <col min="9481" max="9481" width="7" style="358" customWidth="1"/>
    <col min="9482" max="9486" width="8.125" style="358" customWidth="1"/>
    <col min="9487" max="9487" width="10.875" style="358" customWidth="1"/>
    <col min="9488" max="9728" width="9.125" style="358"/>
    <col min="9729" max="9729" width="4.125" style="358" customWidth="1"/>
    <col min="9730" max="9730" width="25.625" style="358" customWidth="1"/>
    <col min="9731" max="9732" width="7.75" style="358" customWidth="1"/>
    <col min="9733" max="9733" width="8.125" style="358" customWidth="1"/>
    <col min="9734" max="9734" width="7.625" style="358" customWidth="1"/>
    <col min="9735" max="9735" width="7.375" style="358" customWidth="1"/>
    <col min="9736" max="9736" width="7.625" style="358" customWidth="1"/>
    <col min="9737" max="9737" width="7" style="358" customWidth="1"/>
    <col min="9738" max="9742" width="8.125" style="358" customWidth="1"/>
    <col min="9743" max="9743" width="10.875" style="358" customWidth="1"/>
    <col min="9744" max="9984" width="9.125" style="358"/>
    <col min="9985" max="9985" width="4.125" style="358" customWidth="1"/>
    <col min="9986" max="9986" width="25.625" style="358" customWidth="1"/>
    <col min="9987" max="9988" width="7.75" style="358" customWidth="1"/>
    <col min="9989" max="9989" width="8.125" style="358" customWidth="1"/>
    <col min="9990" max="9990" width="7.625" style="358" customWidth="1"/>
    <col min="9991" max="9991" width="7.375" style="358" customWidth="1"/>
    <col min="9992" max="9992" width="7.625" style="358" customWidth="1"/>
    <col min="9993" max="9993" width="7" style="358" customWidth="1"/>
    <col min="9994" max="9998" width="8.125" style="358" customWidth="1"/>
    <col min="9999" max="9999" width="10.875" style="358" customWidth="1"/>
    <col min="10000" max="10240" width="9.125" style="358"/>
    <col min="10241" max="10241" width="4.125" style="358" customWidth="1"/>
    <col min="10242" max="10242" width="25.625" style="358" customWidth="1"/>
    <col min="10243" max="10244" width="7.75" style="358" customWidth="1"/>
    <col min="10245" max="10245" width="8.125" style="358" customWidth="1"/>
    <col min="10246" max="10246" width="7.625" style="358" customWidth="1"/>
    <col min="10247" max="10247" width="7.375" style="358" customWidth="1"/>
    <col min="10248" max="10248" width="7.625" style="358" customWidth="1"/>
    <col min="10249" max="10249" width="7" style="358" customWidth="1"/>
    <col min="10250" max="10254" width="8.125" style="358" customWidth="1"/>
    <col min="10255" max="10255" width="10.875" style="358" customWidth="1"/>
    <col min="10256" max="10496" width="9.125" style="358"/>
    <col min="10497" max="10497" width="4.125" style="358" customWidth="1"/>
    <col min="10498" max="10498" width="25.625" style="358" customWidth="1"/>
    <col min="10499" max="10500" width="7.75" style="358" customWidth="1"/>
    <col min="10501" max="10501" width="8.125" style="358" customWidth="1"/>
    <col min="10502" max="10502" width="7.625" style="358" customWidth="1"/>
    <col min="10503" max="10503" width="7.375" style="358" customWidth="1"/>
    <col min="10504" max="10504" width="7.625" style="358" customWidth="1"/>
    <col min="10505" max="10505" width="7" style="358" customWidth="1"/>
    <col min="10506" max="10510" width="8.125" style="358" customWidth="1"/>
    <col min="10511" max="10511" width="10.875" style="358" customWidth="1"/>
    <col min="10512" max="10752" width="9.125" style="358"/>
    <col min="10753" max="10753" width="4.125" style="358" customWidth="1"/>
    <col min="10754" max="10754" width="25.625" style="358" customWidth="1"/>
    <col min="10755" max="10756" width="7.75" style="358" customWidth="1"/>
    <col min="10757" max="10757" width="8.125" style="358" customWidth="1"/>
    <col min="10758" max="10758" width="7.625" style="358" customWidth="1"/>
    <col min="10759" max="10759" width="7.375" style="358" customWidth="1"/>
    <col min="10760" max="10760" width="7.625" style="358" customWidth="1"/>
    <col min="10761" max="10761" width="7" style="358" customWidth="1"/>
    <col min="10762" max="10766" width="8.125" style="358" customWidth="1"/>
    <col min="10767" max="10767" width="10.875" style="358" customWidth="1"/>
    <col min="10768" max="11008" width="9.125" style="358"/>
    <col min="11009" max="11009" width="4.125" style="358" customWidth="1"/>
    <col min="11010" max="11010" width="25.625" style="358" customWidth="1"/>
    <col min="11011" max="11012" width="7.75" style="358" customWidth="1"/>
    <col min="11013" max="11013" width="8.125" style="358" customWidth="1"/>
    <col min="11014" max="11014" width="7.625" style="358" customWidth="1"/>
    <col min="11015" max="11015" width="7.375" style="358" customWidth="1"/>
    <col min="11016" max="11016" width="7.625" style="358" customWidth="1"/>
    <col min="11017" max="11017" width="7" style="358" customWidth="1"/>
    <col min="11018" max="11022" width="8.125" style="358" customWidth="1"/>
    <col min="11023" max="11023" width="10.875" style="358" customWidth="1"/>
    <col min="11024" max="11264" width="9.125" style="358"/>
    <col min="11265" max="11265" width="4.125" style="358" customWidth="1"/>
    <col min="11266" max="11266" width="25.625" style="358" customWidth="1"/>
    <col min="11267" max="11268" width="7.75" style="358" customWidth="1"/>
    <col min="11269" max="11269" width="8.125" style="358" customWidth="1"/>
    <col min="11270" max="11270" width="7.625" style="358" customWidth="1"/>
    <col min="11271" max="11271" width="7.375" style="358" customWidth="1"/>
    <col min="11272" max="11272" width="7.625" style="358" customWidth="1"/>
    <col min="11273" max="11273" width="7" style="358" customWidth="1"/>
    <col min="11274" max="11278" width="8.125" style="358" customWidth="1"/>
    <col min="11279" max="11279" width="10.875" style="358" customWidth="1"/>
    <col min="11280" max="11520" width="9.125" style="358"/>
    <col min="11521" max="11521" width="4.125" style="358" customWidth="1"/>
    <col min="11522" max="11522" width="25.625" style="358" customWidth="1"/>
    <col min="11523" max="11524" width="7.75" style="358" customWidth="1"/>
    <col min="11525" max="11525" width="8.125" style="358" customWidth="1"/>
    <col min="11526" max="11526" width="7.625" style="358" customWidth="1"/>
    <col min="11527" max="11527" width="7.375" style="358" customWidth="1"/>
    <col min="11528" max="11528" width="7.625" style="358" customWidth="1"/>
    <col min="11529" max="11529" width="7" style="358" customWidth="1"/>
    <col min="11530" max="11534" width="8.125" style="358" customWidth="1"/>
    <col min="11535" max="11535" width="10.875" style="358" customWidth="1"/>
    <col min="11536" max="11776" width="9.125" style="358"/>
    <col min="11777" max="11777" width="4.125" style="358" customWidth="1"/>
    <col min="11778" max="11778" width="25.625" style="358" customWidth="1"/>
    <col min="11779" max="11780" width="7.75" style="358" customWidth="1"/>
    <col min="11781" max="11781" width="8.125" style="358" customWidth="1"/>
    <col min="11782" max="11782" width="7.625" style="358" customWidth="1"/>
    <col min="11783" max="11783" width="7.375" style="358" customWidth="1"/>
    <col min="11784" max="11784" width="7.625" style="358" customWidth="1"/>
    <col min="11785" max="11785" width="7" style="358" customWidth="1"/>
    <col min="11786" max="11790" width="8.125" style="358" customWidth="1"/>
    <col min="11791" max="11791" width="10.875" style="358" customWidth="1"/>
    <col min="11792" max="12032" width="9.125" style="358"/>
    <col min="12033" max="12033" width="4.125" style="358" customWidth="1"/>
    <col min="12034" max="12034" width="25.625" style="358" customWidth="1"/>
    <col min="12035" max="12036" width="7.75" style="358" customWidth="1"/>
    <col min="12037" max="12037" width="8.125" style="358" customWidth="1"/>
    <col min="12038" max="12038" width="7.625" style="358" customWidth="1"/>
    <col min="12039" max="12039" width="7.375" style="358" customWidth="1"/>
    <col min="12040" max="12040" width="7.625" style="358" customWidth="1"/>
    <col min="12041" max="12041" width="7" style="358" customWidth="1"/>
    <col min="12042" max="12046" width="8.125" style="358" customWidth="1"/>
    <col min="12047" max="12047" width="10.875" style="358" customWidth="1"/>
    <col min="12048" max="12288" width="9.125" style="358"/>
    <col min="12289" max="12289" width="4.125" style="358" customWidth="1"/>
    <col min="12290" max="12290" width="25.625" style="358" customWidth="1"/>
    <col min="12291" max="12292" width="7.75" style="358" customWidth="1"/>
    <col min="12293" max="12293" width="8.125" style="358" customWidth="1"/>
    <col min="12294" max="12294" width="7.625" style="358" customWidth="1"/>
    <col min="12295" max="12295" width="7.375" style="358" customWidth="1"/>
    <col min="12296" max="12296" width="7.625" style="358" customWidth="1"/>
    <col min="12297" max="12297" width="7" style="358" customWidth="1"/>
    <col min="12298" max="12302" width="8.125" style="358" customWidth="1"/>
    <col min="12303" max="12303" width="10.875" style="358" customWidth="1"/>
    <col min="12304" max="12544" width="9.125" style="358"/>
    <col min="12545" max="12545" width="4.125" style="358" customWidth="1"/>
    <col min="12546" max="12546" width="25.625" style="358" customWidth="1"/>
    <col min="12547" max="12548" width="7.75" style="358" customWidth="1"/>
    <col min="12549" max="12549" width="8.125" style="358" customWidth="1"/>
    <col min="12550" max="12550" width="7.625" style="358" customWidth="1"/>
    <col min="12551" max="12551" width="7.375" style="358" customWidth="1"/>
    <col min="12552" max="12552" width="7.625" style="358" customWidth="1"/>
    <col min="12553" max="12553" width="7" style="358" customWidth="1"/>
    <col min="12554" max="12558" width="8.125" style="358" customWidth="1"/>
    <col min="12559" max="12559" width="10.875" style="358" customWidth="1"/>
    <col min="12560" max="12800" width="9.125" style="358"/>
    <col min="12801" max="12801" width="4.125" style="358" customWidth="1"/>
    <col min="12802" max="12802" width="25.625" style="358" customWidth="1"/>
    <col min="12803" max="12804" width="7.75" style="358" customWidth="1"/>
    <col min="12805" max="12805" width="8.125" style="358" customWidth="1"/>
    <col min="12806" max="12806" width="7.625" style="358" customWidth="1"/>
    <col min="12807" max="12807" width="7.375" style="358" customWidth="1"/>
    <col min="12808" max="12808" width="7.625" style="358" customWidth="1"/>
    <col min="12809" max="12809" width="7" style="358" customWidth="1"/>
    <col min="12810" max="12814" width="8.125" style="358" customWidth="1"/>
    <col min="12815" max="12815" width="10.875" style="358" customWidth="1"/>
    <col min="12816" max="13056" width="9.125" style="358"/>
    <col min="13057" max="13057" width="4.125" style="358" customWidth="1"/>
    <col min="13058" max="13058" width="25.625" style="358" customWidth="1"/>
    <col min="13059" max="13060" width="7.75" style="358" customWidth="1"/>
    <col min="13061" max="13061" width="8.125" style="358" customWidth="1"/>
    <col min="13062" max="13062" width="7.625" style="358" customWidth="1"/>
    <col min="13063" max="13063" width="7.375" style="358" customWidth="1"/>
    <col min="13064" max="13064" width="7.625" style="358" customWidth="1"/>
    <col min="13065" max="13065" width="7" style="358" customWidth="1"/>
    <col min="13066" max="13070" width="8.125" style="358" customWidth="1"/>
    <col min="13071" max="13071" width="10.875" style="358" customWidth="1"/>
    <col min="13072" max="13312" width="9.125" style="358"/>
    <col min="13313" max="13313" width="4.125" style="358" customWidth="1"/>
    <col min="13314" max="13314" width="25.625" style="358" customWidth="1"/>
    <col min="13315" max="13316" width="7.75" style="358" customWidth="1"/>
    <col min="13317" max="13317" width="8.125" style="358" customWidth="1"/>
    <col min="13318" max="13318" width="7.625" style="358" customWidth="1"/>
    <col min="13319" max="13319" width="7.375" style="358" customWidth="1"/>
    <col min="13320" max="13320" width="7.625" style="358" customWidth="1"/>
    <col min="13321" max="13321" width="7" style="358" customWidth="1"/>
    <col min="13322" max="13326" width="8.125" style="358" customWidth="1"/>
    <col min="13327" max="13327" width="10.875" style="358" customWidth="1"/>
    <col min="13328" max="13568" width="9.125" style="358"/>
    <col min="13569" max="13569" width="4.125" style="358" customWidth="1"/>
    <col min="13570" max="13570" width="25.625" style="358" customWidth="1"/>
    <col min="13571" max="13572" width="7.75" style="358" customWidth="1"/>
    <col min="13573" max="13573" width="8.125" style="358" customWidth="1"/>
    <col min="13574" max="13574" width="7.625" style="358" customWidth="1"/>
    <col min="13575" max="13575" width="7.375" style="358" customWidth="1"/>
    <col min="13576" max="13576" width="7.625" style="358" customWidth="1"/>
    <col min="13577" max="13577" width="7" style="358" customWidth="1"/>
    <col min="13578" max="13582" width="8.125" style="358" customWidth="1"/>
    <col min="13583" max="13583" width="10.875" style="358" customWidth="1"/>
    <col min="13584" max="13824" width="9.125" style="358"/>
    <col min="13825" max="13825" width="4.125" style="358" customWidth="1"/>
    <col min="13826" max="13826" width="25.625" style="358" customWidth="1"/>
    <col min="13827" max="13828" width="7.75" style="358" customWidth="1"/>
    <col min="13829" max="13829" width="8.125" style="358" customWidth="1"/>
    <col min="13830" max="13830" width="7.625" style="358" customWidth="1"/>
    <col min="13831" max="13831" width="7.375" style="358" customWidth="1"/>
    <col min="13832" max="13832" width="7.625" style="358" customWidth="1"/>
    <col min="13833" max="13833" width="7" style="358" customWidth="1"/>
    <col min="13834" max="13838" width="8.125" style="358" customWidth="1"/>
    <col min="13839" max="13839" width="10.875" style="358" customWidth="1"/>
    <col min="13840" max="14080" width="9.125" style="358"/>
    <col min="14081" max="14081" width="4.125" style="358" customWidth="1"/>
    <col min="14082" max="14082" width="25.625" style="358" customWidth="1"/>
    <col min="14083" max="14084" width="7.75" style="358" customWidth="1"/>
    <col min="14085" max="14085" width="8.125" style="358" customWidth="1"/>
    <col min="14086" max="14086" width="7.625" style="358" customWidth="1"/>
    <col min="14087" max="14087" width="7.375" style="358" customWidth="1"/>
    <col min="14088" max="14088" width="7.625" style="358" customWidth="1"/>
    <col min="14089" max="14089" width="7" style="358" customWidth="1"/>
    <col min="14090" max="14094" width="8.125" style="358" customWidth="1"/>
    <col min="14095" max="14095" width="10.875" style="358" customWidth="1"/>
    <col min="14096" max="14336" width="9.125" style="358"/>
    <col min="14337" max="14337" width="4.125" style="358" customWidth="1"/>
    <col min="14338" max="14338" width="25.625" style="358" customWidth="1"/>
    <col min="14339" max="14340" width="7.75" style="358" customWidth="1"/>
    <col min="14341" max="14341" width="8.125" style="358" customWidth="1"/>
    <col min="14342" max="14342" width="7.625" style="358" customWidth="1"/>
    <col min="14343" max="14343" width="7.375" style="358" customWidth="1"/>
    <col min="14344" max="14344" width="7.625" style="358" customWidth="1"/>
    <col min="14345" max="14345" width="7" style="358" customWidth="1"/>
    <col min="14346" max="14350" width="8.125" style="358" customWidth="1"/>
    <col min="14351" max="14351" width="10.875" style="358" customWidth="1"/>
    <col min="14352" max="14592" width="9.125" style="358"/>
    <col min="14593" max="14593" width="4.125" style="358" customWidth="1"/>
    <col min="14594" max="14594" width="25.625" style="358" customWidth="1"/>
    <col min="14595" max="14596" width="7.75" style="358" customWidth="1"/>
    <col min="14597" max="14597" width="8.125" style="358" customWidth="1"/>
    <col min="14598" max="14598" width="7.625" style="358" customWidth="1"/>
    <col min="14599" max="14599" width="7.375" style="358" customWidth="1"/>
    <col min="14600" max="14600" width="7.625" style="358" customWidth="1"/>
    <col min="14601" max="14601" width="7" style="358" customWidth="1"/>
    <col min="14602" max="14606" width="8.125" style="358" customWidth="1"/>
    <col min="14607" max="14607" width="10.875" style="358" customWidth="1"/>
    <col min="14608" max="14848" width="9.125" style="358"/>
    <col min="14849" max="14849" width="4.125" style="358" customWidth="1"/>
    <col min="14850" max="14850" width="25.625" style="358" customWidth="1"/>
    <col min="14851" max="14852" width="7.75" style="358" customWidth="1"/>
    <col min="14853" max="14853" width="8.125" style="358" customWidth="1"/>
    <col min="14854" max="14854" width="7.625" style="358" customWidth="1"/>
    <col min="14855" max="14855" width="7.375" style="358" customWidth="1"/>
    <col min="14856" max="14856" width="7.625" style="358" customWidth="1"/>
    <col min="14857" max="14857" width="7" style="358" customWidth="1"/>
    <col min="14858" max="14862" width="8.125" style="358" customWidth="1"/>
    <col min="14863" max="14863" width="10.875" style="358" customWidth="1"/>
    <col min="14864" max="15104" width="9.125" style="358"/>
    <col min="15105" max="15105" width="4.125" style="358" customWidth="1"/>
    <col min="15106" max="15106" width="25.625" style="358" customWidth="1"/>
    <col min="15107" max="15108" width="7.75" style="358" customWidth="1"/>
    <col min="15109" max="15109" width="8.125" style="358" customWidth="1"/>
    <col min="15110" max="15110" width="7.625" style="358" customWidth="1"/>
    <col min="15111" max="15111" width="7.375" style="358" customWidth="1"/>
    <col min="15112" max="15112" width="7.625" style="358" customWidth="1"/>
    <col min="15113" max="15113" width="7" style="358" customWidth="1"/>
    <col min="15114" max="15118" width="8.125" style="358" customWidth="1"/>
    <col min="15119" max="15119" width="10.875" style="358" customWidth="1"/>
    <col min="15120" max="15360" width="9.125" style="358"/>
    <col min="15361" max="15361" width="4.125" style="358" customWidth="1"/>
    <col min="15362" max="15362" width="25.625" style="358" customWidth="1"/>
    <col min="15363" max="15364" width="7.75" style="358" customWidth="1"/>
    <col min="15365" max="15365" width="8.125" style="358" customWidth="1"/>
    <col min="15366" max="15366" width="7.625" style="358" customWidth="1"/>
    <col min="15367" max="15367" width="7.375" style="358" customWidth="1"/>
    <col min="15368" max="15368" width="7.625" style="358" customWidth="1"/>
    <col min="15369" max="15369" width="7" style="358" customWidth="1"/>
    <col min="15370" max="15374" width="8.125" style="358" customWidth="1"/>
    <col min="15375" max="15375" width="10.875" style="358" customWidth="1"/>
    <col min="15376" max="15616" width="9.125" style="358"/>
    <col min="15617" max="15617" width="4.125" style="358" customWidth="1"/>
    <col min="15618" max="15618" width="25.625" style="358" customWidth="1"/>
    <col min="15619" max="15620" width="7.75" style="358" customWidth="1"/>
    <col min="15621" max="15621" width="8.125" style="358" customWidth="1"/>
    <col min="15622" max="15622" width="7.625" style="358" customWidth="1"/>
    <col min="15623" max="15623" width="7.375" style="358" customWidth="1"/>
    <col min="15624" max="15624" width="7.625" style="358" customWidth="1"/>
    <col min="15625" max="15625" width="7" style="358" customWidth="1"/>
    <col min="15626" max="15630" width="8.125" style="358" customWidth="1"/>
    <col min="15631" max="15631" width="10.875" style="358" customWidth="1"/>
    <col min="15632" max="15872" width="9.125" style="358"/>
    <col min="15873" max="15873" width="4.125" style="358" customWidth="1"/>
    <col min="15874" max="15874" width="25.625" style="358" customWidth="1"/>
    <col min="15875" max="15876" width="7.75" style="358" customWidth="1"/>
    <col min="15877" max="15877" width="8.125" style="358" customWidth="1"/>
    <col min="15878" max="15878" width="7.625" style="358" customWidth="1"/>
    <col min="15879" max="15879" width="7.375" style="358" customWidth="1"/>
    <col min="15880" max="15880" width="7.625" style="358" customWidth="1"/>
    <col min="15881" max="15881" width="7" style="358" customWidth="1"/>
    <col min="15882" max="15886" width="8.125" style="358" customWidth="1"/>
    <col min="15887" max="15887" width="10.875" style="358" customWidth="1"/>
    <col min="15888" max="16128" width="9.125" style="358"/>
    <col min="16129" max="16129" width="4.125" style="358" customWidth="1"/>
    <col min="16130" max="16130" width="25.625" style="358" customWidth="1"/>
    <col min="16131" max="16132" width="7.75" style="358" customWidth="1"/>
    <col min="16133" max="16133" width="8.125" style="358" customWidth="1"/>
    <col min="16134" max="16134" width="7.625" style="358" customWidth="1"/>
    <col min="16135" max="16135" width="7.375" style="358" customWidth="1"/>
    <col min="16136" max="16136" width="7.625" style="358" customWidth="1"/>
    <col min="16137" max="16137" width="7" style="358" customWidth="1"/>
    <col min="16138" max="16142" width="8.125" style="358" customWidth="1"/>
    <col min="16143" max="16143" width="10.875" style="358" customWidth="1"/>
    <col min="16144" max="16384" width="9.125" style="358"/>
  </cols>
  <sheetData>
    <row r="1" spans="1:15" ht="31.5" customHeight="1" x14ac:dyDescent="0.25">
      <c r="A1" s="692" t="s">
        <v>1115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</row>
    <row r="2" spans="1:15" ht="16.5" thickBot="1" x14ac:dyDescent="0.3">
      <c r="O2" s="5" t="s">
        <v>861</v>
      </c>
    </row>
    <row r="3" spans="1:15" s="359" customFormat="1" ht="26.1" customHeight="1" thickBot="1" x14ac:dyDescent="0.3">
      <c r="A3" s="360" t="s">
        <v>289</v>
      </c>
      <c r="B3" s="361" t="s">
        <v>170</v>
      </c>
      <c r="C3" s="361" t="s">
        <v>482</v>
      </c>
      <c r="D3" s="361" t="s">
        <v>483</v>
      </c>
      <c r="E3" s="361" t="s">
        <v>484</v>
      </c>
      <c r="F3" s="361" t="s">
        <v>485</v>
      </c>
      <c r="G3" s="361" t="s">
        <v>486</v>
      </c>
      <c r="H3" s="361" t="s">
        <v>487</v>
      </c>
      <c r="I3" s="361" t="s">
        <v>488</v>
      </c>
      <c r="J3" s="361" t="s">
        <v>489</v>
      </c>
      <c r="K3" s="361" t="s">
        <v>490</v>
      </c>
      <c r="L3" s="361" t="s">
        <v>491</v>
      </c>
      <c r="M3" s="361" t="s">
        <v>492</v>
      </c>
      <c r="N3" s="361" t="s">
        <v>493</v>
      </c>
      <c r="O3" s="362" t="s">
        <v>287</v>
      </c>
    </row>
    <row r="4" spans="1:15" s="364" customFormat="1" ht="15" customHeight="1" thickBot="1" x14ac:dyDescent="0.3">
      <c r="A4" s="363"/>
      <c r="B4" s="685" t="s">
        <v>168</v>
      </c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7"/>
    </row>
    <row r="5" spans="1:15" s="364" customFormat="1" x14ac:dyDescent="0.25">
      <c r="A5" s="365" t="s">
        <v>10</v>
      </c>
      <c r="B5" s="366" t="s">
        <v>508</v>
      </c>
      <c r="C5" s="367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2" t="s">
        <v>509</v>
      </c>
    </row>
    <row r="6" spans="1:15" s="364" customFormat="1" x14ac:dyDescent="0.25">
      <c r="A6" s="369" t="s">
        <v>23</v>
      </c>
      <c r="B6" s="370" t="s">
        <v>171</v>
      </c>
      <c r="C6" s="371">
        <v>6406083</v>
      </c>
      <c r="D6" s="371">
        <v>6406083</v>
      </c>
      <c r="E6" s="371">
        <v>6406083</v>
      </c>
      <c r="F6" s="371">
        <v>6406083</v>
      </c>
      <c r="G6" s="371">
        <v>6406083</v>
      </c>
      <c r="H6" s="371">
        <v>6406083</v>
      </c>
      <c r="I6" s="371">
        <v>6406083</v>
      </c>
      <c r="J6" s="371">
        <v>6406083</v>
      </c>
      <c r="K6" s="371">
        <v>6406083</v>
      </c>
      <c r="L6" s="371">
        <v>6406083</v>
      </c>
      <c r="M6" s="371">
        <v>6406083</v>
      </c>
      <c r="N6" s="371">
        <v>6406082</v>
      </c>
      <c r="O6" s="372">
        <f t="shared" ref="O6:O26" si="0">SUM(C6:N6)</f>
        <v>76872995</v>
      </c>
    </row>
    <row r="7" spans="1:15" s="373" customFormat="1" x14ac:dyDescent="0.25">
      <c r="A7" s="369" t="s">
        <v>35</v>
      </c>
      <c r="B7" s="370" t="s">
        <v>510</v>
      </c>
      <c r="C7" s="371"/>
      <c r="D7" s="371"/>
      <c r="E7" s="371"/>
      <c r="F7" s="371"/>
      <c r="G7" s="371">
        <v>72000000</v>
      </c>
      <c r="H7" s="371"/>
      <c r="I7" s="371"/>
      <c r="J7" s="371"/>
      <c r="K7" s="371"/>
      <c r="L7" s="371"/>
      <c r="M7" s="371"/>
      <c r="N7" s="371"/>
      <c r="O7" s="372">
        <f t="shared" si="0"/>
        <v>72000000</v>
      </c>
    </row>
    <row r="8" spans="1:15" s="373" customFormat="1" ht="27" customHeight="1" x14ac:dyDescent="0.25">
      <c r="A8" s="369" t="s">
        <v>147</v>
      </c>
      <c r="B8" s="374" t="s">
        <v>496</v>
      </c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6">
        <f t="shared" si="0"/>
        <v>0</v>
      </c>
    </row>
    <row r="9" spans="1:15" s="373" customFormat="1" ht="14.1" customHeight="1" x14ac:dyDescent="0.25">
      <c r="A9" s="369" t="s">
        <v>49</v>
      </c>
      <c r="B9" s="377" t="s">
        <v>175</v>
      </c>
      <c r="C9" s="371">
        <v>288750</v>
      </c>
      <c r="D9" s="371">
        <v>288750</v>
      </c>
      <c r="E9" s="371">
        <v>288750</v>
      </c>
      <c r="F9" s="371">
        <v>288750</v>
      </c>
      <c r="G9" s="371">
        <v>288750</v>
      </c>
      <c r="H9" s="371">
        <v>288750</v>
      </c>
      <c r="I9" s="371">
        <v>288750</v>
      </c>
      <c r="J9" s="371">
        <v>288750</v>
      </c>
      <c r="K9" s="371">
        <v>288750</v>
      </c>
      <c r="L9" s="371">
        <v>288750</v>
      </c>
      <c r="M9" s="371">
        <v>288750</v>
      </c>
      <c r="N9" s="371">
        <v>288750</v>
      </c>
      <c r="O9" s="372">
        <f t="shared" si="0"/>
        <v>3465000</v>
      </c>
    </row>
    <row r="10" spans="1:15" s="373" customFormat="1" ht="14.1" customHeight="1" x14ac:dyDescent="0.25">
      <c r="A10" s="369" t="s">
        <v>71</v>
      </c>
      <c r="B10" s="377" t="s">
        <v>334</v>
      </c>
      <c r="C10" s="371">
        <v>505074</v>
      </c>
      <c r="D10" s="371">
        <v>505074</v>
      </c>
      <c r="E10" s="371">
        <v>505074</v>
      </c>
      <c r="F10" s="371">
        <v>505074</v>
      </c>
      <c r="G10" s="371">
        <v>505074</v>
      </c>
      <c r="H10" s="371">
        <v>505074</v>
      </c>
      <c r="I10" s="371">
        <v>505074</v>
      </c>
      <c r="J10" s="371">
        <v>505074</v>
      </c>
      <c r="K10" s="371">
        <v>505074</v>
      </c>
      <c r="L10" s="371">
        <v>505074</v>
      </c>
      <c r="M10" s="371">
        <v>505074</v>
      </c>
      <c r="N10" s="371">
        <v>505080</v>
      </c>
      <c r="O10" s="372">
        <f t="shared" si="0"/>
        <v>6060894</v>
      </c>
    </row>
    <row r="11" spans="1:15" s="373" customFormat="1" ht="14.1" customHeight="1" x14ac:dyDescent="0.25">
      <c r="A11" s="369" t="s">
        <v>154</v>
      </c>
      <c r="B11" s="377" t="s">
        <v>223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2">
        <f t="shared" si="0"/>
        <v>0</v>
      </c>
    </row>
    <row r="12" spans="1:15" s="373" customFormat="1" x14ac:dyDescent="0.25">
      <c r="A12" s="369" t="s">
        <v>89</v>
      </c>
      <c r="B12" s="377" t="s">
        <v>176</v>
      </c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2">
        <f t="shared" si="0"/>
        <v>0</v>
      </c>
    </row>
    <row r="13" spans="1:15" s="373" customFormat="1" ht="27" customHeight="1" x14ac:dyDescent="0.25">
      <c r="A13" s="369" t="s">
        <v>91</v>
      </c>
      <c r="B13" s="370" t="s">
        <v>265</v>
      </c>
      <c r="C13" s="371">
        <v>8277275</v>
      </c>
      <c r="D13" s="371">
        <v>8277275</v>
      </c>
      <c r="E13" s="371">
        <v>8277275</v>
      </c>
      <c r="F13" s="371">
        <v>8277275</v>
      </c>
      <c r="G13" s="371">
        <v>8277275</v>
      </c>
      <c r="H13" s="371">
        <v>8277275</v>
      </c>
      <c r="I13" s="371">
        <v>8277275</v>
      </c>
      <c r="J13" s="371">
        <v>8277275</v>
      </c>
      <c r="K13" s="371">
        <v>8277275</v>
      </c>
      <c r="L13" s="371">
        <v>8277275</v>
      </c>
      <c r="M13" s="371">
        <v>8277275</v>
      </c>
      <c r="N13" s="371">
        <v>8277275</v>
      </c>
      <c r="O13" s="372">
        <f t="shared" si="0"/>
        <v>99327300</v>
      </c>
    </row>
    <row r="14" spans="1:15" s="373" customFormat="1" ht="14.1" customHeight="1" thickBot="1" x14ac:dyDescent="0.3">
      <c r="A14" s="369" t="s">
        <v>160</v>
      </c>
      <c r="B14" s="377" t="s">
        <v>335</v>
      </c>
      <c r="C14" s="371">
        <v>31396949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2">
        <f t="shared" si="0"/>
        <v>31396949</v>
      </c>
    </row>
    <row r="15" spans="1:15" s="364" customFormat="1" ht="15.95" customHeight="1" thickBot="1" x14ac:dyDescent="0.3">
      <c r="A15" s="363" t="s">
        <v>179</v>
      </c>
      <c r="B15" s="378" t="s">
        <v>497</v>
      </c>
      <c r="C15" s="379">
        <f t="shared" ref="C15:N15" si="1">SUM(C5:C14)</f>
        <v>46874131</v>
      </c>
      <c r="D15" s="379">
        <f t="shared" si="1"/>
        <v>15477182</v>
      </c>
      <c r="E15" s="379">
        <f t="shared" si="1"/>
        <v>15477182</v>
      </c>
      <c r="F15" s="379">
        <f t="shared" si="1"/>
        <v>15477182</v>
      </c>
      <c r="G15" s="379">
        <f t="shared" si="1"/>
        <v>87477182</v>
      </c>
      <c r="H15" s="379">
        <f t="shared" si="1"/>
        <v>15477182</v>
      </c>
      <c r="I15" s="379">
        <f t="shared" si="1"/>
        <v>15477182</v>
      </c>
      <c r="J15" s="379">
        <f t="shared" si="1"/>
        <v>15477182</v>
      </c>
      <c r="K15" s="379">
        <f t="shared" si="1"/>
        <v>15477182</v>
      </c>
      <c r="L15" s="379">
        <f t="shared" si="1"/>
        <v>15477182</v>
      </c>
      <c r="M15" s="379">
        <f t="shared" si="1"/>
        <v>15477182</v>
      </c>
      <c r="N15" s="379">
        <f t="shared" si="1"/>
        <v>15477187</v>
      </c>
      <c r="O15" s="380">
        <f>SUM(O6:O14)</f>
        <v>289123138</v>
      </c>
    </row>
    <row r="16" spans="1:15" s="364" customFormat="1" ht="15" customHeight="1" thickBot="1" x14ac:dyDescent="0.3">
      <c r="A16" s="363"/>
      <c r="B16" s="685" t="s">
        <v>169</v>
      </c>
      <c r="C16" s="686"/>
      <c r="D16" s="686"/>
      <c r="E16" s="686"/>
      <c r="F16" s="686"/>
      <c r="G16" s="686"/>
      <c r="H16" s="686"/>
      <c r="I16" s="686"/>
      <c r="J16" s="686"/>
      <c r="K16" s="686"/>
      <c r="L16" s="686"/>
      <c r="M16" s="686"/>
      <c r="N16" s="686"/>
      <c r="O16" s="687"/>
    </row>
    <row r="17" spans="1:15" s="373" customFormat="1" ht="14.1" customHeight="1" x14ac:dyDescent="0.25">
      <c r="A17" s="381" t="s">
        <v>180</v>
      </c>
      <c r="B17" s="382" t="s">
        <v>172</v>
      </c>
      <c r="C17" s="375">
        <v>2208340</v>
      </c>
      <c r="D17" s="375">
        <v>2208340</v>
      </c>
      <c r="E17" s="375">
        <v>2208340</v>
      </c>
      <c r="F17" s="375">
        <v>2208340</v>
      </c>
      <c r="G17" s="375">
        <v>2208340</v>
      </c>
      <c r="H17" s="375">
        <v>2208340</v>
      </c>
      <c r="I17" s="375">
        <v>2208340</v>
      </c>
      <c r="J17" s="375">
        <v>2208340</v>
      </c>
      <c r="K17" s="375">
        <v>2208340</v>
      </c>
      <c r="L17" s="375">
        <v>2208340</v>
      </c>
      <c r="M17" s="375">
        <v>2208340</v>
      </c>
      <c r="N17" s="375">
        <v>2208345</v>
      </c>
      <c r="O17" s="376">
        <f t="shared" si="0"/>
        <v>26500085</v>
      </c>
    </row>
    <row r="18" spans="1:15" s="373" customFormat="1" ht="27" customHeight="1" x14ac:dyDescent="0.25">
      <c r="A18" s="369" t="s">
        <v>181</v>
      </c>
      <c r="B18" s="370" t="s">
        <v>136</v>
      </c>
      <c r="C18" s="371">
        <v>391739</v>
      </c>
      <c r="D18" s="371">
        <v>391739</v>
      </c>
      <c r="E18" s="371">
        <v>391739</v>
      </c>
      <c r="F18" s="371">
        <v>391739</v>
      </c>
      <c r="G18" s="371">
        <v>391739</v>
      </c>
      <c r="H18" s="371">
        <v>391739</v>
      </c>
      <c r="I18" s="371">
        <v>391739</v>
      </c>
      <c r="J18" s="371">
        <v>391739</v>
      </c>
      <c r="K18" s="371">
        <v>391739</v>
      </c>
      <c r="L18" s="371">
        <v>391739</v>
      </c>
      <c r="M18" s="371">
        <v>391739</v>
      </c>
      <c r="N18" s="371">
        <v>391734</v>
      </c>
      <c r="O18" s="372">
        <f t="shared" si="0"/>
        <v>4700863</v>
      </c>
    </row>
    <row r="19" spans="1:15" s="373" customFormat="1" ht="14.1" customHeight="1" x14ac:dyDescent="0.25">
      <c r="A19" s="369" t="s">
        <v>184</v>
      </c>
      <c r="B19" s="377" t="s">
        <v>470</v>
      </c>
      <c r="C19" s="371">
        <v>2977945</v>
      </c>
      <c r="D19" s="371">
        <v>2977945</v>
      </c>
      <c r="E19" s="371">
        <v>2977945</v>
      </c>
      <c r="F19" s="371">
        <v>2977945</v>
      </c>
      <c r="G19" s="371">
        <v>2977945</v>
      </c>
      <c r="H19" s="371">
        <v>2977945</v>
      </c>
      <c r="I19" s="371">
        <v>2977945</v>
      </c>
      <c r="J19" s="371">
        <v>2977945</v>
      </c>
      <c r="K19" s="371">
        <v>2977945</v>
      </c>
      <c r="L19" s="371">
        <v>2977945</v>
      </c>
      <c r="M19" s="371">
        <v>2977945</v>
      </c>
      <c r="N19" s="371">
        <v>2977940</v>
      </c>
      <c r="O19" s="372">
        <f t="shared" si="0"/>
        <v>35735335</v>
      </c>
    </row>
    <row r="20" spans="1:15" s="373" customFormat="1" ht="14.1" customHeight="1" x14ac:dyDescent="0.25">
      <c r="A20" s="369" t="s">
        <v>187</v>
      </c>
      <c r="B20" s="377" t="s">
        <v>511</v>
      </c>
      <c r="C20" s="371">
        <v>727000</v>
      </c>
      <c r="D20" s="371">
        <v>727000</v>
      </c>
      <c r="E20" s="371">
        <v>727000</v>
      </c>
      <c r="F20" s="371">
        <v>727000</v>
      </c>
      <c r="G20" s="371">
        <v>727000</v>
      </c>
      <c r="H20" s="371">
        <v>727000</v>
      </c>
      <c r="I20" s="371">
        <v>727000</v>
      </c>
      <c r="J20" s="371">
        <v>4023000</v>
      </c>
      <c r="K20" s="371">
        <v>727000</v>
      </c>
      <c r="L20" s="371">
        <v>727000</v>
      </c>
      <c r="M20" s="371">
        <v>727000</v>
      </c>
      <c r="N20" s="371">
        <v>4080400</v>
      </c>
      <c r="O20" s="372">
        <f t="shared" si="0"/>
        <v>15373400</v>
      </c>
    </row>
    <row r="21" spans="1:15" s="373" customFormat="1" ht="14.1" customHeight="1" x14ac:dyDescent="0.25">
      <c r="A21" s="369" t="s">
        <v>190</v>
      </c>
      <c r="B21" s="377" t="s">
        <v>140</v>
      </c>
      <c r="C21" s="371">
        <v>3493945</v>
      </c>
      <c r="D21" s="371">
        <v>3493945</v>
      </c>
      <c r="E21" s="371">
        <v>3493945</v>
      </c>
      <c r="F21" s="371">
        <v>3493945</v>
      </c>
      <c r="G21" s="371">
        <v>3493945</v>
      </c>
      <c r="H21" s="371">
        <v>3493945</v>
      </c>
      <c r="I21" s="371">
        <v>3493945</v>
      </c>
      <c r="J21" s="371">
        <v>3493945</v>
      </c>
      <c r="K21" s="371">
        <v>3493945</v>
      </c>
      <c r="L21" s="371">
        <v>3493945</v>
      </c>
      <c r="M21" s="371">
        <v>3493945</v>
      </c>
      <c r="N21" s="371">
        <v>3493944</v>
      </c>
      <c r="O21" s="372">
        <f t="shared" si="0"/>
        <v>41927339</v>
      </c>
    </row>
    <row r="22" spans="1:15" s="373" customFormat="1" ht="14.1" customHeight="1" x14ac:dyDescent="0.25">
      <c r="A22" s="369" t="s">
        <v>193</v>
      </c>
      <c r="B22" s="377" t="s">
        <v>141</v>
      </c>
      <c r="C22" s="371">
        <v>8277275</v>
      </c>
      <c r="D22" s="371">
        <v>8277275</v>
      </c>
      <c r="E22" s="371">
        <v>8277275</v>
      </c>
      <c r="F22" s="371">
        <v>8277275</v>
      </c>
      <c r="G22" s="371">
        <v>8277275</v>
      </c>
      <c r="H22" s="371">
        <v>8277275</v>
      </c>
      <c r="I22" s="371">
        <v>8277275</v>
      </c>
      <c r="J22" s="371">
        <v>8277275</v>
      </c>
      <c r="K22" s="371">
        <v>8277275</v>
      </c>
      <c r="L22" s="371">
        <v>8277275</v>
      </c>
      <c r="M22" s="371">
        <v>8277275</v>
      </c>
      <c r="N22" s="371">
        <v>8277275</v>
      </c>
      <c r="O22" s="372">
        <f t="shared" si="0"/>
        <v>99327300</v>
      </c>
    </row>
    <row r="23" spans="1:15" s="373" customFormat="1" ht="27" customHeight="1" x14ac:dyDescent="0.25">
      <c r="A23" s="369" t="s">
        <v>196</v>
      </c>
      <c r="B23" s="370" t="s">
        <v>143</v>
      </c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2">
        <f t="shared" si="0"/>
        <v>0</v>
      </c>
    </row>
    <row r="24" spans="1:15" s="373" customFormat="1" ht="14.1" customHeight="1" x14ac:dyDescent="0.25">
      <c r="A24" s="369" t="s">
        <v>199</v>
      </c>
      <c r="B24" s="377" t="s">
        <v>145</v>
      </c>
      <c r="C24" s="371"/>
      <c r="D24" s="371"/>
      <c r="E24" s="371"/>
      <c r="F24" s="371">
        <v>800000</v>
      </c>
      <c r="G24" s="371">
        <v>800000</v>
      </c>
      <c r="H24" s="371">
        <v>800000</v>
      </c>
      <c r="I24" s="371"/>
      <c r="J24" s="371"/>
      <c r="K24" s="371">
        <v>600000</v>
      </c>
      <c r="L24" s="371"/>
      <c r="M24" s="371"/>
      <c r="N24" s="371"/>
      <c r="O24" s="372">
        <f t="shared" si="0"/>
        <v>3000000</v>
      </c>
    </row>
    <row r="25" spans="1:15" s="373" customFormat="1" ht="14.1" customHeight="1" x14ac:dyDescent="0.25">
      <c r="A25" s="369" t="s">
        <v>202</v>
      </c>
      <c r="B25" s="377" t="s">
        <v>336</v>
      </c>
      <c r="C25" s="371">
        <v>2849164</v>
      </c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2">
        <f t="shared" si="0"/>
        <v>2849164</v>
      </c>
    </row>
    <row r="26" spans="1:15" s="373" customFormat="1" ht="14.1" customHeight="1" thickBot="1" x14ac:dyDescent="0.3">
      <c r="A26" s="365" t="s">
        <v>205</v>
      </c>
      <c r="B26" s="571" t="s">
        <v>178</v>
      </c>
      <c r="C26" s="367">
        <v>4975804</v>
      </c>
      <c r="D26" s="367">
        <v>4975804</v>
      </c>
      <c r="E26" s="367">
        <v>4975804</v>
      </c>
      <c r="F26" s="367">
        <v>4975804</v>
      </c>
      <c r="G26" s="367">
        <v>4975804</v>
      </c>
      <c r="H26" s="367">
        <v>4975804</v>
      </c>
      <c r="I26" s="367">
        <v>4975804</v>
      </c>
      <c r="J26" s="367">
        <v>4975804</v>
      </c>
      <c r="K26" s="367">
        <v>4975804</v>
      </c>
      <c r="L26" s="367">
        <v>4975804</v>
      </c>
      <c r="M26" s="367">
        <v>4975804</v>
      </c>
      <c r="N26" s="367">
        <v>4975808</v>
      </c>
      <c r="O26" s="372">
        <f t="shared" si="0"/>
        <v>59709652</v>
      </c>
    </row>
    <row r="27" spans="1:15" s="364" customFormat="1" ht="15.95" customHeight="1" thickBot="1" x14ac:dyDescent="0.3">
      <c r="A27" s="383" t="s">
        <v>207</v>
      </c>
      <c r="B27" s="378" t="s">
        <v>499</v>
      </c>
      <c r="C27" s="379">
        <f>SUM(C17:C26)</f>
        <v>25901212</v>
      </c>
      <c r="D27" s="379">
        <f t="shared" ref="D27:N27" si="2">SUM(D17:D26)</f>
        <v>23052048</v>
      </c>
      <c r="E27" s="379">
        <f t="shared" si="2"/>
        <v>23052048</v>
      </c>
      <c r="F27" s="379">
        <f t="shared" si="2"/>
        <v>23852048</v>
      </c>
      <c r="G27" s="379">
        <f t="shared" si="2"/>
        <v>23852048</v>
      </c>
      <c r="H27" s="379">
        <f t="shared" si="2"/>
        <v>23852048</v>
      </c>
      <c r="I27" s="379">
        <f t="shared" si="2"/>
        <v>23052048</v>
      </c>
      <c r="J27" s="379">
        <f t="shared" si="2"/>
        <v>26348048</v>
      </c>
      <c r="K27" s="379">
        <f t="shared" si="2"/>
        <v>23652048</v>
      </c>
      <c r="L27" s="379">
        <f t="shared" si="2"/>
        <v>23052048</v>
      </c>
      <c r="M27" s="379">
        <f t="shared" si="2"/>
        <v>23052048</v>
      </c>
      <c r="N27" s="379">
        <f t="shared" si="2"/>
        <v>26405446</v>
      </c>
      <c r="O27" s="380">
        <f>SUM(C27:N27)</f>
        <v>289123138</v>
      </c>
    </row>
    <row r="28" spans="1:15" ht="16.5" thickBot="1" x14ac:dyDescent="0.3">
      <c r="A28" s="383" t="s">
        <v>210</v>
      </c>
      <c r="B28" s="384" t="s">
        <v>512</v>
      </c>
      <c r="C28" s="385">
        <f t="shared" ref="C28:M28" si="3">C15-C27</f>
        <v>20972919</v>
      </c>
      <c r="D28" s="385">
        <f t="shared" si="3"/>
        <v>-7574866</v>
      </c>
      <c r="E28" s="385">
        <f t="shared" si="3"/>
        <v>-7574866</v>
      </c>
      <c r="F28" s="385">
        <f t="shared" si="3"/>
        <v>-8374866</v>
      </c>
      <c r="G28" s="385">
        <f t="shared" si="3"/>
        <v>63625134</v>
      </c>
      <c r="H28" s="385">
        <f t="shared" si="3"/>
        <v>-8374866</v>
      </c>
      <c r="I28" s="385">
        <f t="shared" si="3"/>
        <v>-7574866</v>
      </c>
      <c r="J28" s="385">
        <f t="shared" si="3"/>
        <v>-10870866</v>
      </c>
      <c r="K28" s="385">
        <f t="shared" si="3"/>
        <v>-8174866</v>
      </c>
      <c r="L28" s="385">
        <f t="shared" si="3"/>
        <v>-7574866</v>
      </c>
      <c r="M28" s="385">
        <f t="shared" si="3"/>
        <v>-7574866</v>
      </c>
      <c r="N28" s="385">
        <f>N15-N27</f>
        <v>-10928259</v>
      </c>
      <c r="O28" s="403" t="s">
        <v>509</v>
      </c>
    </row>
    <row r="29" spans="1:15" x14ac:dyDescent="0.25">
      <c r="A29" s="387"/>
    </row>
    <row r="30" spans="1:15" x14ac:dyDescent="0.25">
      <c r="B30" s="388"/>
      <c r="C30" s="389"/>
      <c r="D30" s="389"/>
    </row>
  </sheetData>
  <mergeCells count="3">
    <mergeCell ref="A1:O1"/>
    <mergeCell ref="B4:O4"/>
    <mergeCell ref="B16:O16"/>
  </mergeCells>
  <printOptions horizontalCentered="1"/>
  <pageMargins left="0.27559055118110237" right="0.27559055118110237" top="1.0629921259842521" bottom="0.98425196850393704" header="0.78740157480314965" footer="0.78740157480314965"/>
  <pageSetup paperSize="9" scale="82" orientation="landscape" r:id="rId1"/>
  <headerFooter alignWithMargins="0">
    <oddHeader>&amp;R&amp;"Times New Roman CE,Félkövér dőlt" 16.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7"/>
  <sheetViews>
    <sheetView zoomScaleNormal="100" zoomScaleSheetLayoutView="130" workbookViewId="0">
      <selection activeCell="D17" sqref="D17"/>
    </sheetView>
  </sheetViews>
  <sheetFormatPr defaultColWidth="9.125" defaultRowHeight="15.75" x14ac:dyDescent="0.25"/>
  <cols>
    <col min="1" max="2" width="8.125" style="63" customWidth="1"/>
    <col min="3" max="3" width="61.875" style="63" customWidth="1"/>
    <col min="4" max="4" width="15.375" style="63" customWidth="1"/>
    <col min="5" max="5" width="16.625" style="119" bestFit="1" customWidth="1"/>
    <col min="6" max="16384" width="9.125" style="63"/>
  </cols>
  <sheetData>
    <row r="1" spans="1:5" ht="15.95" customHeight="1" x14ac:dyDescent="0.25">
      <c r="A1" s="604" t="s">
        <v>5</v>
      </c>
      <c r="B1" s="604"/>
      <c r="C1" s="604"/>
      <c r="D1" s="604"/>
      <c r="E1" s="604"/>
    </row>
    <row r="2" spans="1:5" ht="15.95" customHeight="1" thickBot="1" x14ac:dyDescent="0.3">
      <c r="A2" s="603" t="s">
        <v>6</v>
      </c>
      <c r="B2" s="603"/>
      <c r="C2" s="603"/>
      <c r="D2" s="573"/>
      <c r="E2" s="64" t="s">
        <v>857</v>
      </c>
    </row>
    <row r="3" spans="1:5" ht="38.1" customHeight="1" thickBot="1" x14ac:dyDescent="0.3">
      <c r="A3" s="65" t="s">
        <v>7</v>
      </c>
      <c r="B3" s="179" t="s">
        <v>351</v>
      </c>
      <c r="C3" s="66" t="s">
        <v>8</v>
      </c>
      <c r="D3" s="430" t="s">
        <v>1120</v>
      </c>
      <c r="E3" s="430" t="s">
        <v>1121</v>
      </c>
    </row>
    <row r="4" spans="1:5" s="71" customFormat="1" ht="12" customHeight="1" thickBot="1" x14ac:dyDescent="0.25">
      <c r="A4" s="68">
        <v>1</v>
      </c>
      <c r="B4" s="68">
        <v>2</v>
      </c>
      <c r="C4" s="69">
        <v>2</v>
      </c>
      <c r="D4" s="576">
        <v>3</v>
      </c>
      <c r="E4" s="70">
        <v>4</v>
      </c>
    </row>
    <row r="5" spans="1:5" s="74" customFormat="1" ht="12" customHeight="1" thickBot="1" x14ac:dyDescent="0.25">
      <c r="A5" s="72" t="s">
        <v>10</v>
      </c>
      <c r="B5" s="299" t="s">
        <v>377</v>
      </c>
      <c r="C5" s="73" t="s">
        <v>11</v>
      </c>
      <c r="D5" s="53">
        <f>+D6+D7+D8+D9+D10+D11</f>
        <v>71229081</v>
      </c>
      <c r="E5" s="53">
        <f>+E6+E7+E8+E9+E10+E11</f>
        <v>37817907</v>
      </c>
    </row>
    <row r="6" spans="1:5" s="74" customFormat="1" ht="12" customHeight="1" x14ac:dyDescent="0.2">
      <c r="A6" s="75" t="s">
        <v>12</v>
      </c>
      <c r="B6" s="300" t="s">
        <v>378</v>
      </c>
      <c r="C6" s="76" t="s">
        <v>13</v>
      </c>
      <c r="D6" s="77">
        <v>44929289</v>
      </c>
      <c r="E6" s="77">
        <v>11861689</v>
      </c>
    </row>
    <row r="7" spans="1:5" s="74" customFormat="1" ht="12" customHeight="1" x14ac:dyDescent="0.2">
      <c r="A7" s="78" t="s">
        <v>14</v>
      </c>
      <c r="B7" s="301" t="s">
        <v>379</v>
      </c>
      <c r="C7" s="79" t="s">
        <v>15</v>
      </c>
      <c r="D7" s="80">
        <v>13965300</v>
      </c>
      <c r="E7" s="80">
        <v>13965300</v>
      </c>
    </row>
    <row r="8" spans="1:5" s="74" customFormat="1" ht="12" customHeight="1" x14ac:dyDescent="0.2">
      <c r="A8" s="78" t="s">
        <v>16</v>
      </c>
      <c r="B8" s="301" t="s">
        <v>380</v>
      </c>
      <c r="C8" s="79" t="s">
        <v>513</v>
      </c>
      <c r="D8" s="80">
        <v>10534492</v>
      </c>
      <c r="E8" s="80">
        <v>10190918</v>
      </c>
    </row>
    <row r="9" spans="1:5" s="74" customFormat="1" ht="12" customHeight="1" x14ac:dyDescent="0.2">
      <c r="A9" s="78" t="s">
        <v>18</v>
      </c>
      <c r="B9" s="301" t="s">
        <v>381</v>
      </c>
      <c r="C9" s="79" t="s">
        <v>19</v>
      </c>
      <c r="D9" s="80">
        <v>1800000</v>
      </c>
      <c r="E9" s="80">
        <v>1800000</v>
      </c>
    </row>
    <row r="10" spans="1:5" s="74" customFormat="1" ht="12" customHeight="1" x14ac:dyDescent="0.2">
      <c r="A10" s="78" t="s">
        <v>20</v>
      </c>
      <c r="B10" s="301" t="s">
        <v>382</v>
      </c>
      <c r="C10" s="79" t="s">
        <v>514</v>
      </c>
      <c r="D10" s="80"/>
      <c r="E10" s="80"/>
    </row>
    <row r="11" spans="1:5" s="74" customFormat="1" ht="12" customHeight="1" thickBot="1" x14ac:dyDescent="0.25">
      <c r="A11" s="81" t="s">
        <v>22</v>
      </c>
      <c r="B11" s="302" t="s">
        <v>383</v>
      </c>
      <c r="C11" s="82" t="s">
        <v>515</v>
      </c>
      <c r="D11" s="80">
        <v>0</v>
      </c>
      <c r="E11" s="80">
        <v>0</v>
      </c>
    </row>
    <row r="12" spans="1:5" s="74" customFormat="1" ht="12" customHeight="1" thickBot="1" x14ac:dyDescent="0.25">
      <c r="A12" s="72" t="s">
        <v>23</v>
      </c>
      <c r="B12" s="299"/>
      <c r="C12" s="83" t="s">
        <v>24</v>
      </c>
      <c r="D12" s="53">
        <f>+D13+D14+D15+D16+D17</f>
        <v>77643914</v>
      </c>
      <c r="E12" s="53">
        <f>+E13+E14+E15+E16+E17</f>
        <v>77643914</v>
      </c>
    </row>
    <row r="13" spans="1:5" s="74" customFormat="1" ht="12" customHeight="1" x14ac:dyDescent="0.2">
      <c r="A13" s="75" t="s">
        <v>25</v>
      </c>
      <c r="B13" s="300" t="s">
        <v>384</v>
      </c>
      <c r="C13" s="76" t="s">
        <v>26</v>
      </c>
      <c r="D13" s="77"/>
      <c r="E13" s="77"/>
    </row>
    <row r="14" spans="1:5" s="74" customFormat="1" ht="12" customHeight="1" x14ac:dyDescent="0.2">
      <c r="A14" s="78" t="s">
        <v>27</v>
      </c>
      <c r="B14" s="301" t="s">
        <v>385</v>
      </c>
      <c r="C14" s="79" t="s">
        <v>28</v>
      </c>
      <c r="D14" s="80"/>
      <c r="E14" s="80"/>
    </row>
    <row r="15" spans="1:5" s="74" customFormat="1" ht="12" customHeight="1" x14ac:dyDescent="0.2">
      <c r="A15" s="78" t="s">
        <v>29</v>
      </c>
      <c r="B15" s="301" t="s">
        <v>386</v>
      </c>
      <c r="C15" s="79" t="s">
        <v>30</v>
      </c>
      <c r="D15" s="80"/>
      <c r="E15" s="80"/>
    </row>
    <row r="16" spans="1:5" s="74" customFormat="1" ht="12" customHeight="1" x14ac:dyDescent="0.2">
      <c r="A16" s="78" t="s">
        <v>31</v>
      </c>
      <c r="B16" s="301" t="s">
        <v>387</v>
      </c>
      <c r="C16" s="79" t="s">
        <v>32</v>
      </c>
      <c r="D16" s="80"/>
      <c r="E16" s="80"/>
    </row>
    <row r="17" spans="1:5" s="74" customFormat="1" ht="12" customHeight="1" x14ac:dyDescent="0.2">
      <c r="A17" s="78" t="s">
        <v>33</v>
      </c>
      <c r="B17" s="301" t="s">
        <v>388</v>
      </c>
      <c r="C17" s="79" t="s">
        <v>34</v>
      </c>
      <c r="D17" s="80">
        <v>77643914</v>
      </c>
      <c r="E17" s="80">
        <v>77643914</v>
      </c>
    </row>
    <row r="18" spans="1:5" s="74" customFormat="1" ht="12" customHeight="1" thickBot="1" x14ac:dyDescent="0.25">
      <c r="A18" s="81" t="s">
        <v>1049</v>
      </c>
      <c r="B18" s="301" t="s">
        <v>388</v>
      </c>
      <c r="C18" s="438" t="s">
        <v>1050</v>
      </c>
      <c r="D18" s="84"/>
      <c r="E18" s="84"/>
    </row>
    <row r="19" spans="1:5" s="74" customFormat="1" ht="12" customHeight="1" thickBot="1" x14ac:dyDescent="0.25">
      <c r="A19" s="72" t="s">
        <v>35</v>
      </c>
      <c r="B19" s="299" t="s">
        <v>389</v>
      </c>
      <c r="C19" s="73" t="s">
        <v>36</v>
      </c>
      <c r="D19" s="53">
        <f>+D20+D21+D22+D23+D24</f>
        <v>0</v>
      </c>
      <c r="E19" s="53">
        <f>+E20+E21+E22+E23+E24</f>
        <v>0</v>
      </c>
    </row>
    <row r="20" spans="1:5" s="74" customFormat="1" ht="12" customHeight="1" x14ac:dyDescent="0.2">
      <c r="A20" s="75" t="s">
        <v>37</v>
      </c>
      <c r="B20" s="300" t="s">
        <v>390</v>
      </c>
      <c r="C20" s="76" t="s">
        <v>38</v>
      </c>
      <c r="D20" s="77"/>
      <c r="E20" s="77"/>
    </row>
    <row r="21" spans="1:5" s="74" customFormat="1" ht="12" customHeight="1" x14ac:dyDescent="0.2">
      <c r="A21" s="78" t="s">
        <v>39</v>
      </c>
      <c r="B21" s="301" t="s">
        <v>391</v>
      </c>
      <c r="C21" s="79" t="s">
        <v>40</v>
      </c>
      <c r="D21" s="80"/>
      <c r="E21" s="80"/>
    </row>
    <row r="22" spans="1:5" s="74" customFormat="1" ht="12" customHeight="1" x14ac:dyDescent="0.2">
      <c r="A22" s="78" t="s">
        <v>41</v>
      </c>
      <c r="B22" s="301" t="s">
        <v>392</v>
      </c>
      <c r="C22" s="79" t="s">
        <v>42</v>
      </c>
      <c r="D22" s="80"/>
      <c r="E22" s="80"/>
    </row>
    <row r="23" spans="1:5" s="74" customFormat="1" ht="12" customHeight="1" x14ac:dyDescent="0.2">
      <c r="A23" s="78" t="s">
        <v>43</v>
      </c>
      <c r="B23" s="301" t="s">
        <v>393</v>
      </c>
      <c r="C23" s="79" t="s">
        <v>44</v>
      </c>
      <c r="D23" s="80"/>
      <c r="E23" s="80"/>
    </row>
    <row r="24" spans="1:5" s="74" customFormat="1" ht="12" customHeight="1" x14ac:dyDescent="0.2">
      <c r="A24" s="78" t="s">
        <v>45</v>
      </c>
      <c r="B24" s="301" t="s">
        <v>394</v>
      </c>
      <c r="C24" s="79" t="s">
        <v>46</v>
      </c>
      <c r="D24" s="80"/>
      <c r="E24" s="80"/>
    </row>
    <row r="25" spans="1:5" s="441" customFormat="1" ht="12" customHeight="1" thickBot="1" x14ac:dyDescent="0.3">
      <c r="A25" s="78" t="s">
        <v>1051</v>
      </c>
      <c r="B25" s="301" t="s">
        <v>394</v>
      </c>
      <c r="C25" s="439" t="s">
        <v>1052</v>
      </c>
      <c r="D25" s="440"/>
      <c r="E25" s="440"/>
    </row>
    <row r="26" spans="1:5" s="74" customFormat="1" ht="12" customHeight="1" thickBot="1" x14ac:dyDescent="0.25">
      <c r="A26" s="72" t="s">
        <v>47</v>
      </c>
      <c r="B26" s="299" t="s">
        <v>395</v>
      </c>
      <c r="C26" s="73" t="s">
        <v>48</v>
      </c>
      <c r="D26" s="60">
        <f>SUM(D27:D33)</f>
        <v>3465000</v>
      </c>
      <c r="E26" s="60">
        <f>SUM(E27:E33)</f>
        <v>2465000</v>
      </c>
    </row>
    <row r="27" spans="1:5" s="74" customFormat="1" ht="12" customHeight="1" x14ac:dyDescent="0.2">
      <c r="A27" s="75" t="s">
        <v>460</v>
      </c>
      <c r="B27" s="300" t="s">
        <v>396</v>
      </c>
      <c r="C27" s="76" t="s">
        <v>519</v>
      </c>
      <c r="D27" s="85">
        <v>435000</v>
      </c>
      <c r="E27" s="85">
        <v>435000</v>
      </c>
    </row>
    <row r="28" spans="1:5" s="74" customFormat="1" ht="12" customHeight="1" x14ac:dyDescent="0.2">
      <c r="A28" s="75" t="s">
        <v>461</v>
      </c>
      <c r="B28" s="300" t="s">
        <v>561</v>
      </c>
      <c r="C28" s="76" t="s">
        <v>560</v>
      </c>
      <c r="D28" s="85"/>
      <c r="E28" s="85"/>
    </row>
    <row r="29" spans="1:5" s="74" customFormat="1" ht="12" customHeight="1" x14ac:dyDescent="0.2">
      <c r="A29" s="75" t="s">
        <v>462</v>
      </c>
      <c r="B29" s="301" t="s">
        <v>516</v>
      </c>
      <c r="C29" s="79" t="s">
        <v>520</v>
      </c>
      <c r="D29" s="85">
        <v>2000000</v>
      </c>
      <c r="E29" s="85">
        <v>2000000</v>
      </c>
    </row>
    <row r="30" spans="1:5" s="74" customFormat="1" ht="12" customHeight="1" x14ac:dyDescent="0.2">
      <c r="A30" s="75" t="s">
        <v>463</v>
      </c>
      <c r="B30" s="301" t="s">
        <v>517</v>
      </c>
      <c r="C30" s="79" t="s">
        <v>521</v>
      </c>
      <c r="D30" s="80"/>
      <c r="E30" s="80"/>
    </row>
    <row r="31" spans="1:5" s="74" customFormat="1" ht="12" customHeight="1" x14ac:dyDescent="0.2">
      <c r="A31" s="75" t="s">
        <v>464</v>
      </c>
      <c r="B31" s="301" t="s">
        <v>397</v>
      </c>
      <c r="C31" s="79" t="s">
        <v>522</v>
      </c>
      <c r="D31" s="80">
        <v>1000000</v>
      </c>
      <c r="E31" s="80"/>
    </row>
    <row r="32" spans="1:5" s="74" customFormat="1" ht="12" customHeight="1" x14ac:dyDescent="0.2">
      <c r="A32" s="75" t="s">
        <v>465</v>
      </c>
      <c r="B32" s="302" t="s">
        <v>398</v>
      </c>
      <c r="C32" s="82" t="s">
        <v>523</v>
      </c>
      <c r="D32" s="80"/>
      <c r="E32" s="80"/>
    </row>
    <row r="33" spans="1:5" s="74" customFormat="1" ht="12" customHeight="1" thickBot="1" x14ac:dyDescent="0.25">
      <c r="A33" s="75" t="s">
        <v>562</v>
      </c>
      <c r="B33" s="302" t="s">
        <v>399</v>
      </c>
      <c r="C33" s="82" t="s">
        <v>518</v>
      </c>
      <c r="D33" s="84">
        <v>30000</v>
      </c>
      <c r="E33" s="84">
        <v>30000</v>
      </c>
    </row>
    <row r="34" spans="1:5" s="74" customFormat="1" ht="12" customHeight="1" thickBot="1" x14ac:dyDescent="0.25">
      <c r="A34" s="72" t="s">
        <v>49</v>
      </c>
      <c r="B34" s="299" t="s">
        <v>400</v>
      </c>
      <c r="C34" s="73" t="s">
        <v>50</v>
      </c>
      <c r="D34" s="53">
        <f>SUM(D35:D45)</f>
        <v>10886894</v>
      </c>
      <c r="E34" s="53">
        <f>SUM(E35:E45)</f>
        <v>10886894</v>
      </c>
    </row>
    <row r="35" spans="1:5" s="74" customFormat="1" ht="12" customHeight="1" x14ac:dyDescent="0.2">
      <c r="A35" s="75" t="s">
        <v>51</v>
      </c>
      <c r="B35" s="300" t="s">
        <v>401</v>
      </c>
      <c r="C35" s="76" t="s">
        <v>52</v>
      </c>
      <c r="D35" s="77">
        <v>0</v>
      </c>
      <c r="E35" s="77">
        <v>0</v>
      </c>
    </row>
    <row r="36" spans="1:5" s="74" customFormat="1" ht="12" customHeight="1" x14ac:dyDescent="0.2">
      <c r="A36" s="78" t="s">
        <v>53</v>
      </c>
      <c r="B36" s="301" t="s">
        <v>402</v>
      </c>
      <c r="C36" s="79" t="s">
        <v>54</v>
      </c>
      <c r="D36" s="80">
        <v>2610000</v>
      </c>
      <c r="E36" s="80">
        <v>2610000</v>
      </c>
    </row>
    <row r="37" spans="1:5" s="74" customFormat="1" ht="12" customHeight="1" x14ac:dyDescent="0.2">
      <c r="A37" s="78" t="s">
        <v>55</v>
      </c>
      <c r="B37" s="301" t="s">
        <v>403</v>
      </c>
      <c r="C37" s="79" t="s">
        <v>56</v>
      </c>
      <c r="D37" s="80">
        <v>0</v>
      </c>
      <c r="E37" s="80">
        <v>0</v>
      </c>
    </row>
    <row r="38" spans="1:5" s="74" customFormat="1" ht="12" customHeight="1" x14ac:dyDescent="0.2">
      <c r="A38" s="78" t="s">
        <v>57</v>
      </c>
      <c r="B38" s="301" t="s">
        <v>404</v>
      </c>
      <c r="C38" s="79" t="s">
        <v>58</v>
      </c>
      <c r="D38" s="80">
        <v>4932656</v>
      </c>
      <c r="E38" s="80">
        <v>4932656</v>
      </c>
    </row>
    <row r="39" spans="1:5" s="74" customFormat="1" ht="12" customHeight="1" x14ac:dyDescent="0.2">
      <c r="A39" s="78" t="s">
        <v>59</v>
      </c>
      <c r="B39" s="301" t="s">
        <v>405</v>
      </c>
      <c r="C39" s="79" t="s">
        <v>60</v>
      </c>
      <c r="D39" s="80">
        <v>1955800</v>
      </c>
      <c r="E39" s="80">
        <v>1955800</v>
      </c>
    </row>
    <row r="40" spans="1:5" s="74" customFormat="1" ht="12" customHeight="1" x14ac:dyDescent="0.2">
      <c r="A40" s="78" t="s">
        <v>61</v>
      </c>
      <c r="B40" s="301" t="s">
        <v>406</v>
      </c>
      <c r="C40" s="79" t="s">
        <v>62</v>
      </c>
      <c r="D40" s="80">
        <v>1378438</v>
      </c>
      <c r="E40" s="80">
        <v>1378438</v>
      </c>
    </row>
    <row r="41" spans="1:5" s="74" customFormat="1" ht="12" customHeight="1" x14ac:dyDescent="0.2">
      <c r="A41" s="78" t="s">
        <v>63</v>
      </c>
      <c r="B41" s="301" t="s">
        <v>407</v>
      </c>
      <c r="C41" s="79" t="s">
        <v>64</v>
      </c>
      <c r="D41" s="80">
        <v>0</v>
      </c>
      <c r="E41" s="80">
        <v>0</v>
      </c>
    </row>
    <row r="42" spans="1:5" s="74" customFormat="1" ht="12" customHeight="1" x14ac:dyDescent="0.2">
      <c r="A42" s="78" t="s">
        <v>65</v>
      </c>
      <c r="B42" s="301" t="s">
        <v>408</v>
      </c>
      <c r="C42" s="79" t="s">
        <v>66</v>
      </c>
      <c r="D42" s="80">
        <v>10000</v>
      </c>
      <c r="E42" s="80">
        <v>10000</v>
      </c>
    </row>
    <row r="43" spans="1:5" s="74" customFormat="1" ht="12" customHeight="1" x14ac:dyDescent="0.2">
      <c r="A43" s="78" t="s">
        <v>67</v>
      </c>
      <c r="B43" s="301" t="s">
        <v>409</v>
      </c>
      <c r="C43" s="79" t="s">
        <v>68</v>
      </c>
      <c r="D43" s="86">
        <v>0</v>
      </c>
      <c r="E43" s="86">
        <v>0</v>
      </c>
    </row>
    <row r="44" spans="1:5" s="74" customFormat="1" ht="12" customHeight="1" x14ac:dyDescent="0.2">
      <c r="A44" s="81" t="s">
        <v>69</v>
      </c>
      <c r="B44" s="301" t="s">
        <v>410</v>
      </c>
      <c r="C44" s="442" t="s">
        <v>1053</v>
      </c>
      <c r="D44" s="87"/>
      <c r="E44" s="87"/>
    </row>
    <row r="45" spans="1:5" s="74" customFormat="1" ht="12" customHeight="1" thickBot="1" x14ac:dyDescent="0.25">
      <c r="A45" s="81" t="s">
        <v>1054</v>
      </c>
      <c r="B45" s="301" t="s">
        <v>1055</v>
      </c>
      <c r="C45" s="82" t="s">
        <v>70</v>
      </c>
      <c r="D45" s="87"/>
      <c r="E45" s="87"/>
    </row>
    <row r="46" spans="1:5" s="74" customFormat="1" ht="12" customHeight="1" thickBot="1" x14ac:dyDescent="0.25">
      <c r="A46" s="72" t="s">
        <v>71</v>
      </c>
      <c r="B46" s="299" t="s">
        <v>411</v>
      </c>
      <c r="C46" s="73" t="s">
        <v>72</v>
      </c>
      <c r="D46" s="53">
        <f>SUM(D47:D51)</f>
        <v>0</v>
      </c>
      <c r="E46" s="53">
        <f>SUM(E47:E51)</f>
        <v>0</v>
      </c>
    </row>
    <row r="47" spans="1:5" s="74" customFormat="1" ht="12" customHeight="1" x14ac:dyDescent="0.2">
      <c r="A47" s="75" t="s">
        <v>73</v>
      </c>
      <c r="B47" s="300" t="s">
        <v>412</v>
      </c>
      <c r="C47" s="76" t="s">
        <v>74</v>
      </c>
      <c r="D47" s="88"/>
      <c r="E47" s="88"/>
    </row>
    <row r="48" spans="1:5" s="74" customFormat="1" ht="12" customHeight="1" x14ac:dyDescent="0.2">
      <c r="A48" s="78" t="s">
        <v>75</v>
      </c>
      <c r="B48" s="301" t="s">
        <v>413</v>
      </c>
      <c r="C48" s="79" t="s">
        <v>76</v>
      </c>
      <c r="D48" s="86"/>
      <c r="E48" s="86"/>
    </row>
    <row r="49" spans="1:5" s="74" customFormat="1" ht="12" customHeight="1" x14ac:dyDescent="0.2">
      <c r="A49" s="78" t="s">
        <v>77</v>
      </c>
      <c r="B49" s="301" t="s">
        <v>414</v>
      </c>
      <c r="C49" s="79" t="s">
        <v>78</v>
      </c>
      <c r="D49" s="86"/>
      <c r="E49" s="86"/>
    </row>
    <row r="50" spans="1:5" s="74" customFormat="1" ht="12" customHeight="1" x14ac:dyDescent="0.2">
      <c r="A50" s="78" t="s">
        <v>79</v>
      </c>
      <c r="B50" s="301" t="s">
        <v>415</v>
      </c>
      <c r="C50" s="79" t="s">
        <v>80</v>
      </c>
      <c r="D50" s="86"/>
      <c r="E50" s="86"/>
    </row>
    <row r="51" spans="1:5" s="74" customFormat="1" ht="12" customHeight="1" thickBot="1" x14ac:dyDescent="0.25">
      <c r="A51" s="81" t="s">
        <v>81</v>
      </c>
      <c r="B51" s="301" t="s">
        <v>416</v>
      </c>
      <c r="C51" s="82" t="s">
        <v>82</v>
      </c>
      <c r="D51" s="87"/>
      <c r="E51" s="87"/>
    </row>
    <row r="52" spans="1:5" s="74" customFormat="1" ht="12" customHeight="1" thickBot="1" x14ac:dyDescent="0.25">
      <c r="A52" s="72" t="s">
        <v>83</v>
      </c>
      <c r="B52" s="299" t="s">
        <v>417</v>
      </c>
      <c r="C52" s="73" t="s">
        <v>84</v>
      </c>
      <c r="D52" s="53">
        <f>SUM(D53:D53)</f>
        <v>0</v>
      </c>
      <c r="E52" s="53">
        <f>SUM(E53:E53)</f>
        <v>0</v>
      </c>
    </row>
    <row r="53" spans="1:5" s="74" customFormat="1" ht="12" customHeight="1" x14ac:dyDescent="0.2">
      <c r="A53" s="75" t="s">
        <v>528</v>
      </c>
      <c r="B53" s="300" t="s">
        <v>418</v>
      </c>
      <c r="C53" s="76" t="s">
        <v>525</v>
      </c>
      <c r="D53" s="77"/>
      <c r="E53" s="77"/>
    </row>
    <row r="54" spans="1:5" s="74" customFormat="1" ht="12" customHeight="1" x14ac:dyDescent="0.2">
      <c r="A54" s="75" t="s">
        <v>529</v>
      </c>
      <c r="B54" s="301" t="s">
        <v>419</v>
      </c>
      <c r="C54" s="79" t="s">
        <v>526</v>
      </c>
      <c r="D54" s="77"/>
      <c r="E54" s="77"/>
    </row>
    <row r="55" spans="1:5" s="74" customFormat="1" ht="13.5" customHeight="1" x14ac:dyDescent="0.2">
      <c r="A55" s="75" t="s">
        <v>530</v>
      </c>
      <c r="B55" s="301" t="s">
        <v>420</v>
      </c>
      <c r="C55" s="79" t="s">
        <v>554</v>
      </c>
      <c r="D55" s="77"/>
      <c r="E55" s="77"/>
    </row>
    <row r="56" spans="1:5" s="74" customFormat="1" ht="12" customHeight="1" x14ac:dyDescent="0.2">
      <c r="A56" s="81" t="s">
        <v>531</v>
      </c>
      <c r="B56" s="302" t="s">
        <v>527</v>
      </c>
      <c r="C56" s="82" t="s">
        <v>533</v>
      </c>
      <c r="D56" s="84"/>
      <c r="E56" s="84"/>
    </row>
    <row r="57" spans="1:5" s="74" customFormat="1" ht="12" customHeight="1" x14ac:dyDescent="0.2">
      <c r="A57" s="81" t="s">
        <v>532</v>
      </c>
      <c r="B57" s="302" t="s">
        <v>524</v>
      </c>
      <c r="C57" s="82" t="s">
        <v>534</v>
      </c>
      <c r="D57" s="84"/>
      <c r="E57" s="84"/>
    </row>
    <row r="58" spans="1:5" s="74" customFormat="1" ht="12" customHeight="1" thickBot="1" x14ac:dyDescent="0.25">
      <c r="A58" s="81" t="s">
        <v>1056</v>
      </c>
      <c r="B58" s="302" t="s">
        <v>524</v>
      </c>
      <c r="C58" s="438" t="s">
        <v>1057</v>
      </c>
      <c r="D58" s="84"/>
      <c r="E58" s="84"/>
    </row>
    <row r="59" spans="1:5" s="74" customFormat="1" ht="12" customHeight="1" thickBot="1" x14ac:dyDescent="0.25">
      <c r="A59" s="72" t="s">
        <v>89</v>
      </c>
      <c r="B59" s="299" t="s">
        <v>421</v>
      </c>
      <c r="C59" s="83" t="s">
        <v>90</v>
      </c>
      <c r="D59" s="53">
        <f>SUM(D60:D60)</f>
        <v>0</v>
      </c>
      <c r="E59" s="53">
        <f>SUM(E60:E60)</f>
        <v>0</v>
      </c>
    </row>
    <row r="60" spans="1:5" s="74" customFormat="1" ht="12" customHeight="1" x14ac:dyDescent="0.2">
      <c r="A60" s="75" t="s">
        <v>540</v>
      </c>
      <c r="B60" s="300" t="s">
        <v>422</v>
      </c>
      <c r="C60" s="76" t="s">
        <v>535</v>
      </c>
      <c r="D60" s="86"/>
      <c r="E60" s="86"/>
    </row>
    <row r="61" spans="1:5" s="74" customFormat="1" ht="12" customHeight="1" x14ac:dyDescent="0.2">
      <c r="A61" s="75" t="s">
        <v>541</v>
      </c>
      <c r="B61" s="300" t="s">
        <v>423</v>
      </c>
      <c r="C61" s="79" t="s">
        <v>536</v>
      </c>
      <c r="D61" s="86"/>
      <c r="E61" s="86"/>
    </row>
    <row r="62" spans="1:5" s="74" customFormat="1" ht="11.25" customHeight="1" x14ac:dyDescent="0.2">
      <c r="A62" s="75" t="s">
        <v>542</v>
      </c>
      <c r="B62" s="300" t="s">
        <v>424</v>
      </c>
      <c r="C62" s="79" t="s">
        <v>555</v>
      </c>
      <c r="D62" s="86"/>
      <c r="E62" s="86"/>
    </row>
    <row r="63" spans="1:5" s="74" customFormat="1" ht="12" customHeight="1" x14ac:dyDescent="0.2">
      <c r="A63" s="75" t="s">
        <v>541</v>
      </c>
      <c r="B63" s="306" t="s">
        <v>538</v>
      </c>
      <c r="C63" s="82" t="s">
        <v>537</v>
      </c>
      <c r="D63" s="86"/>
      <c r="E63" s="86"/>
    </row>
    <row r="64" spans="1:5" s="74" customFormat="1" ht="12" customHeight="1" x14ac:dyDescent="0.2">
      <c r="A64" s="75" t="s">
        <v>542</v>
      </c>
      <c r="B64" s="302" t="s">
        <v>545</v>
      </c>
      <c r="C64" s="82" t="s">
        <v>539</v>
      </c>
      <c r="D64" s="86"/>
      <c r="E64" s="86"/>
    </row>
    <row r="65" spans="1:5" s="74" customFormat="1" ht="12" customHeight="1" thickBot="1" x14ac:dyDescent="0.25">
      <c r="A65" s="75" t="s">
        <v>1058</v>
      </c>
      <c r="B65" s="302" t="s">
        <v>545</v>
      </c>
      <c r="C65" s="438" t="s">
        <v>1059</v>
      </c>
      <c r="D65" s="86"/>
      <c r="E65" s="86"/>
    </row>
    <row r="66" spans="1:5" s="74" customFormat="1" ht="12" customHeight="1" thickBot="1" x14ac:dyDescent="0.25">
      <c r="A66" s="72" t="s">
        <v>91</v>
      </c>
      <c r="B66" s="299"/>
      <c r="C66" s="73" t="s">
        <v>92</v>
      </c>
      <c r="D66" s="60">
        <f>+D5+D12+D19+D26+D34+D46+D52+D59</f>
        <v>163224889</v>
      </c>
      <c r="E66" s="60">
        <f>+E5+E12+E19+E26+E34+E46+E52+E59</f>
        <v>128813715</v>
      </c>
    </row>
    <row r="67" spans="1:5" s="74" customFormat="1" ht="12" customHeight="1" thickBot="1" x14ac:dyDescent="0.25">
      <c r="A67" s="89" t="s">
        <v>93</v>
      </c>
      <c r="B67" s="299" t="s">
        <v>426</v>
      </c>
      <c r="C67" s="83" t="s">
        <v>94</v>
      </c>
      <c r="D67" s="53">
        <f>SUM(D68:D70)</f>
        <v>0</v>
      </c>
      <c r="E67" s="53">
        <f>SUM(E68:E70)</f>
        <v>0</v>
      </c>
    </row>
    <row r="68" spans="1:5" s="74" customFormat="1" ht="12" customHeight="1" x14ac:dyDescent="0.2">
      <c r="A68" s="75" t="s">
        <v>95</v>
      </c>
      <c r="B68" s="300" t="s">
        <v>427</v>
      </c>
      <c r="C68" s="76" t="s">
        <v>96</v>
      </c>
      <c r="D68" s="86"/>
      <c r="E68" s="86"/>
    </row>
    <row r="69" spans="1:5" s="74" customFormat="1" ht="12" customHeight="1" x14ac:dyDescent="0.2">
      <c r="A69" s="78" t="s">
        <v>97</v>
      </c>
      <c r="B69" s="300" t="s">
        <v>428</v>
      </c>
      <c r="C69" s="79" t="s">
        <v>98</v>
      </c>
      <c r="D69" s="86"/>
      <c r="E69" s="86"/>
    </row>
    <row r="70" spans="1:5" s="74" customFormat="1" ht="12" customHeight="1" thickBot="1" x14ac:dyDescent="0.25">
      <c r="A70" s="81" t="s">
        <v>99</v>
      </c>
      <c r="B70" s="300" t="s">
        <v>429</v>
      </c>
      <c r="C70" s="90" t="s">
        <v>100</v>
      </c>
      <c r="D70" s="86"/>
      <c r="E70" s="86"/>
    </row>
    <row r="71" spans="1:5" s="74" customFormat="1" ht="12" customHeight="1" thickBot="1" x14ac:dyDescent="0.25">
      <c r="A71" s="89" t="s">
        <v>101</v>
      </c>
      <c r="B71" s="299" t="s">
        <v>430</v>
      </c>
      <c r="C71" s="83" t="s">
        <v>102</v>
      </c>
      <c r="D71" s="53">
        <f>SUM(D72:D75)</f>
        <v>0</v>
      </c>
      <c r="E71" s="53">
        <f>SUM(E72:E75)</f>
        <v>0</v>
      </c>
    </row>
    <row r="72" spans="1:5" s="74" customFormat="1" ht="12" customHeight="1" x14ac:dyDescent="0.2">
      <c r="A72" s="75" t="s">
        <v>103</v>
      </c>
      <c r="B72" s="300" t="s">
        <v>431</v>
      </c>
      <c r="C72" s="76" t="s">
        <v>104</v>
      </c>
      <c r="D72" s="86"/>
      <c r="E72" s="86"/>
    </row>
    <row r="73" spans="1:5" s="74" customFormat="1" ht="12" customHeight="1" x14ac:dyDescent="0.2">
      <c r="A73" s="78" t="s">
        <v>105</v>
      </c>
      <c r="B73" s="300" t="s">
        <v>432</v>
      </c>
      <c r="C73" s="79" t="s">
        <v>106</v>
      </c>
      <c r="D73" s="86"/>
      <c r="E73" s="86"/>
    </row>
    <row r="74" spans="1:5" s="74" customFormat="1" ht="12" customHeight="1" x14ac:dyDescent="0.2">
      <c r="A74" s="78" t="s">
        <v>107</v>
      </c>
      <c r="B74" s="300" t="s">
        <v>433</v>
      </c>
      <c r="C74" s="79" t="s">
        <v>108</v>
      </c>
      <c r="D74" s="86"/>
      <c r="E74" s="86"/>
    </row>
    <row r="75" spans="1:5" s="74" customFormat="1" ht="12" customHeight="1" thickBot="1" x14ac:dyDescent="0.25">
      <c r="A75" s="81" t="s">
        <v>109</v>
      </c>
      <c r="B75" s="300" t="s">
        <v>434</v>
      </c>
      <c r="C75" s="82" t="s">
        <v>110</v>
      </c>
      <c r="D75" s="86"/>
      <c r="E75" s="86"/>
    </row>
    <row r="76" spans="1:5" s="74" customFormat="1" ht="12" customHeight="1" thickBot="1" x14ac:dyDescent="0.25">
      <c r="A76" s="89" t="s">
        <v>111</v>
      </c>
      <c r="B76" s="299" t="s">
        <v>435</v>
      </c>
      <c r="C76" s="83" t="s">
        <v>112</v>
      </c>
      <c r="D76" s="53">
        <f>SUM(D77:D78)</f>
        <v>31620845</v>
      </c>
      <c r="E76" s="53">
        <f>SUM(E77:E78)</f>
        <v>30271766</v>
      </c>
    </row>
    <row r="77" spans="1:5" s="74" customFormat="1" ht="12" customHeight="1" x14ac:dyDescent="0.2">
      <c r="A77" s="75" t="s">
        <v>113</v>
      </c>
      <c r="B77" s="300" t="s">
        <v>436</v>
      </c>
      <c r="C77" s="76" t="s">
        <v>114</v>
      </c>
      <c r="D77" s="86">
        <v>31620845</v>
      </c>
      <c r="E77" s="86">
        <v>30271766</v>
      </c>
    </row>
    <row r="78" spans="1:5" s="74" customFormat="1" ht="12" customHeight="1" thickBot="1" x14ac:dyDescent="0.25">
      <c r="A78" s="81" t="s">
        <v>115</v>
      </c>
      <c r="B78" s="300" t="s">
        <v>437</v>
      </c>
      <c r="C78" s="82" t="s">
        <v>116</v>
      </c>
      <c r="D78" s="86"/>
      <c r="E78" s="86"/>
    </row>
    <row r="79" spans="1:5" s="74" customFormat="1" ht="12" customHeight="1" thickBot="1" x14ac:dyDescent="0.25">
      <c r="A79" s="89" t="s">
        <v>117</v>
      </c>
      <c r="B79" s="299"/>
      <c r="C79" s="83" t="s">
        <v>1071</v>
      </c>
      <c r="D79" s="53">
        <f>SUM(D80:D83)</f>
        <v>0</v>
      </c>
      <c r="E79" s="53">
        <f>SUM(E80:E83)</f>
        <v>0</v>
      </c>
    </row>
    <row r="80" spans="1:5" s="74" customFormat="1" ht="12" customHeight="1" x14ac:dyDescent="0.2">
      <c r="A80" s="75" t="s">
        <v>547</v>
      </c>
      <c r="B80" s="300" t="s">
        <v>438</v>
      </c>
      <c r="C80" s="76" t="s">
        <v>119</v>
      </c>
      <c r="D80" s="86"/>
      <c r="E80" s="86"/>
    </row>
    <row r="81" spans="1:5" s="74" customFormat="1" ht="12" customHeight="1" x14ac:dyDescent="0.2">
      <c r="A81" s="78" t="s">
        <v>548</v>
      </c>
      <c r="B81" s="301" t="s">
        <v>439</v>
      </c>
      <c r="C81" s="79" t="s">
        <v>120</v>
      </c>
      <c r="D81" s="86"/>
      <c r="E81" s="86"/>
    </row>
    <row r="82" spans="1:5" s="74" customFormat="1" ht="12" customHeight="1" x14ac:dyDescent="0.2">
      <c r="A82" s="81" t="s">
        <v>549</v>
      </c>
      <c r="B82" s="302" t="s">
        <v>546</v>
      </c>
      <c r="C82" s="82" t="s">
        <v>827</v>
      </c>
      <c r="D82" s="86"/>
      <c r="E82" s="86"/>
    </row>
    <row r="83" spans="1:5" s="74" customFormat="1" ht="12" customHeight="1" thickBot="1" x14ac:dyDescent="0.25">
      <c r="A83" s="81" t="s">
        <v>1069</v>
      </c>
      <c r="B83" s="302" t="s">
        <v>1070</v>
      </c>
      <c r="C83" s="82" t="s">
        <v>1068</v>
      </c>
      <c r="D83" s="86"/>
      <c r="E83" s="86"/>
    </row>
    <row r="84" spans="1:5" s="74" customFormat="1" ht="12" customHeight="1" thickBot="1" x14ac:dyDescent="0.25">
      <c r="A84" s="89" t="s">
        <v>121</v>
      </c>
      <c r="B84" s="299" t="s">
        <v>440</v>
      </c>
      <c r="C84" s="83" t="s">
        <v>122</v>
      </c>
      <c r="D84" s="53">
        <f>SUM(D85:D88)</f>
        <v>0</v>
      </c>
      <c r="E84" s="53">
        <f>SUM(E85:E88)</f>
        <v>0</v>
      </c>
    </row>
    <row r="85" spans="1:5" s="74" customFormat="1" ht="12" customHeight="1" x14ac:dyDescent="0.2">
      <c r="A85" s="91" t="s">
        <v>550</v>
      </c>
      <c r="B85" s="300" t="s">
        <v>441</v>
      </c>
      <c r="C85" s="76" t="s">
        <v>828</v>
      </c>
      <c r="D85" s="86"/>
      <c r="E85" s="86"/>
    </row>
    <row r="86" spans="1:5" s="74" customFormat="1" ht="12" customHeight="1" x14ac:dyDescent="0.2">
      <c r="A86" s="92" t="s">
        <v>551</v>
      </c>
      <c r="B86" s="300" t="s">
        <v>442</v>
      </c>
      <c r="C86" s="79" t="s">
        <v>829</v>
      </c>
      <c r="D86" s="86"/>
      <c r="E86" s="86"/>
    </row>
    <row r="87" spans="1:5" s="74" customFormat="1" ht="12" customHeight="1" x14ac:dyDescent="0.2">
      <c r="A87" s="92" t="s">
        <v>552</v>
      </c>
      <c r="B87" s="300" t="s">
        <v>443</v>
      </c>
      <c r="C87" s="79" t="s">
        <v>830</v>
      </c>
      <c r="D87" s="86"/>
      <c r="E87" s="86"/>
    </row>
    <row r="88" spans="1:5" s="74" customFormat="1" ht="12" customHeight="1" thickBot="1" x14ac:dyDescent="0.25">
      <c r="A88" s="93" t="s">
        <v>553</v>
      </c>
      <c r="B88" s="300" t="s">
        <v>444</v>
      </c>
      <c r="C88" s="82" t="s">
        <v>831</v>
      </c>
      <c r="D88" s="86"/>
      <c r="E88" s="86"/>
    </row>
    <row r="89" spans="1:5" s="74" customFormat="1" ht="13.5" customHeight="1" thickBot="1" x14ac:dyDescent="0.25">
      <c r="A89" s="89" t="s">
        <v>125</v>
      </c>
      <c r="B89" s="299" t="s">
        <v>445</v>
      </c>
      <c r="C89" s="83" t="s">
        <v>126</v>
      </c>
      <c r="D89" s="94"/>
      <c r="E89" s="94"/>
    </row>
    <row r="90" spans="1:5" s="74" customFormat="1" ht="13.5" customHeight="1" thickBot="1" x14ac:dyDescent="0.25">
      <c r="A90" s="419" t="s">
        <v>190</v>
      </c>
      <c r="B90" s="299"/>
      <c r="C90" s="83" t="s">
        <v>853</v>
      </c>
      <c r="D90" s="94"/>
      <c r="E90" s="94"/>
    </row>
    <row r="91" spans="1:5" s="74" customFormat="1" ht="15.75" customHeight="1" thickBot="1" x14ac:dyDescent="0.25">
      <c r="A91" s="419" t="s">
        <v>193</v>
      </c>
      <c r="B91" s="299" t="s">
        <v>425</v>
      </c>
      <c r="C91" s="95" t="s">
        <v>128</v>
      </c>
      <c r="D91" s="60">
        <f>+D67+D71+D76+D79+D84+D89</f>
        <v>31620845</v>
      </c>
      <c r="E91" s="60">
        <f>+E67+E71+E76+E79+E84+E89</f>
        <v>30271766</v>
      </c>
    </row>
    <row r="92" spans="1:5" s="74" customFormat="1" ht="16.5" customHeight="1" thickBot="1" x14ac:dyDescent="0.25">
      <c r="A92" s="419" t="s">
        <v>196</v>
      </c>
      <c r="B92" s="303"/>
      <c r="C92" s="96" t="s">
        <v>130</v>
      </c>
      <c r="D92" s="60">
        <f>+D66+D91</f>
        <v>194845734</v>
      </c>
      <c r="E92" s="60">
        <f>+E66+E91</f>
        <v>159085481</v>
      </c>
    </row>
    <row r="93" spans="1:5" s="74" customFormat="1" x14ac:dyDescent="0.2">
      <c r="A93" s="120"/>
      <c r="B93" s="97"/>
      <c r="C93" s="121"/>
      <c r="D93" s="121"/>
      <c r="E93" s="122"/>
    </row>
    <row r="94" spans="1:5" ht="16.5" customHeight="1" x14ac:dyDescent="0.25">
      <c r="A94" s="604" t="s">
        <v>131</v>
      </c>
      <c r="B94" s="604"/>
      <c r="C94" s="604"/>
      <c r="D94" s="604"/>
      <c r="E94" s="604"/>
    </row>
    <row r="95" spans="1:5" ht="16.5" customHeight="1" thickBot="1" x14ac:dyDescent="0.3">
      <c r="A95" s="605" t="s">
        <v>132</v>
      </c>
      <c r="B95" s="605"/>
      <c r="C95" s="605"/>
      <c r="D95" s="574"/>
      <c r="E95" s="64" t="s">
        <v>857</v>
      </c>
    </row>
    <row r="96" spans="1:5" ht="38.1" customHeight="1" thickBot="1" x14ac:dyDescent="0.3">
      <c r="A96" s="65" t="s">
        <v>7</v>
      </c>
      <c r="B96" s="179" t="s">
        <v>351</v>
      </c>
      <c r="C96" s="66" t="s">
        <v>133</v>
      </c>
      <c r="D96" s="430" t="s">
        <v>1120</v>
      </c>
      <c r="E96" s="430" t="s">
        <v>1121</v>
      </c>
    </row>
    <row r="97" spans="1:5" s="71" customFormat="1" ht="12" customHeight="1" thickBot="1" x14ac:dyDescent="0.25">
      <c r="A97" s="52">
        <v>1</v>
      </c>
      <c r="B97" s="52">
        <v>2</v>
      </c>
      <c r="C97" s="98">
        <v>2</v>
      </c>
      <c r="D97" s="580"/>
      <c r="E97" s="99">
        <v>3</v>
      </c>
    </row>
    <row r="98" spans="1:5" ht="12" customHeight="1" thickBot="1" x14ac:dyDescent="0.3">
      <c r="A98" s="100" t="s">
        <v>10</v>
      </c>
      <c r="B98" s="304"/>
      <c r="C98" s="101" t="s">
        <v>134</v>
      </c>
      <c r="D98" s="102">
        <f>SUM(D99:D103)</f>
        <v>128686918</v>
      </c>
      <c r="E98" s="102">
        <f>SUM(E99:E103)</f>
        <v>130451687</v>
      </c>
    </row>
    <row r="99" spans="1:5" ht="12" customHeight="1" x14ac:dyDescent="0.25">
      <c r="A99" s="103" t="s">
        <v>12</v>
      </c>
      <c r="B99" s="305" t="s">
        <v>352</v>
      </c>
      <c r="C99" s="104" t="s">
        <v>135</v>
      </c>
      <c r="D99" s="105">
        <v>47217119</v>
      </c>
      <c r="E99" s="105">
        <v>47621488</v>
      </c>
    </row>
    <row r="100" spans="1:5" ht="12" customHeight="1" x14ac:dyDescent="0.25">
      <c r="A100" s="78" t="s">
        <v>14</v>
      </c>
      <c r="B100" s="301" t="s">
        <v>353</v>
      </c>
      <c r="C100" s="16" t="s">
        <v>136</v>
      </c>
      <c r="D100" s="80">
        <v>8352589</v>
      </c>
      <c r="E100" s="80">
        <v>8352589</v>
      </c>
    </row>
    <row r="101" spans="1:5" ht="12" customHeight="1" x14ac:dyDescent="0.25">
      <c r="A101" s="78" t="s">
        <v>16</v>
      </c>
      <c r="B101" s="301" t="s">
        <v>354</v>
      </c>
      <c r="C101" s="16" t="s">
        <v>137</v>
      </c>
      <c r="D101" s="84">
        <v>45506335</v>
      </c>
      <c r="E101" s="84">
        <v>46166735</v>
      </c>
    </row>
    <row r="102" spans="1:5" ht="12" customHeight="1" x14ac:dyDescent="0.25">
      <c r="A102" s="78" t="s">
        <v>18</v>
      </c>
      <c r="B102" s="301" t="s">
        <v>355</v>
      </c>
      <c r="C102" s="106" t="s">
        <v>138</v>
      </c>
      <c r="D102" s="84">
        <v>15373400</v>
      </c>
      <c r="E102" s="84">
        <v>15373400</v>
      </c>
    </row>
    <row r="103" spans="1:5" ht="12" customHeight="1" thickBot="1" x14ac:dyDescent="0.3">
      <c r="A103" s="78" t="s">
        <v>139</v>
      </c>
      <c r="B103" s="308" t="s">
        <v>356</v>
      </c>
      <c r="C103" s="107" t="s">
        <v>140</v>
      </c>
      <c r="D103" s="84">
        <v>12237475</v>
      </c>
      <c r="E103" s="84">
        <v>12937475</v>
      </c>
    </row>
    <row r="104" spans="1:5" ht="12" customHeight="1" thickBot="1" x14ac:dyDescent="0.3">
      <c r="A104" s="72" t="s">
        <v>23</v>
      </c>
      <c r="B104" s="299" t="s">
        <v>360</v>
      </c>
      <c r="C104" s="21" t="s">
        <v>832</v>
      </c>
      <c r="D104" s="53">
        <f>+D105+D107+D106</f>
        <v>59709652</v>
      </c>
      <c r="E104" s="53">
        <f>+E105+E107+E106</f>
        <v>22184630</v>
      </c>
    </row>
    <row r="105" spans="1:5" ht="12" customHeight="1" x14ac:dyDescent="0.25">
      <c r="A105" s="75" t="s">
        <v>455</v>
      </c>
      <c r="B105" s="300" t="s">
        <v>360</v>
      </c>
      <c r="C105" s="19" t="s">
        <v>146</v>
      </c>
      <c r="D105" s="77">
        <v>12257997</v>
      </c>
      <c r="E105" s="77">
        <v>9200575</v>
      </c>
    </row>
    <row r="106" spans="1:5" ht="12" customHeight="1" x14ac:dyDescent="0.25">
      <c r="A106" s="75" t="s">
        <v>456</v>
      </c>
      <c r="B106" s="306" t="s">
        <v>360</v>
      </c>
      <c r="C106" s="335" t="s">
        <v>557</v>
      </c>
      <c r="D106" s="293">
        <v>47451655</v>
      </c>
      <c r="E106" s="293">
        <v>12984055</v>
      </c>
    </row>
    <row r="107" spans="1:5" ht="12" customHeight="1" thickBot="1" x14ac:dyDescent="0.3">
      <c r="A107" s="75" t="s">
        <v>457</v>
      </c>
      <c r="B107" s="302" t="s">
        <v>360</v>
      </c>
      <c r="C107" s="110" t="s">
        <v>556</v>
      </c>
      <c r="D107" s="84"/>
      <c r="E107" s="84"/>
    </row>
    <row r="108" spans="1:5" ht="12" customHeight="1" thickBot="1" x14ac:dyDescent="0.3">
      <c r="A108" s="72" t="s">
        <v>35</v>
      </c>
      <c r="B108" s="299"/>
      <c r="C108" s="109" t="s">
        <v>835</v>
      </c>
      <c r="D108" s="53">
        <f>+D109+D111+D113</f>
        <v>3600000</v>
      </c>
      <c r="E108" s="53">
        <f>+E109+E111+E113</f>
        <v>3600000</v>
      </c>
    </row>
    <row r="109" spans="1:5" ht="12" customHeight="1" x14ac:dyDescent="0.25">
      <c r="A109" s="75" t="s">
        <v>822</v>
      </c>
      <c r="B109" s="300" t="s">
        <v>357</v>
      </c>
      <c r="C109" s="16" t="s">
        <v>141</v>
      </c>
      <c r="D109" s="77"/>
      <c r="E109" s="77"/>
    </row>
    <row r="110" spans="1:5" ht="12" customHeight="1" x14ac:dyDescent="0.25">
      <c r="A110" s="75" t="s">
        <v>823</v>
      </c>
      <c r="B110" s="309" t="s">
        <v>357</v>
      </c>
      <c r="C110" s="110" t="s">
        <v>142</v>
      </c>
      <c r="D110" s="77"/>
      <c r="E110" s="77"/>
    </row>
    <row r="111" spans="1:5" ht="12" customHeight="1" x14ac:dyDescent="0.25">
      <c r="A111" s="75" t="s">
        <v>824</v>
      </c>
      <c r="B111" s="309" t="s">
        <v>358</v>
      </c>
      <c r="C111" s="110" t="s">
        <v>143</v>
      </c>
      <c r="D111" s="80"/>
      <c r="E111" s="80"/>
    </row>
    <row r="112" spans="1:5" ht="12" customHeight="1" x14ac:dyDescent="0.25">
      <c r="A112" s="75" t="s">
        <v>833</v>
      </c>
      <c r="B112" s="309" t="s">
        <v>358</v>
      </c>
      <c r="C112" s="110" t="s">
        <v>144</v>
      </c>
      <c r="D112" s="56"/>
      <c r="E112" s="56"/>
    </row>
    <row r="113" spans="1:5" ht="12" customHeight="1" thickBot="1" x14ac:dyDescent="0.3">
      <c r="A113" s="75" t="s">
        <v>834</v>
      </c>
      <c r="B113" s="306" t="s">
        <v>359</v>
      </c>
      <c r="C113" s="111" t="s">
        <v>145</v>
      </c>
      <c r="D113" s="56">
        <v>3600000</v>
      </c>
      <c r="E113" s="56">
        <v>3600000</v>
      </c>
    </row>
    <row r="114" spans="1:5" ht="12" customHeight="1" thickBot="1" x14ac:dyDescent="0.3">
      <c r="A114" s="72" t="s">
        <v>147</v>
      </c>
      <c r="B114" s="299"/>
      <c r="C114" s="21" t="s">
        <v>148</v>
      </c>
      <c r="D114" s="53">
        <f>+D98+D108+D104</f>
        <v>191996570</v>
      </c>
      <c r="E114" s="53">
        <f>+E98+E108+E104</f>
        <v>156236317</v>
      </c>
    </row>
    <row r="115" spans="1:5" ht="12" customHeight="1" thickBot="1" x14ac:dyDescent="0.3">
      <c r="A115" s="72" t="s">
        <v>49</v>
      </c>
      <c r="B115" s="299"/>
      <c r="C115" s="21" t="s">
        <v>149</v>
      </c>
      <c r="D115" s="53">
        <f>+D116+D117+D118</f>
        <v>0</v>
      </c>
      <c r="E115" s="53">
        <f>+E116+E117+E118</f>
        <v>0</v>
      </c>
    </row>
    <row r="116" spans="1:5" ht="12" customHeight="1" x14ac:dyDescent="0.25">
      <c r="A116" s="75" t="s">
        <v>51</v>
      </c>
      <c r="B116" s="300" t="s">
        <v>361</v>
      </c>
      <c r="C116" s="19" t="s">
        <v>150</v>
      </c>
      <c r="D116" s="56"/>
      <c r="E116" s="56"/>
    </row>
    <row r="117" spans="1:5" ht="12" customHeight="1" x14ac:dyDescent="0.25">
      <c r="A117" s="75" t="s">
        <v>53</v>
      </c>
      <c r="B117" s="300" t="s">
        <v>362</v>
      </c>
      <c r="C117" s="19" t="s">
        <v>151</v>
      </c>
      <c r="D117" s="56"/>
      <c r="E117" s="56"/>
    </row>
    <row r="118" spans="1:5" ht="12" customHeight="1" thickBot="1" x14ac:dyDescent="0.3">
      <c r="A118" s="108" t="s">
        <v>55</v>
      </c>
      <c r="B118" s="306" t="s">
        <v>363</v>
      </c>
      <c r="C118" s="59" t="s">
        <v>152</v>
      </c>
      <c r="D118" s="56"/>
      <c r="E118" s="56"/>
    </row>
    <row r="119" spans="1:5" ht="12" customHeight="1" thickBot="1" x14ac:dyDescent="0.3">
      <c r="A119" s="72" t="s">
        <v>71</v>
      </c>
      <c r="B119" s="299" t="s">
        <v>364</v>
      </c>
      <c r="C119" s="21" t="s">
        <v>153</v>
      </c>
      <c r="D119" s="53">
        <f>SUM(D120:D123)</f>
        <v>0</v>
      </c>
      <c r="E119" s="53">
        <f>SUM(E120:E123)</f>
        <v>0</v>
      </c>
    </row>
    <row r="120" spans="1:5" ht="12" customHeight="1" x14ac:dyDescent="0.25">
      <c r="A120" s="75" t="s">
        <v>466</v>
      </c>
      <c r="B120" s="300" t="s">
        <v>365</v>
      </c>
      <c r="C120" s="19" t="s">
        <v>836</v>
      </c>
      <c r="D120" s="56"/>
      <c r="E120" s="56"/>
    </row>
    <row r="121" spans="1:5" ht="12" customHeight="1" x14ac:dyDescent="0.25">
      <c r="A121" s="75" t="s">
        <v>467</v>
      </c>
      <c r="B121" s="300" t="s">
        <v>366</v>
      </c>
      <c r="C121" s="19" t="s">
        <v>837</v>
      </c>
      <c r="D121" s="56"/>
      <c r="E121" s="56"/>
    </row>
    <row r="122" spans="1:5" ht="12" customHeight="1" x14ac:dyDescent="0.25">
      <c r="A122" s="75" t="s">
        <v>468</v>
      </c>
      <c r="B122" s="300" t="s">
        <v>367</v>
      </c>
      <c r="C122" s="19" t="s">
        <v>838</v>
      </c>
      <c r="D122" s="56"/>
      <c r="E122" s="56"/>
    </row>
    <row r="123" spans="1:5" ht="12" customHeight="1" thickBot="1" x14ac:dyDescent="0.3">
      <c r="A123" s="75" t="s">
        <v>469</v>
      </c>
      <c r="B123" s="300" t="s">
        <v>1067</v>
      </c>
      <c r="C123" s="19" t="s">
        <v>840</v>
      </c>
      <c r="D123" s="56"/>
      <c r="E123" s="56"/>
    </row>
    <row r="124" spans="1:5" ht="12" customHeight="1" thickBot="1" x14ac:dyDescent="0.3">
      <c r="A124" s="72" t="s">
        <v>154</v>
      </c>
      <c r="B124" s="299"/>
      <c r="C124" s="21" t="s">
        <v>155</v>
      </c>
      <c r="D124" s="60">
        <f>SUM(D125:D129)</f>
        <v>2849164</v>
      </c>
      <c r="E124" s="60">
        <f>SUM(E125:E129)</f>
        <v>2849164</v>
      </c>
    </row>
    <row r="125" spans="1:5" ht="12" customHeight="1" x14ac:dyDescent="0.25">
      <c r="A125" s="75" t="s">
        <v>85</v>
      </c>
      <c r="B125" s="300" t="s">
        <v>368</v>
      </c>
      <c r="C125" s="19" t="s">
        <v>156</v>
      </c>
      <c r="D125" s="56"/>
      <c r="E125" s="56"/>
    </row>
    <row r="126" spans="1:5" ht="12" customHeight="1" x14ac:dyDescent="0.25">
      <c r="A126" s="75" t="s">
        <v>86</v>
      </c>
      <c r="B126" s="300" t="s">
        <v>369</v>
      </c>
      <c r="C126" s="19" t="s">
        <v>157</v>
      </c>
      <c r="D126" s="56">
        <v>2849164</v>
      </c>
      <c r="E126" s="56">
        <v>2849164</v>
      </c>
    </row>
    <row r="127" spans="1:5" ht="12" customHeight="1" x14ac:dyDescent="0.25">
      <c r="A127" s="75" t="s">
        <v>87</v>
      </c>
      <c r="B127" s="300" t="s">
        <v>370</v>
      </c>
      <c r="C127" s="19" t="s">
        <v>843</v>
      </c>
      <c r="D127" s="56"/>
      <c r="E127" s="56"/>
    </row>
    <row r="128" spans="1:5" ht="12" customHeight="1" x14ac:dyDescent="0.25">
      <c r="A128" s="75" t="s">
        <v>88</v>
      </c>
      <c r="B128" s="300" t="s">
        <v>371</v>
      </c>
      <c r="C128" s="19" t="s">
        <v>238</v>
      </c>
      <c r="D128" s="56"/>
      <c r="E128" s="56"/>
    </row>
    <row r="129" spans="1:10" ht="12" customHeight="1" thickBot="1" x14ac:dyDescent="0.3">
      <c r="A129" s="108"/>
      <c r="B129" s="306" t="s">
        <v>859</v>
      </c>
      <c r="C129" s="59" t="s">
        <v>858</v>
      </c>
      <c r="D129" s="310"/>
      <c r="E129" s="310"/>
    </row>
    <row r="130" spans="1:10" ht="12" customHeight="1" thickBot="1" x14ac:dyDescent="0.3">
      <c r="A130" s="72" t="s">
        <v>89</v>
      </c>
      <c r="B130" s="299" t="s">
        <v>372</v>
      </c>
      <c r="C130" s="21" t="s">
        <v>158</v>
      </c>
      <c r="D130" s="113">
        <f>+D131+D132+D134+D135</f>
        <v>0</v>
      </c>
      <c r="E130" s="113">
        <f>+E131+E132+E134+E135</f>
        <v>0</v>
      </c>
    </row>
    <row r="131" spans="1:10" ht="12" customHeight="1" x14ac:dyDescent="0.25">
      <c r="A131" s="75" t="s">
        <v>540</v>
      </c>
      <c r="B131" s="300" t="s">
        <v>373</v>
      </c>
      <c r="C131" s="19" t="s">
        <v>844</v>
      </c>
      <c r="D131" s="56"/>
      <c r="E131" s="56"/>
    </row>
    <row r="132" spans="1:10" ht="12" customHeight="1" x14ac:dyDescent="0.25">
      <c r="A132" s="75" t="s">
        <v>541</v>
      </c>
      <c r="B132" s="300" t="s">
        <v>374</v>
      </c>
      <c r="C132" s="19" t="s">
        <v>845</v>
      </c>
      <c r="D132" s="56"/>
      <c r="E132" s="56"/>
    </row>
    <row r="133" spans="1:10" ht="12" customHeight="1" x14ac:dyDescent="0.25">
      <c r="A133" s="75" t="s">
        <v>542</v>
      </c>
      <c r="B133" s="300" t="s">
        <v>375</v>
      </c>
      <c r="C133" s="19" t="s">
        <v>846</v>
      </c>
      <c r="D133" s="56"/>
      <c r="E133" s="56"/>
    </row>
    <row r="134" spans="1:10" ht="12" customHeight="1" x14ac:dyDescent="0.25">
      <c r="A134" s="75" t="s">
        <v>543</v>
      </c>
      <c r="B134" s="300" t="s">
        <v>376</v>
      </c>
      <c r="C134" s="19" t="s">
        <v>847</v>
      </c>
      <c r="D134" s="56"/>
      <c r="E134" s="56"/>
    </row>
    <row r="135" spans="1:10" ht="12" customHeight="1" thickBot="1" x14ac:dyDescent="0.3">
      <c r="A135" s="108" t="s">
        <v>544</v>
      </c>
      <c r="B135" s="300" t="s">
        <v>860</v>
      </c>
      <c r="C135" s="59" t="s">
        <v>848</v>
      </c>
      <c r="D135" s="112"/>
      <c r="E135" s="112"/>
    </row>
    <row r="136" spans="1:10" ht="12" customHeight="1" thickBot="1" x14ac:dyDescent="0.3">
      <c r="A136" s="417" t="s">
        <v>585</v>
      </c>
      <c r="B136" s="418" t="s">
        <v>854</v>
      </c>
      <c r="C136" s="21" t="s">
        <v>849</v>
      </c>
      <c r="D136" s="391"/>
      <c r="E136" s="391"/>
    </row>
    <row r="137" spans="1:10" ht="12" customHeight="1" thickBot="1" x14ac:dyDescent="0.3">
      <c r="A137" s="417" t="s">
        <v>588</v>
      </c>
      <c r="B137" s="418" t="s">
        <v>855</v>
      </c>
      <c r="C137" s="21" t="s">
        <v>850</v>
      </c>
      <c r="D137" s="391"/>
      <c r="E137" s="391"/>
    </row>
    <row r="138" spans="1:10" ht="15" customHeight="1" thickBot="1" x14ac:dyDescent="0.3">
      <c r="A138" s="72" t="s">
        <v>179</v>
      </c>
      <c r="B138" s="299" t="s">
        <v>856</v>
      </c>
      <c r="C138" s="21" t="s">
        <v>852</v>
      </c>
      <c r="D138" s="114">
        <f>+D115+D119+D124+D130</f>
        <v>2849164</v>
      </c>
      <c r="E138" s="114">
        <f>+E115+E119+E124+E130</f>
        <v>2849164</v>
      </c>
      <c r="G138" s="115"/>
      <c r="H138" s="116"/>
      <c r="I138" s="116"/>
      <c r="J138" s="116"/>
    </row>
    <row r="139" spans="1:10" s="74" customFormat="1" ht="12.95" customHeight="1" thickBot="1" x14ac:dyDescent="0.25">
      <c r="A139" s="117" t="s">
        <v>180</v>
      </c>
      <c r="B139" s="307"/>
      <c r="C139" s="118" t="s">
        <v>851</v>
      </c>
      <c r="D139" s="114">
        <f>+D114+D138</f>
        <v>194845734</v>
      </c>
      <c r="E139" s="114">
        <f>+E114+E138</f>
        <v>159085481</v>
      </c>
    </row>
    <row r="140" spans="1:10" ht="7.5" customHeight="1" x14ac:dyDescent="0.25"/>
    <row r="141" spans="1:10" x14ac:dyDescent="0.25">
      <c r="A141" s="606" t="s">
        <v>162</v>
      </c>
      <c r="B141" s="606"/>
      <c r="C141" s="606"/>
      <c r="D141" s="606"/>
      <c r="E141" s="606"/>
    </row>
    <row r="142" spans="1:10" ht="15" customHeight="1" thickBot="1" x14ac:dyDescent="0.3">
      <c r="A142" s="603" t="s">
        <v>163</v>
      </c>
      <c r="B142" s="603"/>
      <c r="C142" s="603"/>
      <c r="D142" s="573"/>
      <c r="E142" s="64" t="s">
        <v>857</v>
      </c>
    </row>
    <row r="143" spans="1:10" ht="13.5" customHeight="1" thickBot="1" x14ac:dyDescent="0.3">
      <c r="A143" s="72">
        <v>1</v>
      </c>
      <c r="B143" s="299"/>
      <c r="C143" s="109" t="s">
        <v>164</v>
      </c>
      <c r="D143" s="581"/>
      <c r="E143" s="53">
        <f>+E66-E114</f>
        <v>-27422602</v>
      </c>
    </row>
    <row r="144" spans="1:10" ht="27.75" customHeight="1" thickBot="1" x14ac:dyDescent="0.3">
      <c r="A144" s="72" t="s">
        <v>23</v>
      </c>
      <c r="B144" s="299"/>
      <c r="C144" s="109" t="s">
        <v>165</v>
      </c>
      <c r="D144" s="581"/>
      <c r="E144" s="53">
        <f>+E91-E138</f>
        <v>27422602</v>
      </c>
    </row>
    <row r="146" spans="5:5" x14ac:dyDescent="0.25">
      <c r="E146" s="298">
        <f>E139-E92</f>
        <v>0</v>
      </c>
    </row>
    <row r="147" spans="5:5" x14ac:dyDescent="0.25">
      <c r="E147" s="298">
        <f>E139-E92</f>
        <v>0</v>
      </c>
    </row>
  </sheetData>
  <mergeCells count="6">
    <mergeCell ref="A142:C142"/>
    <mergeCell ref="A1:E1"/>
    <mergeCell ref="A2:C2"/>
    <mergeCell ref="A94:E94"/>
    <mergeCell ref="A95:C95"/>
    <mergeCell ref="A141:E141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 alignWithMargins="0">
    <oddHeader>&amp;C&amp;"Times New Roman CE,Félkövér"&amp;12BÁTAAPÁTI KÖZSÉG ÖNKORMÁNYZATA 2020. ÉVI KÖLTSÉGVETÉS KÖTELEZŐ FELADATAINAK ÖSSZEVONT MÉRLEGE&amp;R&amp;"Times New Roman CE,Félkövér dőlt" 1.2. melléklet</oddHeader>
  </headerFooter>
  <rowBreaks count="2" manualBreakCount="2">
    <brk id="66" max="3" man="1"/>
    <brk id="93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view="pageLayout" topLeftCell="A13" zoomScaleNormal="100" zoomScaleSheetLayoutView="130" workbookViewId="0">
      <selection activeCell="D118" sqref="D118"/>
    </sheetView>
  </sheetViews>
  <sheetFormatPr defaultColWidth="9.125" defaultRowHeight="15.75" x14ac:dyDescent="0.25"/>
  <cols>
    <col min="1" max="2" width="8.125" style="63" customWidth="1"/>
    <col min="3" max="3" width="65.875" style="63" customWidth="1"/>
    <col min="4" max="4" width="16.625" style="119" customWidth="1"/>
    <col min="5" max="16384" width="9.125" style="63"/>
  </cols>
  <sheetData>
    <row r="1" spans="1:4" ht="15.95" customHeight="1" x14ac:dyDescent="0.25">
      <c r="A1" s="604" t="s">
        <v>5</v>
      </c>
      <c r="B1" s="604"/>
      <c r="C1" s="604"/>
      <c r="D1" s="604"/>
    </row>
    <row r="2" spans="1:4" ht="15.95" customHeight="1" thickBot="1" x14ac:dyDescent="0.3">
      <c r="A2" s="603" t="s">
        <v>6</v>
      </c>
      <c r="B2" s="603"/>
      <c r="C2" s="603"/>
      <c r="D2" s="64" t="s">
        <v>857</v>
      </c>
    </row>
    <row r="3" spans="1:4" ht="38.1" customHeight="1" thickBot="1" x14ac:dyDescent="0.3">
      <c r="A3" s="65" t="s">
        <v>7</v>
      </c>
      <c r="B3" s="179" t="s">
        <v>351</v>
      </c>
      <c r="C3" s="66" t="s">
        <v>8</v>
      </c>
      <c r="D3" s="67" t="s">
        <v>1087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10</v>
      </c>
      <c r="B5" s="299" t="s">
        <v>377</v>
      </c>
      <c r="C5" s="73" t="s">
        <v>11</v>
      </c>
      <c r="D5" s="53">
        <f>+D6+D7+D8+D9+D10+D11</f>
        <v>0</v>
      </c>
    </row>
    <row r="6" spans="1:4" s="74" customFormat="1" ht="12" customHeight="1" x14ac:dyDescent="0.2">
      <c r="A6" s="75" t="s">
        <v>12</v>
      </c>
      <c r="B6" s="300" t="s">
        <v>378</v>
      </c>
      <c r="C6" s="76" t="s">
        <v>13</v>
      </c>
      <c r="D6" s="77"/>
    </row>
    <row r="7" spans="1:4" s="74" customFormat="1" ht="12" customHeight="1" x14ac:dyDescent="0.2">
      <c r="A7" s="78" t="s">
        <v>14</v>
      </c>
      <c r="B7" s="301" t="s">
        <v>379</v>
      </c>
      <c r="C7" s="79" t="s">
        <v>15</v>
      </c>
      <c r="D7" s="80"/>
    </row>
    <row r="8" spans="1:4" s="74" customFormat="1" ht="12" customHeight="1" x14ac:dyDescent="0.2">
      <c r="A8" s="78" t="s">
        <v>16</v>
      </c>
      <c r="B8" s="301" t="s">
        <v>380</v>
      </c>
      <c r="C8" s="79" t="s">
        <v>513</v>
      </c>
      <c r="D8" s="80"/>
    </row>
    <row r="9" spans="1:4" s="74" customFormat="1" ht="12" customHeight="1" x14ac:dyDescent="0.2">
      <c r="A9" s="78" t="s">
        <v>18</v>
      </c>
      <c r="B9" s="301" t="s">
        <v>381</v>
      </c>
      <c r="C9" s="79" t="s">
        <v>19</v>
      </c>
      <c r="D9" s="80"/>
    </row>
    <row r="10" spans="1:4" s="74" customFormat="1" ht="12" customHeight="1" x14ac:dyDescent="0.2">
      <c r="A10" s="78" t="s">
        <v>20</v>
      </c>
      <c r="B10" s="301" t="s">
        <v>382</v>
      </c>
      <c r="C10" s="79" t="s">
        <v>514</v>
      </c>
      <c r="D10" s="80"/>
    </row>
    <row r="11" spans="1:4" s="74" customFormat="1" ht="12" customHeight="1" thickBot="1" x14ac:dyDescent="0.25">
      <c r="A11" s="81" t="s">
        <v>22</v>
      </c>
      <c r="B11" s="302" t="s">
        <v>383</v>
      </c>
      <c r="C11" s="82" t="s">
        <v>515</v>
      </c>
      <c r="D11" s="80"/>
    </row>
    <row r="12" spans="1:4" s="74" customFormat="1" ht="12" customHeight="1" thickBot="1" x14ac:dyDescent="0.25">
      <c r="A12" s="72" t="s">
        <v>23</v>
      </c>
      <c r="B12" s="299"/>
      <c r="C12" s="83" t="s">
        <v>24</v>
      </c>
      <c r="D12" s="53">
        <f>+D13+D14+D15+D16+D17</f>
        <v>0</v>
      </c>
    </row>
    <row r="13" spans="1:4" s="74" customFormat="1" ht="12" customHeight="1" x14ac:dyDescent="0.2">
      <c r="A13" s="75" t="s">
        <v>25</v>
      </c>
      <c r="B13" s="300" t="s">
        <v>384</v>
      </c>
      <c r="C13" s="76" t="s">
        <v>26</v>
      </c>
      <c r="D13" s="77"/>
    </row>
    <row r="14" spans="1:4" s="74" customFormat="1" ht="12" customHeight="1" x14ac:dyDescent="0.2">
      <c r="A14" s="78" t="s">
        <v>27</v>
      </c>
      <c r="B14" s="301" t="s">
        <v>385</v>
      </c>
      <c r="C14" s="79" t="s">
        <v>28</v>
      </c>
      <c r="D14" s="80"/>
    </row>
    <row r="15" spans="1:4" s="74" customFormat="1" ht="12" customHeight="1" x14ac:dyDescent="0.2">
      <c r="A15" s="78" t="s">
        <v>29</v>
      </c>
      <c r="B15" s="301" t="s">
        <v>386</v>
      </c>
      <c r="C15" s="79" t="s">
        <v>30</v>
      </c>
      <c r="D15" s="80"/>
    </row>
    <row r="16" spans="1:4" s="74" customFormat="1" ht="12" customHeight="1" x14ac:dyDescent="0.2">
      <c r="A16" s="78" t="s">
        <v>31</v>
      </c>
      <c r="B16" s="301" t="s">
        <v>387</v>
      </c>
      <c r="C16" s="79" t="s">
        <v>32</v>
      </c>
      <c r="D16" s="80"/>
    </row>
    <row r="17" spans="1:4" s="74" customFormat="1" ht="12" customHeight="1" x14ac:dyDescent="0.2">
      <c r="A17" s="78" t="s">
        <v>33</v>
      </c>
      <c r="B17" s="301" t="s">
        <v>388</v>
      </c>
      <c r="C17" s="79" t="s">
        <v>34</v>
      </c>
      <c r="D17" s="80"/>
    </row>
    <row r="18" spans="1:4" s="74" customFormat="1" ht="12" customHeight="1" thickBot="1" x14ac:dyDescent="0.25">
      <c r="A18" s="81" t="s">
        <v>1049</v>
      </c>
      <c r="B18" s="301" t="s">
        <v>388</v>
      </c>
      <c r="C18" s="438" t="s">
        <v>1050</v>
      </c>
      <c r="D18" s="84"/>
    </row>
    <row r="19" spans="1:4" s="74" customFormat="1" ht="12" customHeight="1" thickBot="1" x14ac:dyDescent="0.25">
      <c r="A19" s="72" t="s">
        <v>35</v>
      </c>
      <c r="B19" s="299" t="s">
        <v>389</v>
      </c>
      <c r="C19" s="73" t="s">
        <v>36</v>
      </c>
      <c r="D19" s="53">
        <f>+D20+D21+D22+D23+D24</f>
        <v>99327300</v>
      </c>
    </row>
    <row r="20" spans="1:4" s="74" customFormat="1" ht="12" customHeight="1" x14ac:dyDescent="0.2">
      <c r="A20" s="75" t="s">
        <v>37</v>
      </c>
      <c r="B20" s="300" t="s">
        <v>390</v>
      </c>
      <c r="C20" s="76" t="s">
        <v>38</v>
      </c>
      <c r="D20" s="77"/>
    </row>
    <row r="21" spans="1:4" s="74" customFormat="1" ht="12" customHeight="1" x14ac:dyDescent="0.2">
      <c r="A21" s="78" t="s">
        <v>39</v>
      </c>
      <c r="B21" s="301" t="s">
        <v>391</v>
      </c>
      <c r="C21" s="79" t="s">
        <v>40</v>
      </c>
      <c r="D21" s="80"/>
    </row>
    <row r="22" spans="1:4" s="74" customFormat="1" ht="12" customHeight="1" x14ac:dyDescent="0.2">
      <c r="A22" s="78" t="s">
        <v>41</v>
      </c>
      <c r="B22" s="301" t="s">
        <v>392</v>
      </c>
      <c r="C22" s="79" t="s">
        <v>42</v>
      </c>
      <c r="D22" s="80"/>
    </row>
    <row r="23" spans="1:4" s="74" customFormat="1" ht="12" customHeight="1" x14ac:dyDescent="0.2">
      <c r="A23" s="78" t="s">
        <v>43</v>
      </c>
      <c r="B23" s="301" t="s">
        <v>393</v>
      </c>
      <c r="C23" s="79" t="s">
        <v>44</v>
      </c>
      <c r="D23" s="80"/>
    </row>
    <row r="24" spans="1:4" s="74" customFormat="1" ht="12" customHeight="1" x14ac:dyDescent="0.2">
      <c r="A24" s="78" t="s">
        <v>45</v>
      </c>
      <c r="B24" s="301" t="s">
        <v>394</v>
      </c>
      <c r="C24" s="79" t="s">
        <v>46</v>
      </c>
      <c r="D24" s="80">
        <v>99327300</v>
      </c>
    </row>
    <row r="25" spans="1:4" s="441" customFormat="1" ht="12" customHeight="1" thickBot="1" x14ac:dyDescent="0.3">
      <c r="A25" s="78" t="s">
        <v>1051</v>
      </c>
      <c r="B25" s="301" t="s">
        <v>394</v>
      </c>
      <c r="C25" s="439" t="s">
        <v>1052</v>
      </c>
      <c r="D25" s="440"/>
    </row>
    <row r="26" spans="1:4" s="74" customFormat="1" ht="12" customHeight="1" thickBot="1" x14ac:dyDescent="0.25">
      <c r="A26" s="72" t="s">
        <v>47</v>
      </c>
      <c r="B26" s="299" t="s">
        <v>395</v>
      </c>
      <c r="C26" s="73" t="s">
        <v>48</v>
      </c>
      <c r="D26" s="60">
        <f>SUM(D27:D33)</f>
        <v>0</v>
      </c>
    </row>
    <row r="27" spans="1:4" s="74" customFormat="1" ht="12" customHeight="1" x14ac:dyDescent="0.2">
      <c r="A27" s="75" t="s">
        <v>460</v>
      </c>
      <c r="B27" s="300" t="s">
        <v>396</v>
      </c>
      <c r="C27" s="76" t="s">
        <v>519</v>
      </c>
      <c r="D27" s="85"/>
    </row>
    <row r="28" spans="1:4" s="74" customFormat="1" ht="12" customHeight="1" x14ac:dyDescent="0.2">
      <c r="A28" s="75" t="s">
        <v>461</v>
      </c>
      <c r="B28" s="300" t="s">
        <v>561</v>
      </c>
      <c r="C28" s="76" t="s">
        <v>560</v>
      </c>
      <c r="D28" s="85"/>
    </row>
    <row r="29" spans="1:4" s="74" customFormat="1" ht="12" customHeight="1" x14ac:dyDescent="0.2">
      <c r="A29" s="75" t="s">
        <v>462</v>
      </c>
      <c r="B29" s="301" t="s">
        <v>516</v>
      </c>
      <c r="C29" s="79" t="s">
        <v>520</v>
      </c>
      <c r="D29" s="85"/>
    </row>
    <row r="30" spans="1:4" s="74" customFormat="1" ht="12" customHeight="1" x14ac:dyDescent="0.2">
      <c r="A30" s="75" t="s">
        <v>463</v>
      </c>
      <c r="B30" s="301" t="s">
        <v>517</v>
      </c>
      <c r="C30" s="79" t="s">
        <v>521</v>
      </c>
      <c r="D30" s="80"/>
    </row>
    <row r="31" spans="1:4" s="74" customFormat="1" ht="12" customHeight="1" x14ac:dyDescent="0.2">
      <c r="A31" s="75" t="s">
        <v>464</v>
      </c>
      <c r="B31" s="301" t="s">
        <v>397</v>
      </c>
      <c r="C31" s="79" t="s">
        <v>522</v>
      </c>
      <c r="D31" s="80"/>
    </row>
    <row r="32" spans="1:4" s="74" customFormat="1" ht="12" customHeight="1" x14ac:dyDescent="0.2">
      <c r="A32" s="75" t="s">
        <v>465</v>
      </c>
      <c r="B32" s="302" t="s">
        <v>398</v>
      </c>
      <c r="C32" s="82" t="s">
        <v>523</v>
      </c>
      <c r="D32" s="80"/>
    </row>
    <row r="33" spans="1:4" s="74" customFormat="1" ht="12" customHeight="1" thickBot="1" x14ac:dyDescent="0.25">
      <c r="A33" s="75" t="s">
        <v>562</v>
      </c>
      <c r="B33" s="302" t="s">
        <v>399</v>
      </c>
      <c r="C33" s="82" t="s">
        <v>518</v>
      </c>
      <c r="D33" s="84"/>
    </row>
    <row r="34" spans="1:4" s="74" customFormat="1" ht="12" customHeight="1" thickBot="1" x14ac:dyDescent="0.25">
      <c r="A34" s="72" t="s">
        <v>49</v>
      </c>
      <c r="B34" s="299" t="s">
        <v>400</v>
      </c>
      <c r="C34" s="73" t="s">
        <v>50</v>
      </c>
      <c r="D34" s="53">
        <f>SUM(D35:D45)</f>
        <v>0</v>
      </c>
    </row>
    <row r="35" spans="1:4" s="74" customFormat="1" ht="12" customHeight="1" x14ac:dyDescent="0.2">
      <c r="A35" s="75" t="s">
        <v>51</v>
      </c>
      <c r="B35" s="300" t="s">
        <v>401</v>
      </c>
      <c r="C35" s="76" t="s">
        <v>52</v>
      </c>
      <c r="D35" s="77">
        <v>0</v>
      </c>
    </row>
    <row r="36" spans="1:4" s="74" customFormat="1" ht="12" customHeight="1" x14ac:dyDescent="0.2">
      <c r="A36" s="78" t="s">
        <v>53</v>
      </c>
      <c r="B36" s="301" t="s">
        <v>402</v>
      </c>
      <c r="C36" s="79" t="s">
        <v>54</v>
      </c>
      <c r="D36" s="80">
        <v>0</v>
      </c>
    </row>
    <row r="37" spans="1:4" s="74" customFormat="1" ht="12" customHeight="1" x14ac:dyDescent="0.2">
      <c r="A37" s="78" t="s">
        <v>55</v>
      </c>
      <c r="B37" s="301" t="s">
        <v>403</v>
      </c>
      <c r="C37" s="79" t="s">
        <v>56</v>
      </c>
      <c r="D37" s="80">
        <v>0</v>
      </c>
    </row>
    <row r="38" spans="1:4" s="74" customFormat="1" ht="12" customHeight="1" x14ac:dyDescent="0.2">
      <c r="A38" s="78" t="s">
        <v>57</v>
      </c>
      <c r="B38" s="301" t="s">
        <v>404</v>
      </c>
      <c r="C38" s="79" t="s">
        <v>58</v>
      </c>
      <c r="D38" s="80"/>
    </row>
    <row r="39" spans="1:4" s="74" customFormat="1" ht="12" customHeight="1" x14ac:dyDescent="0.2">
      <c r="A39" s="78" t="s">
        <v>59</v>
      </c>
      <c r="B39" s="301" t="s">
        <v>405</v>
      </c>
      <c r="C39" s="79" t="s">
        <v>60</v>
      </c>
      <c r="D39" s="80"/>
    </row>
    <row r="40" spans="1:4" s="74" customFormat="1" ht="12" customHeight="1" x14ac:dyDescent="0.2">
      <c r="A40" s="78" t="s">
        <v>61</v>
      </c>
      <c r="B40" s="301" t="s">
        <v>406</v>
      </c>
      <c r="C40" s="79" t="s">
        <v>62</v>
      </c>
      <c r="D40" s="80"/>
    </row>
    <row r="41" spans="1:4" s="74" customFormat="1" ht="12" customHeight="1" x14ac:dyDescent="0.2">
      <c r="A41" s="78" t="s">
        <v>63</v>
      </c>
      <c r="B41" s="301" t="s">
        <v>407</v>
      </c>
      <c r="C41" s="79" t="s">
        <v>64</v>
      </c>
      <c r="D41" s="80"/>
    </row>
    <row r="42" spans="1:4" s="74" customFormat="1" ht="12" customHeight="1" x14ac:dyDescent="0.2">
      <c r="A42" s="78" t="s">
        <v>65</v>
      </c>
      <c r="B42" s="301" t="s">
        <v>408</v>
      </c>
      <c r="C42" s="79" t="s">
        <v>66</v>
      </c>
      <c r="D42" s="80"/>
    </row>
    <row r="43" spans="1:4" s="74" customFormat="1" ht="12" customHeight="1" x14ac:dyDescent="0.2">
      <c r="A43" s="78" t="s">
        <v>67</v>
      </c>
      <c r="B43" s="301" t="s">
        <v>409</v>
      </c>
      <c r="C43" s="79" t="s">
        <v>68</v>
      </c>
      <c r="D43" s="86"/>
    </row>
    <row r="44" spans="1:4" s="74" customFormat="1" ht="12" customHeight="1" x14ac:dyDescent="0.2">
      <c r="A44" s="81" t="s">
        <v>69</v>
      </c>
      <c r="B44" s="301" t="s">
        <v>410</v>
      </c>
      <c r="C44" s="442" t="s">
        <v>1053</v>
      </c>
      <c r="D44" s="87"/>
    </row>
    <row r="45" spans="1:4" s="74" customFormat="1" ht="12" customHeight="1" thickBot="1" x14ac:dyDescent="0.25">
      <c r="A45" s="81" t="s">
        <v>1054</v>
      </c>
      <c r="B45" s="301" t="s">
        <v>1055</v>
      </c>
      <c r="C45" s="82" t="s">
        <v>70</v>
      </c>
      <c r="D45" s="87"/>
    </row>
    <row r="46" spans="1:4" s="74" customFormat="1" ht="12" customHeight="1" thickBot="1" x14ac:dyDescent="0.25">
      <c r="A46" s="72" t="s">
        <v>71</v>
      </c>
      <c r="B46" s="299" t="s">
        <v>411</v>
      </c>
      <c r="C46" s="73" t="s">
        <v>72</v>
      </c>
      <c r="D46" s="53">
        <f>SUM(D47:D51)</f>
        <v>0</v>
      </c>
    </row>
    <row r="47" spans="1:4" s="74" customFormat="1" ht="12" customHeight="1" x14ac:dyDescent="0.2">
      <c r="A47" s="75" t="s">
        <v>73</v>
      </c>
      <c r="B47" s="300" t="s">
        <v>412</v>
      </c>
      <c r="C47" s="76" t="s">
        <v>74</v>
      </c>
      <c r="D47" s="88"/>
    </row>
    <row r="48" spans="1:4" s="74" customFormat="1" ht="12" customHeight="1" x14ac:dyDescent="0.2">
      <c r="A48" s="78" t="s">
        <v>75</v>
      </c>
      <c r="B48" s="301" t="s">
        <v>413</v>
      </c>
      <c r="C48" s="79" t="s">
        <v>76</v>
      </c>
      <c r="D48" s="86"/>
    </row>
    <row r="49" spans="1:4" s="74" customFormat="1" ht="12" customHeight="1" x14ac:dyDescent="0.2">
      <c r="A49" s="78" t="s">
        <v>77</v>
      </c>
      <c r="B49" s="301" t="s">
        <v>414</v>
      </c>
      <c r="C49" s="79" t="s">
        <v>78</v>
      </c>
      <c r="D49" s="86"/>
    </row>
    <row r="50" spans="1:4" s="74" customFormat="1" ht="12" customHeight="1" x14ac:dyDescent="0.2">
      <c r="A50" s="78" t="s">
        <v>79</v>
      </c>
      <c r="B50" s="301" t="s">
        <v>415</v>
      </c>
      <c r="C50" s="79" t="s">
        <v>80</v>
      </c>
      <c r="D50" s="86"/>
    </row>
    <row r="51" spans="1:4" s="74" customFormat="1" ht="12" customHeight="1" thickBot="1" x14ac:dyDescent="0.25">
      <c r="A51" s="81" t="s">
        <v>81</v>
      </c>
      <c r="B51" s="301" t="s">
        <v>416</v>
      </c>
      <c r="C51" s="82" t="s">
        <v>82</v>
      </c>
      <c r="D51" s="87"/>
    </row>
    <row r="52" spans="1:4" s="74" customFormat="1" ht="12" customHeight="1" thickBot="1" x14ac:dyDescent="0.25">
      <c r="A52" s="72" t="s">
        <v>83</v>
      </c>
      <c r="B52" s="299" t="s">
        <v>417</v>
      </c>
      <c r="C52" s="73" t="s">
        <v>84</v>
      </c>
      <c r="D52" s="53">
        <f>SUM(D53:D53)</f>
        <v>0</v>
      </c>
    </row>
    <row r="53" spans="1:4" s="74" customFormat="1" ht="12" customHeight="1" x14ac:dyDescent="0.2">
      <c r="A53" s="75" t="s">
        <v>528</v>
      </c>
      <c r="B53" s="300" t="s">
        <v>418</v>
      </c>
      <c r="C53" s="76" t="s">
        <v>525</v>
      </c>
      <c r="D53" s="77"/>
    </row>
    <row r="54" spans="1:4" s="74" customFormat="1" ht="12" customHeight="1" x14ac:dyDescent="0.2">
      <c r="A54" s="75" t="s">
        <v>529</v>
      </c>
      <c r="B54" s="301" t="s">
        <v>419</v>
      </c>
      <c r="C54" s="79" t="s">
        <v>526</v>
      </c>
      <c r="D54" s="77"/>
    </row>
    <row r="55" spans="1:4" s="74" customFormat="1" ht="13.5" customHeight="1" x14ac:dyDescent="0.2">
      <c r="A55" s="75" t="s">
        <v>530</v>
      </c>
      <c r="B55" s="301" t="s">
        <v>420</v>
      </c>
      <c r="C55" s="79" t="s">
        <v>554</v>
      </c>
      <c r="D55" s="77"/>
    </row>
    <row r="56" spans="1:4" s="74" customFormat="1" ht="12" customHeight="1" x14ac:dyDescent="0.2">
      <c r="A56" s="81" t="s">
        <v>531</v>
      </c>
      <c r="B56" s="302" t="s">
        <v>527</v>
      </c>
      <c r="C56" s="82" t="s">
        <v>533</v>
      </c>
      <c r="D56" s="84"/>
    </row>
    <row r="57" spans="1:4" s="74" customFormat="1" ht="12" customHeight="1" x14ac:dyDescent="0.2">
      <c r="A57" s="81" t="s">
        <v>532</v>
      </c>
      <c r="B57" s="302" t="s">
        <v>524</v>
      </c>
      <c r="C57" s="82" t="s">
        <v>534</v>
      </c>
      <c r="D57" s="84"/>
    </row>
    <row r="58" spans="1:4" s="74" customFormat="1" ht="12" customHeight="1" thickBot="1" x14ac:dyDescent="0.25">
      <c r="A58" s="81" t="s">
        <v>1056</v>
      </c>
      <c r="B58" s="302" t="s">
        <v>524</v>
      </c>
      <c r="C58" s="438" t="s">
        <v>1057</v>
      </c>
      <c r="D58" s="84"/>
    </row>
    <row r="59" spans="1:4" s="74" customFormat="1" ht="12" customHeight="1" thickBot="1" x14ac:dyDescent="0.25">
      <c r="A59" s="72" t="s">
        <v>89</v>
      </c>
      <c r="B59" s="299" t="s">
        <v>421</v>
      </c>
      <c r="C59" s="83" t="s">
        <v>90</v>
      </c>
      <c r="D59" s="53">
        <f>SUM(D60:D60)</f>
        <v>0</v>
      </c>
    </row>
    <row r="60" spans="1:4" s="74" customFormat="1" ht="12" customHeight="1" x14ac:dyDescent="0.2">
      <c r="A60" s="75" t="s">
        <v>540</v>
      </c>
      <c r="B60" s="300" t="s">
        <v>422</v>
      </c>
      <c r="C60" s="76" t="s">
        <v>535</v>
      </c>
      <c r="D60" s="86"/>
    </row>
    <row r="61" spans="1:4" s="74" customFormat="1" ht="12" customHeight="1" x14ac:dyDescent="0.2">
      <c r="A61" s="75" t="s">
        <v>541</v>
      </c>
      <c r="B61" s="300" t="s">
        <v>423</v>
      </c>
      <c r="C61" s="79" t="s">
        <v>536</v>
      </c>
      <c r="D61" s="86"/>
    </row>
    <row r="62" spans="1:4" s="74" customFormat="1" ht="11.25" customHeight="1" x14ac:dyDescent="0.2">
      <c r="A62" s="75" t="s">
        <v>542</v>
      </c>
      <c r="B62" s="300" t="s">
        <v>424</v>
      </c>
      <c r="C62" s="79" t="s">
        <v>555</v>
      </c>
      <c r="D62" s="86"/>
    </row>
    <row r="63" spans="1:4" s="74" customFormat="1" ht="12" customHeight="1" x14ac:dyDescent="0.2">
      <c r="A63" s="75" t="s">
        <v>543</v>
      </c>
      <c r="B63" s="306" t="s">
        <v>538</v>
      </c>
      <c r="C63" s="82" t="s">
        <v>537</v>
      </c>
      <c r="D63" s="86"/>
    </row>
    <row r="64" spans="1:4" s="74" customFormat="1" ht="12" customHeight="1" x14ac:dyDescent="0.2">
      <c r="A64" s="75" t="s">
        <v>544</v>
      </c>
      <c r="B64" s="302" t="s">
        <v>545</v>
      </c>
      <c r="C64" s="82" t="s">
        <v>539</v>
      </c>
      <c r="D64" s="86"/>
    </row>
    <row r="65" spans="1:4" s="74" customFormat="1" ht="12" customHeight="1" thickBot="1" x14ac:dyDescent="0.25">
      <c r="A65" s="75" t="s">
        <v>1058</v>
      </c>
      <c r="B65" s="302" t="s">
        <v>545</v>
      </c>
      <c r="C65" s="438" t="s">
        <v>1059</v>
      </c>
      <c r="D65" s="86"/>
    </row>
    <row r="66" spans="1:4" s="74" customFormat="1" ht="12" customHeight="1" thickBot="1" x14ac:dyDescent="0.25">
      <c r="A66" s="72" t="s">
        <v>91</v>
      </c>
      <c r="B66" s="299"/>
      <c r="C66" s="73" t="s">
        <v>92</v>
      </c>
      <c r="D66" s="60">
        <f>SUM(D5,D12,D19,D26,D34,D46,D52,D59,D60:D65)</f>
        <v>99327300</v>
      </c>
    </row>
    <row r="67" spans="1:4" s="74" customFormat="1" ht="12" customHeight="1" thickBot="1" x14ac:dyDescent="0.25">
      <c r="A67" s="89" t="s">
        <v>93</v>
      </c>
      <c r="B67" s="299" t="s">
        <v>426</v>
      </c>
      <c r="C67" s="83" t="s">
        <v>94</v>
      </c>
      <c r="D67" s="53">
        <f>SUM(D68:D70)</f>
        <v>0</v>
      </c>
    </row>
    <row r="68" spans="1:4" s="74" customFormat="1" ht="12" customHeight="1" x14ac:dyDescent="0.2">
      <c r="A68" s="75" t="s">
        <v>95</v>
      </c>
      <c r="B68" s="300" t="s">
        <v>427</v>
      </c>
      <c r="C68" s="76" t="s">
        <v>96</v>
      </c>
      <c r="D68" s="86"/>
    </row>
    <row r="69" spans="1:4" s="74" customFormat="1" ht="12" customHeight="1" x14ac:dyDescent="0.2">
      <c r="A69" s="78" t="s">
        <v>97</v>
      </c>
      <c r="B69" s="300" t="s">
        <v>428</v>
      </c>
      <c r="C69" s="79" t="s">
        <v>98</v>
      </c>
      <c r="D69" s="86"/>
    </row>
    <row r="70" spans="1:4" s="74" customFormat="1" ht="12" customHeight="1" thickBot="1" x14ac:dyDescent="0.25">
      <c r="A70" s="81" t="s">
        <v>99</v>
      </c>
      <c r="B70" s="300" t="s">
        <v>429</v>
      </c>
      <c r="C70" s="90" t="s">
        <v>100</v>
      </c>
      <c r="D70" s="86"/>
    </row>
    <row r="71" spans="1:4" s="74" customFormat="1" ht="12" customHeight="1" thickBot="1" x14ac:dyDescent="0.25">
      <c r="A71" s="89" t="s">
        <v>101</v>
      </c>
      <c r="B71" s="299" t="s">
        <v>430</v>
      </c>
      <c r="C71" s="83" t="s">
        <v>102</v>
      </c>
      <c r="D71" s="53">
        <f>SUM(D72:D75)</f>
        <v>0</v>
      </c>
    </row>
    <row r="72" spans="1:4" s="74" customFormat="1" ht="12" customHeight="1" x14ac:dyDescent="0.2">
      <c r="A72" s="75" t="s">
        <v>103</v>
      </c>
      <c r="B72" s="300" t="s">
        <v>431</v>
      </c>
      <c r="C72" s="76" t="s">
        <v>104</v>
      </c>
      <c r="D72" s="86"/>
    </row>
    <row r="73" spans="1:4" s="74" customFormat="1" ht="12" customHeight="1" x14ac:dyDescent="0.2">
      <c r="A73" s="78" t="s">
        <v>105</v>
      </c>
      <c r="B73" s="300" t="s">
        <v>432</v>
      </c>
      <c r="C73" s="79" t="s">
        <v>106</v>
      </c>
      <c r="D73" s="86"/>
    </row>
    <row r="74" spans="1:4" s="74" customFormat="1" ht="12" customHeight="1" x14ac:dyDescent="0.2">
      <c r="A74" s="78" t="s">
        <v>107</v>
      </c>
      <c r="B74" s="300" t="s">
        <v>433</v>
      </c>
      <c r="C74" s="79" t="s">
        <v>108</v>
      </c>
      <c r="D74" s="86"/>
    </row>
    <row r="75" spans="1:4" s="74" customFormat="1" ht="12" customHeight="1" thickBot="1" x14ac:dyDescent="0.25">
      <c r="A75" s="81" t="s">
        <v>109</v>
      </c>
      <c r="B75" s="300" t="s">
        <v>434</v>
      </c>
      <c r="C75" s="82" t="s">
        <v>110</v>
      </c>
      <c r="D75" s="86"/>
    </row>
    <row r="76" spans="1:4" s="74" customFormat="1" ht="12" customHeight="1" thickBot="1" x14ac:dyDescent="0.25">
      <c r="A76" s="89" t="s">
        <v>111</v>
      </c>
      <c r="B76" s="299" t="s">
        <v>435</v>
      </c>
      <c r="C76" s="83" t="s">
        <v>112</v>
      </c>
      <c r="D76" s="53">
        <f>SUM(D77:D78)</f>
        <v>0</v>
      </c>
    </row>
    <row r="77" spans="1:4" s="74" customFormat="1" ht="12" customHeight="1" x14ac:dyDescent="0.2">
      <c r="A77" s="75" t="s">
        <v>113</v>
      </c>
      <c r="B77" s="300" t="s">
        <v>436</v>
      </c>
      <c r="C77" s="76" t="s">
        <v>114</v>
      </c>
      <c r="D77" s="86"/>
    </row>
    <row r="78" spans="1:4" s="74" customFormat="1" ht="12" customHeight="1" thickBot="1" x14ac:dyDescent="0.25">
      <c r="A78" s="81" t="s">
        <v>115</v>
      </c>
      <c r="B78" s="300" t="s">
        <v>437</v>
      </c>
      <c r="C78" s="82" t="s">
        <v>116</v>
      </c>
      <c r="D78" s="86"/>
    </row>
    <row r="79" spans="1:4" s="74" customFormat="1" ht="12" customHeight="1" thickBot="1" x14ac:dyDescent="0.25">
      <c r="A79" s="89" t="s">
        <v>117</v>
      </c>
      <c r="B79" s="299"/>
      <c r="C79" s="83" t="s">
        <v>1071</v>
      </c>
      <c r="D79" s="53">
        <f>SUM(D80:D83)</f>
        <v>0</v>
      </c>
    </row>
    <row r="80" spans="1:4" s="74" customFormat="1" ht="12" customHeight="1" x14ac:dyDescent="0.2">
      <c r="A80" s="75" t="s">
        <v>547</v>
      </c>
      <c r="B80" s="300" t="s">
        <v>438</v>
      </c>
      <c r="C80" s="76" t="s">
        <v>119</v>
      </c>
      <c r="D80" s="86"/>
    </row>
    <row r="81" spans="1:4" s="74" customFormat="1" ht="12" customHeight="1" x14ac:dyDescent="0.2">
      <c r="A81" s="78" t="s">
        <v>548</v>
      </c>
      <c r="B81" s="301" t="s">
        <v>439</v>
      </c>
      <c r="C81" s="79" t="s">
        <v>120</v>
      </c>
      <c r="D81" s="86"/>
    </row>
    <row r="82" spans="1:4" s="74" customFormat="1" ht="12" customHeight="1" x14ac:dyDescent="0.2">
      <c r="A82" s="81" t="s">
        <v>549</v>
      </c>
      <c r="B82" s="302" t="s">
        <v>546</v>
      </c>
      <c r="C82" s="82" t="s">
        <v>827</v>
      </c>
      <c r="D82" s="86"/>
    </row>
    <row r="83" spans="1:4" s="74" customFormat="1" ht="12" customHeight="1" thickBot="1" x14ac:dyDescent="0.25">
      <c r="A83" s="81" t="s">
        <v>1069</v>
      </c>
      <c r="B83" s="302" t="s">
        <v>1070</v>
      </c>
      <c r="C83" s="82" t="s">
        <v>1068</v>
      </c>
      <c r="D83" s="86"/>
    </row>
    <row r="84" spans="1:4" s="74" customFormat="1" ht="12" customHeight="1" thickBot="1" x14ac:dyDescent="0.25">
      <c r="A84" s="89" t="s">
        <v>121</v>
      </c>
      <c r="B84" s="299" t="s">
        <v>440</v>
      </c>
      <c r="C84" s="83" t="s">
        <v>122</v>
      </c>
      <c r="D84" s="53">
        <f>SUM(D85:D88)</f>
        <v>0</v>
      </c>
    </row>
    <row r="85" spans="1:4" s="74" customFormat="1" ht="12" customHeight="1" x14ac:dyDescent="0.2">
      <c r="A85" s="91" t="s">
        <v>550</v>
      </c>
      <c r="B85" s="300" t="s">
        <v>441</v>
      </c>
      <c r="C85" s="76" t="s">
        <v>828</v>
      </c>
      <c r="D85" s="86"/>
    </row>
    <row r="86" spans="1:4" s="74" customFormat="1" ht="12" customHeight="1" x14ac:dyDescent="0.2">
      <c r="A86" s="92" t="s">
        <v>551</v>
      </c>
      <c r="B86" s="300" t="s">
        <v>442</v>
      </c>
      <c r="C86" s="79" t="s">
        <v>829</v>
      </c>
      <c r="D86" s="86"/>
    </row>
    <row r="87" spans="1:4" s="74" customFormat="1" ht="12" customHeight="1" x14ac:dyDescent="0.2">
      <c r="A87" s="92" t="s">
        <v>552</v>
      </c>
      <c r="B87" s="300" t="s">
        <v>443</v>
      </c>
      <c r="C87" s="79" t="s">
        <v>830</v>
      </c>
      <c r="D87" s="86"/>
    </row>
    <row r="88" spans="1:4" s="74" customFormat="1" ht="13.5" thickBot="1" x14ac:dyDescent="0.25">
      <c r="A88" s="93" t="s">
        <v>553</v>
      </c>
      <c r="B88" s="300" t="s">
        <v>444</v>
      </c>
      <c r="C88" s="82" t="s">
        <v>831</v>
      </c>
      <c r="D88" s="86"/>
    </row>
    <row r="89" spans="1:4" s="74" customFormat="1" ht="13.5" customHeight="1" thickBot="1" x14ac:dyDescent="0.25">
      <c r="A89" s="89" t="s">
        <v>125</v>
      </c>
      <c r="B89" s="299" t="s">
        <v>445</v>
      </c>
      <c r="C89" s="83" t="s">
        <v>126</v>
      </c>
      <c r="D89" s="94"/>
    </row>
    <row r="90" spans="1:4" s="74" customFormat="1" ht="13.5" customHeight="1" thickBot="1" x14ac:dyDescent="0.25">
      <c r="A90" s="419" t="s">
        <v>190</v>
      </c>
      <c r="B90" s="299"/>
      <c r="C90" s="83" t="s">
        <v>853</v>
      </c>
      <c r="D90" s="94"/>
    </row>
    <row r="91" spans="1:4" s="74" customFormat="1" ht="15.75" customHeight="1" thickBot="1" x14ac:dyDescent="0.25">
      <c r="A91" s="419" t="s">
        <v>193</v>
      </c>
      <c r="B91" s="299" t="s">
        <v>425</v>
      </c>
      <c r="C91" s="95" t="s">
        <v>128</v>
      </c>
      <c r="D91" s="60">
        <f>+D67+D71+D76+D79+D84+D89</f>
        <v>0</v>
      </c>
    </row>
    <row r="92" spans="1:4" s="74" customFormat="1" ht="16.5" customHeight="1" thickBot="1" x14ac:dyDescent="0.25">
      <c r="A92" s="419" t="s">
        <v>196</v>
      </c>
      <c r="B92" s="303"/>
      <c r="C92" s="96" t="s">
        <v>130</v>
      </c>
      <c r="D92" s="60">
        <f>+D66+D91</f>
        <v>99327300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604" t="s">
        <v>131</v>
      </c>
      <c r="B94" s="604"/>
      <c r="C94" s="604"/>
      <c r="D94" s="604"/>
    </row>
    <row r="95" spans="1:4" ht="16.5" customHeight="1" thickBot="1" x14ac:dyDescent="0.3">
      <c r="A95" s="605" t="s">
        <v>132</v>
      </c>
      <c r="B95" s="605"/>
      <c r="C95" s="605"/>
      <c r="D95" s="64" t="s">
        <v>857</v>
      </c>
    </row>
    <row r="96" spans="1:4" ht="38.1" customHeight="1" thickBot="1" x14ac:dyDescent="0.3">
      <c r="A96" s="65" t="s">
        <v>7</v>
      </c>
      <c r="B96" s="179" t="s">
        <v>351</v>
      </c>
      <c r="C96" s="66" t="s">
        <v>133</v>
      </c>
      <c r="D96" s="67" t="s">
        <v>1087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10</v>
      </c>
      <c r="B98" s="304"/>
      <c r="C98" s="101" t="s">
        <v>134</v>
      </c>
      <c r="D98" s="102">
        <f>SUM(D99:D103)</f>
        <v>0</v>
      </c>
    </row>
    <row r="99" spans="1:4" ht="12" customHeight="1" x14ac:dyDescent="0.25">
      <c r="A99" s="103" t="s">
        <v>12</v>
      </c>
      <c r="B99" s="305" t="s">
        <v>352</v>
      </c>
      <c r="C99" s="104" t="s">
        <v>135</v>
      </c>
      <c r="D99" s="105"/>
    </row>
    <row r="100" spans="1:4" ht="12" customHeight="1" x14ac:dyDescent="0.25">
      <c r="A100" s="78" t="s">
        <v>14</v>
      </c>
      <c r="B100" s="301" t="s">
        <v>353</v>
      </c>
      <c r="C100" s="16" t="s">
        <v>136</v>
      </c>
      <c r="D100" s="80"/>
    </row>
    <row r="101" spans="1:4" ht="12" customHeight="1" x14ac:dyDescent="0.25">
      <c r="A101" s="78" t="s">
        <v>16</v>
      </c>
      <c r="B101" s="301" t="s">
        <v>354</v>
      </c>
      <c r="C101" s="16" t="s">
        <v>137</v>
      </c>
      <c r="D101" s="84"/>
    </row>
    <row r="102" spans="1:4" ht="12" customHeight="1" x14ac:dyDescent="0.25">
      <c r="A102" s="78" t="s">
        <v>18</v>
      </c>
      <c r="B102" s="301" t="s">
        <v>355</v>
      </c>
      <c r="C102" s="106" t="s">
        <v>138</v>
      </c>
      <c r="D102" s="84"/>
    </row>
    <row r="103" spans="1:4" ht="12" customHeight="1" thickBot="1" x14ac:dyDescent="0.3">
      <c r="A103" s="78" t="s">
        <v>139</v>
      </c>
      <c r="B103" s="308" t="s">
        <v>356</v>
      </c>
      <c r="C103" s="107" t="s">
        <v>140</v>
      </c>
      <c r="D103" s="84"/>
    </row>
    <row r="104" spans="1:4" ht="12" customHeight="1" thickBot="1" x14ac:dyDescent="0.3">
      <c r="A104" s="72" t="s">
        <v>23</v>
      </c>
      <c r="B104" s="299" t="s">
        <v>360</v>
      </c>
      <c r="C104" s="21" t="s">
        <v>832</v>
      </c>
      <c r="D104" s="53">
        <f>+D105+D107+D106</f>
        <v>0</v>
      </c>
    </row>
    <row r="105" spans="1:4" ht="12" customHeight="1" x14ac:dyDescent="0.25">
      <c r="A105" s="75" t="s">
        <v>455</v>
      </c>
      <c r="B105" s="300" t="s">
        <v>360</v>
      </c>
      <c r="C105" s="19" t="s">
        <v>146</v>
      </c>
      <c r="D105" s="77"/>
    </row>
    <row r="106" spans="1:4" ht="12" customHeight="1" x14ac:dyDescent="0.25">
      <c r="A106" s="75" t="s">
        <v>456</v>
      </c>
      <c r="B106" s="306" t="s">
        <v>360</v>
      </c>
      <c r="C106" s="335" t="s">
        <v>557</v>
      </c>
      <c r="D106" s="293"/>
    </row>
    <row r="107" spans="1:4" ht="12" customHeight="1" thickBot="1" x14ac:dyDescent="0.3">
      <c r="A107" s="75" t="s">
        <v>457</v>
      </c>
      <c r="B107" s="302" t="s">
        <v>360</v>
      </c>
      <c r="C107" s="110" t="s">
        <v>556</v>
      </c>
      <c r="D107" s="84"/>
    </row>
    <row r="108" spans="1:4" ht="12" customHeight="1" thickBot="1" x14ac:dyDescent="0.3">
      <c r="A108" s="72" t="s">
        <v>35</v>
      </c>
      <c r="B108" s="299"/>
      <c r="C108" s="109" t="s">
        <v>835</v>
      </c>
      <c r="D108" s="53">
        <f>+D109+D111+D113</f>
        <v>99327300</v>
      </c>
    </row>
    <row r="109" spans="1:4" ht="12" customHeight="1" x14ac:dyDescent="0.25">
      <c r="A109" s="75" t="s">
        <v>822</v>
      </c>
      <c r="B109" s="300" t="s">
        <v>357</v>
      </c>
      <c r="C109" s="16" t="s">
        <v>141</v>
      </c>
      <c r="D109" s="77">
        <v>99327300</v>
      </c>
    </row>
    <row r="110" spans="1:4" ht="12" customHeight="1" x14ac:dyDescent="0.25">
      <c r="A110" s="75" t="s">
        <v>823</v>
      </c>
      <c r="B110" s="309" t="s">
        <v>357</v>
      </c>
      <c r="C110" s="110" t="s">
        <v>142</v>
      </c>
      <c r="D110" s="77"/>
    </row>
    <row r="111" spans="1:4" ht="12" customHeight="1" x14ac:dyDescent="0.25">
      <c r="A111" s="75" t="s">
        <v>824</v>
      </c>
      <c r="B111" s="309" t="s">
        <v>358</v>
      </c>
      <c r="C111" s="110" t="s">
        <v>143</v>
      </c>
      <c r="D111" s="80"/>
    </row>
    <row r="112" spans="1:4" ht="12" customHeight="1" x14ac:dyDescent="0.25">
      <c r="A112" s="75" t="s">
        <v>833</v>
      </c>
      <c r="B112" s="309" t="s">
        <v>358</v>
      </c>
      <c r="C112" s="110" t="s">
        <v>144</v>
      </c>
      <c r="D112" s="56"/>
    </row>
    <row r="113" spans="1:4" ht="12" customHeight="1" thickBot="1" x14ac:dyDescent="0.3">
      <c r="A113" s="75" t="s">
        <v>834</v>
      </c>
      <c r="B113" s="306" t="s">
        <v>359</v>
      </c>
      <c r="C113" s="111" t="s">
        <v>145</v>
      </c>
      <c r="D113" s="56"/>
    </row>
    <row r="114" spans="1:4" ht="12" customHeight="1" thickBot="1" x14ac:dyDescent="0.3">
      <c r="A114" s="72" t="s">
        <v>147</v>
      </c>
      <c r="B114" s="299"/>
      <c r="C114" s="21" t="s">
        <v>148</v>
      </c>
      <c r="D114" s="53">
        <f>+D98+D108+D104</f>
        <v>99327300</v>
      </c>
    </row>
    <row r="115" spans="1:4" ht="12" customHeight="1" thickBot="1" x14ac:dyDescent="0.3">
      <c r="A115" s="72" t="s">
        <v>49</v>
      </c>
      <c r="B115" s="299"/>
      <c r="C115" s="21" t="s">
        <v>149</v>
      </c>
      <c r="D115" s="53">
        <f>+D116+D117+D118</f>
        <v>0</v>
      </c>
    </row>
    <row r="116" spans="1:4" ht="12" customHeight="1" x14ac:dyDescent="0.25">
      <c r="A116" s="75" t="s">
        <v>51</v>
      </c>
      <c r="B116" s="300" t="s">
        <v>361</v>
      </c>
      <c r="C116" s="19" t="s">
        <v>150</v>
      </c>
      <c r="D116" s="56"/>
    </row>
    <row r="117" spans="1:4" ht="12" customHeight="1" x14ac:dyDescent="0.25">
      <c r="A117" s="75" t="s">
        <v>53</v>
      </c>
      <c r="B117" s="300" t="s">
        <v>362</v>
      </c>
      <c r="C117" s="19" t="s">
        <v>151</v>
      </c>
      <c r="D117" s="56"/>
    </row>
    <row r="118" spans="1:4" ht="12" customHeight="1" thickBot="1" x14ac:dyDescent="0.3">
      <c r="A118" s="108" t="s">
        <v>55</v>
      </c>
      <c r="B118" s="306" t="s">
        <v>363</v>
      </c>
      <c r="C118" s="59" t="s">
        <v>152</v>
      </c>
      <c r="D118" s="56"/>
    </row>
    <row r="119" spans="1:4" ht="12" customHeight="1" thickBot="1" x14ac:dyDescent="0.3">
      <c r="A119" s="72" t="s">
        <v>71</v>
      </c>
      <c r="B119" s="299" t="s">
        <v>364</v>
      </c>
      <c r="C119" s="21" t="s">
        <v>153</v>
      </c>
      <c r="D119" s="53">
        <f>SUM(D120:D123)</f>
        <v>0</v>
      </c>
    </row>
    <row r="120" spans="1:4" ht="12" customHeight="1" x14ac:dyDescent="0.25">
      <c r="A120" s="75" t="s">
        <v>466</v>
      </c>
      <c r="B120" s="300" t="s">
        <v>365</v>
      </c>
      <c r="C120" s="19" t="s">
        <v>836</v>
      </c>
      <c r="D120" s="56"/>
    </row>
    <row r="121" spans="1:4" ht="12" customHeight="1" x14ac:dyDescent="0.25">
      <c r="A121" s="75" t="s">
        <v>467</v>
      </c>
      <c r="B121" s="300" t="s">
        <v>366</v>
      </c>
      <c r="C121" s="19" t="s">
        <v>837</v>
      </c>
      <c r="D121" s="56"/>
    </row>
    <row r="122" spans="1:4" ht="12" customHeight="1" x14ac:dyDescent="0.25">
      <c r="A122" s="75" t="s">
        <v>468</v>
      </c>
      <c r="B122" s="300" t="s">
        <v>367</v>
      </c>
      <c r="C122" s="19" t="s">
        <v>838</v>
      </c>
      <c r="D122" s="56"/>
    </row>
    <row r="123" spans="1:4" ht="12" customHeight="1" thickBot="1" x14ac:dyDescent="0.3">
      <c r="A123" s="75" t="s">
        <v>469</v>
      </c>
      <c r="B123" s="300" t="s">
        <v>1067</v>
      </c>
      <c r="C123" s="19" t="s">
        <v>840</v>
      </c>
      <c r="D123" s="56"/>
    </row>
    <row r="124" spans="1:4" ht="12" customHeight="1" thickBot="1" x14ac:dyDescent="0.3">
      <c r="A124" s="72" t="s">
        <v>154</v>
      </c>
      <c r="B124" s="299"/>
      <c r="C124" s="21" t="s">
        <v>155</v>
      </c>
      <c r="D124" s="60">
        <f>SUM(D125:D129)</f>
        <v>0</v>
      </c>
    </row>
    <row r="125" spans="1:4" ht="12" customHeight="1" x14ac:dyDescent="0.25">
      <c r="A125" s="75" t="s">
        <v>85</v>
      </c>
      <c r="B125" s="300" t="s">
        <v>368</v>
      </c>
      <c r="C125" s="19" t="s">
        <v>156</v>
      </c>
      <c r="D125" s="56"/>
    </row>
    <row r="126" spans="1:4" ht="12" customHeight="1" x14ac:dyDescent="0.25">
      <c r="A126" s="75" t="s">
        <v>86</v>
      </c>
      <c r="B126" s="300" t="s">
        <v>369</v>
      </c>
      <c r="C126" s="19" t="s">
        <v>157</v>
      </c>
      <c r="D126" s="56"/>
    </row>
    <row r="127" spans="1:4" ht="12" customHeight="1" x14ac:dyDescent="0.25">
      <c r="A127" s="75" t="s">
        <v>87</v>
      </c>
      <c r="B127" s="300" t="s">
        <v>370</v>
      </c>
      <c r="C127" s="19" t="s">
        <v>843</v>
      </c>
      <c r="D127" s="56"/>
    </row>
    <row r="128" spans="1:4" ht="12" customHeight="1" x14ac:dyDescent="0.25">
      <c r="A128" s="75" t="s">
        <v>88</v>
      </c>
      <c r="B128" s="300" t="s">
        <v>371</v>
      </c>
      <c r="C128" s="19" t="s">
        <v>238</v>
      </c>
      <c r="D128" s="56"/>
    </row>
    <row r="129" spans="1:9" ht="12" customHeight="1" thickBot="1" x14ac:dyDescent="0.3">
      <c r="A129" s="108"/>
      <c r="B129" s="306" t="s">
        <v>859</v>
      </c>
      <c r="C129" s="59" t="s">
        <v>858</v>
      </c>
      <c r="D129" s="310"/>
    </row>
    <row r="130" spans="1:9" ht="12" customHeight="1" thickBot="1" x14ac:dyDescent="0.3">
      <c r="A130" s="72" t="s">
        <v>89</v>
      </c>
      <c r="B130" s="299" t="s">
        <v>372</v>
      </c>
      <c r="C130" s="21" t="s">
        <v>158</v>
      </c>
      <c r="D130" s="113">
        <f>+D131+D132+D134+D135</f>
        <v>0</v>
      </c>
    </row>
    <row r="131" spans="1:9" ht="12" customHeight="1" x14ac:dyDescent="0.25">
      <c r="A131" s="75" t="s">
        <v>540</v>
      </c>
      <c r="B131" s="300" t="s">
        <v>373</v>
      </c>
      <c r="C131" s="19" t="s">
        <v>844</v>
      </c>
      <c r="D131" s="56"/>
    </row>
    <row r="132" spans="1:9" ht="12" customHeight="1" x14ac:dyDescent="0.25">
      <c r="A132" s="75" t="s">
        <v>541</v>
      </c>
      <c r="B132" s="300" t="s">
        <v>374</v>
      </c>
      <c r="C132" s="19" t="s">
        <v>845</v>
      </c>
      <c r="D132" s="56"/>
    </row>
    <row r="133" spans="1:9" ht="12" customHeight="1" x14ac:dyDescent="0.25">
      <c r="A133" s="75" t="s">
        <v>542</v>
      </c>
      <c r="B133" s="300" t="s">
        <v>375</v>
      </c>
      <c r="C133" s="19" t="s">
        <v>846</v>
      </c>
      <c r="D133" s="56"/>
    </row>
    <row r="134" spans="1:9" ht="12" customHeight="1" x14ac:dyDescent="0.25">
      <c r="A134" s="75" t="s">
        <v>543</v>
      </c>
      <c r="B134" s="300" t="s">
        <v>376</v>
      </c>
      <c r="C134" s="19" t="s">
        <v>847</v>
      </c>
      <c r="D134" s="56"/>
    </row>
    <row r="135" spans="1:9" ht="12" customHeight="1" thickBot="1" x14ac:dyDescent="0.3">
      <c r="A135" s="108" t="s">
        <v>544</v>
      </c>
      <c r="B135" s="300" t="s">
        <v>860</v>
      </c>
      <c r="C135" s="59" t="s">
        <v>848</v>
      </c>
      <c r="D135" s="112"/>
    </row>
    <row r="136" spans="1:9" ht="12" customHeight="1" thickBot="1" x14ac:dyDescent="0.3">
      <c r="A136" s="417" t="s">
        <v>585</v>
      </c>
      <c r="B136" s="418" t="s">
        <v>854</v>
      </c>
      <c r="C136" s="21" t="s">
        <v>849</v>
      </c>
      <c r="D136" s="391"/>
    </row>
    <row r="137" spans="1:9" ht="12" customHeight="1" thickBot="1" x14ac:dyDescent="0.3">
      <c r="A137" s="417" t="s">
        <v>588</v>
      </c>
      <c r="B137" s="418" t="s">
        <v>855</v>
      </c>
      <c r="C137" s="21" t="s">
        <v>850</v>
      </c>
      <c r="D137" s="391"/>
    </row>
    <row r="138" spans="1:9" ht="15" customHeight="1" thickBot="1" x14ac:dyDescent="0.3">
      <c r="A138" s="72" t="s">
        <v>179</v>
      </c>
      <c r="B138" s="299" t="s">
        <v>856</v>
      </c>
      <c r="C138" s="21" t="s">
        <v>852</v>
      </c>
      <c r="D138" s="114">
        <f>+D115+D119+D124+D130</f>
        <v>0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180</v>
      </c>
      <c r="B139" s="307"/>
      <c r="C139" s="118" t="s">
        <v>851</v>
      </c>
      <c r="D139" s="114">
        <f>+D114+D138</f>
        <v>99327300</v>
      </c>
    </row>
    <row r="140" spans="1:9" ht="7.5" customHeight="1" x14ac:dyDescent="0.25"/>
    <row r="141" spans="1:9" x14ac:dyDescent="0.25">
      <c r="A141" s="606" t="s">
        <v>162</v>
      </c>
      <c r="B141" s="606"/>
      <c r="C141" s="606"/>
      <c r="D141" s="606"/>
    </row>
    <row r="142" spans="1:9" ht="15" customHeight="1" thickBot="1" x14ac:dyDescent="0.3">
      <c r="A142" s="603" t="s">
        <v>163</v>
      </c>
      <c r="B142" s="603"/>
      <c r="C142" s="603"/>
      <c r="D142" s="64" t="s">
        <v>857</v>
      </c>
    </row>
    <row r="143" spans="1:9" ht="13.5" customHeight="1" thickBot="1" x14ac:dyDescent="0.3">
      <c r="A143" s="72">
        <v>1</v>
      </c>
      <c r="B143" s="299"/>
      <c r="C143" s="109" t="s">
        <v>164</v>
      </c>
      <c r="D143" s="53">
        <f>+D66-D114</f>
        <v>0</v>
      </c>
    </row>
    <row r="144" spans="1:9" ht="27.75" customHeight="1" thickBot="1" x14ac:dyDescent="0.3">
      <c r="A144" s="72" t="s">
        <v>23</v>
      </c>
      <c r="B144" s="299"/>
      <c r="C144" s="109" t="s">
        <v>165</v>
      </c>
      <c r="D144" s="53">
        <f>+D91-D138</f>
        <v>0</v>
      </c>
    </row>
    <row r="146" spans="4:4" x14ac:dyDescent="0.25">
      <c r="D146" s="298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2" orientation="portrait" r:id="rId1"/>
  <headerFooter alignWithMargins="0">
    <oddHeader xml:space="preserve">&amp;C&amp;"Times New Roman CE,Félkövér"&amp;12BÁTAAPÁTI KÖZSÉG ÖNKORMÁNYZATA2020. ÉVI KÖLTSÉGVETÉS ÖNKÉNT VÁLLALT FELADATAINAK ÖSSZEVONT MÉRLEGE&amp;R&amp;"Times New Roman CE,Félkövér dőlt" 1.3. melléklet </oddHeader>
  </headerFooter>
  <rowBreaks count="2" manualBreakCount="2">
    <brk id="66" max="3" man="1"/>
    <brk id="93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view="pageLayout" topLeftCell="A4" zoomScaleNormal="100" zoomScaleSheetLayoutView="130" workbookViewId="0">
      <selection activeCell="D3" sqref="D3"/>
    </sheetView>
  </sheetViews>
  <sheetFormatPr defaultColWidth="9.125" defaultRowHeight="15.75" x14ac:dyDescent="0.25"/>
  <cols>
    <col min="1" max="2" width="8.125" style="63" customWidth="1"/>
    <col min="3" max="3" width="65.875" style="63" customWidth="1"/>
    <col min="4" max="4" width="16.625" style="119" customWidth="1"/>
    <col min="5" max="16384" width="9.125" style="63"/>
  </cols>
  <sheetData>
    <row r="1" spans="1:4" ht="15.95" customHeight="1" x14ac:dyDescent="0.25">
      <c r="A1" s="604" t="s">
        <v>5</v>
      </c>
      <c r="B1" s="604"/>
      <c r="C1" s="604"/>
      <c r="D1" s="604"/>
    </row>
    <row r="2" spans="1:4" ht="15.95" customHeight="1" thickBot="1" x14ac:dyDescent="0.3">
      <c r="A2" s="603" t="s">
        <v>6</v>
      </c>
      <c r="B2" s="603"/>
      <c r="C2" s="603"/>
      <c r="D2" s="64" t="s">
        <v>857</v>
      </c>
    </row>
    <row r="3" spans="1:4" ht="38.1" customHeight="1" thickBot="1" x14ac:dyDescent="0.3">
      <c r="A3" s="65" t="s">
        <v>7</v>
      </c>
      <c r="B3" s="179" t="s">
        <v>351</v>
      </c>
      <c r="C3" s="66" t="s">
        <v>8</v>
      </c>
      <c r="D3" s="67" t="s">
        <v>1087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10</v>
      </c>
      <c r="B5" s="299" t="s">
        <v>377</v>
      </c>
      <c r="C5" s="73" t="s">
        <v>11</v>
      </c>
      <c r="D5" s="53">
        <f>+D6+D7+D8+D9+D10+D11</f>
        <v>0</v>
      </c>
    </row>
    <row r="6" spans="1:4" s="74" customFormat="1" ht="12" customHeight="1" x14ac:dyDescent="0.2">
      <c r="A6" s="75" t="s">
        <v>12</v>
      </c>
      <c r="B6" s="300" t="s">
        <v>378</v>
      </c>
      <c r="C6" s="76" t="s">
        <v>13</v>
      </c>
      <c r="D6" s="77"/>
    </row>
    <row r="7" spans="1:4" s="74" customFormat="1" ht="12" customHeight="1" x14ac:dyDescent="0.2">
      <c r="A7" s="78" t="s">
        <v>14</v>
      </c>
      <c r="B7" s="301" t="s">
        <v>379</v>
      </c>
      <c r="C7" s="79" t="s">
        <v>15</v>
      </c>
      <c r="D7" s="80"/>
    </row>
    <row r="8" spans="1:4" s="74" customFormat="1" ht="12" customHeight="1" x14ac:dyDescent="0.2">
      <c r="A8" s="78" t="s">
        <v>16</v>
      </c>
      <c r="B8" s="301" t="s">
        <v>380</v>
      </c>
      <c r="C8" s="79" t="s">
        <v>513</v>
      </c>
      <c r="D8" s="80"/>
    </row>
    <row r="9" spans="1:4" s="74" customFormat="1" ht="12" customHeight="1" x14ac:dyDescent="0.2">
      <c r="A9" s="78" t="s">
        <v>18</v>
      </c>
      <c r="B9" s="301" t="s">
        <v>381</v>
      </c>
      <c r="C9" s="79" t="s">
        <v>19</v>
      </c>
      <c r="D9" s="80"/>
    </row>
    <row r="10" spans="1:4" s="74" customFormat="1" ht="12" customHeight="1" x14ac:dyDescent="0.2">
      <c r="A10" s="78" t="s">
        <v>20</v>
      </c>
      <c r="B10" s="301" t="s">
        <v>382</v>
      </c>
      <c r="C10" s="79" t="s">
        <v>514</v>
      </c>
      <c r="D10" s="80"/>
    </row>
    <row r="11" spans="1:4" s="74" customFormat="1" ht="12" customHeight="1" thickBot="1" x14ac:dyDescent="0.25">
      <c r="A11" s="81" t="s">
        <v>22</v>
      </c>
      <c r="B11" s="302" t="s">
        <v>383</v>
      </c>
      <c r="C11" s="82" t="s">
        <v>515</v>
      </c>
      <c r="D11" s="80"/>
    </row>
    <row r="12" spans="1:4" s="74" customFormat="1" ht="12" customHeight="1" thickBot="1" x14ac:dyDescent="0.25">
      <c r="A12" s="72" t="s">
        <v>23</v>
      </c>
      <c r="B12" s="299"/>
      <c r="C12" s="83" t="s">
        <v>24</v>
      </c>
      <c r="D12" s="53">
        <f>+D13+D14+D15+D16+D17</f>
        <v>0</v>
      </c>
    </row>
    <row r="13" spans="1:4" s="74" customFormat="1" ht="12" customHeight="1" x14ac:dyDescent="0.2">
      <c r="A13" s="75" t="s">
        <v>25</v>
      </c>
      <c r="B13" s="300" t="s">
        <v>384</v>
      </c>
      <c r="C13" s="76" t="s">
        <v>26</v>
      </c>
      <c r="D13" s="77"/>
    </row>
    <row r="14" spans="1:4" s="74" customFormat="1" ht="12" customHeight="1" x14ac:dyDescent="0.2">
      <c r="A14" s="78" t="s">
        <v>27</v>
      </c>
      <c r="B14" s="301" t="s">
        <v>385</v>
      </c>
      <c r="C14" s="79" t="s">
        <v>28</v>
      </c>
      <c r="D14" s="80"/>
    </row>
    <row r="15" spans="1:4" s="74" customFormat="1" ht="12" customHeight="1" x14ac:dyDescent="0.2">
      <c r="A15" s="78" t="s">
        <v>29</v>
      </c>
      <c r="B15" s="301" t="s">
        <v>386</v>
      </c>
      <c r="C15" s="79" t="s">
        <v>30</v>
      </c>
      <c r="D15" s="80"/>
    </row>
    <row r="16" spans="1:4" s="74" customFormat="1" ht="12" customHeight="1" x14ac:dyDescent="0.2">
      <c r="A16" s="78" t="s">
        <v>31</v>
      </c>
      <c r="B16" s="301" t="s">
        <v>387</v>
      </c>
      <c r="C16" s="79" t="s">
        <v>32</v>
      </c>
      <c r="D16" s="80"/>
    </row>
    <row r="17" spans="1:4" s="74" customFormat="1" ht="12" customHeight="1" x14ac:dyDescent="0.2">
      <c r="A17" s="78" t="s">
        <v>33</v>
      </c>
      <c r="B17" s="301" t="s">
        <v>388</v>
      </c>
      <c r="C17" s="79" t="s">
        <v>34</v>
      </c>
      <c r="D17" s="80"/>
    </row>
    <row r="18" spans="1:4" s="74" customFormat="1" ht="12" customHeight="1" thickBot="1" x14ac:dyDescent="0.25">
      <c r="A18" s="81" t="s">
        <v>1049</v>
      </c>
      <c r="B18" s="301" t="s">
        <v>388</v>
      </c>
      <c r="C18" s="438" t="s">
        <v>1050</v>
      </c>
      <c r="D18" s="84"/>
    </row>
    <row r="19" spans="1:4" s="74" customFormat="1" ht="12" customHeight="1" thickBot="1" x14ac:dyDescent="0.25">
      <c r="A19" s="72" t="s">
        <v>35</v>
      </c>
      <c r="B19" s="299" t="s">
        <v>389</v>
      </c>
      <c r="C19" s="73" t="s">
        <v>36</v>
      </c>
      <c r="D19" s="53">
        <f>+D20+D21+D22+D23+D24</f>
        <v>0</v>
      </c>
    </row>
    <row r="20" spans="1:4" s="74" customFormat="1" ht="12" customHeight="1" x14ac:dyDescent="0.2">
      <c r="A20" s="75" t="s">
        <v>37</v>
      </c>
      <c r="B20" s="300" t="s">
        <v>390</v>
      </c>
      <c r="C20" s="76" t="s">
        <v>38</v>
      </c>
      <c r="D20" s="77"/>
    </row>
    <row r="21" spans="1:4" s="74" customFormat="1" ht="12" customHeight="1" x14ac:dyDescent="0.2">
      <c r="A21" s="78" t="s">
        <v>39</v>
      </c>
      <c r="B21" s="301" t="s">
        <v>391</v>
      </c>
      <c r="C21" s="79" t="s">
        <v>40</v>
      </c>
      <c r="D21" s="80"/>
    </row>
    <row r="22" spans="1:4" s="74" customFormat="1" ht="12" customHeight="1" x14ac:dyDescent="0.2">
      <c r="A22" s="78" t="s">
        <v>41</v>
      </c>
      <c r="B22" s="301" t="s">
        <v>392</v>
      </c>
      <c r="C22" s="79" t="s">
        <v>42</v>
      </c>
      <c r="D22" s="80"/>
    </row>
    <row r="23" spans="1:4" s="74" customFormat="1" ht="12" customHeight="1" x14ac:dyDescent="0.2">
      <c r="A23" s="78" t="s">
        <v>43</v>
      </c>
      <c r="B23" s="301" t="s">
        <v>393</v>
      </c>
      <c r="C23" s="79" t="s">
        <v>44</v>
      </c>
      <c r="D23" s="80"/>
    </row>
    <row r="24" spans="1:4" s="74" customFormat="1" ht="12" customHeight="1" x14ac:dyDescent="0.2">
      <c r="A24" s="78" t="s">
        <v>45</v>
      </c>
      <c r="B24" s="301" t="s">
        <v>394</v>
      </c>
      <c r="C24" s="79" t="s">
        <v>46</v>
      </c>
      <c r="D24" s="80"/>
    </row>
    <row r="25" spans="1:4" s="441" customFormat="1" ht="12" customHeight="1" thickBot="1" x14ac:dyDescent="0.3">
      <c r="A25" s="78" t="s">
        <v>1051</v>
      </c>
      <c r="B25" s="301" t="s">
        <v>394</v>
      </c>
      <c r="C25" s="439" t="s">
        <v>1052</v>
      </c>
      <c r="D25" s="440"/>
    </row>
    <row r="26" spans="1:4" s="74" customFormat="1" ht="12" customHeight="1" thickBot="1" x14ac:dyDescent="0.25">
      <c r="A26" s="72" t="s">
        <v>47</v>
      </c>
      <c r="B26" s="299" t="s">
        <v>395</v>
      </c>
      <c r="C26" s="73" t="s">
        <v>48</v>
      </c>
      <c r="D26" s="60">
        <f>SUM(D27:D33)</f>
        <v>0</v>
      </c>
    </row>
    <row r="27" spans="1:4" s="74" customFormat="1" ht="12" customHeight="1" x14ac:dyDescent="0.2">
      <c r="A27" s="75" t="s">
        <v>460</v>
      </c>
      <c r="B27" s="300" t="s">
        <v>396</v>
      </c>
      <c r="C27" s="76" t="s">
        <v>519</v>
      </c>
      <c r="D27" s="85"/>
    </row>
    <row r="28" spans="1:4" s="74" customFormat="1" ht="12" customHeight="1" x14ac:dyDescent="0.2">
      <c r="A28" s="75" t="s">
        <v>461</v>
      </c>
      <c r="B28" s="300" t="s">
        <v>561</v>
      </c>
      <c r="C28" s="76" t="s">
        <v>560</v>
      </c>
      <c r="D28" s="85"/>
    </row>
    <row r="29" spans="1:4" s="74" customFormat="1" ht="12" customHeight="1" x14ac:dyDescent="0.2">
      <c r="A29" s="75" t="s">
        <v>462</v>
      </c>
      <c r="B29" s="301" t="s">
        <v>516</v>
      </c>
      <c r="C29" s="79" t="s">
        <v>520</v>
      </c>
      <c r="D29" s="85"/>
    </row>
    <row r="30" spans="1:4" s="74" customFormat="1" ht="12" customHeight="1" x14ac:dyDescent="0.2">
      <c r="A30" s="75" t="s">
        <v>463</v>
      </c>
      <c r="B30" s="301" t="s">
        <v>517</v>
      </c>
      <c r="C30" s="79" t="s">
        <v>521</v>
      </c>
      <c r="D30" s="80"/>
    </row>
    <row r="31" spans="1:4" s="74" customFormat="1" ht="12" customHeight="1" x14ac:dyDescent="0.2">
      <c r="A31" s="75" t="s">
        <v>464</v>
      </c>
      <c r="B31" s="301" t="s">
        <v>397</v>
      </c>
      <c r="C31" s="79" t="s">
        <v>522</v>
      </c>
      <c r="D31" s="80"/>
    </row>
    <row r="32" spans="1:4" s="74" customFormat="1" ht="12" customHeight="1" x14ac:dyDescent="0.2">
      <c r="A32" s="75" t="s">
        <v>465</v>
      </c>
      <c r="B32" s="302" t="s">
        <v>398</v>
      </c>
      <c r="C32" s="82" t="s">
        <v>523</v>
      </c>
      <c r="D32" s="80"/>
    </row>
    <row r="33" spans="1:4" s="74" customFormat="1" ht="12" customHeight="1" thickBot="1" x14ac:dyDescent="0.25">
      <c r="A33" s="75" t="s">
        <v>562</v>
      </c>
      <c r="B33" s="302" t="s">
        <v>399</v>
      </c>
      <c r="C33" s="82" t="s">
        <v>518</v>
      </c>
      <c r="D33" s="84"/>
    </row>
    <row r="34" spans="1:4" s="74" customFormat="1" ht="12" customHeight="1" thickBot="1" x14ac:dyDescent="0.25">
      <c r="A34" s="72" t="s">
        <v>49</v>
      </c>
      <c r="B34" s="299" t="s">
        <v>400</v>
      </c>
      <c r="C34" s="73" t="s">
        <v>50</v>
      </c>
      <c r="D34" s="53">
        <f>SUM(D35:D45)</f>
        <v>0</v>
      </c>
    </row>
    <row r="35" spans="1:4" s="74" customFormat="1" ht="12" customHeight="1" x14ac:dyDescent="0.2">
      <c r="A35" s="75" t="s">
        <v>51</v>
      </c>
      <c r="B35" s="300" t="s">
        <v>401</v>
      </c>
      <c r="C35" s="76" t="s">
        <v>52</v>
      </c>
      <c r="D35" s="77"/>
    </row>
    <row r="36" spans="1:4" s="74" customFormat="1" ht="12" customHeight="1" x14ac:dyDescent="0.2">
      <c r="A36" s="78" t="s">
        <v>53</v>
      </c>
      <c r="B36" s="301" t="s">
        <v>402</v>
      </c>
      <c r="C36" s="79" t="s">
        <v>54</v>
      </c>
      <c r="D36" s="80"/>
    </row>
    <row r="37" spans="1:4" s="74" customFormat="1" ht="12" customHeight="1" x14ac:dyDescent="0.2">
      <c r="A37" s="78" t="s">
        <v>55</v>
      </c>
      <c r="B37" s="301" t="s">
        <v>403</v>
      </c>
      <c r="C37" s="79" t="s">
        <v>56</v>
      </c>
      <c r="D37" s="80"/>
    </row>
    <row r="38" spans="1:4" s="74" customFormat="1" ht="12" customHeight="1" x14ac:dyDescent="0.2">
      <c r="A38" s="78" t="s">
        <v>57</v>
      </c>
      <c r="B38" s="301" t="s">
        <v>404</v>
      </c>
      <c r="C38" s="79" t="s">
        <v>58</v>
      </c>
      <c r="D38" s="80"/>
    </row>
    <row r="39" spans="1:4" s="74" customFormat="1" ht="12" customHeight="1" x14ac:dyDescent="0.2">
      <c r="A39" s="78" t="s">
        <v>59</v>
      </c>
      <c r="B39" s="301" t="s">
        <v>405</v>
      </c>
      <c r="C39" s="79" t="s">
        <v>60</v>
      </c>
      <c r="D39" s="80"/>
    </row>
    <row r="40" spans="1:4" s="74" customFormat="1" ht="12" customHeight="1" x14ac:dyDescent="0.2">
      <c r="A40" s="78" t="s">
        <v>61</v>
      </c>
      <c r="B40" s="301" t="s">
        <v>406</v>
      </c>
      <c r="C40" s="79" t="s">
        <v>62</v>
      </c>
      <c r="D40" s="80"/>
    </row>
    <row r="41" spans="1:4" s="74" customFormat="1" ht="12" customHeight="1" x14ac:dyDescent="0.2">
      <c r="A41" s="78" t="s">
        <v>63</v>
      </c>
      <c r="B41" s="301" t="s">
        <v>407</v>
      </c>
      <c r="C41" s="79" t="s">
        <v>64</v>
      </c>
      <c r="D41" s="80"/>
    </row>
    <row r="42" spans="1:4" s="74" customFormat="1" ht="12" customHeight="1" x14ac:dyDescent="0.2">
      <c r="A42" s="78" t="s">
        <v>65</v>
      </c>
      <c r="B42" s="301" t="s">
        <v>408</v>
      </c>
      <c r="C42" s="79" t="s">
        <v>66</v>
      </c>
      <c r="D42" s="80"/>
    </row>
    <row r="43" spans="1:4" s="74" customFormat="1" ht="12" customHeight="1" x14ac:dyDescent="0.2">
      <c r="A43" s="78" t="s">
        <v>67</v>
      </c>
      <c r="B43" s="301" t="s">
        <v>409</v>
      </c>
      <c r="C43" s="79" t="s">
        <v>68</v>
      </c>
      <c r="D43" s="86"/>
    </row>
    <row r="44" spans="1:4" s="74" customFormat="1" ht="12" customHeight="1" x14ac:dyDescent="0.2">
      <c r="A44" s="81" t="s">
        <v>69</v>
      </c>
      <c r="B44" s="301" t="s">
        <v>410</v>
      </c>
      <c r="C44" s="442" t="s">
        <v>1053</v>
      </c>
      <c r="D44" s="87"/>
    </row>
    <row r="45" spans="1:4" s="74" customFormat="1" ht="12" customHeight="1" thickBot="1" x14ac:dyDescent="0.25">
      <c r="A45" s="81" t="s">
        <v>1054</v>
      </c>
      <c r="B45" s="301" t="s">
        <v>1055</v>
      </c>
      <c r="C45" s="82" t="s">
        <v>70</v>
      </c>
      <c r="D45" s="87"/>
    </row>
    <row r="46" spans="1:4" s="74" customFormat="1" ht="12" customHeight="1" thickBot="1" x14ac:dyDescent="0.25">
      <c r="A46" s="72" t="s">
        <v>71</v>
      </c>
      <c r="B46" s="299" t="s">
        <v>411</v>
      </c>
      <c r="C46" s="73" t="s">
        <v>72</v>
      </c>
      <c r="D46" s="53">
        <f>SUM(D47:D51)</f>
        <v>0</v>
      </c>
    </row>
    <row r="47" spans="1:4" s="74" customFormat="1" ht="12" customHeight="1" x14ac:dyDescent="0.2">
      <c r="A47" s="75" t="s">
        <v>73</v>
      </c>
      <c r="B47" s="300" t="s">
        <v>412</v>
      </c>
      <c r="C47" s="76" t="s">
        <v>74</v>
      </c>
      <c r="D47" s="88"/>
    </row>
    <row r="48" spans="1:4" s="74" customFormat="1" ht="12" customHeight="1" x14ac:dyDescent="0.2">
      <c r="A48" s="78" t="s">
        <v>75</v>
      </c>
      <c r="B48" s="301" t="s">
        <v>413</v>
      </c>
      <c r="C48" s="79" t="s">
        <v>76</v>
      </c>
      <c r="D48" s="86"/>
    </row>
    <row r="49" spans="1:4" s="74" customFormat="1" ht="12" customHeight="1" x14ac:dyDescent="0.2">
      <c r="A49" s="78" t="s">
        <v>77</v>
      </c>
      <c r="B49" s="301" t="s">
        <v>414</v>
      </c>
      <c r="C49" s="79" t="s">
        <v>78</v>
      </c>
      <c r="D49" s="86"/>
    </row>
    <row r="50" spans="1:4" s="74" customFormat="1" ht="12" customHeight="1" x14ac:dyDescent="0.2">
      <c r="A50" s="78" t="s">
        <v>79</v>
      </c>
      <c r="B50" s="301" t="s">
        <v>415</v>
      </c>
      <c r="C50" s="79" t="s">
        <v>80</v>
      </c>
      <c r="D50" s="86"/>
    </row>
    <row r="51" spans="1:4" s="74" customFormat="1" ht="12" customHeight="1" thickBot="1" x14ac:dyDescent="0.25">
      <c r="A51" s="81" t="s">
        <v>81</v>
      </c>
      <c r="B51" s="301" t="s">
        <v>416</v>
      </c>
      <c r="C51" s="82" t="s">
        <v>82</v>
      </c>
      <c r="D51" s="87"/>
    </row>
    <row r="52" spans="1:4" s="74" customFormat="1" ht="12" customHeight="1" thickBot="1" x14ac:dyDescent="0.25">
      <c r="A52" s="72" t="s">
        <v>83</v>
      </c>
      <c r="B52" s="299" t="s">
        <v>417</v>
      </c>
      <c r="C52" s="73" t="s">
        <v>84</v>
      </c>
      <c r="D52" s="53">
        <f>SUM(D53:D53)</f>
        <v>0</v>
      </c>
    </row>
    <row r="53" spans="1:4" s="74" customFormat="1" ht="12" customHeight="1" x14ac:dyDescent="0.2">
      <c r="A53" s="75" t="s">
        <v>528</v>
      </c>
      <c r="B53" s="300" t="s">
        <v>418</v>
      </c>
      <c r="C53" s="76" t="s">
        <v>525</v>
      </c>
      <c r="D53" s="77"/>
    </row>
    <row r="54" spans="1:4" s="74" customFormat="1" ht="12" customHeight="1" x14ac:dyDescent="0.2">
      <c r="A54" s="75" t="s">
        <v>529</v>
      </c>
      <c r="B54" s="301" t="s">
        <v>419</v>
      </c>
      <c r="C54" s="79" t="s">
        <v>526</v>
      </c>
      <c r="D54" s="77"/>
    </row>
    <row r="55" spans="1:4" s="74" customFormat="1" ht="13.5" customHeight="1" x14ac:dyDescent="0.2">
      <c r="A55" s="75" t="s">
        <v>530</v>
      </c>
      <c r="B55" s="301" t="s">
        <v>420</v>
      </c>
      <c r="C55" s="79" t="s">
        <v>554</v>
      </c>
      <c r="D55" s="77"/>
    </row>
    <row r="56" spans="1:4" s="74" customFormat="1" ht="12" customHeight="1" x14ac:dyDescent="0.2">
      <c r="A56" s="81" t="s">
        <v>531</v>
      </c>
      <c r="B56" s="302" t="s">
        <v>527</v>
      </c>
      <c r="C56" s="82" t="s">
        <v>533</v>
      </c>
      <c r="D56" s="84"/>
    </row>
    <row r="57" spans="1:4" s="74" customFormat="1" ht="12" customHeight="1" x14ac:dyDescent="0.2">
      <c r="A57" s="81" t="s">
        <v>532</v>
      </c>
      <c r="B57" s="302" t="s">
        <v>524</v>
      </c>
      <c r="C57" s="82" t="s">
        <v>534</v>
      </c>
      <c r="D57" s="84"/>
    </row>
    <row r="58" spans="1:4" s="74" customFormat="1" ht="12" customHeight="1" thickBot="1" x14ac:dyDescent="0.25">
      <c r="A58" s="81" t="s">
        <v>1056</v>
      </c>
      <c r="B58" s="302" t="s">
        <v>524</v>
      </c>
      <c r="C58" s="438" t="s">
        <v>1057</v>
      </c>
      <c r="D58" s="84"/>
    </row>
    <row r="59" spans="1:4" s="74" customFormat="1" ht="12" customHeight="1" thickBot="1" x14ac:dyDescent="0.25">
      <c r="A59" s="72" t="s">
        <v>89</v>
      </c>
      <c r="B59" s="299" t="s">
        <v>421</v>
      </c>
      <c r="C59" s="83" t="s">
        <v>90</v>
      </c>
      <c r="D59" s="53">
        <f>SUM(D60:D60)</f>
        <v>0</v>
      </c>
    </row>
    <row r="60" spans="1:4" s="74" customFormat="1" ht="12" customHeight="1" x14ac:dyDescent="0.2">
      <c r="A60" s="75" t="s">
        <v>540</v>
      </c>
      <c r="B60" s="300" t="s">
        <v>422</v>
      </c>
      <c r="C60" s="76" t="s">
        <v>535</v>
      </c>
      <c r="D60" s="86"/>
    </row>
    <row r="61" spans="1:4" s="74" customFormat="1" ht="12" customHeight="1" x14ac:dyDescent="0.2">
      <c r="A61" s="75" t="s">
        <v>541</v>
      </c>
      <c r="B61" s="300" t="s">
        <v>423</v>
      </c>
      <c r="C61" s="79" t="s">
        <v>536</v>
      </c>
      <c r="D61" s="86"/>
    </row>
    <row r="62" spans="1:4" s="74" customFormat="1" ht="11.25" customHeight="1" x14ac:dyDescent="0.2">
      <c r="A62" s="75" t="s">
        <v>542</v>
      </c>
      <c r="B62" s="300" t="s">
        <v>424</v>
      </c>
      <c r="C62" s="79" t="s">
        <v>555</v>
      </c>
      <c r="D62" s="86"/>
    </row>
    <row r="63" spans="1:4" s="74" customFormat="1" ht="12" customHeight="1" x14ac:dyDescent="0.2">
      <c r="A63" s="75" t="s">
        <v>543</v>
      </c>
      <c r="B63" s="306" t="s">
        <v>538</v>
      </c>
      <c r="C63" s="82" t="s">
        <v>537</v>
      </c>
      <c r="D63" s="86"/>
    </row>
    <row r="64" spans="1:4" s="74" customFormat="1" ht="12" customHeight="1" x14ac:dyDescent="0.2">
      <c r="A64" s="75" t="s">
        <v>544</v>
      </c>
      <c r="B64" s="302" t="s">
        <v>545</v>
      </c>
      <c r="C64" s="82" t="s">
        <v>539</v>
      </c>
      <c r="D64" s="86"/>
    </row>
    <row r="65" spans="1:4" s="74" customFormat="1" ht="12" customHeight="1" thickBot="1" x14ac:dyDescent="0.25">
      <c r="A65" s="75" t="s">
        <v>1058</v>
      </c>
      <c r="B65" s="302" t="s">
        <v>545</v>
      </c>
      <c r="C65" s="438" t="s">
        <v>1059</v>
      </c>
      <c r="D65" s="86"/>
    </row>
    <row r="66" spans="1:4" s="74" customFormat="1" ht="12" customHeight="1" thickBot="1" x14ac:dyDescent="0.25">
      <c r="A66" s="72" t="s">
        <v>91</v>
      </c>
      <c r="B66" s="299"/>
      <c r="C66" s="73" t="s">
        <v>92</v>
      </c>
      <c r="D66" s="60">
        <f>+D5+D12+D19+D26+D34+D46+D52+D59</f>
        <v>0</v>
      </c>
    </row>
    <row r="67" spans="1:4" s="74" customFormat="1" ht="12" customHeight="1" thickBot="1" x14ac:dyDescent="0.25">
      <c r="A67" s="89" t="s">
        <v>93</v>
      </c>
      <c r="B67" s="299" t="s">
        <v>426</v>
      </c>
      <c r="C67" s="83" t="s">
        <v>94</v>
      </c>
      <c r="D67" s="53">
        <f>SUM(D68:D70)</f>
        <v>0</v>
      </c>
    </row>
    <row r="68" spans="1:4" s="74" customFormat="1" ht="12" customHeight="1" x14ac:dyDescent="0.2">
      <c r="A68" s="75" t="s">
        <v>95</v>
      </c>
      <c r="B68" s="300" t="s">
        <v>427</v>
      </c>
      <c r="C68" s="76" t="s">
        <v>96</v>
      </c>
      <c r="D68" s="86"/>
    </row>
    <row r="69" spans="1:4" s="74" customFormat="1" ht="12" customHeight="1" x14ac:dyDescent="0.2">
      <c r="A69" s="78" t="s">
        <v>97</v>
      </c>
      <c r="B69" s="300" t="s">
        <v>428</v>
      </c>
      <c r="C69" s="79" t="s">
        <v>98</v>
      </c>
      <c r="D69" s="86"/>
    </row>
    <row r="70" spans="1:4" s="74" customFormat="1" ht="12" customHeight="1" thickBot="1" x14ac:dyDescent="0.25">
      <c r="A70" s="81" t="s">
        <v>99</v>
      </c>
      <c r="B70" s="300" t="s">
        <v>429</v>
      </c>
      <c r="C70" s="90" t="s">
        <v>100</v>
      </c>
      <c r="D70" s="86"/>
    </row>
    <row r="71" spans="1:4" s="74" customFormat="1" ht="12" customHeight="1" thickBot="1" x14ac:dyDescent="0.25">
      <c r="A71" s="89" t="s">
        <v>101</v>
      </c>
      <c r="B71" s="299" t="s">
        <v>430</v>
      </c>
      <c r="C71" s="83" t="s">
        <v>102</v>
      </c>
      <c r="D71" s="53">
        <f>SUM(D72:D75)</f>
        <v>0</v>
      </c>
    </row>
    <row r="72" spans="1:4" s="74" customFormat="1" ht="12" customHeight="1" x14ac:dyDescent="0.2">
      <c r="A72" s="75" t="s">
        <v>103</v>
      </c>
      <c r="B72" s="300" t="s">
        <v>431</v>
      </c>
      <c r="C72" s="76" t="s">
        <v>104</v>
      </c>
      <c r="D72" s="86"/>
    </row>
    <row r="73" spans="1:4" s="74" customFormat="1" ht="12" customHeight="1" x14ac:dyDescent="0.2">
      <c r="A73" s="78" t="s">
        <v>105</v>
      </c>
      <c r="B73" s="300" t="s">
        <v>432</v>
      </c>
      <c r="C73" s="79" t="s">
        <v>106</v>
      </c>
      <c r="D73" s="86"/>
    </row>
    <row r="74" spans="1:4" s="74" customFormat="1" ht="12" customHeight="1" x14ac:dyDescent="0.2">
      <c r="A74" s="78" t="s">
        <v>107</v>
      </c>
      <c r="B74" s="300" t="s">
        <v>433</v>
      </c>
      <c r="C74" s="79" t="s">
        <v>108</v>
      </c>
      <c r="D74" s="86"/>
    </row>
    <row r="75" spans="1:4" s="74" customFormat="1" ht="12" customHeight="1" thickBot="1" x14ac:dyDescent="0.25">
      <c r="A75" s="81" t="s">
        <v>109</v>
      </c>
      <c r="B75" s="300" t="s">
        <v>434</v>
      </c>
      <c r="C75" s="82" t="s">
        <v>110</v>
      </c>
      <c r="D75" s="86"/>
    </row>
    <row r="76" spans="1:4" s="74" customFormat="1" ht="12" customHeight="1" thickBot="1" x14ac:dyDescent="0.25">
      <c r="A76" s="89" t="s">
        <v>111</v>
      </c>
      <c r="B76" s="299" t="s">
        <v>435</v>
      </c>
      <c r="C76" s="83" t="s">
        <v>112</v>
      </c>
      <c r="D76" s="53">
        <f>SUM(D77:D78)</f>
        <v>0</v>
      </c>
    </row>
    <row r="77" spans="1:4" s="74" customFormat="1" ht="12" customHeight="1" x14ac:dyDescent="0.2">
      <c r="A77" s="75" t="s">
        <v>113</v>
      </c>
      <c r="B77" s="300" t="s">
        <v>436</v>
      </c>
      <c r="C77" s="76" t="s">
        <v>114</v>
      </c>
      <c r="D77" s="86"/>
    </row>
    <row r="78" spans="1:4" s="74" customFormat="1" ht="12" customHeight="1" thickBot="1" x14ac:dyDescent="0.25">
      <c r="A78" s="81" t="s">
        <v>115</v>
      </c>
      <c r="B78" s="300" t="s">
        <v>437</v>
      </c>
      <c r="C78" s="82" t="s">
        <v>116</v>
      </c>
      <c r="D78" s="86"/>
    </row>
    <row r="79" spans="1:4" s="74" customFormat="1" ht="12" customHeight="1" thickBot="1" x14ac:dyDescent="0.25">
      <c r="A79" s="89" t="s">
        <v>117</v>
      </c>
      <c r="B79" s="299"/>
      <c r="C79" s="83" t="s">
        <v>1071</v>
      </c>
      <c r="D79" s="53">
        <f>SUM(D80:D83)</f>
        <v>0</v>
      </c>
    </row>
    <row r="80" spans="1:4" s="74" customFormat="1" ht="12" customHeight="1" x14ac:dyDescent="0.2">
      <c r="A80" s="75" t="s">
        <v>547</v>
      </c>
      <c r="B80" s="300" t="s">
        <v>438</v>
      </c>
      <c r="C80" s="76" t="s">
        <v>119</v>
      </c>
      <c r="D80" s="86"/>
    </row>
    <row r="81" spans="1:4" s="74" customFormat="1" ht="12" customHeight="1" x14ac:dyDescent="0.2">
      <c r="A81" s="78" t="s">
        <v>548</v>
      </c>
      <c r="B81" s="301" t="s">
        <v>439</v>
      </c>
      <c r="C81" s="79" t="s">
        <v>120</v>
      </c>
      <c r="D81" s="86"/>
    </row>
    <row r="82" spans="1:4" s="74" customFormat="1" ht="12" customHeight="1" x14ac:dyDescent="0.2">
      <c r="A82" s="81" t="s">
        <v>549</v>
      </c>
      <c r="B82" s="302" t="s">
        <v>546</v>
      </c>
      <c r="C82" s="82" t="s">
        <v>827</v>
      </c>
      <c r="D82" s="86"/>
    </row>
    <row r="83" spans="1:4" s="74" customFormat="1" ht="12" customHeight="1" thickBot="1" x14ac:dyDescent="0.25">
      <c r="A83" s="81" t="s">
        <v>1069</v>
      </c>
      <c r="B83" s="302" t="s">
        <v>1070</v>
      </c>
      <c r="C83" s="82" t="s">
        <v>1068</v>
      </c>
      <c r="D83" s="86"/>
    </row>
    <row r="84" spans="1:4" s="74" customFormat="1" ht="12" customHeight="1" thickBot="1" x14ac:dyDescent="0.25">
      <c r="A84" s="89" t="s">
        <v>121</v>
      </c>
      <c r="B84" s="299" t="s">
        <v>440</v>
      </c>
      <c r="C84" s="83" t="s">
        <v>122</v>
      </c>
      <c r="D84" s="53">
        <f>SUM(D85:D88)</f>
        <v>0</v>
      </c>
    </row>
    <row r="85" spans="1:4" s="74" customFormat="1" ht="12" customHeight="1" x14ac:dyDescent="0.2">
      <c r="A85" s="91" t="s">
        <v>550</v>
      </c>
      <c r="B85" s="300" t="s">
        <v>441</v>
      </c>
      <c r="C85" s="76" t="s">
        <v>828</v>
      </c>
      <c r="D85" s="86"/>
    </row>
    <row r="86" spans="1:4" s="74" customFormat="1" ht="12" customHeight="1" x14ac:dyDescent="0.2">
      <c r="A86" s="92" t="s">
        <v>551</v>
      </c>
      <c r="B86" s="300" t="s">
        <v>442</v>
      </c>
      <c r="C86" s="79" t="s">
        <v>829</v>
      </c>
      <c r="D86" s="86"/>
    </row>
    <row r="87" spans="1:4" s="74" customFormat="1" ht="12" customHeight="1" x14ac:dyDescent="0.2">
      <c r="A87" s="92" t="s">
        <v>552</v>
      </c>
      <c r="B87" s="300" t="s">
        <v>443</v>
      </c>
      <c r="C87" s="79" t="s">
        <v>830</v>
      </c>
      <c r="D87" s="86"/>
    </row>
    <row r="88" spans="1:4" s="74" customFormat="1" ht="12" customHeight="1" thickBot="1" x14ac:dyDescent="0.25">
      <c r="A88" s="93" t="s">
        <v>553</v>
      </c>
      <c r="B88" s="300" t="s">
        <v>444</v>
      </c>
      <c r="C88" s="82" t="s">
        <v>831</v>
      </c>
      <c r="D88" s="86"/>
    </row>
    <row r="89" spans="1:4" s="74" customFormat="1" ht="13.5" customHeight="1" thickBot="1" x14ac:dyDescent="0.25">
      <c r="A89" s="89" t="s">
        <v>125</v>
      </c>
      <c r="B89" s="299" t="s">
        <v>445</v>
      </c>
      <c r="C89" s="83" t="s">
        <v>126</v>
      </c>
      <c r="D89" s="94"/>
    </row>
    <row r="90" spans="1:4" s="74" customFormat="1" ht="13.5" customHeight="1" thickBot="1" x14ac:dyDescent="0.25">
      <c r="A90" s="419" t="s">
        <v>190</v>
      </c>
      <c r="B90" s="299"/>
      <c r="C90" s="83" t="s">
        <v>853</v>
      </c>
      <c r="D90" s="94"/>
    </row>
    <row r="91" spans="1:4" s="74" customFormat="1" ht="15.75" customHeight="1" thickBot="1" x14ac:dyDescent="0.25">
      <c r="A91" s="419" t="s">
        <v>193</v>
      </c>
      <c r="B91" s="299" t="s">
        <v>425</v>
      </c>
      <c r="C91" s="95" t="s">
        <v>128</v>
      </c>
      <c r="D91" s="60">
        <f>+D67+D71+D76+D79+D84+D89</f>
        <v>0</v>
      </c>
    </row>
    <row r="92" spans="1:4" s="74" customFormat="1" ht="16.5" customHeight="1" thickBot="1" x14ac:dyDescent="0.25">
      <c r="A92" s="419" t="s">
        <v>196</v>
      </c>
      <c r="B92" s="303"/>
      <c r="C92" s="96" t="s">
        <v>130</v>
      </c>
      <c r="D92" s="60">
        <f>+D66+D91</f>
        <v>0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604" t="s">
        <v>131</v>
      </c>
      <c r="B94" s="604"/>
      <c r="C94" s="604"/>
      <c r="D94" s="604"/>
    </row>
    <row r="95" spans="1:4" ht="16.5" customHeight="1" thickBot="1" x14ac:dyDescent="0.3">
      <c r="A95" s="605" t="s">
        <v>132</v>
      </c>
      <c r="B95" s="605"/>
      <c r="C95" s="605"/>
      <c r="D95" s="64" t="s">
        <v>857</v>
      </c>
    </row>
    <row r="96" spans="1:4" ht="38.1" customHeight="1" thickBot="1" x14ac:dyDescent="0.3">
      <c r="A96" s="65" t="s">
        <v>7</v>
      </c>
      <c r="B96" s="179" t="s">
        <v>351</v>
      </c>
      <c r="C96" s="66" t="s">
        <v>133</v>
      </c>
      <c r="D96" s="67" t="s">
        <v>1087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10</v>
      </c>
      <c r="B98" s="304"/>
      <c r="C98" s="101" t="s">
        <v>134</v>
      </c>
      <c r="D98" s="102">
        <f>SUM(D99:D103)</f>
        <v>0</v>
      </c>
    </row>
    <row r="99" spans="1:4" ht="12" customHeight="1" x14ac:dyDescent="0.25">
      <c r="A99" s="103" t="s">
        <v>12</v>
      </c>
      <c r="B99" s="305" t="s">
        <v>352</v>
      </c>
      <c r="C99" s="104" t="s">
        <v>135</v>
      </c>
      <c r="D99" s="105"/>
    </row>
    <row r="100" spans="1:4" ht="12" customHeight="1" x14ac:dyDescent="0.25">
      <c r="A100" s="78" t="s">
        <v>14</v>
      </c>
      <c r="B100" s="301" t="s">
        <v>353</v>
      </c>
      <c r="C100" s="16" t="s">
        <v>136</v>
      </c>
      <c r="D100" s="80"/>
    </row>
    <row r="101" spans="1:4" ht="12" customHeight="1" x14ac:dyDescent="0.25">
      <c r="A101" s="78" t="s">
        <v>16</v>
      </c>
      <c r="B101" s="301" t="s">
        <v>354</v>
      </c>
      <c r="C101" s="16" t="s">
        <v>137</v>
      </c>
      <c r="D101" s="84"/>
    </row>
    <row r="102" spans="1:4" ht="12" customHeight="1" x14ac:dyDescent="0.25">
      <c r="A102" s="78" t="s">
        <v>18</v>
      </c>
      <c r="B102" s="301" t="s">
        <v>355</v>
      </c>
      <c r="C102" s="106" t="s">
        <v>138</v>
      </c>
      <c r="D102" s="84"/>
    </row>
    <row r="103" spans="1:4" ht="12" customHeight="1" thickBot="1" x14ac:dyDescent="0.3">
      <c r="A103" s="78" t="s">
        <v>139</v>
      </c>
      <c r="B103" s="308" t="s">
        <v>356</v>
      </c>
      <c r="C103" s="107" t="s">
        <v>140</v>
      </c>
      <c r="D103" s="84"/>
    </row>
    <row r="104" spans="1:4" ht="12" customHeight="1" thickBot="1" x14ac:dyDescent="0.3">
      <c r="A104" s="72" t="s">
        <v>23</v>
      </c>
      <c r="B104" s="299" t="s">
        <v>360</v>
      </c>
      <c r="C104" s="21" t="s">
        <v>832</v>
      </c>
      <c r="D104" s="53">
        <f>+D105+D107+D106</f>
        <v>0</v>
      </c>
    </row>
    <row r="105" spans="1:4" ht="12" customHeight="1" x14ac:dyDescent="0.25">
      <c r="A105" s="75" t="s">
        <v>455</v>
      </c>
      <c r="B105" s="300" t="s">
        <v>360</v>
      </c>
      <c r="C105" s="19" t="s">
        <v>146</v>
      </c>
      <c r="D105" s="77"/>
    </row>
    <row r="106" spans="1:4" ht="12" customHeight="1" x14ac:dyDescent="0.25">
      <c r="A106" s="75" t="s">
        <v>456</v>
      </c>
      <c r="B106" s="306" t="s">
        <v>360</v>
      </c>
      <c r="C106" s="335" t="s">
        <v>557</v>
      </c>
      <c r="D106" s="293"/>
    </row>
    <row r="107" spans="1:4" ht="12" customHeight="1" thickBot="1" x14ac:dyDescent="0.3">
      <c r="A107" s="75" t="s">
        <v>457</v>
      </c>
      <c r="B107" s="302" t="s">
        <v>360</v>
      </c>
      <c r="C107" s="110" t="s">
        <v>556</v>
      </c>
      <c r="D107" s="84"/>
    </row>
    <row r="108" spans="1:4" ht="12" customHeight="1" thickBot="1" x14ac:dyDescent="0.3">
      <c r="A108" s="72" t="s">
        <v>35</v>
      </c>
      <c r="B108" s="299"/>
      <c r="C108" s="109" t="s">
        <v>835</v>
      </c>
      <c r="D108" s="53">
        <f>+D109+D111+D113</f>
        <v>0</v>
      </c>
    </row>
    <row r="109" spans="1:4" ht="12" customHeight="1" x14ac:dyDescent="0.25">
      <c r="A109" s="75" t="s">
        <v>822</v>
      </c>
      <c r="B109" s="300" t="s">
        <v>357</v>
      </c>
      <c r="C109" s="16" t="s">
        <v>141</v>
      </c>
      <c r="D109" s="77"/>
    </row>
    <row r="110" spans="1:4" ht="12" customHeight="1" x14ac:dyDescent="0.25">
      <c r="A110" s="75" t="s">
        <v>823</v>
      </c>
      <c r="B110" s="309" t="s">
        <v>357</v>
      </c>
      <c r="C110" s="110" t="s">
        <v>142</v>
      </c>
      <c r="D110" s="77"/>
    </row>
    <row r="111" spans="1:4" ht="12" customHeight="1" x14ac:dyDescent="0.25">
      <c r="A111" s="75" t="s">
        <v>824</v>
      </c>
      <c r="B111" s="309" t="s">
        <v>358</v>
      </c>
      <c r="C111" s="110" t="s">
        <v>143</v>
      </c>
      <c r="D111" s="80"/>
    </row>
    <row r="112" spans="1:4" ht="12" customHeight="1" x14ac:dyDescent="0.25">
      <c r="A112" s="75" t="s">
        <v>833</v>
      </c>
      <c r="B112" s="309" t="s">
        <v>358</v>
      </c>
      <c r="C112" s="110" t="s">
        <v>144</v>
      </c>
      <c r="D112" s="56"/>
    </row>
    <row r="113" spans="1:4" ht="12" customHeight="1" thickBot="1" x14ac:dyDescent="0.3">
      <c r="A113" s="75" t="s">
        <v>834</v>
      </c>
      <c r="B113" s="306" t="s">
        <v>359</v>
      </c>
      <c r="C113" s="111" t="s">
        <v>145</v>
      </c>
      <c r="D113" s="56"/>
    </row>
    <row r="114" spans="1:4" ht="12" customHeight="1" thickBot="1" x14ac:dyDescent="0.3">
      <c r="A114" s="72" t="s">
        <v>147</v>
      </c>
      <c r="B114" s="299"/>
      <c r="C114" s="21" t="s">
        <v>148</v>
      </c>
      <c r="D114" s="53">
        <f>+D98+D108+D104</f>
        <v>0</v>
      </c>
    </row>
    <row r="115" spans="1:4" ht="12" customHeight="1" thickBot="1" x14ac:dyDescent="0.3">
      <c r="A115" s="72" t="s">
        <v>49</v>
      </c>
      <c r="B115" s="299"/>
      <c r="C115" s="21" t="s">
        <v>149</v>
      </c>
      <c r="D115" s="53">
        <f>+D116+D117+D118</f>
        <v>0</v>
      </c>
    </row>
    <row r="116" spans="1:4" ht="12" customHeight="1" x14ac:dyDescent="0.25">
      <c r="A116" s="75" t="s">
        <v>51</v>
      </c>
      <c r="B116" s="300" t="s">
        <v>361</v>
      </c>
      <c r="C116" s="19" t="s">
        <v>150</v>
      </c>
      <c r="D116" s="56"/>
    </row>
    <row r="117" spans="1:4" ht="12" customHeight="1" x14ac:dyDescent="0.25">
      <c r="A117" s="75" t="s">
        <v>53</v>
      </c>
      <c r="B117" s="300" t="s">
        <v>362</v>
      </c>
      <c r="C117" s="19" t="s">
        <v>151</v>
      </c>
      <c r="D117" s="56"/>
    </row>
    <row r="118" spans="1:4" ht="12" customHeight="1" thickBot="1" x14ac:dyDescent="0.3">
      <c r="A118" s="108" t="s">
        <v>55</v>
      </c>
      <c r="B118" s="306" t="s">
        <v>363</v>
      </c>
      <c r="C118" s="59" t="s">
        <v>152</v>
      </c>
      <c r="D118" s="56"/>
    </row>
    <row r="119" spans="1:4" ht="12" customHeight="1" thickBot="1" x14ac:dyDescent="0.3">
      <c r="A119" s="72" t="s">
        <v>71</v>
      </c>
      <c r="B119" s="299" t="s">
        <v>364</v>
      </c>
      <c r="C119" s="21" t="s">
        <v>153</v>
      </c>
      <c r="D119" s="53">
        <f>SUM(D120:D123)</f>
        <v>0</v>
      </c>
    </row>
    <row r="120" spans="1:4" ht="12" customHeight="1" x14ac:dyDescent="0.25">
      <c r="A120" s="75" t="s">
        <v>466</v>
      </c>
      <c r="B120" s="300" t="s">
        <v>365</v>
      </c>
      <c r="C120" s="19" t="s">
        <v>836</v>
      </c>
      <c r="D120" s="56"/>
    </row>
    <row r="121" spans="1:4" ht="12" customHeight="1" x14ac:dyDescent="0.25">
      <c r="A121" s="75" t="s">
        <v>467</v>
      </c>
      <c r="B121" s="300" t="s">
        <v>366</v>
      </c>
      <c r="C121" s="19" t="s">
        <v>837</v>
      </c>
      <c r="D121" s="56"/>
    </row>
    <row r="122" spans="1:4" ht="12" customHeight="1" x14ac:dyDescent="0.25">
      <c r="A122" s="75" t="s">
        <v>468</v>
      </c>
      <c r="B122" s="300" t="s">
        <v>367</v>
      </c>
      <c r="C122" s="19" t="s">
        <v>838</v>
      </c>
      <c r="D122" s="56"/>
    </row>
    <row r="123" spans="1:4" ht="12" customHeight="1" thickBot="1" x14ac:dyDescent="0.3">
      <c r="A123" s="75" t="s">
        <v>469</v>
      </c>
      <c r="B123" s="300" t="s">
        <v>1067</v>
      </c>
      <c r="C123" s="19" t="s">
        <v>840</v>
      </c>
      <c r="D123" s="56"/>
    </row>
    <row r="124" spans="1:4" ht="12" customHeight="1" thickBot="1" x14ac:dyDescent="0.3">
      <c r="A124" s="72" t="s">
        <v>154</v>
      </c>
      <c r="B124" s="299"/>
      <c r="C124" s="21" t="s">
        <v>155</v>
      </c>
      <c r="D124" s="60">
        <f>SUM(D125:D129)</f>
        <v>0</v>
      </c>
    </row>
    <row r="125" spans="1:4" ht="12" customHeight="1" x14ac:dyDescent="0.25">
      <c r="A125" s="75" t="s">
        <v>85</v>
      </c>
      <c r="B125" s="300" t="s">
        <v>368</v>
      </c>
      <c r="C125" s="19" t="s">
        <v>156</v>
      </c>
      <c r="D125" s="56"/>
    </row>
    <row r="126" spans="1:4" ht="12" customHeight="1" x14ac:dyDescent="0.25">
      <c r="A126" s="75" t="s">
        <v>86</v>
      </c>
      <c r="B126" s="300" t="s">
        <v>369</v>
      </c>
      <c r="C126" s="19" t="s">
        <v>157</v>
      </c>
      <c r="D126" s="56"/>
    </row>
    <row r="127" spans="1:4" ht="12" customHeight="1" x14ac:dyDescent="0.25">
      <c r="A127" s="75" t="s">
        <v>87</v>
      </c>
      <c r="B127" s="300" t="s">
        <v>370</v>
      </c>
      <c r="C127" s="19" t="s">
        <v>843</v>
      </c>
      <c r="D127" s="56"/>
    </row>
    <row r="128" spans="1:4" ht="12" customHeight="1" x14ac:dyDescent="0.25">
      <c r="A128" s="75" t="s">
        <v>88</v>
      </c>
      <c r="B128" s="300" t="s">
        <v>371</v>
      </c>
      <c r="C128" s="19" t="s">
        <v>238</v>
      </c>
      <c r="D128" s="56"/>
    </row>
    <row r="129" spans="1:9" ht="12" customHeight="1" thickBot="1" x14ac:dyDescent="0.3">
      <c r="A129" s="108"/>
      <c r="B129" s="306" t="s">
        <v>859</v>
      </c>
      <c r="C129" s="59" t="s">
        <v>858</v>
      </c>
      <c r="D129" s="310"/>
    </row>
    <row r="130" spans="1:9" ht="12" customHeight="1" thickBot="1" x14ac:dyDescent="0.3">
      <c r="A130" s="72" t="s">
        <v>89</v>
      </c>
      <c r="B130" s="299" t="s">
        <v>372</v>
      </c>
      <c r="C130" s="21" t="s">
        <v>158</v>
      </c>
      <c r="D130" s="113">
        <f>+D131+D132+D134+D135</f>
        <v>0</v>
      </c>
    </row>
    <row r="131" spans="1:9" ht="12" customHeight="1" x14ac:dyDescent="0.25">
      <c r="A131" s="75" t="s">
        <v>540</v>
      </c>
      <c r="B131" s="300" t="s">
        <v>373</v>
      </c>
      <c r="C131" s="19" t="s">
        <v>844</v>
      </c>
      <c r="D131" s="56"/>
    </row>
    <row r="132" spans="1:9" ht="12" customHeight="1" x14ac:dyDescent="0.25">
      <c r="A132" s="75" t="s">
        <v>541</v>
      </c>
      <c r="B132" s="300" t="s">
        <v>374</v>
      </c>
      <c r="C132" s="19" t="s">
        <v>845</v>
      </c>
      <c r="D132" s="56"/>
    </row>
    <row r="133" spans="1:9" ht="12" customHeight="1" x14ac:dyDescent="0.25">
      <c r="A133" s="75" t="s">
        <v>542</v>
      </c>
      <c r="B133" s="300" t="s">
        <v>375</v>
      </c>
      <c r="C133" s="19" t="s">
        <v>846</v>
      </c>
      <c r="D133" s="56"/>
    </row>
    <row r="134" spans="1:9" ht="12" customHeight="1" x14ac:dyDescent="0.25">
      <c r="A134" s="75" t="s">
        <v>543</v>
      </c>
      <c r="B134" s="300" t="s">
        <v>376</v>
      </c>
      <c r="C134" s="19" t="s">
        <v>847</v>
      </c>
      <c r="D134" s="56"/>
    </row>
    <row r="135" spans="1:9" ht="12" customHeight="1" thickBot="1" x14ac:dyDescent="0.3">
      <c r="A135" s="108" t="s">
        <v>544</v>
      </c>
      <c r="B135" s="300" t="s">
        <v>860</v>
      </c>
      <c r="C135" s="59" t="s">
        <v>848</v>
      </c>
      <c r="D135" s="112"/>
    </row>
    <row r="136" spans="1:9" ht="12" customHeight="1" thickBot="1" x14ac:dyDescent="0.3">
      <c r="A136" s="417" t="s">
        <v>585</v>
      </c>
      <c r="B136" s="418" t="s">
        <v>854</v>
      </c>
      <c r="C136" s="21" t="s">
        <v>849</v>
      </c>
      <c r="D136" s="391"/>
    </row>
    <row r="137" spans="1:9" ht="12" customHeight="1" thickBot="1" x14ac:dyDescent="0.3">
      <c r="A137" s="417" t="s">
        <v>588</v>
      </c>
      <c r="B137" s="418" t="s">
        <v>855</v>
      </c>
      <c r="C137" s="21" t="s">
        <v>850</v>
      </c>
      <c r="D137" s="391"/>
    </row>
    <row r="138" spans="1:9" ht="15" customHeight="1" thickBot="1" x14ac:dyDescent="0.3">
      <c r="A138" s="72" t="s">
        <v>179</v>
      </c>
      <c r="B138" s="299" t="s">
        <v>856</v>
      </c>
      <c r="C138" s="21" t="s">
        <v>852</v>
      </c>
      <c r="D138" s="114">
        <f>+D115+D119+D124+D130</f>
        <v>0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180</v>
      </c>
      <c r="B139" s="307"/>
      <c r="C139" s="118" t="s">
        <v>851</v>
      </c>
      <c r="D139" s="114">
        <f>+D114+D138</f>
        <v>0</v>
      </c>
    </row>
    <row r="140" spans="1:9" ht="7.5" customHeight="1" x14ac:dyDescent="0.25"/>
    <row r="141" spans="1:9" x14ac:dyDescent="0.25">
      <c r="A141" s="606" t="s">
        <v>162</v>
      </c>
      <c r="B141" s="606"/>
      <c r="C141" s="606"/>
      <c r="D141" s="606"/>
    </row>
    <row r="142" spans="1:9" ht="15" customHeight="1" thickBot="1" x14ac:dyDescent="0.3">
      <c r="A142" s="603" t="s">
        <v>163</v>
      </c>
      <c r="B142" s="603"/>
      <c r="C142" s="603"/>
      <c r="D142" s="64" t="s">
        <v>857</v>
      </c>
    </row>
    <row r="143" spans="1:9" ht="13.5" customHeight="1" thickBot="1" x14ac:dyDescent="0.3">
      <c r="A143" s="72">
        <v>1</v>
      </c>
      <c r="B143" s="299"/>
      <c r="C143" s="109" t="s">
        <v>164</v>
      </c>
      <c r="D143" s="53">
        <f>+D66-D114</f>
        <v>0</v>
      </c>
    </row>
    <row r="144" spans="1:9" ht="27.75" customHeight="1" thickBot="1" x14ac:dyDescent="0.3">
      <c r="A144" s="72" t="s">
        <v>23</v>
      </c>
      <c r="B144" s="299"/>
      <c r="C144" s="109" t="s">
        <v>165</v>
      </c>
      <c r="D144" s="53">
        <f>+D91-D138</f>
        <v>0</v>
      </c>
    </row>
    <row r="146" spans="4:4" x14ac:dyDescent="0.25">
      <c r="D146" s="298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90" fitToHeight="2" orientation="portrait" r:id="rId1"/>
  <headerFooter alignWithMargins="0">
    <oddHeader xml:space="preserve">&amp;C&amp;"Times New Roman CE,Félkövér"&amp;12BÁTAAPÁTI KÖZSÉG ÖNKORMÁNYZATA 2020. ÉVI KÖLTSÉGVETÉSÁLLAMI (ÁLLAMIGAZGATÁSI) FELADATOK MÉRLEGE&amp;R&amp;"Times New Roman CE,Félkövér dőlt" 1.4. melléklet </oddHeader>
  </headerFooter>
  <rowBreaks count="2" manualBreakCount="2">
    <brk id="66" max="3" man="1"/>
    <brk id="9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7"/>
  <sheetViews>
    <sheetView view="pageBreakPreview" zoomScale="130" zoomScaleNormal="100" zoomScaleSheetLayoutView="130" workbookViewId="0">
      <selection activeCell="B41" sqref="B41"/>
    </sheetView>
  </sheetViews>
  <sheetFormatPr defaultColWidth="9.125" defaultRowHeight="12.75" x14ac:dyDescent="0.25"/>
  <cols>
    <col min="1" max="1" width="5.875" style="51" customWidth="1"/>
    <col min="2" max="2" width="47.25" style="125" customWidth="1"/>
    <col min="3" max="3" width="14.625" style="125" customWidth="1"/>
    <col min="4" max="4" width="14" style="51" customWidth="1"/>
    <col min="5" max="5" width="14" style="51" hidden="1" customWidth="1"/>
    <col min="6" max="6" width="47.25" style="51" customWidth="1"/>
    <col min="7" max="8" width="14" style="51" customWidth="1"/>
    <col min="9" max="9" width="14" style="51" hidden="1" customWidth="1"/>
    <col min="10" max="16384" width="9.125" style="51"/>
  </cols>
  <sheetData>
    <row r="1" spans="1:9" ht="39.75" customHeight="1" x14ac:dyDescent="0.25">
      <c r="B1" s="123" t="s">
        <v>166</v>
      </c>
      <c r="C1" s="123"/>
      <c r="D1" s="124"/>
      <c r="E1" s="124"/>
      <c r="F1" s="124"/>
      <c r="G1" s="124"/>
      <c r="H1" s="124"/>
      <c r="I1" s="124"/>
    </row>
    <row r="2" spans="1:9" ht="14.25" thickBot="1" x14ac:dyDescent="0.3">
      <c r="H2" s="126" t="s">
        <v>861</v>
      </c>
      <c r="I2" s="126" t="s">
        <v>167</v>
      </c>
    </row>
    <row r="3" spans="1:9" ht="18" customHeight="1" thickBot="1" x14ac:dyDescent="0.3">
      <c r="A3" s="607" t="s">
        <v>7</v>
      </c>
      <c r="B3" s="127" t="s">
        <v>168</v>
      </c>
      <c r="C3" s="351"/>
      <c r="D3" s="128"/>
      <c r="E3" s="351"/>
      <c r="F3" s="127" t="s">
        <v>169</v>
      </c>
      <c r="G3" s="585"/>
      <c r="H3" s="129"/>
      <c r="I3" s="129"/>
    </row>
    <row r="4" spans="1:9" s="133" customFormat="1" ht="35.25" customHeight="1" thickBot="1" x14ac:dyDescent="0.3">
      <c r="A4" s="608"/>
      <c r="B4" s="130" t="s">
        <v>170</v>
      </c>
      <c r="C4" s="67" t="s">
        <v>1120</v>
      </c>
      <c r="D4" s="67" t="s">
        <v>1121</v>
      </c>
      <c r="E4" s="352"/>
      <c r="F4" s="130" t="s">
        <v>170</v>
      </c>
      <c r="G4" s="67" t="s">
        <v>1120</v>
      </c>
      <c r="H4" s="67" t="s">
        <v>1121</v>
      </c>
      <c r="I4" s="132" t="s">
        <v>9</v>
      </c>
    </row>
    <row r="5" spans="1:9" s="138" customFormat="1" ht="12" customHeight="1" thickBot="1" x14ac:dyDescent="0.3">
      <c r="A5" s="134">
        <v>1</v>
      </c>
      <c r="B5" s="135">
        <v>2</v>
      </c>
      <c r="C5" s="353">
        <v>3</v>
      </c>
      <c r="D5" s="136">
        <v>4</v>
      </c>
      <c r="E5" s="353"/>
      <c r="F5" s="135">
        <v>5</v>
      </c>
      <c r="G5" s="586">
        <v>6</v>
      </c>
      <c r="H5" s="137">
        <v>7</v>
      </c>
      <c r="I5" s="137" t="s">
        <v>49</v>
      </c>
    </row>
    <row r="6" spans="1:9" ht="12.95" customHeight="1" x14ac:dyDescent="0.25">
      <c r="A6" s="139" t="s">
        <v>10</v>
      </c>
      <c r="B6" s="140" t="s">
        <v>171</v>
      </c>
      <c r="C6" s="141">
        <f>'[1]1.1.sz.mell.'!D5</f>
        <v>71229081</v>
      </c>
      <c r="D6" s="141">
        <f>'1.1.sz.mell.'!E5</f>
        <v>37817907</v>
      </c>
      <c r="E6" s="141" t="e">
        <f>'1.1.sz.mell.'!#REF!</f>
        <v>#REF!</v>
      </c>
      <c r="F6" s="140" t="s">
        <v>172</v>
      </c>
      <c r="G6" s="142">
        <v>47217119</v>
      </c>
      <c r="H6" s="142">
        <f>'1.1.sz.mell.'!E99</f>
        <v>47621488</v>
      </c>
      <c r="I6" s="142" t="e">
        <f>'1.1.sz.mell.'!#REF!</f>
        <v>#REF!</v>
      </c>
    </row>
    <row r="7" spans="1:9" ht="12.95" customHeight="1" x14ac:dyDescent="0.25">
      <c r="A7" s="143" t="s">
        <v>23</v>
      </c>
      <c r="B7" s="144" t="s">
        <v>173</v>
      </c>
      <c r="C7" s="145">
        <f>'[1]1.1.sz.mell.'!D12</f>
        <v>77643914</v>
      </c>
      <c r="D7" s="145">
        <f>'1.1.sz.mell.'!E12</f>
        <v>77643914</v>
      </c>
      <c r="E7" s="145" t="e">
        <f>'1.1.sz.mell.'!#REF!</f>
        <v>#REF!</v>
      </c>
      <c r="F7" s="144" t="s">
        <v>136</v>
      </c>
      <c r="G7" s="142">
        <f>'1.1.sz.mell.'!D100</f>
        <v>8352589</v>
      </c>
      <c r="H7" s="142">
        <f>'1.1.sz.mell.'!E100</f>
        <v>8352589</v>
      </c>
      <c r="I7" s="142" t="e">
        <f>'1.1.sz.mell.'!#REF!</f>
        <v>#REF!</v>
      </c>
    </row>
    <row r="8" spans="1:9" ht="12.95" customHeight="1" x14ac:dyDescent="0.25">
      <c r="A8" s="143" t="s">
        <v>35</v>
      </c>
      <c r="B8" s="144" t="s">
        <v>175</v>
      </c>
      <c r="C8" s="145">
        <f>'[1]1.1.sz.mell.'!D26</f>
        <v>3465000</v>
      </c>
      <c r="D8" s="145">
        <f>'1.1.sz.mell.'!E26</f>
        <v>2465000</v>
      </c>
      <c r="E8" s="145" t="e">
        <f>'1.1.sz.mell.'!#REF!</f>
        <v>#REF!</v>
      </c>
      <c r="F8" s="144" t="s">
        <v>174</v>
      </c>
      <c r="G8" s="591">
        <v>45506335</v>
      </c>
      <c r="H8" s="142">
        <f>'1.1.sz.mell.'!E101</f>
        <v>46166735</v>
      </c>
      <c r="I8" s="142" t="e">
        <f>'1.1.sz.mell.'!#REF!</f>
        <v>#REF!</v>
      </c>
    </row>
    <row r="9" spans="1:9" ht="12.95" customHeight="1" x14ac:dyDescent="0.25">
      <c r="A9" s="143" t="s">
        <v>147</v>
      </c>
      <c r="B9" s="144" t="s">
        <v>334</v>
      </c>
      <c r="C9" s="145">
        <f>'[1]1.1.sz.mell.'!D34</f>
        <v>10886894</v>
      </c>
      <c r="D9" s="145">
        <f>'1.1.sz.mell.'!E34</f>
        <v>10886894</v>
      </c>
      <c r="E9" s="145" t="e">
        <f>'1.1.sz.mell.'!#REF!</f>
        <v>#REF!</v>
      </c>
      <c r="F9" s="144" t="s">
        <v>138</v>
      </c>
      <c r="G9" s="142">
        <f>'1.1.sz.mell.'!D102</f>
        <v>15373400</v>
      </c>
      <c r="H9" s="142">
        <f>'1.1.sz.mell.'!E102</f>
        <v>15373400</v>
      </c>
      <c r="I9" s="142" t="e">
        <f>'1.1.sz.mell.'!#REF!</f>
        <v>#REF!</v>
      </c>
    </row>
    <row r="10" spans="1:9" ht="12.95" customHeight="1" x14ac:dyDescent="0.25">
      <c r="A10" s="143" t="s">
        <v>49</v>
      </c>
      <c r="B10" s="146" t="s">
        <v>176</v>
      </c>
      <c r="C10" s="145">
        <f>'[1]1.1.sz.mell.'!D52</f>
        <v>0</v>
      </c>
      <c r="D10" s="145">
        <f>'1.1.sz.mell.'!E52</f>
        <v>0</v>
      </c>
      <c r="E10" s="145" t="e">
        <f>'1.1.sz.mell.'!#REF!</f>
        <v>#REF!</v>
      </c>
      <c r="F10" s="144" t="s">
        <v>140</v>
      </c>
      <c r="G10" s="591">
        <v>12237475</v>
      </c>
      <c r="H10" s="142">
        <f>'1.1.sz.mell.'!E103</f>
        <v>12937475</v>
      </c>
      <c r="I10" s="142" t="e">
        <f>'1.1.sz.mell.'!#REF!</f>
        <v>#REF!</v>
      </c>
    </row>
    <row r="11" spans="1:9" ht="12.95" customHeight="1" x14ac:dyDescent="0.25">
      <c r="A11" s="143" t="s">
        <v>71</v>
      </c>
      <c r="B11" s="144" t="s">
        <v>177</v>
      </c>
      <c r="C11" s="147"/>
      <c r="D11" s="147"/>
      <c r="E11" s="145" t="e">
        <f>'1.1.sz.mell.'!#REF!</f>
        <v>#REF!</v>
      </c>
      <c r="F11" s="144" t="s">
        <v>146</v>
      </c>
      <c r="G11" s="592">
        <v>12257997</v>
      </c>
      <c r="H11" s="17">
        <f>'1.1.sz.mell.'!E105</f>
        <v>9200575</v>
      </c>
      <c r="I11" s="17" t="e">
        <f>'1.1.sz.mell.'!#REF!+'1.1.sz.mell.'!#REF!</f>
        <v>#REF!</v>
      </c>
    </row>
    <row r="12" spans="1:9" ht="12.95" customHeight="1" x14ac:dyDescent="0.25">
      <c r="A12" s="143" t="s">
        <v>154</v>
      </c>
      <c r="B12" s="144"/>
      <c r="C12" s="147"/>
      <c r="D12" s="147"/>
      <c r="E12" s="147"/>
      <c r="F12" s="148" t="s">
        <v>557</v>
      </c>
      <c r="G12" s="593">
        <v>47451655</v>
      </c>
      <c r="H12" s="17">
        <f>'1.1.sz.mell.'!E106</f>
        <v>12984055</v>
      </c>
      <c r="I12" s="17"/>
    </row>
    <row r="13" spans="1:9" ht="12.95" customHeight="1" x14ac:dyDescent="0.25">
      <c r="A13" s="143" t="s">
        <v>89</v>
      </c>
      <c r="B13" s="148"/>
      <c r="C13" s="145"/>
      <c r="D13" s="145"/>
      <c r="E13" s="145"/>
      <c r="F13" s="148"/>
      <c r="G13" s="584"/>
      <c r="H13" s="17"/>
      <c r="I13" s="17"/>
    </row>
    <row r="14" spans="1:9" ht="12.95" customHeight="1" x14ac:dyDescent="0.25">
      <c r="A14" s="143" t="s">
        <v>91</v>
      </c>
      <c r="B14" s="149"/>
      <c r="C14" s="147"/>
      <c r="D14" s="147"/>
      <c r="E14" s="147"/>
      <c r="F14" s="148"/>
      <c r="G14" s="584"/>
      <c r="H14" s="17"/>
      <c r="I14" s="17"/>
    </row>
    <row r="15" spans="1:9" ht="12.95" customHeight="1" x14ac:dyDescent="0.25">
      <c r="A15" s="143" t="s">
        <v>160</v>
      </c>
      <c r="B15" s="148"/>
      <c r="C15" s="145"/>
      <c r="D15" s="145"/>
      <c r="E15" s="145"/>
      <c r="F15" s="148"/>
      <c r="G15" s="584"/>
      <c r="H15" s="17"/>
      <c r="I15" s="17"/>
    </row>
    <row r="16" spans="1:9" ht="12.95" customHeight="1" x14ac:dyDescent="0.25">
      <c r="A16" s="143" t="s">
        <v>179</v>
      </c>
      <c r="B16" s="148"/>
      <c r="C16" s="145"/>
      <c r="D16" s="145"/>
      <c r="E16" s="354"/>
      <c r="F16" s="148"/>
      <c r="G16" s="584"/>
      <c r="H16" s="17"/>
      <c r="I16" s="17"/>
    </row>
    <row r="17" spans="1:9" ht="12.95" customHeight="1" thickBot="1" x14ac:dyDescent="0.3">
      <c r="A17" s="143" t="s">
        <v>180</v>
      </c>
      <c r="B17" s="150"/>
      <c r="C17" s="151"/>
      <c r="D17" s="151"/>
      <c r="E17" s="355"/>
      <c r="F17" s="148"/>
      <c r="G17" s="587"/>
      <c r="H17" s="152"/>
      <c r="I17" s="152"/>
    </row>
    <row r="18" spans="1:9" ht="15.95" customHeight="1" thickBot="1" x14ac:dyDescent="0.3">
      <c r="A18" s="153" t="s">
        <v>181</v>
      </c>
      <c r="B18" s="154" t="s">
        <v>182</v>
      </c>
      <c r="C18" s="155">
        <f>SUM(C6:C7,C8:C10,C13:C17)</f>
        <v>163224889</v>
      </c>
      <c r="D18" s="155">
        <f>SUM(D6:D7,D8:D10,D13:D17)</f>
        <v>128813715</v>
      </c>
      <c r="E18" s="155" t="e">
        <f>SUM(E6:E7,E9:E11,E13:E17)</f>
        <v>#REF!</v>
      </c>
      <c r="F18" s="154" t="s">
        <v>183</v>
      </c>
      <c r="G18" s="13">
        <f>SUM(G6:G17)</f>
        <v>188396570</v>
      </c>
      <c r="H18" s="13">
        <f>SUM(H6:H17)</f>
        <v>152636317</v>
      </c>
      <c r="I18" s="13" t="e">
        <f>SUM(I6:I17)</f>
        <v>#REF!</v>
      </c>
    </row>
    <row r="19" spans="1:9" ht="12.95" customHeight="1" x14ac:dyDescent="0.25">
      <c r="A19" s="156" t="s">
        <v>184</v>
      </c>
      <c r="B19" s="157" t="s">
        <v>185</v>
      </c>
      <c r="C19" s="158">
        <f>+C20+C21+C22+C23</f>
        <v>28020845</v>
      </c>
      <c r="D19" s="158">
        <f>+D20+D21+D22+D23</f>
        <v>26671766</v>
      </c>
      <c r="E19" s="158">
        <f>+E20+E21+E22+E23</f>
        <v>221847</v>
      </c>
      <c r="F19" s="159" t="s">
        <v>186</v>
      </c>
      <c r="G19" s="588"/>
      <c r="H19" s="27"/>
      <c r="I19" s="27"/>
    </row>
    <row r="20" spans="1:9" ht="12.95" customHeight="1" x14ac:dyDescent="0.25">
      <c r="A20" s="143" t="s">
        <v>187</v>
      </c>
      <c r="B20" s="159" t="s">
        <v>188</v>
      </c>
      <c r="C20" s="160">
        <v>28020845</v>
      </c>
      <c r="D20" s="160">
        <v>26671766</v>
      </c>
      <c r="E20" s="160">
        <v>221847</v>
      </c>
      <c r="F20" s="159" t="s">
        <v>189</v>
      </c>
      <c r="G20" s="589"/>
      <c r="H20" s="42"/>
      <c r="I20" s="42"/>
    </row>
    <row r="21" spans="1:9" ht="12.95" customHeight="1" x14ac:dyDescent="0.25">
      <c r="A21" s="143" t="s">
        <v>190</v>
      </c>
      <c r="B21" s="159" t="s">
        <v>191</v>
      </c>
      <c r="C21" s="160"/>
      <c r="D21" s="160"/>
      <c r="E21" s="160"/>
      <c r="F21" s="159" t="s">
        <v>192</v>
      </c>
      <c r="G21" s="589"/>
      <c r="H21" s="42"/>
      <c r="I21" s="42"/>
    </row>
    <row r="22" spans="1:9" ht="12.95" customHeight="1" x14ac:dyDescent="0.25">
      <c r="A22" s="143" t="s">
        <v>193</v>
      </c>
      <c r="B22" s="159" t="s">
        <v>194</v>
      </c>
      <c r="C22" s="160"/>
      <c r="D22" s="160"/>
      <c r="E22" s="160"/>
      <c r="F22" s="159" t="s">
        <v>195</v>
      </c>
      <c r="G22" s="589"/>
      <c r="H22" s="42"/>
      <c r="I22" s="42"/>
    </row>
    <row r="23" spans="1:9" ht="12.95" customHeight="1" x14ac:dyDescent="0.25">
      <c r="A23" s="143" t="s">
        <v>196</v>
      </c>
      <c r="B23" s="159" t="s">
        <v>197</v>
      </c>
      <c r="C23" s="160"/>
      <c r="D23" s="160"/>
      <c r="E23" s="160"/>
      <c r="F23" s="157" t="s">
        <v>198</v>
      </c>
      <c r="G23" s="588"/>
      <c r="H23" s="42"/>
      <c r="I23" s="42"/>
    </row>
    <row r="24" spans="1:9" ht="12.95" customHeight="1" x14ac:dyDescent="0.25">
      <c r="A24" s="143" t="s">
        <v>199</v>
      </c>
      <c r="B24" s="159" t="s">
        <v>200</v>
      </c>
      <c r="C24" s="161">
        <f>+C25+C26</f>
        <v>0</v>
      </c>
      <c r="D24" s="161">
        <f>+D25+D26</f>
        <v>0</v>
      </c>
      <c r="E24" s="161">
        <f>+E25+E26</f>
        <v>0</v>
      </c>
      <c r="F24" s="159" t="s">
        <v>201</v>
      </c>
      <c r="G24" s="589"/>
      <c r="H24" s="42"/>
      <c r="I24" s="42"/>
    </row>
    <row r="25" spans="1:9" ht="12.95" customHeight="1" x14ac:dyDescent="0.25">
      <c r="A25" s="156" t="s">
        <v>202</v>
      </c>
      <c r="B25" s="157" t="s">
        <v>203</v>
      </c>
      <c r="C25" s="162"/>
      <c r="D25" s="162"/>
      <c r="E25" s="162"/>
      <c r="F25" s="140" t="s">
        <v>204</v>
      </c>
      <c r="G25" s="582"/>
      <c r="H25" s="27"/>
      <c r="I25" s="27"/>
    </row>
    <row r="26" spans="1:9" ht="12.95" customHeight="1" thickBot="1" x14ac:dyDescent="0.3">
      <c r="A26" s="143" t="s">
        <v>205</v>
      </c>
      <c r="B26" s="159" t="s">
        <v>206</v>
      </c>
      <c r="C26" s="160"/>
      <c r="D26" s="160"/>
      <c r="E26" s="160"/>
      <c r="F26" s="19" t="s">
        <v>157</v>
      </c>
      <c r="G26" s="42">
        <f>'1.1.sz.mell.'!D126</f>
        <v>2849164</v>
      </c>
      <c r="H26" s="42">
        <f>'1.1.sz.mell.'!E126</f>
        <v>2849164</v>
      </c>
      <c r="I26" s="42" t="e">
        <f>'1.1.sz.mell.'!#REF!</f>
        <v>#REF!</v>
      </c>
    </row>
    <row r="27" spans="1:9" ht="15.95" customHeight="1" thickBot="1" x14ac:dyDescent="0.3">
      <c r="A27" s="153" t="s">
        <v>207</v>
      </c>
      <c r="B27" s="154" t="s">
        <v>208</v>
      </c>
      <c r="C27" s="155">
        <f>+C19+C24</f>
        <v>28020845</v>
      </c>
      <c r="D27" s="155">
        <f>+D19+D24</f>
        <v>26671766</v>
      </c>
      <c r="E27" s="155">
        <f>+E19+E24</f>
        <v>221847</v>
      </c>
      <c r="F27" s="154" t="s">
        <v>209</v>
      </c>
      <c r="G27" s="13">
        <f>SUM(G19:G26)</f>
        <v>2849164</v>
      </c>
      <c r="H27" s="13">
        <f>SUM(H19:H26)</f>
        <v>2849164</v>
      </c>
      <c r="I27" s="13" t="e">
        <f>SUM(I19:I26)</f>
        <v>#REF!</v>
      </c>
    </row>
    <row r="28" spans="1:9" ht="13.5" thickBot="1" x14ac:dyDescent="0.3">
      <c r="A28" s="153" t="s">
        <v>210</v>
      </c>
      <c r="B28" s="163" t="s">
        <v>211</v>
      </c>
      <c r="C28" s="164">
        <f>+C18+C27</f>
        <v>191245734</v>
      </c>
      <c r="D28" s="164">
        <f>+D18+D27</f>
        <v>155485481</v>
      </c>
      <c r="E28" s="164" t="e">
        <f>+E18+E27</f>
        <v>#REF!</v>
      </c>
      <c r="F28" s="163" t="s">
        <v>212</v>
      </c>
      <c r="G28" s="164">
        <f>+G18+G27</f>
        <v>191245734</v>
      </c>
      <c r="H28" s="164">
        <f>+H18+H27</f>
        <v>155485481</v>
      </c>
      <c r="I28" s="164" t="e">
        <f>+I18+I27</f>
        <v>#REF!</v>
      </c>
    </row>
    <row r="29" spans="1:9" ht="13.5" thickBot="1" x14ac:dyDescent="0.3">
      <c r="A29" s="153" t="s">
        <v>213</v>
      </c>
      <c r="B29" s="163" t="s">
        <v>214</v>
      </c>
      <c r="C29" s="164"/>
      <c r="D29" s="164">
        <f>IF(D18-H18&lt;0,H18-D18,"-")</f>
        <v>23822602</v>
      </c>
      <c r="E29" s="164" t="e">
        <f>IF(E18-I18&lt;0,I18-E18,"-")</f>
        <v>#REF!</v>
      </c>
      <c r="F29" s="163" t="s">
        <v>215</v>
      </c>
      <c r="G29" s="583"/>
      <c r="H29" s="164" t="str">
        <f>IF(D18-H18&gt;0,D18-H18,"-")</f>
        <v>-</v>
      </c>
      <c r="I29" s="164" t="e">
        <f>IF(E18-I18&gt;0,E18-I18,"-")</f>
        <v>#REF!</v>
      </c>
    </row>
    <row r="30" spans="1:9" ht="13.5" thickBot="1" x14ac:dyDescent="0.3">
      <c r="A30" s="153" t="s">
        <v>216</v>
      </c>
      <c r="B30" s="163" t="s">
        <v>217</v>
      </c>
      <c r="C30" s="583"/>
      <c r="D30" s="164" t="str">
        <f>IF(D18+D19-H28&lt;0,H28-(D18+D19),"-")</f>
        <v>-</v>
      </c>
      <c r="E30" s="164" t="e">
        <f>IF(E18+E19-I28&lt;0,I28-(E18+E19),"-")</f>
        <v>#REF!</v>
      </c>
      <c r="F30" s="163" t="s">
        <v>218</v>
      </c>
      <c r="G30" s="583"/>
      <c r="H30" s="164" t="str">
        <f>IF(D18+D19-H28&gt;0,D18+D19-H28,"-")</f>
        <v>-</v>
      </c>
      <c r="I30" s="164" t="e">
        <f>IF(E18+E19-I28&gt;0,E18+E19-I28,"-")</f>
        <v>#REF!</v>
      </c>
    </row>
    <row r="31" spans="1:9" ht="18.75" x14ac:dyDescent="0.25">
      <c r="B31" s="410"/>
      <c r="C31" s="410"/>
      <c r="D31" s="410"/>
      <c r="E31" s="410"/>
      <c r="F31" s="410"/>
      <c r="G31" s="590"/>
    </row>
    <row r="32" spans="1:9" ht="31.5" customHeight="1" x14ac:dyDescent="0.25">
      <c r="B32" s="611" t="s">
        <v>219</v>
      </c>
      <c r="C32" s="611"/>
      <c r="D32" s="611"/>
      <c r="E32" s="611"/>
      <c r="F32" s="611"/>
      <c r="G32" s="611"/>
      <c r="H32" s="611"/>
      <c r="I32" s="124"/>
    </row>
    <row r="33" spans="1:9" ht="14.25" thickBot="1" x14ac:dyDescent="0.3">
      <c r="H33" s="126" t="s">
        <v>861</v>
      </c>
      <c r="I33" s="126" t="s">
        <v>167</v>
      </c>
    </row>
    <row r="34" spans="1:9" ht="13.5" thickBot="1" x14ac:dyDescent="0.3">
      <c r="A34" s="609" t="s">
        <v>7</v>
      </c>
      <c r="B34" s="127" t="s">
        <v>168</v>
      </c>
      <c r="C34" s="351"/>
      <c r="D34" s="128"/>
      <c r="E34" s="351"/>
      <c r="F34" s="127" t="s">
        <v>169</v>
      </c>
      <c r="G34" s="585"/>
      <c r="H34" s="129"/>
      <c r="I34" s="129"/>
    </row>
    <row r="35" spans="1:9" s="133" customFormat="1" ht="24.75" thickBot="1" x14ac:dyDescent="0.3">
      <c r="A35" s="610"/>
      <c r="B35" s="130" t="s">
        <v>170</v>
      </c>
      <c r="C35" s="67" t="s">
        <v>1120</v>
      </c>
      <c r="D35" s="67" t="s">
        <v>1121</v>
      </c>
      <c r="E35" s="352"/>
      <c r="F35" s="130" t="s">
        <v>170</v>
      </c>
      <c r="G35" s="67" t="s">
        <v>1120</v>
      </c>
      <c r="H35" s="67" t="s">
        <v>1121</v>
      </c>
      <c r="I35" s="131" t="s">
        <v>9</v>
      </c>
    </row>
    <row r="36" spans="1:9" s="133" customFormat="1" ht="13.5" thickBot="1" x14ac:dyDescent="0.3">
      <c r="A36" s="134">
        <v>1</v>
      </c>
      <c r="B36" s="135">
        <v>2</v>
      </c>
      <c r="C36" s="353">
        <v>3</v>
      </c>
      <c r="D36" s="136">
        <v>4</v>
      </c>
      <c r="E36" s="353"/>
      <c r="F36" s="135">
        <v>5</v>
      </c>
      <c r="G36" s="586">
        <v>6</v>
      </c>
      <c r="H36" s="137">
        <v>7</v>
      </c>
      <c r="I36" s="137">
        <v>5</v>
      </c>
    </row>
    <row r="37" spans="1:9" ht="12.95" customHeight="1" x14ac:dyDescent="0.25">
      <c r="A37" s="139" t="s">
        <v>10</v>
      </c>
      <c r="B37" s="140" t="s">
        <v>220</v>
      </c>
      <c r="C37" s="141">
        <f>'[1]1.1.sz.mell.'!D19</f>
        <v>99327300</v>
      </c>
      <c r="D37" s="141">
        <f>'1.1.sz.mell.'!E19</f>
        <v>99327300</v>
      </c>
      <c r="E37" s="141" t="e">
        <f>'1.1.sz.mell.'!#REF!</f>
        <v>#REF!</v>
      </c>
      <c r="F37" s="140" t="s">
        <v>141</v>
      </c>
      <c r="G37" s="142">
        <v>99927300</v>
      </c>
      <c r="H37" s="142">
        <f>'1.1.sz.mell.'!E109</f>
        <v>99927300</v>
      </c>
      <c r="I37" s="142" t="e">
        <f>'1.1.sz.mell.'!#REF!</f>
        <v>#REF!</v>
      </c>
    </row>
    <row r="38" spans="1:9" x14ac:dyDescent="0.25">
      <c r="A38" s="143" t="s">
        <v>23</v>
      </c>
      <c r="B38" s="144" t="s">
        <v>221</v>
      </c>
      <c r="C38" s="145"/>
      <c r="D38" s="145"/>
      <c r="E38" s="145" t="e">
        <f>'1.1.sz.mell.'!#REF!</f>
        <v>#REF!</v>
      </c>
      <c r="F38" s="144" t="s">
        <v>222</v>
      </c>
      <c r="G38" s="142">
        <f>'[1]1.1.sz.mell.'!E110</f>
        <v>0</v>
      </c>
      <c r="H38" s="142">
        <f>'1.1.sz.mell.'!E110</f>
        <v>0</v>
      </c>
      <c r="I38" s="142" t="e">
        <f>'1.1.sz.mell.'!#REF!</f>
        <v>#REF!</v>
      </c>
    </row>
    <row r="39" spans="1:9" ht="12.95" customHeight="1" x14ac:dyDescent="0.25">
      <c r="A39" s="143" t="s">
        <v>35</v>
      </c>
      <c r="B39" s="144" t="s">
        <v>223</v>
      </c>
      <c r="C39" s="145">
        <f>'[1]1.1.sz.mell.'!D46</f>
        <v>0</v>
      </c>
      <c r="D39" s="145">
        <f>'1.1.sz.mell.'!E46</f>
        <v>0</v>
      </c>
      <c r="E39" s="145" t="e">
        <f>'1.1.sz.mell.'!#REF!</f>
        <v>#REF!</v>
      </c>
      <c r="F39" s="144" t="s">
        <v>143</v>
      </c>
      <c r="G39" s="142">
        <f>'[1]1.1.sz.mell.'!E111</f>
        <v>0</v>
      </c>
      <c r="H39" s="142">
        <f>'1.1.sz.mell.'!E111</f>
        <v>0</v>
      </c>
      <c r="I39" s="142" t="e">
        <f>'1.1.sz.mell.'!#REF!</f>
        <v>#REF!</v>
      </c>
    </row>
    <row r="40" spans="1:9" ht="12.95" customHeight="1" x14ac:dyDescent="0.25">
      <c r="A40" s="143" t="s">
        <v>147</v>
      </c>
      <c r="B40" s="144" t="s">
        <v>224</v>
      </c>
      <c r="C40" s="145">
        <f>'[1]1.1.sz.mell.'!D64</f>
        <v>0</v>
      </c>
      <c r="D40" s="145">
        <f>'1.1.sz.mell.'!E64</f>
        <v>0</v>
      </c>
      <c r="E40" s="145" t="e">
        <f>'1.1.sz.mell.'!#REF!</f>
        <v>#REF!</v>
      </c>
      <c r="F40" s="144" t="s">
        <v>225</v>
      </c>
      <c r="G40" s="142">
        <f>'[1]1.1.sz.mell.'!E112</f>
        <v>0</v>
      </c>
      <c r="H40" s="142">
        <f>'1.1.sz.mell.'!E112</f>
        <v>0</v>
      </c>
      <c r="I40" s="142" t="e">
        <f>'1.1.sz.mell.'!#REF!</f>
        <v>#REF!</v>
      </c>
    </row>
    <row r="41" spans="1:9" ht="12.75" customHeight="1" x14ac:dyDescent="0.25">
      <c r="A41" s="143" t="s">
        <v>49</v>
      </c>
      <c r="B41" s="144"/>
      <c r="C41" s="145"/>
      <c r="D41" s="145"/>
      <c r="E41" s="145" t="e">
        <f>'1.1.sz.mell.'!#REF!</f>
        <v>#REF!</v>
      </c>
      <c r="F41" s="144" t="s">
        <v>145</v>
      </c>
      <c r="G41" s="142">
        <v>3000000</v>
      </c>
      <c r="H41" s="142">
        <f>'1.1.sz.mell.'!E113</f>
        <v>3000000</v>
      </c>
      <c r="I41" s="17" t="e">
        <f>'1.1.sz.mell.'!#REF!</f>
        <v>#REF!</v>
      </c>
    </row>
    <row r="42" spans="1:9" ht="12.95" customHeight="1" x14ac:dyDescent="0.25">
      <c r="A42" s="143" t="s">
        <v>71</v>
      </c>
      <c r="B42" s="144"/>
      <c r="C42" s="147"/>
      <c r="D42" s="147"/>
      <c r="E42" s="147"/>
      <c r="F42" s="148" t="s">
        <v>471</v>
      </c>
      <c r="G42" s="142"/>
      <c r="H42" s="142"/>
      <c r="I42" s="17" t="e">
        <f>'1.1.sz.mell.'!#REF!</f>
        <v>#REF!</v>
      </c>
    </row>
    <row r="43" spans="1:9" ht="12.95" customHeight="1" x14ac:dyDescent="0.25">
      <c r="A43" s="143" t="s">
        <v>154</v>
      </c>
      <c r="B43" s="148"/>
      <c r="C43" s="145"/>
      <c r="D43" s="145"/>
      <c r="E43" s="145"/>
      <c r="F43" s="148"/>
      <c r="G43" s="80"/>
      <c r="H43" s="80"/>
      <c r="I43" s="17"/>
    </row>
    <row r="44" spans="1:9" ht="12.95" customHeight="1" x14ac:dyDescent="0.25">
      <c r="A44" s="143" t="s">
        <v>89</v>
      </c>
      <c r="B44" s="148"/>
      <c r="C44" s="145"/>
      <c r="D44" s="145"/>
      <c r="E44" s="145"/>
      <c r="F44" s="148"/>
      <c r="G44" s="77"/>
      <c r="H44" s="77"/>
      <c r="I44" s="17"/>
    </row>
    <row r="45" spans="1:9" ht="12.95" customHeight="1" x14ac:dyDescent="0.25">
      <c r="A45" s="143" t="s">
        <v>91</v>
      </c>
      <c r="B45" s="148"/>
      <c r="C45" s="147"/>
      <c r="D45" s="147"/>
      <c r="E45" s="147"/>
      <c r="F45" s="148"/>
      <c r="G45" s="17"/>
      <c r="H45" s="17"/>
      <c r="I45" s="17"/>
    </row>
    <row r="46" spans="1:9" x14ac:dyDescent="0.25">
      <c r="A46" s="143" t="s">
        <v>160</v>
      </c>
      <c r="B46" s="148"/>
      <c r="C46" s="147"/>
      <c r="D46" s="147"/>
      <c r="E46" s="147"/>
      <c r="F46" s="148"/>
      <c r="G46" s="17"/>
      <c r="H46" s="17"/>
      <c r="I46" s="17"/>
    </row>
    <row r="47" spans="1:9" ht="12.95" customHeight="1" thickBot="1" x14ac:dyDescent="0.3">
      <c r="A47" s="156" t="s">
        <v>179</v>
      </c>
      <c r="B47" s="165"/>
      <c r="C47" s="166"/>
      <c r="D47" s="166"/>
      <c r="E47" s="166"/>
      <c r="F47" s="167" t="s">
        <v>178</v>
      </c>
      <c r="G47" s="168"/>
      <c r="H47" s="168"/>
      <c r="I47" s="168"/>
    </row>
    <row r="48" spans="1:9" ht="15.95" customHeight="1" thickBot="1" x14ac:dyDescent="0.3">
      <c r="A48" s="153" t="s">
        <v>180</v>
      </c>
      <c r="B48" s="154" t="s">
        <v>226</v>
      </c>
      <c r="C48" s="155">
        <f>+C37+C39+C40+C42+C43+C44+C45+C46+C47</f>
        <v>99327300</v>
      </c>
      <c r="D48" s="155">
        <f>+D37+D39+D40+D42+D43+D44+D45+D46+D47</f>
        <v>99327300</v>
      </c>
      <c r="E48" s="155" t="e">
        <f>+E37+E39+E40+E42+E43+E44+E45+E46+E47</f>
        <v>#REF!</v>
      </c>
      <c r="F48" s="154" t="s">
        <v>227</v>
      </c>
      <c r="G48" s="13">
        <f>+G37+G39+G41+G42+G43+G44+G45+G46+G47</f>
        <v>102927300</v>
      </c>
      <c r="H48" s="13">
        <f>+H37+H39+H41+H42+H43+H44+H45+H46+H47</f>
        <v>102927300</v>
      </c>
      <c r="I48" s="13" t="e">
        <f>+I37+I39+I41+I42+I43+I44+I45+I46+I47</f>
        <v>#REF!</v>
      </c>
    </row>
    <row r="49" spans="1:9" ht="12.95" customHeight="1" x14ac:dyDescent="0.25">
      <c r="A49" s="139" t="s">
        <v>181</v>
      </c>
      <c r="B49" s="169" t="s">
        <v>228</v>
      </c>
      <c r="C49" s="170">
        <f>+C50+C51+C52+C53+C54</f>
        <v>3600000</v>
      </c>
      <c r="D49" s="170">
        <f>+D50+D51+D52+D53+D54</f>
        <v>3600000</v>
      </c>
      <c r="E49" s="170">
        <f>+E50+E51+E52+E53+E54</f>
        <v>643777</v>
      </c>
      <c r="F49" s="159" t="s">
        <v>186</v>
      </c>
      <c r="G49" s="25"/>
      <c r="H49" s="25"/>
      <c r="I49" s="25"/>
    </row>
    <row r="50" spans="1:9" ht="12.95" customHeight="1" x14ac:dyDescent="0.25">
      <c r="A50" s="143" t="s">
        <v>184</v>
      </c>
      <c r="B50" s="171" t="s">
        <v>229</v>
      </c>
      <c r="C50" s="145">
        <v>3600000</v>
      </c>
      <c r="D50" s="145">
        <v>3600000</v>
      </c>
      <c r="E50" s="160">
        <v>643777</v>
      </c>
      <c r="F50" s="159" t="s">
        <v>230</v>
      </c>
      <c r="G50" s="42"/>
      <c r="H50" s="42"/>
      <c r="I50" s="42"/>
    </row>
    <row r="51" spans="1:9" ht="12.95" customHeight="1" x14ac:dyDescent="0.25">
      <c r="A51" s="139" t="s">
        <v>187</v>
      </c>
      <c r="B51" s="171" t="s">
        <v>231</v>
      </c>
      <c r="C51" s="160"/>
      <c r="D51" s="160"/>
      <c r="E51" s="160"/>
      <c r="F51" s="159" t="s">
        <v>192</v>
      </c>
      <c r="G51" s="42"/>
      <c r="H51" s="42"/>
      <c r="I51" s="42"/>
    </row>
    <row r="52" spans="1:9" ht="12.95" customHeight="1" x14ac:dyDescent="0.25">
      <c r="A52" s="143" t="s">
        <v>190</v>
      </c>
      <c r="B52" s="171" t="s">
        <v>232</v>
      </c>
      <c r="C52" s="160"/>
      <c r="D52" s="160"/>
      <c r="E52" s="160"/>
      <c r="F52" s="159" t="s">
        <v>195</v>
      </c>
      <c r="G52" s="42">
        <f>'[1]1.1.sz.mell.'!E116</f>
        <v>0</v>
      </c>
      <c r="H52" s="42">
        <f>'1.1.sz.mell.'!E116</f>
        <v>0</v>
      </c>
      <c r="I52" s="42" t="e">
        <f>'1.1.sz.mell.'!#REF!</f>
        <v>#REF!</v>
      </c>
    </row>
    <row r="53" spans="1:9" ht="12.95" customHeight="1" x14ac:dyDescent="0.25">
      <c r="A53" s="139" t="s">
        <v>193</v>
      </c>
      <c r="B53" s="171" t="s">
        <v>233</v>
      </c>
      <c r="C53" s="160"/>
      <c r="D53" s="160"/>
      <c r="E53" s="160"/>
      <c r="F53" s="157" t="s">
        <v>198</v>
      </c>
      <c r="G53" s="42"/>
      <c r="H53" s="42"/>
      <c r="I53" s="42"/>
    </row>
    <row r="54" spans="1:9" ht="12.95" customHeight="1" x14ac:dyDescent="0.25">
      <c r="A54" s="143" t="s">
        <v>196</v>
      </c>
      <c r="B54" s="172" t="s">
        <v>234</v>
      </c>
      <c r="C54" s="160"/>
      <c r="D54" s="160"/>
      <c r="E54" s="160"/>
      <c r="F54" s="159" t="s">
        <v>235</v>
      </c>
      <c r="G54" s="42"/>
      <c r="H54" s="42"/>
      <c r="I54" s="42"/>
    </row>
    <row r="55" spans="1:9" ht="12.95" customHeight="1" x14ac:dyDescent="0.25">
      <c r="A55" s="139" t="s">
        <v>199</v>
      </c>
      <c r="B55" s="173" t="s">
        <v>236</v>
      </c>
      <c r="C55" s="161">
        <f>+C56+C57+C58+C59+C60</f>
        <v>0</v>
      </c>
      <c r="D55" s="161">
        <f>+D56+D57+D58+D59+D60</f>
        <v>0</v>
      </c>
      <c r="E55" s="161" t="e">
        <f>+E56+E57+E58+E59+E60</f>
        <v>#REF!</v>
      </c>
      <c r="F55" s="174" t="s">
        <v>204</v>
      </c>
      <c r="G55" s="42"/>
      <c r="H55" s="42"/>
      <c r="I55" s="42"/>
    </row>
    <row r="56" spans="1:9" ht="12.95" customHeight="1" x14ac:dyDescent="0.25">
      <c r="A56" s="143" t="s">
        <v>202</v>
      </c>
      <c r="B56" s="172" t="s">
        <v>237</v>
      </c>
      <c r="C56" s="160">
        <f>'[1]1.1.sz.mell.'!D68</f>
        <v>0</v>
      </c>
      <c r="D56" s="160">
        <f>'1.1.sz.mell.'!E68</f>
        <v>0</v>
      </c>
      <c r="E56" s="160" t="e">
        <f>'1.1.sz.mell.'!#REF!</f>
        <v>#REF!</v>
      </c>
      <c r="F56" s="174" t="s">
        <v>238</v>
      </c>
      <c r="G56" s="42"/>
      <c r="H56" s="42"/>
      <c r="I56" s="42"/>
    </row>
    <row r="57" spans="1:9" ht="12.95" customHeight="1" x14ac:dyDescent="0.25">
      <c r="A57" s="139" t="s">
        <v>205</v>
      </c>
      <c r="B57" s="172" t="s">
        <v>239</v>
      </c>
      <c r="C57" s="160"/>
      <c r="D57" s="160"/>
      <c r="E57" s="160"/>
      <c r="F57" s="175"/>
      <c r="G57" s="42"/>
      <c r="H57" s="42"/>
      <c r="I57" s="42"/>
    </row>
    <row r="58" spans="1:9" ht="12.95" customHeight="1" x14ac:dyDescent="0.25">
      <c r="A58" s="143" t="s">
        <v>207</v>
      </c>
      <c r="B58" s="171" t="s">
        <v>240</v>
      </c>
      <c r="C58" s="160"/>
      <c r="D58" s="160"/>
      <c r="E58" s="160"/>
      <c r="F58" s="176"/>
      <c r="G58" s="42"/>
      <c r="H58" s="42"/>
      <c r="I58" s="42"/>
    </row>
    <row r="59" spans="1:9" ht="12.95" customHeight="1" x14ac:dyDescent="0.25">
      <c r="A59" s="139" t="s">
        <v>210</v>
      </c>
      <c r="B59" s="177" t="s">
        <v>241</v>
      </c>
      <c r="C59" s="160"/>
      <c r="D59" s="160"/>
      <c r="E59" s="160"/>
      <c r="F59" s="148"/>
      <c r="G59" s="42"/>
      <c r="H59" s="42"/>
      <c r="I59" s="42"/>
    </row>
    <row r="60" spans="1:9" ht="12.95" customHeight="1" thickBot="1" x14ac:dyDescent="0.3">
      <c r="A60" s="143" t="s">
        <v>213</v>
      </c>
      <c r="B60" s="178" t="s">
        <v>242</v>
      </c>
      <c r="C60" s="160"/>
      <c r="D60" s="160"/>
      <c r="E60" s="160"/>
      <c r="F60" s="176"/>
      <c r="G60" s="42"/>
      <c r="H60" s="42"/>
      <c r="I60" s="42"/>
    </row>
    <row r="61" spans="1:9" ht="21.75" customHeight="1" thickBot="1" x14ac:dyDescent="0.3">
      <c r="A61" s="153" t="s">
        <v>216</v>
      </c>
      <c r="B61" s="154" t="s">
        <v>243</v>
      </c>
      <c r="C61" s="155">
        <f>+C49+C55</f>
        <v>3600000</v>
      </c>
      <c r="D61" s="155">
        <f>+D49+D55</f>
        <v>3600000</v>
      </c>
      <c r="E61" s="155" t="e">
        <f>+E49+E55</f>
        <v>#REF!</v>
      </c>
      <c r="F61" s="154" t="s">
        <v>244</v>
      </c>
      <c r="G61" s="13">
        <f>SUM(G49:G60)</f>
        <v>0</v>
      </c>
      <c r="H61" s="13">
        <f>SUM(H49:H60)</f>
        <v>0</v>
      </c>
      <c r="I61" s="13" t="e">
        <f>SUM(I49:I60)</f>
        <v>#REF!</v>
      </c>
    </row>
    <row r="62" spans="1:9" ht="13.5" thickBot="1" x14ac:dyDescent="0.3">
      <c r="A62" s="153" t="s">
        <v>245</v>
      </c>
      <c r="B62" s="163" t="s">
        <v>246</v>
      </c>
      <c r="C62" s="164">
        <f>+C48+C61</f>
        <v>102927300</v>
      </c>
      <c r="D62" s="164">
        <f>+D48+D61</f>
        <v>102927300</v>
      </c>
      <c r="E62" s="164" t="e">
        <f>+E48+E61</f>
        <v>#REF!</v>
      </c>
      <c r="F62" s="163" t="s">
        <v>247</v>
      </c>
      <c r="G62" s="164">
        <f>+G48+G61</f>
        <v>102927300</v>
      </c>
      <c r="H62" s="164">
        <f>+H48+H61</f>
        <v>102927300</v>
      </c>
      <c r="I62" s="164" t="e">
        <f>+I48+I61</f>
        <v>#REF!</v>
      </c>
    </row>
    <row r="63" spans="1:9" ht="13.5" thickBot="1" x14ac:dyDescent="0.3">
      <c r="A63" s="153" t="s">
        <v>248</v>
      </c>
      <c r="B63" s="163" t="s">
        <v>214</v>
      </c>
      <c r="C63" s="164"/>
      <c r="D63" s="164">
        <f>IF(D48-H48&lt;0,H48-D48,"-")</f>
        <v>3600000</v>
      </c>
      <c r="E63" s="164" t="e">
        <f>IF(E48-I48&lt;0,I48-E48,"-")</f>
        <v>#REF!</v>
      </c>
      <c r="F63" s="163" t="s">
        <v>215</v>
      </c>
      <c r="G63" s="164" t="str">
        <f>IF(D48-G48&gt;0,D48-G48,"-")</f>
        <v>-</v>
      </c>
      <c r="H63" s="164" t="str">
        <f>IF(D48-H48&gt;0,D48-H48,"-")</f>
        <v>-</v>
      </c>
      <c r="I63" s="164" t="e">
        <f>IF(E48-I48&gt;0,E48-I48,"-")</f>
        <v>#REF!</v>
      </c>
    </row>
    <row r="64" spans="1:9" ht="13.5" thickBot="1" x14ac:dyDescent="0.3">
      <c r="A64" s="153" t="s">
        <v>249</v>
      </c>
      <c r="B64" s="163" t="s">
        <v>217</v>
      </c>
      <c r="C64" s="164"/>
      <c r="D64" s="164" t="str">
        <f>IF(D48+D49-H62&lt;0,H62-(D48+D49+D56),"-")</f>
        <v>-</v>
      </c>
      <c r="E64" s="164" t="e">
        <f>IF(E48+E49-I62&lt;0,I62-(E48+E49+E56),"-")</f>
        <v>#REF!</v>
      </c>
      <c r="F64" s="163" t="s">
        <v>218</v>
      </c>
      <c r="G64" s="164" t="str">
        <f>IF(D48+D49-G62&gt;0,D48+D49-G62,"-")</f>
        <v>-</v>
      </c>
      <c r="H64" s="164" t="str">
        <f>IF(D48+D49-H62&gt;0,D48+D49-H62,"-")</f>
        <v>-</v>
      </c>
      <c r="I64" s="164" t="e">
        <f>IF(E48+E49-I62&gt;0,E48+E49-I62,"-")</f>
        <v>#REF!</v>
      </c>
    </row>
    <row r="65" spans="1:9" ht="13.5" thickBot="1" x14ac:dyDescent="0.3">
      <c r="A65" s="153" t="s">
        <v>250</v>
      </c>
      <c r="B65" s="163" t="s">
        <v>251</v>
      </c>
      <c r="C65" s="164">
        <f>SUM(C62,C28)</f>
        <v>294173034</v>
      </c>
      <c r="D65" s="164">
        <f>SUM(D62,D28)</f>
        <v>258412781</v>
      </c>
      <c r="E65" s="164" t="e">
        <f>SUM(E62,E28)</f>
        <v>#REF!</v>
      </c>
      <c r="F65" s="163" t="s">
        <v>252</v>
      </c>
      <c r="G65" s="164">
        <f>SUM(G62,G28)</f>
        <v>294173034</v>
      </c>
      <c r="H65" s="164">
        <f>SUM(H62,H28)</f>
        <v>258412781</v>
      </c>
      <c r="I65" s="164" t="e">
        <f>SUM(I62,I28)</f>
        <v>#REF!</v>
      </c>
    </row>
    <row r="67" spans="1:9" x14ac:dyDescent="0.25">
      <c r="F67" s="51">
        <f>H65-D65</f>
        <v>0</v>
      </c>
    </row>
  </sheetData>
  <mergeCells count="3">
    <mergeCell ref="A3:A4"/>
    <mergeCell ref="A34:A35"/>
    <mergeCell ref="B32:H32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view="pageLayout" zoomScaleNormal="100" zoomScaleSheetLayoutView="130" workbookViewId="0">
      <selection activeCell="E44" sqref="E44"/>
    </sheetView>
  </sheetViews>
  <sheetFormatPr defaultColWidth="9.125" defaultRowHeight="12.75" x14ac:dyDescent="0.25"/>
  <cols>
    <col min="1" max="1" width="8.375" style="45" customWidth="1"/>
    <col min="2" max="2" width="48.625" style="6" customWidth="1"/>
    <col min="3" max="3" width="10.875" style="6" bestFit="1" customWidth="1"/>
    <col min="4" max="5" width="10" style="6" bestFit="1" customWidth="1"/>
    <col min="6" max="16384" width="9.125" style="6"/>
  </cols>
  <sheetData>
    <row r="1" spans="1:5" ht="15.75" customHeight="1" thickBot="1" x14ac:dyDescent="0.3">
      <c r="A1" s="617" t="s">
        <v>253</v>
      </c>
      <c r="B1" s="619" t="s">
        <v>254</v>
      </c>
      <c r="C1" s="612" t="s">
        <v>1114</v>
      </c>
      <c r="D1" s="613"/>
      <c r="E1" s="614"/>
    </row>
    <row r="2" spans="1:5" s="9" customFormat="1" ht="16.5" thickBot="1" x14ac:dyDescent="0.3">
      <c r="A2" s="618"/>
      <c r="B2" s="620"/>
      <c r="C2" s="50" t="s">
        <v>255</v>
      </c>
      <c r="D2" s="50" t="s">
        <v>256</v>
      </c>
      <c r="E2" s="615" t="s">
        <v>257</v>
      </c>
    </row>
    <row r="3" spans="1:5" s="9" customFormat="1" ht="15.95" customHeight="1" thickBot="1" x14ac:dyDescent="0.3">
      <c r="A3" s="10"/>
      <c r="B3" s="11" t="s">
        <v>168</v>
      </c>
      <c r="C3" s="621" t="s">
        <v>258</v>
      </c>
      <c r="D3" s="622"/>
      <c r="E3" s="616"/>
    </row>
    <row r="4" spans="1:5" s="14" customFormat="1" ht="12" customHeight="1" thickBot="1" x14ac:dyDescent="0.3">
      <c r="A4" s="7" t="s">
        <v>10</v>
      </c>
      <c r="B4" s="12" t="s">
        <v>259</v>
      </c>
      <c r="C4" s="13">
        <f>SUM(C5:C15)</f>
        <v>4826000</v>
      </c>
      <c r="D4" s="13">
        <f t="shared" ref="D4:E4" si="0">SUM(D5:D15)</f>
        <v>0</v>
      </c>
      <c r="E4" s="13">
        <f t="shared" si="0"/>
        <v>4826000</v>
      </c>
    </row>
    <row r="5" spans="1:5" s="74" customFormat="1" ht="12" customHeight="1" x14ac:dyDescent="0.2">
      <c r="A5" s="15" t="s">
        <v>446</v>
      </c>
      <c r="B5" s="76" t="s">
        <v>52</v>
      </c>
      <c r="C5" s="77"/>
      <c r="D5" s="77"/>
      <c r="E5" s="77">
        <f>SUM(C5:D5)</f>
        <v>0</v>
      </c>
    </row>
    <row r="6" spans="1:5" s="74" customFormat="1" ht="12" customHeight="1" x14ac:dyDescent="0.2">
      <c r="A6" s="15" t="s">
        <v>447</v>
      </c>
      <c r="B6" s="79" t="s">
        <v>54</v>
      </c>
      <c r="C6" s="80">
        <v>2600000</v>
      </c>
      <c r="D6" s="80"/>
      <c r="E6" s="80">
        <f t="shared" ref="E6:E15" si="1">SUM(C6:D6)</f>
        <v>2600000</v>
      </c>
    </row>
    <row r="7" spans="1:5" s="74" customFormat="1" ht="12" customHeight="1" x14ac:dyDescent="0.2">
      <c r="A7" s="15" t="s">
        <v>448</v>
      </c>
      <c r="B7" s="79" t="s">
        <v>56</v>
      </c>
      <c r="C7" s="80"/>
      <c r="D7" s="80"/>
      <c r="E7" s="80">
        <f t="shared" si="1"/>
        <v>0</v>
      </c>
    </row>
    <row r="8" spans="1:5" s="74" customFormat="1" ht="12" customHeight="1" x14ac:dyDescent="0.2">
      <c r="A8" s="15" t="s">
        <v>449</v>
      </c>
      <c r="B8" s="79" t="s">
        <v>58</v>
      </c>
      <c r="C8" s="80"/>
      <c r="D8" s="80"/>
      <c r="E8" s="80">
        <f t="shared" si="1"/>
        <v>0</v>
      </c>
    </row>
    <row r="9" spans="1:5" s="74" customFormat="1" ht="12" customHeight="1" x14ac:dyDescent="0.2">
      <c r="A9" s="15" t="s">
        <v>139</v>
      </c>
      <c r="B9" s="79" t="s">
        <v>60</v>
      </c>
      <c r="C9" s="80">
        <v>1200000</v>
      </c>
      <c r="D9" s="80"/>
      <c r="E9" s="80">
        <f t="shared" si="1"/>
        <v>1200000</v>
      </c>
    </row>
    <row r="10" spans="1:5" s="74" customFormat="1" ht="12" customHeight="1" x14ac:dyDescent="0.2">
      <c r="A10" s="15" t="s">
        <v>450</v>
      </c>
      <c r="B10" s="79" t="s">
        <v>62</v>
      </c>
      <c r="C10" s="80">
        <v>1026000</v>
      </c>
      <c r="D10" s="80"/>
      <c r="E10" s="80">
        <f t="shared" si="1"/>
        <v>1026000</v>
      </c>
    </row>
    <row r="11" spans="1:5" s="74" customFormat="1" ht="12" customHeight="1" x14ac:dyDescent="0.2">
      <c r="A11" s="15" t="s">
        <v>451</v>
      </c>
      <c r="B11" s="79" t="s">
        <v>64</v>
      </c>
      <c r="C11" s="80"/>
      <c r="D11" s="80"/>
      <c r="E11" s="80">
        <f t="shared" si="1"/>
        <v>0</v>
      </c>
    </row>
    <row r="12" spans="1:5" s="74" customFormat="1" ht="12" customHeight="1" x14ac:dyDescent="0.2">
      <c r="A12" s="15" t="s">
        <v>452</v>
      </c>
      <c r="B12" s="79" t="s">
        <v>66</v>
      </c>
      <c r="C12" s="80"/>
      <c r="D12" s="80"/>
      <c r="E12" s="80">
        <f t="shared" si="1"/>
        <v>0</v>
      </c>
    </row>
    <row r="13" spans="1:5" s="74" customFormat="1" x14ac:dyDescent="0.2">
      <c r="A13" s="15" t="s">
        <v>453</v>
      </c>
      <c r="B13" s="79" t="s">
        <v>68</v>
      </c>
      <c r="C13" s="86"/>
      <c r="D13" s="86"/>
      <c r="E13" s="86">
        <f t="shared" si="1"/>
        <v>0</v>
      </c>
    </row>
    <row r="14" spans="1:5" s="74" customFormat="1" x14ac:dyDescent="0.2">
      <c r="A14" s="15" t="s">
        <v>454</v>
      </c>
      <c r="B14" s="82" t="s">
        <v>1053</v>
      </c>
      <c r="C14" s="87"/>
      <c r="D14" s="87"/>
      <c r="E14" s="87"/>
    </row>
    <row r="15" spans="1:5" s="74" customFormat="1" ht="12" customHeight="1" thickBot="1" x14ac:dyDescent="0.25">
      <c r="A15" s="15" t="s">
        <v>1064</v>
      </c>
      <c r="B15" s="82" t="s">
        <v>70</v>
      </c>
      <c r="C15" s="87"/>
      <c r="D15" s="87"/>
      <c r="E15" s="87">
        <f t="shared" si="1"/>
        <v>0</v>
      </c>
    </row>
    <row r="16" spans="1:5" s="14" customFormat="1" ht="12" customHeight="1" thickBot="1" x14ac:dyDescent="0.3">
      <c r="A16" s="7" t="s">
        <v>23</v>
      </c>
      <c r="B16" s="12" t="s">
        <v>260</v>
      </c>
      <c r="C16" s="13">
        <f t="shared" ref="C16:E16" si="2">SUM(C17:C21)</f>
        <v>0</v>
      </c>
      <c r="D16" s="13">
        <f t="shared" si="2"/>
        <v>0</v>
      </c>
      <c r="E16" s="13">
        <f t="shared" si="2"/>
        <v>0</v>
      </c>
    </row>
    <row r="17" spans="1:5" s="18" customFormat="1" ht="12" customHeight="1" x14ac:dyDescent="0.2">
      <c r="A17" s="15" t="s">
        <v>455</v>
      </c>
      <c r="B17" s="76" t="s">
        <v>26</v>
      </c>
      <c r="C17" s="17"/>
      <c r="D17" s="17"/>
      <c r="E17" s="17">
        <f t="shared" ref="E17:E21" si="3">SUM(C17:D17)</f>
        <v>0</v>
      </c>
    </row>
    <row r="18" spans="1:5" s="18" customFormat="1" ht="12" customHeight="1" x14ac:dyDescent="0.2">
      <c r="A18" s="15" t="s">
        <v>456</v>
      </c>
      <c r="B18" s="79" t="s">
        <v>28</v>
      </c>
      <c r="C18" s="17"/>
      <c r="D18" s="17"/>
      <c r="E18" s="17">
        <f t="shared" si="3"/>
        <v>0</v>
      </c>
    </row>
    <row r="19" spans="1:5" s="18" customFormat="1" ht="12" customHeight="1" x14ac:dyDescent="0.2">
      <c r="A19" s="15" t="s">
        <v>457</v>
      </c>
      <c r="B19" s="79" t="s">
        <v>30</v>
      </c>
      <c r="C19" s="17"/>
      <c r="D19" s="17"/>
      <c r="E19" s="17">
        <f t="shared" si="3"/>
        <v>0</v>
      </c>
    </row>
    <row r="20" spans="1:5" s="18" customFormat="1" ht="12" customHeight="1" x14ac:dyDescent="0.2">
      <c r="A20" s="15" t="s">
        <v>458</v>
      </c>
      <c r="B20" s="79" t="s">
        <v>32</v>
      </c>
      <c r="C20" s="17"/>
      <c r="D20" s="17"/>
      <c r="E20" s="17">
        <f t="shared" si="3"/>
        <v>0</v>
      </c>
    </row>
    <row r="21" spans="1:5" s="18" customFormat="1" ht="12" customHeight="1" thickBot="1" x14ac:dyDescent="0.3">
      <c r="A21" s="15" t="s">
        <v>459</v>
      </c>
      <c r="B21" s="16" t="s">
        <v>261</v>
      </c>
      <c r="C21" s="17"/>
      <c r="D21" s="17"/>
      <c r="E21" s="17">
        <f t="shared" si="3"/>
        <v>0</v>
      </c>
    </row>
    <row r="22" spans="1:5" s="18" customFormat="1" ht="12" customHeight="1" thickBot="1" x14ac:dyDescent="0.3">
      <c r="A22" s="20" t="s">
        <v>35</v>
      </c>
      <c r="B22" s="21" t="s">
        <v>175</v>
      </c>
      <c r="C22" s="22"/>
      <c r="D22" s="22"/>
      <c r="E22" s="22"/>
    </row>
    <row r="23" spans="1:5" s="18" customFormat="1" ht="12" customHeight="1" thickBot="1" x14ac:dyDescent="0.3">
      <c r="A23" s="20" t="s">
        <v>147</v>
      </c>
      <c r="B23" s="21" t="s">
        <v>262</v>
      </c>
      <c r="C23" s="13">
        <f>+C24+C28</f>
        <v>0</v>
      </c>
      <c r="D23" s="13">
        <f>+D24+D28</f>
        <v>0</v>
      </c>
      <c r="E23" s="13">
        <f>+E24+E28</f>
        <v>0</v>
      </c>
    </row>
    <row r="24" spans="1:5" s="18" customFormat="1" ht="12" customHeight="1" x14ac:dyDescent="0.2">
      <c r="A24" s="23" t="s">
        <v>460</v>
      </c>
      <c r="B24" s="76" t="s">
        <v>38</v>
      </c>
      <c r="C24" s="25"/>
      <c r="D24" s="25"/>
      <c r="E24" s="25">
        <f>SUM(C24:D24)</f>
        <v>0</v>
      </c>
    </row>
    <row r="25" spans="1:5" s="18" customFormat="1" ht="12" customHeight="1" x14ac:dyDescent="0.2">
      <c r="A25" s="23" t="s">
        <v>461</v>
      </c>
      <c r="B25" s="79" t="s">
        <v>40</v>
      </c>
      <c r="C25" s="80"/>
      <c r="D25" s="80"/>
      <c r="E25" s="80"/>
    </row>
    <row r="26" spans="1:5" s="18" customFormat="1" ht="12" customHeight="1" x14ac:dyDescent="0.2">
      <c r="A26" s="23" t="s">
        <v>462</v>
      </c>
      <c r="B26" s="79" t="s">
        <v>42</v>
      </c>
      <c r="C26" s="80"/>
      <c r="D26" s="80"/>
      <c r="E26" s="80"/>
    </row>
    <row r="27" spans="1:5" s="18" customFormat="1" ht="12" customHeight="1" x14ac:dyDescent="0.2">
      <c r="A27" s="23" t="s">
        <v>463</v>
      </c>
      <c r="B27" s="79" t="s">
        <v>44</v>
      </c>
      <c r="C27" s="80"/>
      <c r="D27" s="80"/>
      <c r="E27" s="80"/>
    </row>
    <row r="28" spans="1:5" s="18" customFormat="1" ht="12" customHeight="1" thickBot="1" x14ac:dyDescent="0.3">
      <c r="A28" s="23" t="s">
        <v>464</v>
      </c>
      <c r="B28" s="26" t="s">
        <v>263</v>
      </c>
      <c r="C28" s="27"/>
      <c r="D28" s="27"/>
      <c r="E28" s="27">
        <f>SUM(C28:D28)</f>
        <v>0</v>
      </c>
    </row>
    <row r="29" spans="1:5" s="18" customFormat="1" ht="12" customHeight="1" thickBot="1" x14ac:dyDescent="0.3">
      <c r="A29" s="20" t="s">
        <v>49</v>
      </c>
      <c r="B29" s="21" t="s">
        <v>264</v>
      </c>
      <c r="C29" s="13">
        <f>+C30+C31+C32</f>
        <v>0</v>
      </c>
      <c r="D29" s="13">
        <f>+D30+D31+D32</f>
        <v>0</v>
      </c>
      <c r="E29" s="13">
        <f>+E30+E31+E32</f>
        <v>0</v>
      </c>
    </row>
    <row r="30" spans="1:5" s="18" customFormat="1" ht="12" customHeight="1" x14ac:dyDescent="0.25">
      <c r="A30" s="23" t="s">
        <v>51</v>
      </c>
      <c r="B30" s="24" t="s">
        <v>74</v>
      </c>
      <c r="C30" s="25"/>
      <c r="D30" s="25"/>
      <c r="E30" s="25">
        <f>SUM(C30:D30)</f>
        <v>0</v>
      </c>
    </row>
    <row r="31" spans="1:5" s="18" customFormat="1" ht="12" customHeight="1" x14ac:dyDescent="0.25">
      <c r="A31" s="23" t="s">
        <v>53</v>
      </c>
      <c r="B31" s="26" t="s">
        <v>76</v>
      </c>
      <c r="C31" s="27"/>
      <c r="D31" s="27"/>
      <c r="E31" s="27">
        <f>SUM(C31:D31)</f>
        <v>0</v>
      </c>
    </row>
    <row r="32" spans="1:5" s="18" customFormat="1" ht="12" customHeight="1" thickBot="1" x14ac:dyDescent="0.3">
      <c r="A32" s="15" t="s">
        <v>55</v>
      </c>
      <c r="B32" s="29" t="s">
        <v>78</v>
      </c>
      <c r="C32" s="28"/>
      <c r="D32" s="28"/>
      <c r="E32" s="28">
        <f>SUM(C32:D32)</f>
        <v>0</v>
      </c>
    </row>
    <row r="33" spans="1:5" s="14" customFormat="1" ht="12" customHeight="1" thickBot="1" x14ac:dyDescent="0.3">
      <c r="A33" s="20" t="s">
        <v>71</v>
      </c>
      <c r="B33" s="21" t="s">
        <v>176</v>
      </c>
      <c r="C33" s="22">
        <f t="shared" ref="C33:E33" si="4">SUM(C34:C38)</f>
        <v>0</v>
      </c>
      <c r="D33" s="22">
        <f t="shared" si="4"/>
        <v>0</v>
      </c>
      <c r="E33" s="22">
        <f t="shared" si="4"/>
        <v>0</v>
      </c>
    </row>
    <row r="34" spans="1:5" s="74" customFormat="1" ht="22.5" x14ac:dyDescent="0.2">
      <c r="A34" s="23" t="s">
        <v>466</v>
      </c>
      <c r="B34" s="76" t="s">
        <v>525</v>
      </c>
      <c r="C34" s="77"/>
      <c r="D34" s="77"/>
      <c r="E34" s="77">
        <f t="shared" ref="E34:E38" si="5">SUM(C34:D34)</f>
        <v>0</v>
      </c>
    </row>
    <row r="35" spans="1:5" s="74" customFormat="1" ht="22.5" x14ac:dyDescent="0.2">
      <c r="A35" s="23" t="s">
        <v>467</v>
      </c>
      <c r="B35" s="79" t="s">
        <v>559</v>
      </c>
      <c r="C35" s="80"/>
      <c r="D35" s="80"/>
      <c r="E35" s="80">
        <f t="shared" si="5"/>
        <v>0</v>
      </c>
    </row>
    <row r="36" spans="1:5" s="74" customFormat="1" ht="22.5" x14ac:dyDescent="0.2">
      <c r="A36" s="23" t="s">
        <v>468</v>
      </c>
      <c r="B36" s="79" t="s">
        <v>554</v>
      </c>
      <c r="C36" s="80"/>
      <c r="D36" s="80"/>
      <c r="E36" s="80">
        <f t="shared" si="5"/>
        <v>0</v>
      </c>
    </row>
    <row r="37" spans="1:5" s="74" customFormat="1" ht="22.5" x14ac:dyDescent="0.2">
      <c r="A37" s="23" t="s">
        <v>469</v>
      </c>
      <c r="B37" s="82" t="s">
        <v>533</v>
      </c>
      <c r="C37" s="84"/>
      <c r="D37" s="84"/>
      <c r="E37" s="80">
        <f t="shared" si="5"/>
        <v>0</v>
      </c>
    </row>
    <row r="38" spans="1:5" s="74" customFormat="1" ht="12" customHeight="1" thickBot="1" x14ac:dyDescent="0.25">
      <c r="A38" s="23" t="s">
        <v>558</v>
      </c>
      <c r="B38" s="82" t="s">
        <v>534</v>
      </c>
      <c r="C38" s="84"/>
      <c r="D38" s="84"/>
      <c r="E38" s="80">
        <f t="shared" si="5"/>
        <v>0</v>
      </c>
    </row>
    <row r="39" spans="1:5" s="14" customFormat="1" ht="12" customHeight="1" thickBot="1" x14ac:dyDescent="0.3">
      <c r="A39" s="20" t="s">
        <v>154</v>
      </c>
      <c r="B39" s="21" t="s">
        <v>265</v>
      </c>
      <c r="C39" s="30"/>
      <c r="D39" s="30"/>
      <c r="E39" s="30">
        <f>SUM(C39:D39)</f>
        <v>0</v>
      </c>
    </row>
    <row r="40" spans="1:5" s="14" customFormat="1" ht="12" customHeight="1" thickBot="1" x14ac:dyDescent="0.3">
      <c r="A40" s="7" t="s">
        <v>89</v>
      </c>
      <c r="B40" s="21" t="s">
        <v>266</v>
      </c>
      <c r="C40" s="31">
        <f t="shared" ref="C40:E40" si="6">+C4+C16+C22+C23+C29+C33+C39</f>
        <v>4826000</v>
      </c>
      <c r="D40" s="31">
        <f t="shared" si="6"/>
        <v>0</v>
      </c>
      <c r="E40" s="31">
        <f t="shared" si="6"/>
        <v>4826000</v>
      </c>
    </row>
    <row r="41" spans="1:5" s="14" customFormat="1" ht="12" customHeight="1" thickBot="1" x14ac:dyDescent="0.3">
      <c r="A41" s="32" t="s">
        <v>91</v>
      </c>
      <c r="B41" s="21" t="s">
        <v>267</v>
      </c>
      <c r="C41" s="31">
        <f>+C42+C43+C44</f>
        <v>29913760</v>
      </c>
      <c r="D41" s="31">
        <f>+D42+D43+D44</f>
        <v>0</v>
      </c>
      <c r="E41" s="31">
        <f>+E42+E43+E44</f>
        <v>29913760</v>
      </c>
    </row>
    <row r="42" spans="1:5" s="14" customFormat="1" ht="12" customHeight="1" x14ac:dyDescent="0.25">
      <c r="A42" s="23" t="s">
        <v>268</v>
      </c>
      <c r="B42" s="24" t="s">
        <v>229</v>
      </c>
      <c r="C42" s="25">
        <v>223896</v>
      </c>
      <c r="D42" s="25"/>
      <c r="E42" s="25">
        <f>SUM(C42:D42)</f>
        <v>223896</v>
      </c>
    </row>
    <row r="43" spans="1:5" s="14" customFormat="1" ht="12" customHeight="1" x14ac:dyDescent="0.25">
      <c r="A43" s="23" t="s">
        <v>269</v>
      </c>
      <c r="B43" s="26" t="s">
        <v>270</v>
      </c>
      <c r="C43" s="27"/>
      <c r="D43" s="27"/>
      <c r="E43" s="27">
        <f>SUM(C43:D43)</f>
        <v>0</v>
      </c>
    </row>
    <row r="44" spans="1:5" s="18" customFormat="1" ht="12" customHeight="1" thickBot="1" x14ac:dyDescent="0.3">
      <c r="A44" s="15" t="s">
        <v>271</v>
      </c>
      <c r="B44" s="29" t="s">
        <v>272</v>
      </c>
      <c r="C44" s="28">
        <v>29689864</v>
      </c>
      <c r="D44" s="28">
        <f t="shared" ref="D44:E44" si="7">D62-(D40+D42+D43)</f>
        <v>0</v>
      </c>
      <c r="E44" s="28">
        <f t="shared" si="7"/>
        <v>29689864</v>
      </c>
    </row>
    <row r="45" spans="1:5" s="18" customFormat="1" ht="15" customHeight="1" thickBot="1" x14ac:dyDescent="0.25">
      <c r="A45" s="32" t="s">
        <v>160</v>
      </c>
      <c r="B45" s="33" t="s">
        <v>273</v>
      </c>
      <c r="C45" s="34">
        <f>+C40+C41</f>
        <v>34739760</v>
      </c>
      <c r="D45" s="34">
        <f>+D40+D41</f>
        <v>0</v>
      </c>
      <c r="E45" s="34">
        <f>+E40+E41</f>
        <v>34739760</v>
      </c>
    </row>
    <row r="46" spans="1:5" s="18" customFormat="1" ht="15" customHeight="1" thickBot="1" x14ac:dyDescent="0.3">
      <c r="A46" s="35"/>
      <c r="B46" s="36"/>
      <c r="C46" s="357"/>
      <c r="D46" s="357"/>
      <c r="E46" s="357"/>
    </row>
    <row r="47" spans="1:5" s="9" customFormat="1" ht="16.5" customHeight="1" thickBot="1" x14ac:dyDescent="0.3">
      <c r="A47" s="40"/>
      <c r="B47" s="278" t="s">
        <v>169</v>
      </c>
      <c r="C47" s="612" t="s">
        <v>1114</v>
      </c>
      <c r="D47" s="613"/>
      <c r="E47" s="614"/>
    </row>
    <row r="48" spans="1:5" s="41" customFormat="1" ht="12" customHeight="1" thickBot="1" x14ac:dyDescent="0.3">
      <c r="A48" s="20" t="s">
        <v>10</v>
      </c>
      <c r="B48" s="21" t="s">
        <v>274</v>
      </c>
      <c r="C48" s="13">
        <f>SUM(C49:C53)</f>
        <v>34139760</v>
      </c>
      <c r="D48" s="13">
        <f>SUM(D49:D53)</f>
        <v>0</v>
      </c>
      <c r="E48" s="13">
        <f>SUM(E49:E53)</f>
        <v>34139760</v>
      </c>
    </row>
    <row r="49" spans="1:5" ht="12" customHeight="1" x14ac:dyDescent="0.25">
      <c r="A49" s="15" t="s">
        <v>12</v>
      </c>
      <c r="B49" s="19" t="s">
        <v>135</v>
      </c>
      <c r="C49" s="25">
        <v>20717034</v>
      </c>
      <c r="D49" s="25"/>
      <c r="E49" s="25">
        <f>SUM(C49:D49)</f>
        <v>20717034</v>
      </c>
    </row>
    <row r="50" spans="1:5" ht="12" customHeight="1" x14ac:dyDescent="0.25">
      <c r="A50" s="15" t="s">
        <v>14</v>
      </c>
      <c r="B50" s="16" t="s">
        <v>136</v>
      </c>
      <c r="C50" s="42">
        <v>3651726</v>
      </c>
      <c r="D50" s="42"/>
      <c r="E50" s="42">
        <f>SUM(C50:D50)</f>
        <v>3651726</v>
      </c>
    </row>
    <row r="51" spans="1:5" ht="12" customHeight="1" x14ac:dyDescent="0.25">
      <c r="A51" s="15" t="s">
        <v>16</v>
      </c>
      <c r="B51" s="16" t="s">
        <v>137</v>
      </c>
      <c r="C51" s="42">
        <v>9771000</v>
      </c>
      <c r="D51" s="42"/>
      <c r="E51" s="42">
        <f>SUM(C51:D51)</f>
        <v>9771000</v>
      </c>
    </row>
    <row r="52" spans="1:5" ht="12" customHeight="1" x14ac:dyDescent="0.25">
      <c r="A52" s="15" t="s">
        <v>18</v>
      </c>
      <c r="B52" s="16" t="s">
        <v>138</v>
      </c>
      <c r="C52" s="42"/>
      <c r="D52" s="42"/>
      <c r="E52" s="42">
        <f>SUM(C52:D52)</f>
        <v>0</v>
      </c>
    </row>
    <row r="53" spans="1:5" ht="12" customHeight="1" thickBot="1" x14ac:dyDescent="0.3">
      <c r="A53" s="15" t="s">
        <v>20</v>
      </c>
      <c r="B53" s="16" t="s">
        <v>140</v>
      </c>
      <c r="C53" s="42"/>
      <c r="D53" s="42"/>
      <c r="E53" s="42">
        <f>SUM(C53:D53)</f>
        <v>0</v>
      </c>
    </row>
    <row r="54" spans="1:5" ht="12" customHeight="1" thickBot="1" x14ac:dyDescent="0.3">
      <c r="A54" s="20" t="s">
        <v>23</v>
      </c>
      <c r="B54" s="21" t="s">
        <v>275</v>
      </c>
      <c r="C54" s="13">
        <f>C55+C57+C59</f>
        <v>600000</v>
      </c>
      <c r="D54" s="13">
        <f t="shared" ref="D54:E54" si="8">D55+D57+D59</f>
        <v>0</v>
      </c>
      <c r="E54" s="13">
        <f t="shared" si="8"/>
        <v>600000</v>
      </c>
    </row>
    <row r="55" spans="1:5" s="41" customFormat="1" ht="12" customHeight="1" x14ac:dyDescent="0.25">
      <c r="A55" s="15" t="s">
        <v>25</v>
      </c>
      <c r="B55" s="16" t="s">
        <v>141</v>
      </c>
      <c r="C55" s="25">
        <v>600000</v>
      </c>
      <c r="D55" s="25"/>
      <c r="E55" s="25">
        <f>SUM(C55:D55)</f>
        <v>600000</v>
      </c>
    </row>
    <row r="56" spans="1:5" s="41" customFormat="1" ht="12" customHeight="1" x14ac:dyDescent="0.25">
      <c r="A56" s="15" t="s">
        <v>27</v>
      </c>
      <c r="B56" s="110" t="s">
        <v>142</v>
      </c>
      <c r="C56" s="25"/>
      <c r="D56" s="25"/>
      <c r="E56" s="25"/>
    </row>
    <row r="57" spans="1:5" ht="12" customHeight="1" x14ac:dyDescent="0.25">
      <c r="A57" s="15" t="s">
        <v>29</v>
      </c>
      <c r="B57" s="110" t="s">
        <v>143</v>
      </c>
      <c r="C57" s="42"/>
      <c r="D57" s="42"/>
      <c r="E57" s="42">
        <f>SUM(C57:D57)</f>
        <v>0</v>
      </c>
    </row>
    <row r="58" spans="1:5" ht="12" customHeight="1" x14ac:dyDescent="0.25">
      <c r="A58" s="15" t="s">
        <v>31</v>
      </c>
      <c r="B58" s="110" t="s">
        <v>144</v>
      </c>
      <c r="C58" s="42"/>
      <c r="D58" s="42"/>
      <c r="E58" s="42"/>
    </row>
    <row r="59" spans="1:5" ht="12" customHeight="1" x14ac:dyDescent="0.25">
      <c r="A59" s="15" t="s">
        <v>33</v>
      </c>
      <c r="B59" s="111" t="s">
        <v>145</v>
      </c>
      <c r="C59" s="42"/>
      <c r="D59" s="42"/>
      <c r="E59" s="42">
        <f>SUM(C59:D59)</f>
        <v>0</v>
      </c>
    </row>
    <row r="60" spans="1:5" ht="12" customHeight="1" thickBot="1" x14ac:dyDescent="0.3">
      <c r="A60" s="15" t="s">
        <v>31</v>
      </c>
      <c r="B60" s="110" t="s">
        <v>276</v>
      </c>
      <c r="C60" s="274"/>
      <c r="D60" s="274"/>
      <c r="E60" s="274">
        <f>SUM(C60:D60)</f>
        <v>0</v>
      </c>
    </row>
    <row r="61" spans="1:5" ht="12" customHeight="1" thickBot="1" x14ac:dyDescent="0.3">
      <c r="A61" s="276" t="s">
        <v>277</v>
      </c>
      <c r="B61" s="21" t="s">
        <v>336</v>
      </c>
      <c r="C61" s="275"/>
      <c r="D61" s="275"/>
      <c r="E61" s="275">
        <f>SUM(C61:D61)</f>
        <v>0</v>
      </c>
    </row>
    <row r="62" spans="1:5" ht="15" customHeight="1" thickBot="1" x14ac:dyDescent="0.3">
      <c r="A62" s="20" t="s">
        <v>147</v>
      </c>
      <c r="B62" s="43" t="s">
        <v>278</v>
      </c>
      <c r="C62" s="44">
        <f>+C48+C54+C61</f>
        <v>34739760</v>
      </c>
      <c r="D62" s="44">
        <f t="shared" ref="D62:E62" si="9">+D48+D54+D61</f>
        <v>0</v>
      </c>
      <c r="E62" s="44">
        <f t="shared" si="9"/>
        <v>34739760</v>
      </c>
    </row>
    <row r="63" spans="1:5" ht="13.5" thickBot="1" x14ac:dyDescent="0.3">
      <c r="C63" s="46"/>
      <c r="D63" s="46"/>
      <c r="E63" s="46"/>
    </row>
    <row r="64" spans="1:5" ht="15" customHeight="1" thickBot="1" x14ac:dyDescent="0.3">
      <c r="A64" s="47" t="s">
        <v>279</v>
      </c>
      <c r="B64" s="48"/>
      <c r="C64" s="350">
        <v>6</v>
      </c>
      <c r="D64" s="350"/>
      <c r="E64" s="350">
        <f>SUM(C64:D64)</f>
        <v>6</v>
      </c>
    </row>
    <row r="65" spans="1:5" ht="14.25" customHeight="1" thickBot="1" x14ac:dyDescent="0.3">
      <c r="A65" s="47" t="s">
        <v>280</v>
      </c>
      <c r="B65" s="48"/>
      <c r="C65" s="49"/>
      <c r="D65" s="49"/>
      <c r="E65" s="49"/>
    </row>
  </sheetData>
  <sheetProtection formatCells="0"/>
  <mergeCells count="6">
    <mergeCell ref="C47:E47"/>
    <mergeCell ref="E2:E3"/>
    <mergeCell ref="A1:A2"/>
    <mergeCell ref="B1:B2"/>
    <mergeCell ref="C1:E1"/>
    <mergeCell ref="C3:D3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300" r:id="rId1"/>
  <headerFooter alignWithMargins="0">
    <oddHeader>&amp;C&amp;"-,Félkövér"&amp;14Bátaapáti Község Önkormányzata Intézményei bevételei és kiadásai előirányzat csoport és kiemelt előirányzat szerinti bontásban&amp;R3.  mellékletAdatok: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G137"/>
  <sheetViews>
    <sheetView view="pageBreakPreview" zoomScale="115" zoomScaleNormal="100" zoomScaleSheetLayoutView="115" workbookViewId="0">
      <selection activeCell="E89" sqref="E89"/>
    </sheetView>
  </sheetViews>
  <sheetFormatPr defaultColWidth="9.125" defaultRowHeight="12.75" x14ac:dyDescent="0.25"/>
  <cols>
    <col min="1" max="1" width="9.75" style="45" customWidth="1"/>
    <col min="2" max="2" width="62" style="6" bestFit="1" customWidth="1"/>
    <col min="3" max="3" width="12.25" style="6" customWidth="1"/>
    <col min="4" max="4" width="11.125" style="6" bestFit="1" customWidth="1"/>
    <col min="5" max="5" width="12.125" style="6" bestFit="1" customWidth="1"/>
    <col min="6" max="6" width="10" style="6" bestFit="1" customWidth="1"/>
    <col min="7" max="7" width="12.125" style="6" bestFit="1" customWidth="1"/>
    <col min="8" max="238" width="9.125" style="6"/>
    <col min="239" max="239" width="11.875" style="6" customWidth="1"/>
    <col min="240" max="240" width="67.875" style="6" customWidth="1"/>
    <col min="241" max="241" width="21.375" style="6" customWidth="1"/>
    <col min="242" max="16384" width="9.125" style="6"/>
  </cols>
  <sheetData>
    <row r="1" spans="1:7" s="54" customFormat="1" ht="15.75" thickBot="1" x14ac:dyDescent="0.3">
      <c r="A1" s="280" t="s">
        <v>253</v>
      </c>
      <c r="B1" s="297" t="s">
        <v>254</v>
      </c>
      <c r="C1" s="575"/>
      <c r="D1" s="623" t="s">
        <v>282</v>
      </c>
      <c r="E1" s="624"/>
      <c r="F1" s="624"/>
      <c r="G1" s="625"/>
    </row>
    <row r="2" spans="1:7" s="282" customFormat="1" ht="21.75" thickBot="1" x14ac:dyDescent="0.3">
      <c r="A2" s="281">
        <v>1</v>
      </c>
      <c r="B2" s="595">
        <v>2</v>
      </c>
      <c r="C2" s="602" t="s">
        <v>1122</v>
      </c>
      <c r="D2" s="216" t="s">
        <v>1123</v>
      </c>
      <c r="E2" s="211" t="s">
        <v>256</v>
      </c>
      <c r="F2" s="296" t="s">
        <v>281</v>
      </c>
      <c r="G2" s="629" t="s">
        <v>257</v>
      </c>
    </row>
    <row r="3" spans="1:7" s="282" customFormat="1" ht="16.5" thickBot="1" x14ac:dyDescent="0.3">
      <c r="A3" s="283"/>
      <c r="B3" s="284" t="s">
        <v>168</v>
      </c>
      <c r="C3" s="597"/>
      <c r="D3" s="626" t="s">
        <v>258</v>
      </c>
      <c r="E3" s="627"/>
      <c r="F3" s="628"/>
      <c r="G3" s="630"/>
    </row>
    <row r="4" spans="1:7" s="282" customFormat="1" ht="16.5" thickBot="1" x14ac:dyDescent="0.3">
      <c r="A4" s="52" t="s">
        <v>10</v>
      </c>
      <c r="B4" s="315" t="s">
        <v>11</v>
      </c>
      <c r="C4" s="323">
        <f>+C5+C6+C7+C8+C9+C10</f>
        <v>71229081</v>
      </c>
      <c r="D4" s="323">
        <f>+D5+D6+D7+D8+D9+D10</f>
        <v>37817907</v>
      </c>
      <c r="E4" s="323">
        <f t="shared" ref="E4:F4" si="0">+E5+E6+E7+E8+E9+E10</f>
        <v>0</v>
      </c>
      <c r="F4" s="323">
        <f t="shared" si="0"/>
        <v>0</v>
      </c>
      <c r="G4" s="53">
        <f>+G5+G6+G7+G8+G9+G10</f>
        <v>37817907</v>
      </c>
    </row>
    <row r="5" spans="1:7" s="285" customFormat="1" ht="15" x14ac:dyDescent="0.2">
      <c r="A5" s="55" t="s">
        <v>12</v>
      </c>
      <c r="B5" s="316" t="s">
        <v>13</v>
      </c>
      <c r="C5" s="311">
        <v>44929289</v>
      </c>
      <c r="D5" s="77">
        <v>11861689</v>
      </c>
      <c r="E5" s="77"/>
      <c r="F5" s="77"/>
      <c r="G5" s="77">
        <f t="shared" ref="G5:G10" si="1">SUM(D5:F5)</f>
        <v>11861689</v>
      </c>
    </row>
    <row r="6" spans="1:7" s="287" customFormat="1" ht="15" x14ac:dyDescent="0.2">
      <c r="A6" s="286" t="s">
        <v>14</v>
      </c>
      <c r="B6" s="317" t="s">
        <v>15</v>
      </c>
      <c r="C6" s="312">
        <v>13965300</v>
      </c>
      <c r="D6" s="80">
        <v>13965300</v>
      </c>
      <c r="E6" s="80"/>
      <c r="F6" s="80"/>
      <c r="G6" s="80">
        <f t="shared" si="1"/>
        <v>13965300</v>
      </c>
    </row>
    <row r="7" spans="1:7" s="287" customFormat="1" ht="15" x14ac:dyDescent="0.2">
      <c r="A7" s="286" t="s">
        <v>16</v>
      </c>
      <c r="B7" s="317" t="s">
        <v>513</v>
      </c>
      <c r="C7" s="312">
        <v>10534492</v>
      </c>
      <c r="D7" s="80">
        <v>10190918</v>
      </c>
      <c r="E7" s="80"/>
      <c r="F7" s="80"/>
      <c r="G7" s="80">
        <f t="shared" si="1"/>
        <v>10190918</v>
      </c>
    </row>
    <row r="8" spans="1:7" s="287" customFormat="1" ht="15" x14ac:dyDescent="0.2">
      <c r="A8" s="286" t="s">
        <v>18</v>
      </c>
      <c r="B8" s="317" t="s">
        <v>19</v>
      </c>
      <c r="C8" s="312">
        <v>1800000</v>
      </c>
      <c r="D8" s="80">
        <v>1800000</v>
      </c>
      <c r="E8" s="80"/>
      <c r="F8" s="80"/>
      <c r="G8" s="80">
        <f t="shared" si="1"/>
        <v>1800000</v>
      </c>
    </row>
    <row r="9" spans="1:7" s="287" customFormat="1" ht="15" x14ac:dyDescent="0.2">
      <c r="A9" s="286" t="s">
        <v>20</v>
      </c>
      <c r="B9" s="317" t="s">
        <v>514</v>
      </c>
      <c r="C9" s="324"/>
      <c r="D9" s="324"/>
      <c r="E9" s="294"/>
      <c r="F9" s="294"/>
      <c r="G9" s="294">
        <f t="shared" si="1"/>
        <v>0</v>
      </c>
    </row>
    <row r="10" spans="1:7" s="285" customFormat="1" ht="15.75" thickBot="1" x14ac:dyDescent="0.25">
      <c r="A10" s="288" t="s">
        <v>22</v>
      </c>
      <c r="B10" s="318" t="s">
        <v>515</v>
      </c>
      <c r="C10" s="325">
        <v>0</v>
      </c>
      <c r="D10" s="325">
        <v>0</v>
      </c>
      <c r="E10" s="295"/>
      <c r="F10" s="295"/>
      <c r="G10" s="295">
        <f t="shared" si="1"/>
        <v>0</v>
      </c>
    </row>
    <row r="11" spans="1:7" s="285" customFormat="1" ht="15.75" thickBot="1" x14ac:dyDescent="0.3">
      <c r="A11" s="52" t="s">
        <v>23</v>
      </c>
      <c r="B11" s="319" t="s">
        <v>24</v>
      </c>
      <c r="C11" s="323">
        <f>+C12+C13+C14+C15+C16</f>
        <v>77643914</v>
      </c>
      <c r="D11" s="323">
        <f>+D12+D13+D14+D15+D16</f>
        <v>77643914</v>
      </c>
      <c r="E11" s="323">
        <f t="shared" ref="E11:F11" si="2">+E12+E13+E14+E15+E16</f>
        <v>0</v>
      </c>
      <c r="F11" s="323">
        <f t="shared" si="2"/>
        <v>0</v>
      </c>
      <c r="G11" s="53">
        <f>+G12+G13+G14+G15+G16</f>
        <v>77643914</v>
      </c>
    </row>
    <row r="12" spans="1:7" s="285" customFormat="1" ht="15" x14ac:dyDescent="0.2">
      <c r="A12" s="55" t="s">
        <v>25</v>
      </c>
      <c r="B12" s="316" t="s">
        <v>26</v>
      </c>
      <c r="C12" s="311"/>
      <c r="D12" s="311"/>
      <c r="E12" s="77"/>
      <c r="F12" s="77"/>
      <c r="G12" s="77">
        <f t="shared" ref="G12:G16" si="3">SUM(D12:F12)</f>
        <v>0</v>
      </c>
    </row>
    <row r="13" spans="1:7" s="285" customFormat="1" ht="15" x14ac:dyDescent="0.2">
      <c r="A13" s="286" t="s">
        <v>27</v>
      </c>
      <c r="B13" s="317" t="s">
        <v>28</v>
      </c>
      <c r="C13" s="312"/>
      <c r="D13" s="312"/>
      <c r="E13" s="80"/>
      <c r="F13" s="80"/>
      <c r="G13" s="80">
        <f t="shared" si="3"/>
        <v>0</v>
      </c>
    </row>
    <row r="14" spans="1:7" s="285" customFormat="1" ht="15" x14ac:dyDescent="0.2">
      <c r="A14" s="286" t="s">
        <v>29</v>
      </c>
      <c r="B14" s="317" t="s">
        <v>30</v>
      </c>
      <c r="C14" s="312"/>
      <c r="D14" s="312"/>
      <c r="E14" s="80"/>
      <c r="F14" s="80"/>
      <c r="G14" s="80">
        <f t="shared" si="3"/>
        <v>0</v>
      </c>
    </row>
    <row r="15" spans="1:7" s="285" customFormat="1" ht="15" x14ac:dyDescent="0.2">
      <c r="A15" s="286" t="s">
        <v>31</v>
      </c>
      <c r="B15" s="317" t="s">
        <v>32</v>
      </c>
      <c r="C15" s="312"/>
      <c r="D15" s="312"/>
      <c r="E15" s="80"/>
      <c r="F15" s="80"/>
      <c r="G15" s="80">
        <f t="shared" si="3"/>
        <v>0</v>
      </c>
    </row>
    <row r="16" spans="1:7" s="285" customFormat="1" ht="15.75" thickBot="1" x14ac:dyDescent="0.25">
      <c r="A16" s="286" t="s">
        <v>33</v>
      </c>
      <c r="B16" s="317" t="s">
        <v>34</v>
      </c>
      <c r="C16" s="312">
        <v>77643914</v>
      </c>
      <c r="D16" s="80">
        <v>77643914</v>
      </c>
      <c r="E16" s="80"/>
      <c r="F16" s="80"/>
      <c r="G16" s="80">
        <f t="shared" si="3"/>
        <v>77643914</v>
      </c>
    </row>
    <row r="17" spans="1:7" s="287" customFormat="1" ht="15.75" thickBot="1" x14ac:dyDescent="0.3">
      <c r="A17" s="52" t="s">
        <v>35</v>
      </c>
      <c r="B17" s="315" t="s">
        <v>36</v>
      </c>
      <c r="C17" s="323">
        <f>+C18+C19+C20+C21+C22</f>
        <v>0</v>
      </c>
      <c r="D17" s="323">
        <f>+D18+D19+D20+D21+D22</f>
        <v>0</v>
      </c>
      <c r="E17" s="323">
        <f t="shared" ref="E17:F17" si="4">+E18+E19+E20+E21+E22</f>
        <v>99327300</v>
      </c>
      <c r="F17" s="323">
        <f t="shared" si="4"/>
        <v>0</v>
      </c>
      <c r="G17" s="53">
        <f>+G18+G19+G20+G21+G22</f>
        <v>99327300</v>
      </c>
    </row>
    <row r="18" spans="1:7" s="287" customFormat="1" ht="15" x14ac:dyDescent="0.2">
      <c r="A18" s="55" t="s">
        <v>37</v>
      </c>
      <c r="B18" s="316" t="s">
        <v>38</v>
      </c>
      <c r="C18" s="311"/>
      <c r="D18" s="311"/>
      <c r="E18" s="77"/>
      <c r="F18" s="77"/>
      <c r="G18" s="77">
        <f t="shared" ref="G18:G22" si="5">SUM(D18:F18)</f>
        <v>0</v>
      </c>
    </row>
    <row r="19" spans="1:7" s="285" customFormat="1" ht="15" x14ac:dyDescent="0.2">
      <c r="A19" s="286" t="s">
        <v>39</v>
      </c>
      <c r="B19" s="317" t="s">
        <v>40</v>
      </c>
      <c r="C19" s="312"/>
      <c r="D19" s="312"/>
      <c r="E19" s="80"/>
      <c r="F19" s="80"/>
      <c r="G19" s="80">
        <f t="shared" si="5"/>
        <v>0</v>
      </c>
    </row>
    <row r="20" spans="1:7" s="287" customFormat="1" ht="15" x14ac:dyDescent="0.2">
      <c r="A20" s="286" t="s">
        <v>41</v>
      </c>
      <c r="B20" s="317" t="s">
        <v>42</v>
      </c>
      <c r="C20" s="312"/>
      <c r="D20" s="312"/>
      <c r="E20" s="80"/>
      <c r="F20" s="80"/>
      <c r="G20" s="80">
        <f t="shared" si="5"/>
        <v>0</v>
      </c>
    </row>
    <row r="21" spans="1:7" s="287" customFormat="1" ht="15" x14ac:dyDescent="0.2">
      <c r="A21" s="286" t="s">
        <v>43</v>
      </c>
      <c r="B21" s="317" t="s">
        <v>44</v>
      </c>
      <c r="C21" s="312"/>
      <c r="D21" s="312"/>
      <c r="E21" s="80"/>
      <c r="F21" s="80"/>
      <c r="G21" s="80">
        <f t="shared" si="5"/>
        <v>0</v>
      </c>
    </row>
    <row r="22" spans="1:7" s="287" customFormat="1" ht="15.75" thickBot="1" x14ac:dyDescent="0.25">
      <c r="A22" s="286" t="s">
        <v>45</v>
      </c>
      <c r="B22" s="317" t="s">
        <v>46</v>
      </c>
      <c r="C22" s="312"/>
      <c r="D22" s="429"/>
      <c r="E22" s="429">
        <v>99327300</v>
      </c>
      <c r="F22" s="80"/>
      <c r="G22" s="80">
        <f t="shared" si="5"/>
        <v>99327300</v>
      </c>
    </row>
    <row r="23" spans="1:7" s="287" customFormat="1" ht="15.75" thickBot="1" x14ac:dyDescent="0.3">
      <c r="A23" s="52" t="s">
        <v>47</v>
      </c>
      <c r="B23" s="315" t="s">
        <v>48</v>
      </c>
      <c r="C23" s="327">
        <f>SUM(C24:C30)</f>
        <v>3465000</v>
      </c>
      <c r="D23" s="327">
        <f>SUM(D24:D30)</f>
        <v>2465000</v>
      </c>
      <c r="E23" s="327">
        <f t="shared" ref="E23:F23" si="6">SUM(E24:E30)</f>
        <v>0</v>
      </c>
      <c r="F23" s="327">
        <f t="shared" si="6"/>
        <v>0</v>
      </c>
      <c r="G23" s="327">
        <f>SUM(G24:G30)</f>
        <v>2465000</v>
      </c>
    </row>
    <row r="24" spans="1:7" s="287" customFormat="1" ht="15" x14ac:dyDescent="0.2">
      <c r="A24" s="55" t="s">
        <v>460</v>
      </c>
      <c r="B24" s="577" t="s">
        <v>519</v>
      </c>
      <c r="C24" s="328">
        <v>435000</v>
      </c>
      <c r="D24" s="328">
        <v>435000</v>
      </c>
      <c r="E24" s="328"/>
      <c r="F24" s="328"/>
      <c r="G24" s="85">
        <f t="shared" ref="G24:G30" si="7">SUM(D24:F24)</f>
        <v>435000</v>
      </c>
    </row>
    <row r="25" spans="1:7" s="287" customFormat="1" ht="15" x14ac:dyDescent="0.2">
      <c r="A25" s="55" t="s">
        <v>461</v>
      </c>
      <c r="B25" s="577" t="s">
        <v>560</v>
      </c>
      <c r="C25" s="328"/>
      <c r="D25" s="328"/>
      <c r="E25" s="190"/>
      <c r="F25" s="190"/>
      <c r="G25" s="85">
        <f t="shared" si="7"/>
        <v>0</v>
      </c>
    </row>
    <row r="26" spans="1:7" s="287" customFormat="1" ht="15" x14ac:dyDescent="0.2">
      <c r="A26" s="55" t="s">
        <v>462</v>
      </c>
      <c r="B26" s="578" t="s">
        <v>520</v>
      </c>
      <c r="C26" s="312">
        <v>2000000</v>
      </c>
      <c r="D26" s="312">
        <v>2000000</v>
      </c>
      <c r="E26" s="80"/>
      <c r="F26" s="80"/>
      <c r="G26" s="80">
        <f t="shared" si="7"/>
        <v>2000000</v>
      </c>
    </row>
    <row r="27" spans="1:7" s="287" customFormat="1" ht="15" x14ac:dyDescent="0.2">
      <c r="A27" s="55" t="s">
        <v>463</v>
      </c>
      <c r="B27" s="578" t="s">
        <v>521</v>
      </c>
      <c r="C27" s="312"/>
      <c r="D27" s="312"/>
      <c r="E27" s="80"/>
      <c r="F27" s="80"/>
      <c r="G27" s="80">
        <f t="shared" si="7"/>
        <v>0</v>
      </c>
    </row>
    <row r="28" spans="1:7" s="287" customFormat="1" ht="15" x14ac:dyDescent="0.2">
      <c r="A28" s="55" t="s">
        <v>464</v>
      </c>
      <c r="B28" s="578" t="s">
        <v>522</v>
      </c>
      <c r="C28" s="312">
        <v>1000000</v>
      </c>
      <c r="D28" s="312"/>
      <c r="E28" s="80"/>
      <c r="F28" s="80"/>
      <c r="G28" s="80">
        <f t="shared" si="7"/>
        <v>0</v>
      </c>
    </row>
    <row r="29" spans="1:7" s="287" customFormat="1" ht="15" x14ac:dyDescent="0.2">
      <c r="A29" s="55" t="s">
        <v>465</v>
      </c>
      <c r="B29" s="579" t="s">
        <v>523</v>
      </c>
      <c r="C29" s="312"/>
      <c r="D29" s="312"/>
      <c r="E29" s="80"/>
      <c r="F29" s="80"/>
      <c r="G29" s="80">
        <f t="shared" si="7"/>
        <v>0</v>
      </c>
    </row>
    <row r="30" spans="1:7" s="287" customFormat="1" ht="15.75" thickBot="1" x14ac:dyDescent="0.25">
      <c r="A30" s="55" t="s">
        <v>562</v>
      </c>
      <c r="B30" s="579" t="s">
        <v>518</v>
      </c>
      <c r="C30" s="326">
        <v>30000</v>
      </c>
      <c r="D30" s="326">
        <v>30000</v>
      </c>
      <c r="E30" s="84"/>
      <c r="F30" s="84"/>
      <c r="G30" s="84">
        <f t="shared" si="7"/>
        <v>30000</v>
      </c>
    </row>
    <row r="31" spans="1:7" s="287" customFormat="1" ht="15.75" thickBot="1" x14ac:dyDescent="0.3">
      <c r="A31" s="52" t="s">
        <v>49</v>
      </c>
      <c r="B31" s="315" t="s">
        <v>50</v>
      </c>
      <c r="C31" s="323">
        <f>SUM(C32:C42)</f>
        <v>6060894</v>
      </c>
      <c r="D31" s="323">
        <f>SUM(D32:D42)</f>
        <v>6060894</v>
      </c>
      <c r="E31" s="323">
        <f t="shared" ref="E31:F31" si="8">SUM(E32:E42)</f>
        <v>0</v>
      </c>
      <c r="F31" s="323">
        <f t="shared" si="8"/>
        <v>0</v>
      </c>
      <c r="G31" s="53">
        <f>SUM(G32:G42)</f>
        <v>6060894</v>
      </c>
    </row>
    <row r="32" spans="1:7" s="287" customFormat="1" ht="15" x14ac:dyDescent="0.2">
      <c r="A32" s="55" t="s">
        <v>51</v>
      </c>
      <c r="B32" s="316" t="s">
        <v>52</v>
      </c>
      <c r="C32" s="311"/>
      <c r="D32" s="311"/>
      <c r="E32" s="77"/>
      <c r="F32" s="77"/>
      <c r="G32" s="77">
        <f t="shared" ref="G32:G42" si="9">SUM(D32:F32)</f>
        <v>0</v>
      </c>
    </row>
    <row r="33" spans="1:7" s="287" customFormat="1" ht="15" x14ac:dyDescent="0.2">
      <c r="A33" s="286" t="s">
        <v>53</v>
      </c>
      <c r="B33" s="317" t="s">
        <v>54</v>
      </c>
      <c r="C33" s="312">
        <v>10000</v>
      </c>
      <c r="D33" s="312">
        <v>10000</v>
      </c>
      <c r="E33" s="80"/>
      <c r="F33" s="80"/>
      <c r="G33" s="80">
        <f t="shared" si="9"/>
        <v>10000</v>
      </c>
    </row>
    <row r="34" spans="1:7" s="287" customFormat="1" ht="15" x14ac:dyDescent="0.2">
      <c r="A34" s="286" t="s">
        <v>55</v>
      </c>
      <c r="B34" s="317" t="s">
        <v>56</v>
      </c>
      <c r="C34" s="312"/>
      <c r="D34" s="312"/>
      <c r="E34" s="80"/>
      <c r="F34" s="80"/>
      <c r="G34" s="80">
        <f t="shared" si="9"/>
        <v>0</v>
      </c>
    </row>
    <row r="35" spans="1:7" s="287" customFormat="1" ht="15" x14ac:dyDescent="0.2">
      <c r="A35" s="286" t="s">
        <v>57</v>
      </c>
      <c r="B35" s="317" t="s">
        <v>58</v>
      </c>
      <c r="C35" s="312">
        <v>4932656</v>
      </c>
      <c r="D35" s="312">
        <v>4932656</v>
      </c>
      <c r="E35" s="80"/>
      <c r="F35" s="80"/>
      <c r="G35" s="80">
        <f t="shared" si="9"/>
        <v>4932656</v>
      </c>
    </row>
    <row r="36" spans="1:7" s="287" customFormat="1" ht="15" x14ac:dyDescent="0.2">
      <c r="A36" s="286" t="s">
        <v>59</v>
      </c>
      <c r="B36" s="317" t="s">
        <v>60</v>
      </c>
      <c r="C36" s="312">
        <v>755800</v>
      </c>
      <c r="D36" s="312">
        <v>755800</v>
      </c>
      <c r="E36" s="80"/>
      <c r="F36" s="80"/>
      <c r="G36" s="80">
        <f t="shared" si="9"/>
        <v>755800</v>
      </c>
    </row>
    <row r="37" spans="1:7" s="287" customFormat="1" ht="15" x14ac:dyDescent="0.2">
      <c r="A37" s="286" t="s">
        <v>61</v>
      </c>
      <c r="B37" s="317" t="s">
        <v>62</v>
      </c>
      <c r="C37" s="312">
        <v>352438</v>
      </c>
      <c r="D37" s="312">
        <v>352438</v>
      </c>
      <c r="E37" s="80"/>
      <c r="F37" s="80"/>
      <c r="G37" s="80">
        <f t="shared" si="9"/>
        <v>352438</v>
      </c>
    </row>
    <row r="38" spans="1:7" s="287" customFormat="1" ht="15" x14ac:dyDescent="0.2">
      <c r="A38" s="286" t="s">
        <v>63</v>
      </c>
      <c r="B38" s="317" t="s">
        <v>64</v>
      </c>
      <c r="C38" s="312"/>
      <c r="D38" s="312"/>
      <c r="E38" s="80"/>
      <c r="F38" s="80"/>
      <c r="G38" s="80">
        <f t="shared" si="9"/>
        <v>0</v>
      </c>
    </row>
    <row r="39" spans="1:7" s="287" customFormat="1" ht="15" x14ac:dyDescent="0.2">
      <c r="A39" s="286" t="s">
        <v>65</v>
      </c>
      <c r="B39" s="317" t="s">
        <v>66</v>
      </c>
      <c r="C39" s="312">
        <v>10000</v>
      </c>
      <c r="D39" s="312">
        <v>10000</v>
      </c>
      <c r="E39" s="80"/>
      <c r="F39" s="80"/>
      <c r="G39" s="80">
        <f t="shared" si="9"/>
        <v>10000</v>
      </c>
    </row>
    <row r="40" spans="1:7" s="287" customFormat="1" ht="15" x14ac:dyDescent="0.2">
      <c r="A40" s="286" t="s">
        <v>67</v>
      </c>
      <c r="B40" s="317" t="s">
        <v>68</v>
      </c>
      <c r="C40" s="313"/>
      <c r="D40" s="313"/>
      <c r="E40" s="86"/>
      <c r="F40" s="86"/>
      <c r="G40" s="86">
        <f t="shared" si="9"/>
        <v>0</v>
      </c>
    </row>
    <row r="41" spans="1:7" s="287" customFormat="1" ht="15" x14ac:dyDescent="0.2">
      <c r="A41" s="286" t="s">
        <v>69</v>
      </c>
      <c r="B41" s="318" t="s">
        <v>1053</v>
      </c>
      <c r="C41" s="314"/>
      <c r="D41" s="314"/>
      <c r="E41" s="87"/>
      <c r="F41" s="87"/>
      <c r="G41" s="87"/>
    </row>
    <row r="42" spans="1:7" s="287" customFormat="1" ht="15.75" thickBot="1" x14ac:dyDescent="0.25">
      <c r="A42" s="286" t="s">
        <v>1065</v>
      </c>
      <c r="B42" s="318" t="s">
        <v>70</v>
      </c>
      <c r="C42" s="314"/>
      <c r="D42" s="314"/>
      <c r="E42" s="87"/>
      <c r="F42" s="87"/>
      <c r="G42" s="87">
        <f t="shared" si="9"/>
        <v>0</v>
      </c>
    </row>
    <row r="43" spans="1:7" s="287" customFormat="1" ht="15.75" thickBot="1" x14ac:dyDescent="0.3">
      <c r="A43" s="52" t="s">
        <v>71</v>
      </c>
      <c r="B43" s="315" t="s">
        <v>72</v>
      </c>
      <c r="C43" s="323">
        <f>SUM(C44:C48)</f>
        <v>0</v>
      </c>
      <c r="D43" s="323">
        <f>SUM(D44:D48)</f>
        <v>0</v>
      </c>
      <c r="E43" s="53">
        <f>SUM(E44:E48)</f>
        <v>0</v>
      </c>
      <c r="F43" s="53">
        <f>SUM(F44:F48)</f>
        <v>0</v>
      </c>
      <c r="G43" s="53">
        <f>SUM(G44:G48)</f>
        <v>0</v>
      </c>
    </row>
    <row r="44" spans="1:7" s="287" customFormat="1" ht="15" x14ac:dyDescent="0.2">
      <c r="A44" s="55" t="s">
        <v>73</v>
      </c>
      <c r="B44" s="316" t="s">
        <v>74</v>
      </c>
      <c r="C44" s="329"/>
      <c r="D44" s="329"/>
      <c r="E44" s="88"/>
      <c r="F44" s="88"/>
      <c r="G44" s="88">
        <f>SUM(D44:F44)</f>
        <v>0</v>
      </c>
    </row>
    <row r="45" spans="1:7" s="287" customFormat="1" ht="15" x14ac:dyDescent="0.2">
      <c r="A45" s="286" t="s">
        <v>75</v>
      </c>
      <c r="B45" s="317" t="s">
        <v>76</v>
      </c>
      <c r="C45" s="313"/>
      <c r="D45" s="313"/>
      <c r="E45" s="86"/>
      <c r="F45" s="86"/>
      <c r="G45" s="86">
        <f>SUM(D45:F45)</f>
        <v>0</v>
      </c>
    </row>
    <row r="46" spans="1:7" s="287" customFormat="1" ht="15" x14ac:dyDescent="0.2">
      <c r="A46" s="286" t="s">
        <v>77</v>
      </c>
      <c r="B46" s="317" t="s">
        <v>78</v>
      </c>
      <c r="C46" s="313"/>
      <c r="D46" s="313"/>
      <c r="E46" s="86"/>
      <c r="F46" s="86"/>
      <c r="G46" s="86">
        <f>SUM(D46:F46)</f>
        <v>0</v>
      </c>
    </row>
    <row r="47" spans="1:7" s="287" customFormat="1" ht="15" x14ac:dyDescent="0.2">
      <c r="A47" s="286" t="s">
        <v>79</v>
      </c>
      <c r="B47" s="317" t="s">
        <v>80</v>
      </c>
      <c r="C47" s="313"/>
      <c r="D47" s="313"/>
      <c r="E47" s="86"/>
      <c r="F47" s="86"/>
      <c r="G47" s="86">
        <f>SUM(D47:F47)</f>
        <v>0</v>
      </c>
    </row>
    <row r="48" spans="1:7" s="287" customFormat="1" ht="15.75" thickBot="1" x14ac:dyDescent="0.25">
      <c r="A48" s="288" t="s">
        <v>81</v>
      </c>
      <c r="B48" s="318" t="s">
        <v>82</v>
      </c>
      <c r="C48" s="314"/>
      <c r="D48" s="314"/>
      <c r="E48" s="87"/>
      <c r="F48" s="87"/>
      <c r="G48" s="87">
        <f>SUM(D48:F48)</f>
        <v>0</v>
      </c>
    </row>
    <row r="49" spans="1:7" s="287" customFormat="1" ht="15.75" thickBot="1" x14ac:dyDescent="0.3">
      <c r="A49" s="52" t="s">
        <v>83</v>
      </c>
      <c r="B49" s="315" t="s">
        <v>84</v>
      </c>
      <c r="C49" s="323">
        <f>SUM(C50:C52)</f>
        <v>0</v>
      </c>
      <c r="D49" s="323">
        <f>SUM(D50:D52)</f>
        <v>0</v>
      </c>
      <c r="E49" s="53">
        <f>SUM(E50:E52)</f>
        <v>0</v>
      </c>
      <c r="F49" s="53">
        <f>SUM(F50:F52)</f>
        <v>0</v>
      </c>
      <c r="G49" s="53">
        <f>SUM(G50:G52)</f>
        <v>0</v>
      </c>
    </row>
    <row r="50" spans="1:7" s="287" customFormat="1" ht="15" x14ac:dyDescent="0.2">
      <c r="A50" s="55" t="s">
        <v>528</v>
      </c>
      <c r="B50" s="316" t="s">
        <v>525</v>
      </c>
      <c r="C50" s="311"/>
      <c r="D50" s="311"/>
      <c r="E50" s="77"/>
      <c r="F50" s="77"/>
      <c r="G50" s="77">
        <f>SUM(D50:F50)</f>
        <v>0</v>
      </c>
    </row>
    <row r="51" spans="1:7" s="287" customFormat="1" ht="15" x14ac:dyDescent="0.2">
      <c r="A51" s="55" t="s">
        <v>529</v>
      </c>
      <c r="B51" s="317" t="s">
        <v>526</v>
      </c>
      <c r="C51" s="312"/>
      <c r="D51" s="312"/>
      <c r="E51" s="80"/>
      <c r="F51" s="80"/>
      <c r="G51" s="80">
        <f>SUM(D51:F51)</f>
        <v>0</v>
      </c>
    </row>
    <row r="52" spans="1:7" s="287" customFormat="1" ht="15" x14ac:dyDescent="0.2">
      <c r="A52" s="55" t="s">
        <v>530</v>
      </c>
      <c r="B52" s="317" t="s">
        <v>554</v>
      </c>
      <c r="C52" s="312"/>
      <c r="D52" s="312"/>
      <c r="E52" s="80"/>
      <c r="F52" s="80"/>
      <c r="G52" s="80">
        <f>SUM(D52:F52)</f>
        <v>0</v>
      </c>
    </row>
    <row r="53" spans="1:7" s="287" customFormat="1" ht="15" x14ac:dyDescent="0.2">
      <c r="A53" s="55" t="s">
        <v>531</v>
      </c>
      <c r="B53" s="318" t="s">
        <v>533</v>
      </c>
      <c r="C53" s="326"/>
      <c r="D53" s="326"/>
      <c r="E53" s="84"/>
      <c r="F53" s="84"/>
      <c r="G53" s="84"/>
    </row>
    <row r="54" spans="1:7" s="287" customFormat="1" ht="15.75" thickBot="1" x14ac:dyDescent="0.25">
      <c r="A54" s="55" t="s">
        <v>532</v>
      </c>
      <c r="B54" s="318" t="s">
        <v>534</v>
      </c>
      <c r="C54" s="326"/>
      <c r="D54" s="326"/>
      <c r="E54" s="84"/>
      <c r="F54" s="84"/>
      <c r="G54" s="84">
        <f>SUM(D54:F54)</f>
        <v>0</v>
      </c>
    </row>
    <row r="55" spans="1:7" s="287" customFormat="1" ht="15.75" thickBot="1" x14ac:dyDescent="0.3">
      <c r="A55" s="52" t="s">
        <v>89</v>
      </c>
      <c r="B55" s="319" t="s">
        <v>90</v>
      </c>
      <c r="C55" s="323">
        <f>SUM(C56:C58)</f>
        <v>0</v>
      </c>
      <c r="D55" s="323">
        <f>SUM(D56:D58)</f>
        <v>0</v>
      </c>
      <c r="E55" s="53">
        <f>SUM(E56:E58)</f>
        <v>0</v>
      </c>
      <c r="F55" s="53">
        <f>SUM(F56:F58)</f>
        <v>0</v>
      </c>
      <c r="G55" s="53">
        <f>SUM(G56:G58)</f>
        <v>0</v>
      </c>
    </row>
    <row r="56" spans="1:7" s="287" customFormat="1" ht="15" x14ac:dyDescent="0.2">
      <c r="A56" s="55" t="s">
        <v>540</v>
      </c>
      <c r="B56" s="316" t="s">
        <v>535</v>
      </c>
      <c r="C56" s="313"/>
      <c r="D56" s="313"/>
      <c r="E56" s="86"/>
      <c r="F56" s="86"/>
      <c r="G56" s="86">
        <f>SUM(D56:F56)</f>
        <v>0</v>
      </c>
    </row>
    <row r="57" spans="1:7" s="287" customFormat="1" ht="15" x14ac:dyDescent="0.2">
      <c r="A57" s="55" t="s">
        <v>541</v>
      </c>
      <c r="B57" s="317" t="s">
        <v>536</v>
      </c>
      <c r="C57" s="313"/>
      <c r="D57" s="313"/>
      <c r="E57" s="86"/>
      <c r="F57" s="86"/>
      <c r="G57" s="86">
        <f>SUM(D57:F57)</f>
        <v>0</v>
      </c>
    </row>
    <row r="58" spans="1:7" s="287" customFormat="1" ht="15" x14ac:dyDescent="0.2">
      <c r="A58" s="55" t="s">
        <v>542</v>
      </c>
      <c r="B58" s="317" t="s">
        <v>555</v>
      </c>
      <c r="C58" s="313"/>
      <c r="D58" s="313"/>
      <c r="E58" s="86"/>
      <c r="F58" s="86"/>
      <c r="G58" s="86">
        <f>SUM(D58:F58)</f>
        <v>0</v>
      </c>
    </row>
    <row r="59" spans="1:7" s="287" customFormat="1" ht="15" x14ac:dyDescent="0.2">
      <c r="A59" s="55" t="s">
        <v>543</v>
      </c>
      <c r="B59" s="318" t="s">
        <v>537</v>
      </c>
      <c r="C59" s="313"/>
      <c r="D59" s="313"/>
      <c r="E59" s="86"/>
      <c r="F59" s="86"/>
      <c r="G59" s="86"/>
    </row>
    <row r="60" spans="1:7" s="287" customFormat="1" ht="15.75" thickBot="1" x14ac:dyDescent="0.25">
      <c r="A60" s="55" t="s">
        <v>544</v>
      </c>
      <c r="B60" s="318" t="s">
        <v>539</v>
      </c>
      <c r="C60" s="313"/>
      <c r="D60" s="313"/>
      <c r="E60" s="86"/>
      <c r="F60" s="86"/>
      <c r="G60" s="86">
        <f>SUM(D60:F60)</f>
        <v>0</v>
      </c>
    </row>
    <row r="61" spans="1:7" s="287" customFormat="1" ht="15.75" thickBot="1" x14ac:dyDescent="0.3">
      <c r="A61" s="52" t="s">
        <v>91</v>
      </c>
      <c r="B61" s="315" t="s">
        <v>92</v>
      </c>
      <c r="C61" s="327">
        <f>+C4+C11+C17+C23+C31+C43+C49+C55</f>
        <v>158398889</v>
      </c>
      <c r="D61" s="327">
        <f>+D4+D11+D17+D23+D31+D43+D49+D55</f>
        <v>123987715</v>
      </c>
      <c r="E61" s="60">
        <f>+E4+E11+E17+E23+E31+E43+E49+E55</f>
        <v>99327300</v>
      </c>
      <c r="F61" s="60">
        <f>+F4+F11+F17+F23+F31+F43+F49+F55</f>
        <v>0</v>
      </c>
      <c r="G61" s="60">
        <f>SUM(D61:F61)</f>
        <v>223315015</v>
      </c>
    </row>
    <row r="62" spans="1:7" s="287" customFormat="1" ht="15.75" thickBot="1" x14ac:dyDescent="0.2">
      <c r="A62" s="289" t="s">
        <v>283</v>
      </c>
      <c r="B62" s="319" t="s">
        <v>94</v>
      </c>
      <c r="C62" s="323">
        <f>SUM(C63:C65)</f>
        <v>0</v>
      </c>
      <c r="D62" s="323">
        <f>SUM(D63:D65)</f>
        <v>0</v>
      </c>
      <c r="E62" s="53">
        <f>SUM(E63:E65)</f>
        <v>0</v>
      </c>
      <c r="F62" s="53">
        <f>SUM(F63:F65)</f>
        <v>0</v>
      </c>
      <c r="G62" s="53">
        <f>SUM(G63:G65)</f>
        <v>0</v>
      </c>
    </row>
    <row r="63" spans="1:7" s="287" customFormat="1" ht="15" x14ac:dyDescent="0.2">
      <c r="A63" s="55" t="s">
        <v>95</v>
      </c>
      <c r="B63" s="316" t="s">
        <v>96</v>
      </c>
      <c r="C63" s="313"/>
      <c r="D63" s="313"/>
      <c r="E63" s="86"/>
      <c r="F63" s="86"/>
      <c r="G63" s="86">
        <f>SUM(D63:F63)</f>
        <v>0</v>
      </c>
    </row>
    <row r="64" spans="1:7" s="287" customFormat="1" ht="15" x14ac:dyDescent="0.2">
      <c r="A64" s="286" t="s">
        <v>97</v>
      </c>
      <c r="B64" s="317" t="s">
        <v>98</v>
      </c>
      <c r="C64" s="313"/>
      <c r="D64" s="313"/>
      <c r="E64" s="86"/>
      <c r="F64" s="86"/>
      <c r="G64" s="86">
        <f>SUM(D64:F64)</f>
        <v>0</v>
      </c>
    </row>
    <row r="65" spans="1:7" s="287" customFormat="1" ht="15.75" thickBot="1" x14ac:dyDescent="0.25">
      <c r="A65" s="288" t="s">
        <v>99</v>
      </c>
      <c r="B65" s="320" t="s">
        <v>100</v>
      </c>
      <c r="C65" s="313"/>
      <c r="D65" s="313"/>
      <c r="E65" s="86"/>
      <c r="F65" s="86"/>
      <c r="G65" s="86">
        <f>SUM(D65:F65)</f>
        <v>0</v>
      </c>
    </row>
    <row r="66" spans="1:7" s="287" customFormat="1" ht="15.75" thickBot="1" x14ac:dyDescent="0.2">
      <c r="A66" s="289" t="s">
        <v>101</v>
      </c>
      <c r="B66" s="319" t="s">
        <v>102</v>
      </c>
      <c r="C66" s="323">
        <f>SUM(C67:C70)</f>
        <v>0</v>
      </c>
      <c r="D66" s="323">
        <f>SUM(D67:D70)</f>
        <v>0</v>
      </c>
      <c r="E66" s="53">
        <f>SUM(E67:E70)</f>
        <v>0</v>
      </c>
      <c r="F66" s="53">
        <f>SUM(F67:F70)</f>
        <v>0</v>
      </c>
      <c r="G66" s="53">
        <f>SUM(G67:G70)</f>
        <v>0</v>
      </c>
    </row>
    <row r="67" spans="1:7" s="287" customFormat="1" ht="15" x14ac:dyDescent="0.2">
      <c r="A67" s="55" t="s">
        <v>103</v>
      </c>
      <c r="B67" s="316" t="s">
        <v>104</v>
      </c>
      <c r="C67" s="313"/>
      <c r="D67" s="313"/>
      <c r="E67" s="86"/>
      <c r="F67" s="86"/>
      <c r="G67" s="86">
        <f>SUM(D67:F67)</f>
        <v>0</v>
      </c>
    </row>
    <row r="68" spans="1:7" s="287" customFormat="1" ht="15" x14ac:dyDescent="0.2">
      <c r="A68" s="286" t="s">
        <v>105</v>
      </c>
      <c r="B68" s="317" t="s">
        <v>106</v>
      </c>
      <c r="C68" s="313"/>
      <c r="D68" s="313"/>
      <c r="E68" s="86"/>
      <c r="F68" s="86"/>
      <c r="G68" s="86">
        <f>SUM(D68:F68)</f>
        <v>0</v>
      </c>
    </row>
    <row r="69" spans="1:7" s="287" customFormat="1" ht="15" x14ac:dyDescent="0.2">
      <c r="A69" s="286" t="s">
        <v>107</v>
      </c>
      <c r="B69" s="317" t="s">
        <v>108</v>
      </c>
      <c r="C69" s="313"/>
      <c r="D69" s="313"/>
      <c r="E69" s="86"/>
      <c r="F69" s="86"/>
      <c r="G69" s="86">
        <f>SUM(D69:F69)</f>
        <v>0</v>
      </c>
    </row>
    <row r="70" spans="1:7" s="287" customFormat="1" ht="15.75" thickBot="1" x14ac:dyDescent="0.25">
      <c r="A70" s="288" t="s">
        <v>109</v>
      </c>
      <c r="B70" s="318" t="s">
        <v>110</v>
      </c>
      <c r="C70" s="313"/>
      <c r="D70" s="313"/>
      <c r="E70" s="86"/>
      <c r="F70" s="86"/>
      <c r="G70" s="86">
        <f>SUM(D70:F70)</f>
        <v>0</v>
      </c>
    </row>
    <row r="71" spans="1:7" s="287" customFormat="1" ht="15.75" thickBot="1" x14ac:dyDescent="0.2">
      <c r="A71" s="289" t="s">
        <v>111</v>
      </c>
      <c r="B71" s="319" t="s">
        <v>112</v>
      </c>
      <c r="C71" s="323">
        <f>SUM(C72:C73)</f>
        <v>31396949</v>
      </c>
      <c r="D71" s="323">
        <f>SUM(D72:D73)</f>
        <v>30047870</v>
      </c>
      <c r="E71" s="53">
        <f>SUM(E72:E73)</f>
        <v>0</v>
      </c>
      <c r="F71" s="53">
        <f>SUM(F72:F73)</f>
        <v>0</v>
      </c>
      <c r="G71" s="53">
        <f>SUM(G72:G73)</f>
        <v>30047870</v>
      </c>
    </row>
    <row r="72" spans="1:7" s="287" customFormat="1" ht="15" x14ac:dyDescent="0.2">
      <c r="A72" s="55" t="s">
        <v>113</v>
      </c>
      <c r="B72" s="316" t="s">
        <v>114</v>
      </c>
      <c r="C72" s="313">
        <v>31396949</v>
      </c>
      <c r="D72" s="86">
        <v>30047870</v>
      </c>
      <c r="E72" s="86"/>
      <c r="F72" s="86"/>
      <c r="G72" s="86">
        <f>SUM(D72:F72)</f>
        <v>30047870</v>
      </c>
    </row>
    <row r="73" spans="1:7" s="287" customFormat="1" ht="15.75" thickBot="1" x14ac:dyDescent="0.25">
      <c r="A73" s="288" t="s">
        <v>115</v>
      </c>
      <c r="B73" s="318" t="s">
        <v>116</v>
      </c>
      <c r="C73" s="313"/>
      <c r="D73" s="313"/>
      <c r="E73" s="86"/>
      <c r="F73" s="86"/>
      <c r="G73" s="86">
        <f>SUM(D73:F73)</f>
        <v>0</v>
      </c>
    </row>
    <row r="74" spans="1:7" s="285" customFormat="1" ht="15.75" thickBot="1" x14ac:dyDescent="0.2">
      <c r="A74" s="289" t="s">
        <v>117</v>
      </c>
      <c r="B74" s="319" t="s">
        <v>118</v>
      </c>
      <c r="C74" s="323">
        <f>SUM(C75:C77)</f>
        <v>0</v>
      </c>
      <c r="D74" s="323">
        <f>SUM(D75:D77)</f>
        <v>0</v>
      </c>
      <c r="E74" s="53">
        <f>SUM(E75:E77)</f>
        <v>0</v>
      </c>
      <c r="F74" s="53">
        <f>SUM(F75:F77)</f>
        <v>0</v>
      </c>
      <c r="G74" s="53">
        <f>SUM(G75:G77)</f>
        <v>0</v>
      </c>
    </row>
    <row r="75" spans="1:7" s="287" customFormat="1" ht="15" x14ac:dyDescent="0.2">
      <c r="A75" s="55" t="s">
        <v>547</v>
      </c>
      <c r="B75" s="316" t="s">
        <v>119</v>
      </c>
      <c r="C75" s="313"/>
      <c r="D75" s="313"/>
      <c r="E75" s="86"/>
      <c r="F75" s="86"/>
      <c r="G75" s="86">
        <f>SUM(D75:F75)</f>
        <v>0</v>
      </c>
    </row>
    <row r="76" spans="1:7" s="287" customFormat="1" ht="15" x14ac:dyDescent="0.2">
      <c r="A76" s="55" t="s">
        <v>548</v>
      </c>
      <c r="B76" s="317" t="s">
        <v>120</v>
      </c>
      <c r="C76" s="313"/>
      <c r="D76" s="313"/>
      <c r="E76" s="86"/>
      <c r="F76" s="86"/>
      <c r="G76" s="86">
        <f>SUM(D76:F76)</f>
        <v>0</v>
      </c>
    </row>
    <row r="77" spans="1:7" s="287" customFormat="1" ht="15.75" thickBot="1" x14ac:dyDescent="0.25">
      <c r="A77" s="55" t="s">
        <v>549</v>
      </c>
      <c r="B77" s="318" t="s">
        <v>827</v>
      </c>
      <c r="C77" s="313"/>
      <c r="D77" s="313"/>
      <c r="E77" s="86"/>
      <c r="F77" s="86"/>
      <c r="G77" s="86"/>
    </row>
    <row r="78" spans="1:7" s="287" customFormat="1" ht="15.75" thickBot="1" x14ac:dyDescent="0.2">
      <c r="A78" s="289" t="s">
        <v>121</v>
      </c>
      <c r="B78" s="319" t="s">
        <v>122</v>
      </c>
      <c r="C78" s="323">
        <f>SUM(C79:C82)</f>
        <v>0</v>
      </c>
      <c r="D78" s="323">
        <f>SUM(D79:D82)</f>
        <v>0</v>
      </c>
      <c r="E78" s="53">
        <f>SUM(E79:E82)</f>
        <v>0</v>
      </c>
      <c r="F78" s="53">
        <f>SUM(F79:F82)</f>
        <v>0</v>
      </c>
      <c r="G78" s="53">
        <f>SUM(G79:G82)</f>
        <v>0</v>
      </c>
    </row>
    <row r="79" spans="1:7" s="287" customFormat="1" ht="15" x14ac:dyDescent="0.2">
      <c r="A79" s="290" t="s">
        <v>123</v>
      </c>
      <c r="B79" s="316" t="s">
        <v>828</v>
      </c>
      <c r="C79" s="313"/>
      <c r="D79" s="313"/>
      <c r="E79" s="86"/>
      <c r="F79" s="86"/>
      <c r="G79" s="86">
        <f>SUM(D79:F79)</f>
        <v>0</v>
      </c>
    </row>
    <row r="80" spans="1:7" s="287" customFormat="1" ht="15" x14ac:dyDescent="0.2">
      <c r="A80" s="291" t="s">
        <v>124</v>
      </c>
      <c r="B80" s="317" t="s">
        <v>829</v>
      </c>
      <c r="C80" s="313"/>
      <c r="D80" s="313"/>
      <c r="E80" s="86"/>
      <c r="F80" s="86"/>
      <c r="G80" s="86">
        <f>SUM(D80:F80)</f>
        <v>0</v>
      </c>
    </row>
    <row r="81" spans="1:7" s="287" customFormat="1" ht="15" x14ac:dyDescent="0.2">
      <c r="A81" s="291" t="s">
        <v>552</v>
      </c>
      <c r="B81" s="317" t="s">
        <v>830</v>
      </c>
      <c r="C81" s="313"/>
      <c r="D81" s="313"/>
      <c r="E81" s="86"/>
      <c r="F81" s="86"/>
      <c r="G81" s="86">
        <f>SUM(D81:F81)</f>
        <v>0</v>
      </c>
    </row>
    <row r="82" spans="1:7" s="287" customFormat="1" ht="15.75" thickBot="1" x14ac:dyDescent="0.25">
      <c r="A82" s="291" t="s">
        <v>553</v>
      </c>
      <c r="B82" s="318" t="s">
        <v>831</v>
      </c>
      <c r="C82" s="313"/>
      <c r="D82" s="313"/>
      <c r="E82" s="86"/>
      <c r="F82" s="86"/>
      <c r="G82" s="86"/>
    </row>
    <row r="83" spans="1:7" s="285" customFormat="1" ht="15.75" thickBot="1" x14ac:dyDescent="0.2">
      <c r="A83" s="289" t="s">
        <v>125</v>
      </c>
      <c r="B83" s="319" t="s">
        <v>126</v>
      </c>
      <c r="C83" s="330"/>
      <c r="D83" s="330"/>
      <c r="E83" s="94"/>
      <c r="F83" s="94"/>
      <c r="G83" s="94">
        <f>SUM(D83:F83)</f>
        <v>0</v>
      </c>
    </row>
    <row r="84" spans="1:7" s="285" customFormat="1" ht="15.75" thickBot="1" x14ac:dyDescent="0.2">
      <c r="A84" s="289" t="s">
        <v>127</v>
      </c>
      <c r="B84" s="321" t="s">
        <v>128</v>
      </c>
      <c r="C84" s="327">
        <f>+C62+C66+C71+C74+C78+C83</f>
        <v>31396949</v>
      </c>
      <c r="D84" s="327">
        <f>+D62+D66+D71+D74+D78+D83</f>
        <v>30047870</v>
      </c>
      <c r="E84" s="60">
        <f>+E62+E66+E71+E74+E78+E83</f>
        <v>0</v>
      </c>
      <c r="F84" s="60">
        <f>+F62+F66+F71+F74+F78+F83</f>
        <v>0</v>
      </c>
      <c r="G84" s="60">
        <f>+G62+G66+G71+G74+G78+G83</f>
        <v>30047870</v>
      </c>
    </row>
    <row r="85" spans="1:7" s="285" customFormat="1" ht="15.75" thickBot="1" x14ac:dyDescent="0.2">
      <c r="A85" s="292" t="s">
        <v>129</v>
      </c>
      <c r="B85" s="322" t="s">
        <v>284</v>
      </c>
      <c r="C85" s="327">
        <f>+C61+C84</f>
        <v>189795838</v>
      </c>
      <c r="D85" s="327">
        <f>+D61+D84</f>
        <v>154035585</v>
      </c>
      <c r="E85" s="60">
        <f>+E61+E84</f>
        <v>99327300</v>
      </c>
      <c r="F85" s="60">
        <f>+F61+F84</f>
        <v>0</v>
      </c>
      <c r="G85" s="60">
        <f>+G61+G84</f>
        <v>253362885</v>
      </c>
    </row>
    <row r="86" spans="1:7" s="4" customFormat="1" ht="15.75" x14ac:dyDescent="0.25">
      <c r="A86" s="1"/>
      <c r="B86" s="2"/>
      <c r="C86" s="598"/>
      <c r="D86" s="2"/>
      <c r="E86" s="2"/>
      <c r="F86" s="2"/>
      <c r="G86" s="3"/>
    </row>
    <row r="87" spans="1:7" ht="13.5" thickBot="1" x14ac:dyDescent="0.3">
      <c r="A87" s="37"/>
      <c r="B87" s="38"/>
      <c r="C87" s="599"/>
      <c r="D87" s="38"/>
      <c r="E87" s="38"/>
      <c r="F87" s="38"/>
      <c r="G87" s="39"/>
    </row>
    <row r="88" spans="1:7" s="9" customFormat="1" ht="21.75" thickBot="1" x14ac:dyDescent="0.3">
      <c r="A88" s="40"/>
      <c r="B88" s="278" t="s">
        <v>169</v>
      </c>
      <c r="C88" s="602" t="s">
        <v>1122</v>
      </c>
      <c r="D88" s="216" t="s">
        <v>1123</v>
      </c>
      <c r="E88" s="338" t="s">
        <v>256</v>
      </c>
      <c r="F88" s="212" t="s">
        <v>281</v>
      </c>
      <c r="G88" s="34" t="s">
        <v>257</v>
      </c>
    </row>
    <row r="89" spans="1:7" s="41" customFormat="1" ht="13.5" thickBot="1" x14ac:dyDescent="0.3">
      <c r="A89" s="20" t="s">
        <v>10</v>
      </c>
      <c r="B89" s="215" t="s">
        <v>274</v>
      </c>
      <c r="C89" s="217">
        <f>SUM(C90:C94)</f>
        <v>94547158</v>
      </c>
      <c r="D89" s="217">
        <f>SUM(D90:D94)</f>
        <v>94547158</v>
      </c>
      <c r="E89" s="217">
        <f>SUM(E90:E94)</f>
        <v>0</v>
      </c>
      <c r="F89" s="13">
        <f>SUM(F90:F94)</f>
        <v>0</v>
      </c>
      <c r="G89" s="13">
        <f>SUM(G90:G94)</f>
        <v>94547158</v>
      </c>
    </row>
    <row r="90" spans="1:7" x14ac:dyDescent="0.25">
      <c r="A90" s="15" t="s">
        <v>12</v>
      </c>
      <c r="B90" s="213" t="s">
        <v>135</v>
      </c>
      <c r="C90" s="218">
        <v>26500085</v>
      </c>
      <c r="D90" s="218">
        <v>26500085</v>
      </c>
      <c r="E90" s="339"/>
      <c r="F90" s="25"/>
      <c r="G90" s="25">
        <f>SUM(D90:F90)</f>
        <v>26500085</v>
      </c>
    </row>
    <row r="91" spans="1:7" x14ac:dyDescent="0.25">
      <c r="A91" s="15" t="s">
        <v>14</v>
      </c>
      <c r="B91" s="214" t="s">
        <v>136</v>
      </c>
      <c r="C91" s="220">
        <v>4700863</v>
      </c>
      <c r="D91" s="220">
        <v>4700863</v>
      </c>
      <c r="E91" s="340"/>
      <c r="F91" s="42"/>
      <c r="G91" s="42">
        <f>SUM(D91:F91)</f>
        <v>4700863</v>
      </c>
    </row>
    <row r="92" spans="1:7" x14ac:dyDescent="0.25">
      <c r="A92" s="15" t="s">
        <v>16</v>
      </c>
      <c r="B92" s="214" t="s">
        <v>137</v>
      </c>
      <c r="C92" s="220">
        <v>35735335</v>
      </c>
      <c r="D92" s="220">
        <v>35735335</v>
      </c>
      <c r="E92" s="340"/>
      <c r="F92" s="42"/>
      <c r="G92" s="42">
        <f>SUM(D92:F92)</f>
        <v>35735335</v>
      </c>
    </row>
    <row r="93" spans="1:7" x14ac:dyDescent="0.25">
      <c r="A93" s="15" t="s">
        <v>18</v>
      </c>
      <c r="B93" s="214" t="s">
        <v>138</v>
      </c>
      <c r="C93" s="220">
        <v>15373400</v>
      </c>
      <c r="D93" s="220">
        <v>15373400</v>
      </c>
      <c r="E93" s="340"/>
      <c r="F93" s="42"/>
      <c r="G93" s="42">
        <f>SUM(D93:F93)</f>
        <v>15373400</v>
      </c>
    </row>
    <row r="94" spans="1:7" ht="13.5" thickBot="1" x14ac:dyDescent="0.3">
      <c r="A94" s="15" t="s">
        <v>20</v>
      </c>
      <c r="B94" s="214" t="s">
        <v>140</v>
      </c>
      <c r="C94" s="220">
        <v>12237475</v>
      </c>
      <c r="D94" s="220">
        <v>12237475</v>
      </c>
      <c r="E94" s="340"/>
      <c r="F94" s="42"/>
      <c r="G94" s="42">
        <f>SUM(D94:F94)</f>
        <v>12237475</v>
      </c>
    </row>
    <row r="95" spans="1:7" s="54" customFormat="1" ht="15.75" thickBot="1" x14ac:dyDescent="0.3">
      <c r="A95" s="52">
        <v>2</v>
      </c>
      <c r="B95" s="215" t="s">
        <v>832</v>
      </c>
      <c r="C95" s="323">
        <f>SUM(C96:C98)</f>
        <v>59709652</v>
      </c>
      <c r="D95" s="323">
        <f>SUM(D96:D98)</f>
        <v>59709652</v>
      </c>
      <c r="E95" s="323">
        <f t="shared" ref="E95:F95" si="10">SUM(E96:E98)</f>
        <v>0</v>
      </c>
      <c r="F95" s="323">
        <f t="shared" si="10"/>
        <v>0</v>
      </c>
      <c r="G95" s="53">
        <f>SUM(G96:G98)</f>
        <v>59709652</v>
      </c>
    </row>
    <row r="96" spans="1:7" s="54" customFormat="1" ht="15" x14ac:dyDescent="0.25">
      <c r="A96" s="55" t="s">
        <v>455</v>
      </c>
      <c r="B96" s="213" t="s">
        <v>146</v>
      </c>
      <c r="C96" s="311">
        <v>12257997</v>
      </c>
      <c r="D96" s="311">
        <v>12257997</v>
      </c>
      <c r="E96" s="185"/>
      <c r="F96" s="77"/>
      <c r="G96" s="77">
        <f>SUM(D96:F96)</f>
        <v>12257997</v>
      </c>
    </row>
    <row r="97" spans="1:7" s="54" customFormat="1" ht="15" x14ac:dyDescent="0.25">
      <c r="A97" s="55" t="s">
        <v>456</v>
      </c>
      <c r="B97" s="335" t="s">
        <v>557</v>
      </c>
      <c r="C97" s="343">
        <v>47451655</v>
      </c>
      <c r="D97" s="343">
        <v>47451655</v>
      </c>
      <c r="E97" s="310"/>
      <c r="F97" s="293"/>
      <c r="G97" s="293">
        <f>SUM(D97:F97)</f>
        <v>47451655</v>
      </c>
    </row>
    <row r="98" spans="1:7" s="54" customFormat="1" ht="15.75" thickBot="1" x14ac:dyDescent="0.3">
      <c r="A98" s="55" t="s">
        <v>457</v>
      </c>
      <c r="B98" s="336" t="s">
        <v>556</v>
      </c>
      <c r="C98" s="326"/>
      <c r="D98" s="326"/>
      <c r="E98" s="112"/>
      <c r="F98" s="84"/>
      <c r="G98" s="84">
        <f>SUM(D98:F98)</f>
        <v>0</v>
      </c>
    </row>
    <row r="99" spans="1:7" ht="13.5" thickBot="1" x14ac:dyDescent="0.3">
      <c r="A99" s="20">
        <v>3</v>
      </c>
      <c r="B99" s="215" t="s">
        <v>976</v>
      </c>
      <c r="C99" s="217">
        <f>SUM(C102,C100,C104)</f>
        <v>3000000</v>
      </c>
      <c r="D99" s="217">
        <f>SUM(D102,D100,D104)</f>
        <v>3000000</v>
      </c>
      <c r="E99" s="217">
        <f t="shared" ref="E99:F99" si="11">SUM(E102,E100,E104)</f>
        <v>99327300</v>
      </c>
      <c r="F99" s="217">
        <f t="shared" si="11"/>
        <v>0</v>
      </c>
      <c r="G99" s="13">
        <f>G100+G102+G104</f>
        <v>102327300</v>
      </c>
    </row>
    <row r="100" spans="1:7" s="41" customFormat="1" x14ac:dyDescent="0.25">
      <c r="A100" s="15" t="s">
        <v>822</v>
      </c>
      <c r="B100" s="331" t="s">
        <v>141</v>
      </c>
      <c r="C100" s="218"/>
      <c r="D100" s="218"/>
      <c r="E100" s="339">
        <v>99327300</v>
      </c>
      <c r="F100" s="25"/>
      <c r="G100" s="25">
        <f t="shared" ref="G100:G104" si="12">SUM(D100:F100)</f>
        <v>99327300</v>
      </c>
    </row>
    <row r="101" spans="1:7" s="41" customFormat="1" x14ac:dyDescent="0.25">
      <c r="A101" s="15" t="s">
        <v>823</v>
      </c>
      <c r="B101" s="332" t="s">
        <v>142</v>
      </c>
      <c r="C101" s="218"/>
      <c r="D101" s="218"/>
      <c r="E101" s="339"/>
      <c r="F101" s="25"/>
      <c r="G101" s="25">
        <f t="shared" si="12"/>
        <v>0</v>
      </c>
    </row>
    <row r="102" spans="1:7" x14ac:dyDescent="0.25">
      <c r="A102" s="15" t="s">
        <v>824</v>
      </c>
      <c r="B102" s="333" t="s">
        <v>143</v>
      </c>
      <c r="C102" s="220"/>
      <c r="D102" s="220"/>
      <c r="E102" s="340"/>
      <c r="F102" s="42"/>
      <c r="G102" s="42">
        <f t="shared" si="12"/>
        <v>0</v>
      </c>
    </row>
    <row r="103" spans="1:7" x14ac:dyDescent="0.25">
      <c r="A103" s="15" t="s">
        <v>833</v>
      </c>
      <c r="B103" s="333" t="s">
        <v>144</v>
      </c>
      <c r="C103" s="220"/>
      <c r="D103" s="220"/>
      <c r="E103" s="340"/>
      <c r="F103" s="42"/>
      <c r="G103" s="42">
        <f t="shared" si="12"/>
        <v>0</v>
      </c>
    </row>
    <row r="104" spans="1:7" ht="13.5" thickBot="1" x14ac:dyDescent="0.3">
      <c r="A104" s="15" t="s">
        <v>834</v>
      </c>
      <c r="B104" s="334" t="s">
        <v>145</v>
      </c>
      <c r="C104" s="220">
        <v>3000000</v>
      </c>
      <c r="D104" s="220">
        <v>3000000</v>
      </c>
      <c r="E104" s="340"/>
      <c r="F104" s="42"/>
      <c r="G104" s="42">
        <f t="shared" si="12"/>
        <v>3000000</v>
      </c>
    </row>
    <row r="105" spans="1:7" s="54" customFormat="1" ht="15.75" thickBot="1" x14ac:dyDescent="0.3">
      <c r="A105" s="52" t="s">
        <v>147</v>
      </c>
      <c r="B105" s="215" t="s">
        <v>148</v>
      </c>
      <c r="C105" s="323">
        <f>SUM(C99,C89,C95)</f>
        <v>157256810</v>
      </c>
      <c r="D105" s="323">
        <f>SUM(D99,D89,D95)</f>
        <v>157256810</v>
      </c>
      <c r="E105" s="183">
        <f>SUM(E99,E89,E95)</f>
        <v>99327300</v>
      </c>
      <c r="F105" s="53">
        <f>SUM(F99,F89,F95)</f>
        <v>0</v>
      </c>
      <c r="G105" s="53">
        <f>SUM(G99,G89,G95)</f>
        <v>256584110</v>
      </c>
    </row>
    <row r="106" spans="1:7" s="54" customFormat="1" ht="15.75" thickBot="1" x14ac:dyDescent="0.3">
      <c r="A106" s="52" t="s">
        <v>49</v>
      </c>
      <c r="B106" s="215" t="s">
        <v>149</v>
      </c>
      <c r="C106" s="323">
        <f>+C107+C108+C109</f>
        <v>0</v>
      </c>
      <c r="D106" s="323">
        <f>+D107+D108+D109</f>
        <v>0</v>
      </c>
      <c r="E106" s="323">
        <f t="shared" ref="E106:F106" si="13">+E107+E108+E109</f>
        <v>0</v>
      </c>
      <c r="F106" s="323">
        <f t="shared" si="13"/>
        <v>0</v>
      </c>
      <c r="G106" s="53">
        <f>+G107+G108+G109</f>
        <v>0</v>
      </c>
    </row>
    <row r="107" spans="1:7" s="57" customFormat="1" x14ac:dyDescent="0.25">
      <c r="A107" s="55" t="s">
        <v>51</v>
      </c>
      <c r="B107" s="213" t="s">
        <v>150</v>
      </c>
      <c r="C107" s="312"/>
      <c r="D107" s="312"/>
      <c r="E107" s="56"/>
      <c r="F107" s="56"/>
      <c r="G107" s="56">
        <f>SUM(D107:F107)</f>
        <v>0</v>
      </c>
    </row>
    <row r="108" spans="1:7" s="54" customFormat="1" ht="15" x14ac:dyDescent="0.25">
      <c r="A108" s="55" t="s">
        <v>53</v>
      </c>
      <c r="B108" s="213" t="s">
        <v>151</v>
      </c>
      <c r="C108" s="312"/>
      <c r="D108" s="312"/>
      <c r="E108" s="56"/>
      <c r="F108" s="56"/>
      <c r="G108" s="56">
        <f>SUM(D108:F108)</f>
        <v>0</v>
      </c>
    </row>
    <row r="109" spans="1:7" s="54" customFormat="1" ht="15.75" thickBot="1" x14ac:dyDescent="0.3">
      <c r="A109" s="58" t="s">
        <v>55</v>
      </c>
      <c r="B109" s="335" t="s">
        <v>152</v>
      </c>
      <c r="C109" s="312"/>
      <c r="D109" s="312"/>
      <c r="E109" s="56"/>
      <c r="F109" s="56"/>
      <c r="G109" s="56">
        <f>SUM(D109:F109)</f>
        <v>0</v>
      </c>
    </row>
    <row r="110" spans="1:7" s="54" customFormat="1" ht="15.75" thickBot="1" x14ac:dyDescent="0.3">
      <c r="A110" s="52" t="s">
        <v>71</v>
      </c>
      <c r="B110" s="215" t="s">
        <v>974</v>
      </c>
      <c r="C110" s="323">
        <f>+C111+C114+C115+C116</f>
        <v>0</v>
      </c>
      <c r="D110" s="323">
        <f>+D111+D114+D115+D116</f>
        <v>0</v>
      </c>
      <c r="E110" s="183"/>
      <c r="F110" s="53">
        <f>+F111+F114+F115+F116</f>
        <v>0</v>
      </c>
      <c r="G110" s="53">
        <f>+G111+G114+G115+G116</f>
        <v>0</v>
      </c>
    </row>
    <row r="111" spans="1:7" s="54" customFormat="1" ht="15" x14ac:dyDescent="0.25">
      <c r="A111" s="55" t="s">
        <v>466</v>
      </c>
      <c r="B111" s="213" t="s">
        <v>836</v>
      </c>
      <c r="C111" s="312"/>
      <c r="D111" s="312"/>
      <c r="E111" s="56"/>
      <c r="F111" s="56"/>
      <c r="G111" s="56">
        <f>SUM(D111:F111)</f>
        <v>0</v>
      </c>
    </row>
    <row r="112" spans="1:7" s="54" customFormat="1" ht="15" x14ac:dyDescent="0.25">
      <c r="A112" s="55" t="s">
        <v>467</v>
      </c>
      <c r="B112" s="213" t="s">
        <v>837</v>
      </c>
      <c r="C112" s="312"/>
      <c r="D112" s="312"/>
      <c r="E112" s="56"/>
      <c r="F112" s="56"/>
      <c r="G112" s="56"/>
    </row>
    <row r="113" spans="1:7" s="54" customFormat="1" ht="15" x14ac:dyDescent="0.25">
      <c r="A113" s="55" t="s">
        <v>468</v>
      </c>
      <c r="B113" s="213" t="s">
        <v>838</v>
      </c>
      <c r="C113" s="312"/>
      <c r="D113" s="312"/>
      <c r="E113" s="56"/>
      <c r="F113" s="56"/>
      <c r="G113" s="56"/>
    </row>
    <row r="114" spans="1:7" s="54" customFormat="1" ht="15" x14ac:dyDescent="0.25">
      <c r="A114" s="55" t="s">
        <v>469</v>
      </c>
      <c r="B114" s="213" t="s">
        <v>839</v>
      </c>
      <c r="C114" s="312"/>
      <c r="D114" s="312"/>
      <c r="E114" s="56"/>
      <c r="F114" s="56"/>
      <c r="G114" s="56">
        <f>SUM(D114:F114)</f>
        <v>0</v>
      </c>
    </row>
    <row r="115" spans="1:7" s="54" customFormat="1" ht="15" x14ac:dyDescent="0.25">
      <c r="A115" s="55" t="s">
        <v>558</v>
      </c>
      <c r="B115" s="213" t="s">
        <v>840</v>
      </c>
      <c r="C115" s="312"/>
      <c r="D115" s="312"/>
      <c r="E115" s="56"/>
      <c r="F115" s="56"/>
      <c r="G115" s="56">
        <f>SUM(D115:F115)</f>
        <v>0</v>
      </c>
    </row>
    <row r="116" spans="1:7" s="57" customFormat="1" ht="13.5" thickBot="1" x14ac:dyDescent="0.3">
      <c r="A116" s="55" t="s">
        <v>842</v>
      </c>
      <c r="B116" s="335" t="s">
        <v>841</v>
      </c>
      <c r="C116" s="312"/>
      <c r="D116" s="312"/>
      <c r="E116" s="56"/>
      <c r="F116" s="56"/>
      <c r="G116" s="56">
        <f>SUM(D116:F116)</f>
        <v>0</v>
      </c>
    </row>
    <row r="117" spans="1:7" s="54" customFormat="1" ht="15.75" thickBot="1" x14ac:dyDescent="0.3">
      <c r="A117" s="52" t="s">
        <v>154</v>
      </c>
      <c r="B117" s="215" t="s">
        <v>285</v>
      </c>
      <c r="C117" s="327">
        <f>SUM(C118:C123)</f>
        <v>32539028</v>
      </c>
      <c r="D117" s="327">
        <f>SUM(D118:D123)</f>
        <v>32539028</v>
      </c>
      <c r="E117" s="327">
        <f t="shared" ref="E117:G117" si="14">SUM(E118:E123)</f>
        <v>0</v>
      </c>
      <c r="F117" s="327">
        <f t="shared" si="14"/>
        <v>0</v>
      </c>
      <c r="G117" s="327">
        <f t="shared" si="14"/>
        <v>32539028</v>
      </c>
    </row>
    <row r="118" spans="1:7" s="54" customFormat="1" ht="15" x14ac:dyDescent="0.25">
      <c r="A118" s="55" t="s">
        <v>85</v>
      </c>
      <c r="B118" s="213" t="s">
        <v>156</v>
      </c>
      <c r="C118" s="312"/>
      <c r="D118" s="312"/>
      <c r="E118" s="56"/>
      <c r="F118" s="56"/>
      <c r="G118" s="56">
        <f t="shared" ref="G118:G123" si="15">SUM(D118:F118)</f>
        <v>0</v>
      </c>
    </row>
    <row r="119" spans="1:7" s="54" customFormat="1" ht="15" x14ac:dyDescent="0.25">
      <c r="A119" s="55" t="s">
        <v>529</v>
      </c>
      <c r="B119" s="213" t="s">
        <v>157</v>
      </c>
      <c r="C119" s="312">
        <v>2849164</v>
      </c>
      <c r="D119" s="312">
        <v>2849164</v>
      </c>
      <c r="E119" s="56"/>
      <c r="F119" s="56"/>
      <c r="G119" s="56">
        <f t="shared" si="15"/>
        <v>2849164</v>
      </c>
    </row>
    <row r="120" spans="1:7" s="54" customFormat="1" ht="15" x14ac:dyDescent="0.25">
      <c r="A120" s="55" t="s">
        <v>530</v>
      </c>
      <c r="B120" s="596" t="s">
        <v>977</v>
      </c>
      <c r="C120" s="312">
        <v>29689864</v>
      </c>
      <c r="D120" s="312">
        <v>29689864</v>
      </c>
      <c r="E120" s="56"/>
      <c r="F120" s="56"/>
      <c r="G120" s="56">
        <f t="shared" si="15"/>
        <v>29689864</v>
      </c>
    </row>
    <row r="121" spans="1:7" s="54" customFormat="1" ht="15" x14ac:dyDescent="0.25">
      <c r="A121" s="55" t="s">
        <v>531</v>
      </c>
      <c r="B121" s="213" t="s">
        <v>843</v>
      </c>
      <c r="C121" s="312"/>
      <c r="D121" s="312"/>
      <c r="E121" s="56"/>
      <c r="F121" s="56"/>
      <c r="G121" s="56">
        <f t="shared" si="15"/>
        <v>0</v>
      </c>
    </row>
    <row r="122" spans="1:7" s="57" customFormat="1" x14ac:dyDescent="0.25">
      <c r="A122" s="55" t="s">
        <v>532</v>
      </c>
      <c r="B122" s="213" t="s">
        <v>238</v>
      </c>
      <c r="C122" s="312"/>
      <c r="D122" s="312"/>
      <c r="E122" s="56"/>
      <c r="F122" s="56"/>
      <c r="G122" s="56">
        <f t="shared" si="15"/>
        <v>0</v>
      </c>
    </row>
    <row r="123" spans="1:7" s="57" customFormat="1" ht="13.5" thickBot="1" x14ac:dyDescent="0.3">
      <c r="A123" s="55" t="s">
        <v>978</v>
      </c>
      <c r="B123" s="335" t="s">
        <v>858</v>
      </c>
      <c r="C123" s="312"/>
      <c r="D123" s="312"/>
      <c r="E123" s="56"/>
      <c r="F123" s="56"/>
      <c r="G123" s="56">
        <f t="shared" si="15"/>
        <v>0</v>
      </c>
    </row>
    <row r="124" spans="1:7" s="57" customFormat="1" ht="13.5" thickBot="1" x14ac:dyDescent="0.3">
      <c r="A124" s="52" t="s">
        <v>89</v>
      </c>
      <c r="B124" s="215" t="s">
        <v>975</v>
      </c>
      <c r="C124" s="344">
        <f>+C125+C126+C127+C129</f>
        <v>0</v>
      </c>
      <c r="D124" s="344">
        <f>+D125+D126+D127+D129</f>
        <v>0</v>
      </c>
      <c r="E124" s="341"/>
      <c r="F124" s="61">
        <f>+F125+F126+F127+F129</f>
        <v>0</v>
      </c>
      <c r="G124" s="61">
        <f>+G125+G126+G127+G129</f>
        <v>0</v>
      </c>
    </row>
    <row r="125" spans="1:7" s="57" customFormat="1" x14ac:dyDescent="0.25">
      <c r="A125" s="55" t="s">
        <v>540</v>
      </c>
      <c r="B125" s="213" t="s">
        <v>844</v>
      </c>
      <c r="C125" s="312"/>
      <c r="D125" s="312"/>
      <c r="E125" s="56"/>
      <c r="F125" s="56"/>
      <c r="G125" s="56">
        <f>SUM(D125:F125)</f>
        <v>0</v>
      </c>
    </row>
    <row r="126" spans="1:7" s="57" customFormat="1" x14ac:dyDescent="0.25">
      <c r="A126" s="55" t="s">
        <v>541</v>
      </c>
      <c r="B126" s="213" t="s">
        <v>845</v>
      </c>
      <c r="C126" s="312"/>
      <c r="D126" s="312"/>
      <c r="E126" s="56"/>
      <c r="F126" s="56"/>
      <c r="G126" s="56">
        <f>SUM(D126:F126)</f>
        <v>0</v>
      </c>
    </row>
    <row r="127" spans="1:7" s="57" customFormat="1" x14ac:dyDescent="0.25">
      <c r="A127" s="55" t="s">
        <v>542</v>
      </c>
      <c r="B127" s="213" t="s">
        <v>846</v>
      </c>
      <c r="C127" s="312"/>
      <c r="D127" s="312"/>
      <c r="E127" s="56"/>
      <c r="F127" s="56"/>
      <c r="G127" s="56">
        <f>SUM(D127:F127)</f>
        <v>0</v>
      </c>
    </row>
    <row r="128" spans="1:7" s="57" customFormat="1" x14ac:dyDescent="0.25">
      <c r="A128" s="55" t="s">
        <v>543</v>
      </c>
      <c r="B128" s="213" t="s">
        <v>847</v>
      </c>
      <c r="C128" s="312"/>
      <c r="D128" s="312"/>
      <c r="E128" s="56"/>
      <c r="F128" s="56"/>
      <c r="G128" s="56"/>
    </row>
    <row r="129" spans="1:7" s="54" customFormat="1" ht="15.75" thickBot="1" x14ac:dyDescent="0.3">
      <c r="A129" s="55" t="s">
        <v>544</v>
      </c>
      <c r="B129" s="213" t="s">
        <v>848</v>
      </c>
      <c r="C129" s="312"/>
      <c r="D129" s="312"/>
      <c r="E129" s="56"/>
      <c r="F129" s="56"/>
      <c r="G129" s="56">
        <f>SUM(D129:F129)</f>
        <v>0</v>
      </c>
    </row>
    <row r="130" spans="1:7" s="54" customFormat="1" ht="15.75" thickBot="1" x14ac:dyDescent="0.3">
      <c r="A130" s="52" t="s">
        <v>91</v>
      </c>
      <c r="B130" s="215" t="s">
        <v>159</v>
      </c>
      <c r="C130" s="345">
        <f>SUM(C124,C117,C110,C106)</f>
        <v>32539028</v>
      </c>
      <c r="D130" s="345">
        <f>SUM(D124,D117,D110,D106)</f>
        <v>32539028</v>
      </c>
      <c r="E130" s="342">
        <f>SUM(E124,E117,E110,E106)</f>
        <v>0</v>
      </c>
      <c r="F130" s="62">
        <f>SUM(F124,F117,F110,F106)</f>
        <v>0</v>
      </c>
      <c r="G130" s="62">
        <f>SUM(G124,G117,G110,G106)</f>
        <v>32539028</v>
      </c>
    </row>
    <row r="131" spans="1:7" ht="13.5" thickBot="1" x14ac:dyDescent="0.3">
      <c r="A131" s="20" t="s">
        <v>35</v>
      </c>
      <c r="B131" s="337" t="s">
        <v>286</v>
      </c>
      <c r="C131" s="219">
        <f>SUM(C130,C105)</f>
        <v>189795838</v>
      </c>
      <c r="D131" s="219">
        <f>SUM(D130,D105)</f>
        <v>189795838</v>
      </c>
      <c r="E131" s="34">
        <f>SUM(E130,E105)</f>
        <v>99327300</v>
      </c>
      <c r="F131" s="44">
        <f>SUM(F130,F105)</f>
        <v>0</v>
      </c>
      <c r="G131" s="44">
        <f>SUM(G130,G105)</f>
        <v>289123138</v>
      </c>
    </row>
    <row r="132" spans="1:7" ht="13.5" thickBot="1" x14ac:dyDescent="0.3">
      <c r="C132" s="600"/>
      <c r="D132" s="46"/>
      <c r="E132" s="46"/>
      <c r="F132" s="46"/>
      <c r="G132" s="46"/>
    </row>
    <row r="133" spans="1:7" ht="13.5" thickBot="1" x14ac:dyDescent="0.3">
      <c r="A133" s="47" t="s">
        <v>279</v>
      </c>
      <c r="B133" s="594"/>
      <c r="C133" s="601"/>
      <c r="D133" s="350"/>
      <c r="E133" s="350"/>
      <c r="F133" s="350"/>
      <c r="G133" s="350">
        <f>SUM(D133:F133)</f>
        <v>0</v>
      </c>
    </row>
    <row r="134" spans="1:7" ht="13.5" thickBot="1" x14ac:dyDescent="0.3">
      <c r="A134" s="47" t="s">
        <v>280</v>
      </c>
      <c r="B134" s="594"/>
      <c r="C134" s="601"/>
      <c r="D134" s="350"/>
      <c r="E134" s="350"/>
      <c r="F134" s="350"/>
      <c r="G134" s="350">
        <f>SUM(D134:F134)</f>
        <v>0</v>
      </c>
    </row>
    <row r="136" spans="1:7" x14ac:dyDescent="0.25">
      <c r="D136" s="51">
        <f>D131-D85</f>
        <v>35760253</v>
      </c>
      <c r="E136" s="51">
        <f t="shared" ref="E136" si="16">E131-E85</f>
        <v>0</v>
      </c>
      <c r="F136" s="51">
        <f>F131-F85</f>
        <v>0</v>
      </c>
      <c r="G136" s="51">
        <f>SUM(D136:F136)</f>
        <v>35760253</v>
      </c>
    </row>
    <row r="137" spans="1:7" x14ac:dyDescent="0.25">
      <c r="D137" s="51">
        <f t="shared" ref="D137:F137" si="17">D85-D131</f>
        <v>-35760253</v>
      </c>
      <c r="E137" s="51">
        <f t="shared" si="17"/>
        <v>0</v>
      </c>
      <c r="F137" s="51">
        <f t="shared" si="17"/>
        <v>0</v>
      </c>
      <c r="G137" s="51">
        <f>G85-G131</f>
        <v>-35760253</v>
      </c>
    </row>
  </sheetData>
  <sheetProtection formatCells="0"/>
  <mergeCells count="3">
    <mergeCell ref="D1:G1"/>
    <mergeCell ref="D3:F3"/>
    <mergeCell ref="G2:G3"/>
  </mergeCells>
  <phoneticPr fontId="32" type="noConversion"/>
  <printOptions horizontalCentered="1"/>
  <pageMargins left="0.23622047244094491" right="0.23622047244094491" top="1.1417322834645669" bottom="0.35433070866141736" header="0.31496062992125984" footer="0.19685039370078741"/>
  <pageSetup paperSize="9" scale="76" orientation="portrait" r:id="rId1"/>
  <headerFooter alignWithMargins="0">
    <oddHeader>&amp;C&amp;"-,Félkövér"&amp;14Bátaapáti Község Önkormányzata bevételei és kiadásai előirányzat csoport és kiemelt előirányzat szerinti bontásban&amp;R4. mellékletForintban</oddHeader>
  </headerFooter>
  <rowBreaks count="2" manualBreakCount="2">
    <brk id="55" max="5" man="1"/>
    <brk id="86" max="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view="pageLayout" topLeftCell="B1" zoomScaleNormal="120" workbookViewId="0">
      <selection activeCell="E7" sqref="E7"/>
    </sheetView>
  </sheetViews>
  <sheetFormatPr defaultColWidth="9.25" defaultRowHeight="12.75" x14ac:dyDescent="0.25"/>
  <cols>
    <col min="1" max="1" width="60.75" style="125" customWidth="1"/>
    <col min="2" max="2" width="15.75" style="51" customWidth="1"/>
    <col min="3" max="3" width="16.25" style="51" customWidth="1"/>
    <col min="4" max="4" width="18" style="51" customWidth="1"/>
    <col min="5" max="5" width="16.75" style="51" customWidth="1"/>
    <col min="6" max="6" width="18.75" style="51" customWidth="1"/>
    <col min="7" max="8" width="12.75" style="51" customWidth="1"/>
    <col min="9" max="9" width="13.75" style="51" customWidth="1"/>
    <col min="10" max="256" width="9.25" style="51"/>
    <col min="257" max="257" width="60.75" style="51" customWidth="1"/>
    <col min="258" max="258" width="15.75" style="51" customWidth="1"/>
    <col min="259" max="259" width="16.25" style="51" customWidth="1"/>
    <col min="260" max="260" width="18" style="51" customWidth="1"/>
    <col min="261" max="261" width="16.75" style="51" customWidth="1"/>
    <col min="262" max="262" width="18.75" style="51" customWidth="1"/>
    <col min="263" max="264" width="12.75" style="51" customWidth="1"/>
    <col min="265" max="265" width="13.75" style="51" customWidth="1"/>
    <col min="266" max="512" width="9.25" style="51"/>
    <col min="513" max="513" width="60.75" style="51" customWidth="1"/>
    <col min="514" max="514" width="15.75" style="51" customWidth="1"/>
    <col min="515" max="515" width="16.25" style="51" customWidth="1"/>
    <col min="516" max="516" width="18" style="51" customWidth="1"/>
    <col min="517" max="517" width="16.75" style="51" customWidth="1"/>
    <col min="518" max="518" width="18.75" style="51" customWidth="1"/>
    <col min="519" max="520" width="12.75" style="51" customWidth="1"/>
    <col min="521" max="521" width="13.75" style="51" customWidth="1"/>
    <col min="522" max="768" width="9.25" style="51"/>
    <col min="769" max="769" width="60.75" style="51" customWidth="1"/>
    <col min="770" max="770" width="15.75" style="51" customWidth="1"/>
    <col min="771" max="771" width="16.25" style="51" customWidth="1"/>
    <col min="772" max="772" width="18" style="51" customWidth="1"/>
    <col min="773" max="773" width="16.75" style="51" customWidth="1"/>
    <col min="774" max="774" width="18.75" style="51" customWidth="1"/>
    <col min="775" max="776" width="12.75" style="51" customWidth="1"/>
    <col min="777" max="777" width="13.75" style="51" customWidth="1"/>
    <col min="778" max="1024" width="9.25" style="51"/>
    <col min="1025" max="1025" width="60.75" style="51" customWidth="1"/>
    <col min="1026" max="1026" width="15.75" style="51" customWidth="1"/>
    <col min="1027" max="1027" width="16.25" style="51" customWidth="1"/>
    <col min="1028" max="1028" width="18" style="51" customWidth="1"/>
    <col min="1029" max="1029" width="16.75" style="51" customWidth="1"/>
    <col min="1030" max="1030" width="18.75" style="51" customWidth="1"/>
    <col min="1031" max="1032" width="12.75" style="51" customWidth="1"/>
    <col min="1033" max="1033" width="13.75" style="51" customWidth="1"/>
    <col min="1034" max="1280" width="9.25" style="51"/>
    <col min="1281" max="1281" width="60.75" style="51" customWidth="1"/>
    <col min="1282" max="1282" width="15.75" style="51" customWidth="1"/>
    <col min="1283" max="1283" width="16.25" style="51" customWidth="1"/>
    <col min="1284" max="1284" width="18" style="51" customWidth="1"/>
    <col min="1285" max="1285" width="16.75" style="51" customWidth="1"/>
    <col min="1286" max="1286" width="18.75" style="51" customWidth="1"/>
    <col min="1287" max="1288" width="12.75" style="51" customWidth="1"/>
    <col min="1289" max="1289" width="13.75" style="51" customWidth="1"/>
    <col min="1290" max="1536" width="9.25" style="51"/>
    <col min="1537" max="1537" width="60.75" style="51" customWidth="1"/>
    <col min="1538" max="1538" width="15.75" style="51" customWidth="1"/>
    <col min="1539" max="1539" width="16.25" style="51" customWidth="1"/>
    <col min="1540" max="1540" width="18" style="51" customWidth="1"/>
    <col min="1541" max="1541" width="16.75" style="51" customWidth="1"/>
    <col min="1542" max="1542" width="18.75" style="51" customWidth="1"/>
    <col min="1543" max="1544" width="12.75" style="51" customWidth="1"/>
    <col min="1545" max="1545" width="13.75" style="51" customWidth="1"/>
    <col min="1546" max="1792" width="9.25" style="51"/>
    <col min="1793" max="1793" width="60.75" style="51" customWidth="1"/>
    <col min="1794" max="1794" width="15.75" style="51" customWidth="1"/>
    <col min="1795" max="1795" width="16.25" style="51" customWidth="1"/>
    <col min="1796" max="1796" width="18" style="51" customWidth="1"/>
    <col min="1797" max="1797" width="16.75" style="51" customWidth="1"/>
    <col min="1798" max="1798" width="18.75" style="51" customWidth="1"/>
    <col min="1799" max="1800" width="12.75" style="51" customWidth="1"/>
    <col min="1801" max="1801" width="13.75" style="51" customWidth="1"/>
    <col min="1802" max="2048" width="9.25" style="51"/>
    <col min="2049" max="2049" width="60.75" style="51" customWidth="1"/>
    <col min="2050" max="2050" width="15.75" style="51" customWidth="1"/>
    <col min="2051" max="2051" width="16.25" style="51" customWidth="1"/>
    <col min="2052" max="2052" width="18" style="51" customWidth="1"/>
    <col min="2053" max="2053" width="16.75" style="51" customWidth="1"/>
    <col min="2054" max="2054" width="18.75" style="51" customWidth="1"/>
    <col min="2055" max="2056" width="12.75" style="51" customWidth="1"/>
    <col min="2057" max="2057" width="13.75" style="51" customWidth="1"/>
    <col min="2058" max="2304" width="9.25" style="51"/>
    <col min="2305" max="2305" width="60.75" style="51" customWidth="1"/>
    <col min="2306" max="2306" width="15.75" style="51" customWidth="1"/>
    <col min="2307" max="2307" width="16.25" style="51" customWidth="1"/>
    <col min="2308" max="2308" width="18" style="51" customWidth="1"/>
    <col min="2309" max="2309" width="16.75" style="51" customWidth="1"/>
    <col min="2310" max="2310" width="18.75" style="51" customWidth="1"/>
    <col min="2311" max="2312" width="12.75" style="51" customWidth="1"/>
    <col min="2313" max="2313" width="13.75" style="51" customWidth="1"/>
    <col min="2314" max="2560" width="9.25" style="51"/>
    <col min="2561" max="2561" width="60.75" style="51" customWidth="1"/>
    <col min="2562" max="2562" width="15.75" style="51" customWidth="1"/>
    <col min="2563" max="2563" width="16.25" style="51" customWidth="1"/>
    <col min="2564" max="2564" width="18" style="51" customWidth="1"/>
    <col min="2565" max="2565" width="16.75" style="51" customWidth="1"/>
    <col min="2566" max="2566" width="18.75" style="51" customWidth="1"/>
    <col min="2567" max="2568" width="12.75" style="51" customWidth="1"/>
    <col min="2569" max="2569" width="13.75" style="51" customWidth="1"/>
    <col min="2570" max="2816" width="9.25" style="51"/>
    <col min="2817" max="2817" width="60.75" style="51" customWidth="1"/>
    <col min="2818" max="2818" width="15.75" style="51" customWidth="1"/>
    <col min="2819" max="2819" width="16.25" style="51" customWidth="1"/>
    <col min="2820" max="2820" width="18" style="51" customWidth="1"/>
    <col min="2821" max="2821" width="16.75" style="51" customWidth="1"/>
    <col min="2822" max="2822" width="18.75" style="51" customWidth="1"/>
    <col min="2823" max="2824" width="12.75" style="51" customWidth="1"/>
    <col min="2825" max="2825" width="13.75" style="51" customWidth="1"/>
    <col min="2826" max="3072" width="9.25" style="51"/>
    <col min="3073" max="3073" width="60.75" style="51" customWidth="1"/>
    <col min="3074" max="3074" width="15.75" style="51" customWidth="1"/>
    <col min="3075" max="3075" width="16.25" style="51" customWidth="1"/>
    <col min="3076" max="3076" width="18" style="51" customWidth="1"/>
    <col min="3077" max="3077" width="16.75" style="51" customWidth="1"/>
    <col min="3078" max="3078" width="18.75" style="51" customWidth="1"/>
    <col min="3079" max="3080" width="12.75" style="51" customWidth="1"/>
    <col min="3081" max="3081" width="13.75" style="51" customWidth="1"/>
    <col min="3082" max="3328" width="9.25" style="51"/>
    <col min="3329" max="3329" width="60.75" style="51" customWidth="1"/>
    <col min="3330" max="3330" width="15.75" style="51" customWidth="1"/>
    <col min="3331" max="3331" width="16.25" style="51" customWidth="1"/>
    <col min="3332" max="3332" width="18" style="51" customWidth="1"/>
    <col min="3333" max="3333" width="16.75" style="51" customWidth="1"/>
    <col min="3334" max="3334" width="18.75" style="51" customWidth="1"/>
    <col min="3335" max="3336" width="12.75" style="51" customWidth="1"/>
    <col min="3337" max="3337" width="13.75" style="51" customWidth="1"/>
    <col min="3338" max="3584" width="9.25" style="51"/>
    <col min="3585" max="3585" width="60.75" style="51" customWidth="1"/>
    <col min="3586" max="3586" width="15.75" style="51" customWidth="1"/>
    <col min="3587" max="3587" width="16.25" style="51" customWidth="1"/>
    <col min="3588" max="3588" width="18" style="51" customWidth="1"/>
    <col min="3589" max="3589" width="16.75" style="51" customWidth="1"/>
    <col min="3590" max="3590" width="18.75" style="51" customWidth="1"/>
    <col min="3591" max="3592" width="12.75" style="51" customWidth="1"/>
    <col min="3593" max="3593" width="13.75" style="51" customWidth="1"/>
    <col min="3594" max="3840" width="9.25" style="51"/>
    <col min="3841" max="3841" width="60.75" style="51" customWidth="1"/>
    <col min="3842" max="3842" width="15.75" style="51" customWidth="1"/>
    <col min="3843" max="3843" width="16.25" style="51" customWidth="1"/>
    <col min="3844" max="3844" width="18" style="51" customWidth="1"/>
    <col min="3845" max="3845" width="16.75" style="51" customWidth="1"/>
    <col min="3846" max="3846" width="18.75" style="51" customWidth="1"/>
    <col min="3847" max="3848" width="12.75" style="51" customWidth="1"/>
    <col min="3849" max="3849" width="13.75" style="51" customWidth="1"/>
    <col min="3850" max="4096" width="9.25" style="51"/>
    <col min="4097" max="4097" width="60.75" style="51" customWidth="1"/>
    <col min="4098" max="4098" width="15.75" style="51" customWidth="1"/>
    <col min="4099" max="4099" width="16.25" style="51" customWidth="1"/>
    <col min="4100" max="4100" width="18" style="51" customWidth="1"/>
    <col min="4101" max="4101" width="16.75" style="51" customWidth="1"/>
    <col min="4102" max="4102" width="18.75" style="51" customWidth="1"/>
    <col min="4103" max="4104" width="12.75" style="51" customWidth="1"/>
    <col min="4105" max="4105" width="13.75" style="51" customWidth="1"/>
    <col min="4106" max="4352" width="9.25" style="51"/>
    <col min="4353" max="4353" width="60.75" style="51" customWidth="1"/>
    <col min="4354" max="4354" width="15.75" style="51" customWidth="1"/>
    <col min="4355" max="4355" width="16.25" style="51" customWidth="1"/>
    <col min="4356" max="4356" width="18" style="51" customWidth="1"/>
    <col min="4357" max="4357" width="16.75" style="51" customWidth="1"/>
    <col min="4358" max="4358" width="18.75" style="51" customWidth="1"/>
    <col min="4359" max="4360" width="12.75" style="51" customWidth="1"/>
    <col min="4361" max="4361" width="13.75" style="51" customWidth="1"/>
    <col min="4362" max="4608" width="9.25" style="51"/>
    <col min="4609" max="4609" width="60.75" style="51" customWidth="1"/>
    <col min="4610" max="4610" width="15.75" style="51" customWidth="1"/>
    <col min="4611" max="4611" width="16.25" style="51" customWidth="1"/>
    <col min="4612" max="4612" width="18" style="51" customWidth="1"/>
    <col min="4613" max="4613" width="16.75" style="51" customWidth="1"/>
    <col min="4614" max="4614" width="18.75" style="51" customWidth="1"/>
    <col min="4615" max="4616" width="12.75" style="51" customWidth="1"/>
    <col min="4617" max="4617" width="13.75" style="51" customWidth="1"/>
    <col min="4618" max="4864" width="9.25" style="51"/>
    <col min="4865" max="4865" width="60.75" style="51" customWidth="1"/>
    <col min="4866" max="4866" width="15.75" style="51" customWidth="1"/>
    <col min="4867" max="4867" width="16.25" style="51" customWidth="1"/>
    <col min="4868" max="4868" width="18" style="51" customWidth="1"/>
    <col min="4869" max="4869" width="16.75" style="51" customWidth="1"/>
    <col min="4870" max="4870" width="18.75" style="51" customWidth="1"/>
    <col min="4871" max="4872" width="12.75" style="51" customWidth="1"/>
    <col min="4873" max="4873" width="13.75" style="51" customWidth="1"/>
    <col min="4874" max="5120" width="9.25" style="51"/>
    <col min="5121" max="5121" width="60.75" style="51" customWidth="1"/>
    <col min="5122" max="5122" width="15.75" style="51" customWidth="1"/>
    <col min="5123" max="5123" width="16.25" style="51" customWidth="1"/>
    <col min="5124" max="5124" width="18" style="51" customWidth="1"/>
    <col min="5125" max="5125" width="16.75" style="51" customWidth="1"/>
    <col min="5126" max="5126" width="18.75" style="51" customWidth="1"/>
    <col min="5127" max="5128" width="12.75" style="51" customWidth="1"/>
    <col min="5129" max="5129" width="13.75" style="51" customWidth="1"/>
    <col min="5130" max="5376" width="9.25" style="51"/>
    <col min="5377" max="5377" width="60.75" style="51" customWidth="1"/>
    <col min="5378" max="5378" width="15.75" style="51" customWidth="1"/>
    <col min="5379" max="5379" width="16.25" style="51" customWidth="1"/>
    <col min="5380" max="5380" width="18" style="51" customWidth="1"/>
    <col min="5381" max="5381" width="16.75" style="51" customWidth="1"/>
    <col min="5382" max="5382" width="18.75" style="51" customWidth="1"/>
    <col min="5383" max="5384" width="12.75" style="51" customWidth="1"/>
    <col min="5385" max="5385" width="13.75" style="51" customWidth="1"/>
    <col min="5386" max="5632" width="9.25" style="51"/>
    <col min="5633" max="5633" width="60.75" style="51" customWidth="1"/>
    <col min="5634" max="5634" width="15.75" style="51" customWidth="1"/>
    <col min="5635" max="5635" width="16.25" style="51" customWidth="1"/>
    <col min="5636" max="5636" width="18" style="51" customWidth="1"/>
    <col min="5637" max="5637" width="16.75" style="51" customWidth="1"/>
    <col min="5638" max="5638" width="18.75" style="51" customWidth="1"/>
    <col min="5639" max="5640" width="12.75" style="51" customWidth="1"/>
    <col min="5641" max="5641" width="13.75" style="51" customWidth="1"/>
    <col min="5642" max="5888" width="9.25" style="51"/>
    <col min="5889" max="5889" width="60.75" style="51" customWidth="1"/>
    <col min="5890" max="5890" width="15.75" style="51" customWidth="1"/>
    <col min="5891" max="5891" width="16.25" style="51" customWidth="1"/>
    <col min="5892" max="5892" width="18" style="51" customWidth="1"/>
    <col min="5893" max="5893" width="16.75" style="51" customWidth="1"/>
    <col min="5894" max="5894" width="18.75" style="51" customWidth="1"/>
    <col min="5895" max="5896" width="12.75" style="51" customWidth="1"/>
    <col min="5897" max="5897" width="13.75" style="51" customWidth="1"/>
    <col min="5898" max="6144" width="9.25" style="51"/>
    <col min="6145" max="6145" width="60.75" style="51" customWidth="1"/>
    <col min="6146" max="6146" width="15.75" style="51" customWidth="1"/>
    <col min="6147" max="6147" width="16.25" style="51" customWidth="1"/>
    <col min="6148" max="6148" width="18" style="51" customWidth="1"/>
    <col min="6149" max="6149" width="16.75" style="51" customWidth="1"/>
    <col min="6150" max="6150" width="18.75" style="51" customWidth="1"/>
    <col min="6151" max="6152" width="12.75" style="51" customWidth="1"/>
    <col min="6153" max="6153" width="13.75" style="51" customWidth="1"/>
    <col min="6154" max="6400" width="9.25" style="51"/>
    <col min="6401" max="6401" width="60.75" style="51" customWidth="1"/>
    <col min="6402" max="6402" width="15.75" style="51" customWidth="1"/>
    <col min="6403" max="6403" width="16.25" style="51" customWidth="1"/>
    <col min="6404" max="6404" width="18" style="51" customWidth="1"/>
    <col min="6405" max="6405" width="16.75" style="51" customWidth="1"/>
    <col min="6406" max="6406" width="18.75" style="51" customWidth="1"/>
    <col min="6407" max="6408" width="12.75" style="51" customWidth="1"/>
    <col min="6409" max="6409" width="13.75" style="51" customWidth="1"/>
    <col min="6410" max="6656" width="9.25" style="51"/>
    <col min="6657" max="6657" width="60.75" style="51" customWidth="1"/>
    <col min="6658" max="6658" width="15.75" style="51" customWidth="1"/>
    <col min="6659" max="6659" width="16.25" style="51" customWidth="1"/>
    <col min="6660" max="6660" width="18" style="51" customWidth="1"/>
    <col min="6661" max="6661" width="16.75" style="51" customWidth="1"/>
    <col min="6662" max="6662" width="18.75" style="51" customWidth="1"/>
    <col min="6663" max="6664" width="12.75" style="51" customWidth="1"/>
    <col min="6665" max="6665" width="13.75" style="51" customWidth="1"/>
    <col min="6666" max="6912" width="9.25" style="51"/>
    <col min="6913" max="6913" width="60.75" style="51" customWidth="1"/>
    <col min="6914" max="6914" width="15.75" style="51" customWidth="1"/>
    <col min="6915" max="6915" width="16.25" style="51" customWidth="1"/>
    <col min="6916" max="6916" width="18" style="51" customWidth="1"/>
    <col min="6917" max="6917" width="16.75" style="51" customWidth="1"/>
    <col min="6918" max="6918" width="18.75" style="51" customWidth="1"/>
    <col min="6919" max="6920" width="12.75" style="51" customWidth="1"/>
    <col min="6921" max="6921" width="13.75" style="51" customWidth="1"/>
    <col min="6922" max="7168" width="9.25" style="51"/>
    <col min="7169" max="7169" width="60.75" style="51" customWidth="1"/>
    <col min="7170" max="7170" width="15.75" style="51" customWidth="1"/>
    <col min="7171" max="7171" width="16.25" style="51" customWidth="1"/>
    <col min="7172" max="7172" width="18" style="51" customWidth="1"/>
    <col min="7173" max="7173" width="16.75" style="51" customWidth="1"/>
    <col min="7174" max="7174" width="18.75" style="51" customWidth="1"/>
    <col min="7175" max="7176" width="12.75" style="51" customWidth="1"/>
    <col min="7177" max="7177" width="13.75" style="51" customWidth="1"/>
    <col min="7178" max="7424" width="9.25" style="51"/>
    <col min="7425" max="7425" width="60.75" style="51" customWidth="1"/>
    <col min="7426" max="7426" width="15.75" style="51" customWidth="1"/>
    <col min="7427" max="7427" width="16.25" style="51" customWidth="1"/>
    <col min="7428" max="7428" width="18" style="51" customWidth="1"/>
    <col min="7429" max="7429" width="16.75" style="51" customWidth="1"/>
    <col min="7430" max="7430" width="18.75" style="51" customWidth="1"/>
    <col min="7431" max="7432" width="12.75" style="51" customWidth="1"/>
    <col min="7433" max="7433" width="13.75" style="51" customWidth="1"/>
    <col min="7434" max="7680" width="9.25" style="51"/>
    <col min="7681" max="7681" width="60.75" style="51" customWidth="1"/>
    <col min="7682" max="7682" width="15.75" style="51" customWidth="1"/>
    <col min="7683" max="7683" width="16.25" style="51" customWidth="1"/>
    <col min="7684" max="7684" width="18" style="51" customWidth="1"/>
    <col min="7685" max="7685" width="16.75" style="51" customWidth="1"/>
    <col min="7686" max="7686" width="18.75" style="51" customWidth="1"/>
    <col min="7687" max="7688" width="12.75" style="51" customWidth="1"/>
    <col min="7689" max="7689" width="13.75" style="51" customWidth="1"/>
    <col min="7690" max="7936" width="9.25" style="51"/>
    <col min="7937" max="7937" width="60.75" style="51" customWidth="1"/>
    <col min="7938" max="7938" width="15.75" style="51" customWidth="1"/>
    <col min="7939" max="7939" width="16.25" style="51" customWidth="1"/>
    <col min="7940" max="7940" width="18" style="51" customWidth="1"/>
    <col min="7941" max="7941" width="16.75" style="51" customWidth="1"/>
    <col min="7942" max="7942" width="18.75" style="51" customWidth="1"/>
    <col min="7943" max="7944" width="12.75" style="51" customWidth="1"/>
    <col min="7945" max="7945" width="13.75" style="51" customWidth="1"/>
    <col min="7946" max="8192" width="9.25" style="51"/>
    <col min="8193" max="8193" width="60.75" style="51" customWidth="1"/>
    <col min="8194" max="8194" width="15.75" style="51" customWidth="1"/>
    <col min="8195" max="8195" width="16.25" style="51" customWidth="1"/>
    <col min="8196" max="8196" width="18" style="51" customWidth="1"/>
    <col min="8197" max="8197" width="16.75" style="51" customWidth="1"/>
    <col min="8198" max="8198" width="18.75" style="51" customWidth="1"/>
    <col min="8199" max="8200" width="12.75" style="51" customWidth="1"/>
    <col min="8201" max="8201" width="13.75" style="51" customWidth="1"/>
    <col min="8202" max="8448" width="9.25" style="51"/>
    <col min="8449" max="8449" width="60.75" style="51" customWidth="1"/>
    <col min="8450" max="8450" width="15.75" style="51" customWidth="1"/>
    <col min="8451" max="8451" width="16.25" style="51" customWidth="1"/>
    <col min="8452" max="8452" width="18" style="51" customWidth="1"/>
    <col min="8453" max="8453" width="16.75" style="51" customWidth="1"/>
    <col min="8454" max="8454" width="18.75" style="51" customWidth="1"/>
    <col min="8455" max="8456" width="12.75" style="51" customWidth="1"/>
    <col min="8457" max="8457" width="13.75" style="51" customWidth="1"/>
    <col min="8458" max="8704" width="9.25" style="51"/>
    <col min="8705" max="8705" width="60.75" style="51" customWidth="1"/>
    <col min="8706" max="8706" width="15.75" style="51" customWidth="1"/>
    <col min="8707" max="8707" width="16.25" style="51" customWidth="1"/>
    <col min="8708" max="8708" width="18" style="51" customWidth="1"/>
    <col min="8709" max="8709" width="16.75" style="51" customWidth="1"/>
    <col min="8710" max="8710" width="18.75" style="51" customWidth="1"/>
    <col min="8711" max="8712" width="12.75" style="51" customWidth="1"/>
    <col min="8713" max="8713" width="13.75" style="51" customWidth="1"/>
    <col min="8714" max="8960" width="9.25" style="51"/>
    <col min="8961" max="8961" width="60.75" style="51" customWidth="1"/>
    <col min="8962" max="8962" width="15.75" style="51" customWidth="1"/>
    <col min="8963" max="8963" width="16.25" style="51" customWidth="1"/>
    <col min="8964" max="8964" width="18" style="51" customWidth="1"/>
    <col min="8965" max="8965" width="16.75" style="51" customWidth="1"/>
    <col min="8966" max="8966" width="18.75" style="51" customWidth="1"/>
    <col min="8967" max="8968" width="12.75" style="51" customWidth="1"/>
    <col min="8969" max="8969" width="13.75" style="51" customWidth="1"/>
    <col min="8970" max="9216" width="9.25" style="51"/>
    <col min="9217" max="9217" width="60.75" style="51" customWidth="1"/>
    <col min="9218" max="9218" width="15.75" style="51" customWidth="1"/>
    <col min="9219" max="9219" width="16.25" style="51" customWidth="1"/>
    <col min="9220" max="9220" width="18" style="51" customWidth="1"/>
    <col min="9221" max="9221" width="16.75" style="51" customWidth="1"/>
    <col min="9222" max="9222" width="18.75" style="51" customWidth="1"/>
    <col min="9223" max="9224" width="12.75" style="51" customWidth="1"/>
    <col min="9225" max="9225" width="13.75" style="51" customWidth="1"/>
    <col min="9226" max="9472" width="9.25" style="51"/>
    <col min="9473" max="9473" width="60.75" style="51" customWidth="1"/>
    <col min="9474" max="9474" width="15.75" style="51" customWidth="1"/>
    <col min="9475" max="9475" width="16.25" style="51" customWidth="1"/>
    <col min="9476" max="9476" width="18" style="51" customWidth="1"/>
    <col min="9477" max="9477" width="16.75" style="51" customWidth="1"/>
    <col min="9478" max="9478" width="18.75" style="51" customWidth="1"/>
    <col min="9479" max="9480" width="12.75" style="51" customWidth="1"/>
    <col min="9481" max="9481" width="13.75" style="51" customWidth="1"/>
    <col min="9482" max="9728" width="9.25" style="51"/>
    <col min="9729" max="9729" width="60.75" style="51" customWidth="1"/>
    <col min="9730" max="9730" width="15.75" style="51" customWidth="1"/>
    <col min="9731" max="9731" width="16.25" style="51" customWidth="1"/>
    <col min="9732" max="9732" width="18" style="51" customWidth="1"/>
    <col min="9733" max="9733" width="16.75" style="51" customWidth="1"/>
    <col min="9734" max="9734" width="18.75" style="51" customWidth="1"/>
    <col min="9735" max="9736" width="12.75" style="51" customWidth="1"/>
    <col min="9737" max="9737" width="13.75" style="51" customWidth="1"/>
    <col min="9738" max="9984" width="9.25" style="51"/>
    <col min="9985" max="9985" width="60.75" style="51" customWidth="1"/>
    <col min="9986" max="9986" width="15.75" style="51" customWidth="1"/>
    <col min="9987" max="9987" width="16.25" style="51" customWidth="1"/>
    <col min="9988" max="9988" width="18" style="51" customWidth="1"/>
    <col min="9989" max="9989" width="16.75" style="51" customWidth="1"/>
    <col min="9990" max="9990" width="18.75" style="51" customWidth="1"/>
    <col min="9991" max="9992" width="12.75" style="51" customWidth="1"/>
    <col min="9993" max="9993" width="13.75" style="51" customWidth="1"/>
    <col min="9994" max="10240" width="9.25" style="51"/>
    <col min="10241" max="10241" width="60.75" style="51" customWidth="1"/>
    <col min="10242" max="10242" width="15.75" style="51" customWidth="1"/>
    <col min="10243" max="10243" width="16.25" style="51" customWidth="1"/>
    <col min="10244" max="10244" width="18" style="51" customWidth="1"/>
    <col min="10245" max="10245" width="16.75" style="51" customWidth="1"/>
    <col min="10246" max="10246" width="18.75" style="51" customWidth="1"/>
    <col min="10247" max="10248" width="12.75" style="51" customWidth="1"/>
    <col min="10249" max="10249" width="13.75" style="51" customWidth="1"/>
    <col min="10250" max="10496" width="9.25" style="51"/>
    <col min="10497" max="10497" width="60.75" style="51" customWidth="1"/>
    <col min="10498" max="10498" width="15.75" style="51" customWidth="1"/>
    <col min="10499" max="10499" width="16.25" style="51" customWidth="1"/>
    <col min="10500" max="10500" width="18" style="51" customWidth="1"/>
    <col min="10501" max="10501" width="16.75" style="51" customWidth="1"/>
    <col min="10502" max="10502" width="18.75" style="51" customWidth="1"/>
    <col min="10503" max="10504" width="12.75" style="51" customWidth="1"/>
    <col min="10505" max="10505" width="13.75" style="51" customWidth="1"/>
    <col min="10506" max="10752" width="9.25" style="51"/>
    <col min="10753" max="10753" width="60.75" style="51" customWidth="1"/>
    <col min="10754" max="10754" width="15.75" style="51" customWidth="1"/>
    <col min="10755" max="10755" width="16.25" style="51" customWidth="1"/>
    <col min="10756" max="10756" width="18" style="51" customWidth="1"/>
    <col min="10757" max="10757" width="16.75" style="51" customWidth="1"/>
    <col min="10758" max="10758" width="18.75" style="51" customWidth="1"/>
    <col min="10759" max="10760" width="12.75" style="51" customWidth="1"/>
    <col min="10761" max="10761" width="13.75" style="51" customWidth="1"/>
    <col min="10762" max="11008" width="9.25" style="51"/>
    <col min="11009" max="11009" width="60.75" style="51" customWidth="1"/>
    <col min="11010" max="11010" width="15.75" style="51" customWidth="1"/>
    <col min="11011" max="11011" width="16.25" style="51" customWidth="1"/>
    <col min="11012" max="11012" width="18" style="51" customWidth="1"/>
    <col min="11013" max="11013" width="16.75" style="51" customWidth="1"/>
    <col min="11014" max="11014" width="18.75" style="51" customWidth="1"/>
    <col min="11015" max="11016" width="12.75" style="51" customWidth="1"/>
    <col min="11017" max="11017" width="13.75" style="51" customWidth="1"/>
    <col min="11018" max="11264" width="9.25" style="51"/>
    <col min="11265" max="11265" width="60.75" style="51" customWidth="1"/>
    <col min="11266" max="11266" width="15.75" style="51" customWidth="1"/>
    <col min="11267" max="11267" width="16.25" style="51" customWidth="1"/>
    <col min="11268" max="11268" width="18" style="51" customWidth="1"/>
    <col min="11269" max="11269" width="16.75" style="51" customWidth="1"/>
    <col min="11270" max="11270" width="18.75" style="51" customWidth="1"/>
    <col min="11271" max="11272" width="12.75" style="51" customWidth="1"/>
    <col min="11273" max="11273" width="13.75" style="51" customWidth="1"/>
    <col min="11274" max="11520" width="9.25" style="51"/>
    <col min="11521" max="11521" width="60.75" style="51" customWidth="1"/>
    <col min="11522" max="11522" width="15.75" style="51" customWidth="1"/>
    <col min="11523" max="11523" width="16.25" style="51" customWidth="1"/>
    <col min="11524" max="11524" width="18" style="51" customWidth="1"/>
    <col min="11525" max="11525" width="16.75" style="51" customWidth="1"/>
    <col min="11526" max="11526" width="18.75" style="51" customWidth="1"/>
    <col min="11527" max="11528" width="12.75" style="51" customWidth="1"/>
    <col min="11529" max="11529" width="13.75" style="51" customWidth="1"/>
    <col min="11530" max="11776" width="9.25" style="51"/>
    <col min="11777" max="11777" width="60.75" style="51" customWidth="1"/>
    <col min="11778" max="11778" width="15.75" style="51" customWidth="1"/>
    <col min="11779" max="11779" width="16.25" style="51" customWidth="1"/>
    <col min="11780" max="11780" width="18" style="51" customWidth="1"/>
    <col min="11781" max="11781" width="16.75" style="51" customWidth="1"/>
    <col min="11782" max="11782" width="18.75" style="51" customWidth="1"/>
    <col min="11783" max="11784" width="12.75" style="51" customWidth="1"/>
    <col min="11785" max="11785" width="13.75" style="51" customWidth="1"/>
    <col min="11786" max="12032" width="9.25" style="51"/>
    <col min="12033" max="12033" width="60.75" style="51" customWidth="1"/>
    <col min="12034" max="12034" width="15.75" style="51" customWidth="1"/>
    <col min="12035" max="12035" width="16.25" style="51" customWidth="1"/>
    <col min="12036" max="12036" width="18" style="51" customWidth="1"/>
    <col min="12037" max="12037" width="16.75" style="51" customWidth="1"/>
    <col min="12038" max="12038" width="18.75" style="51" customWidth="1"/>
    <col min="12039" max="12040" width="12.75" style="51" customWidth="1"/>
    <col min="12041" max="12041" width="13.75" style="51" customWidth="1"/>
    <col min="12042" max="12288" width="9.25" style="51"/>
    <col min="12289" max="12289" width="60.75" style="51" customWidth="1"/>
    <col min="12290" max="12290" width="15.75" style="51" customWidth="1"/>
    <col min="12291" max="12291" width="16.25" style="51" customWidth="1"/>
    <col min="12292" max="12292" width="18" style="51" customWidth="1"/>
    <col min="12293" max="12293" width="16.75" style="51" customWidth="1"/>
    <col min="12294" max="12294" width="18.75" style="51" customWidth="1"/>
    <col min="12295" max="12296" width="12.75" style="51" customWidth="1"/>
    <col min="12297" max="12297" width="13.75" style="51" customWidth="1"/>
    <col min="12298" max="12544" width="9.25" style="51"/>
    <col min="12545" max="12545" width="60.75" style="51" customWidth="1"/>
    <col min="12546" max="12546" width="15.75" style="51" customWidth="1"/>
    <col min="12547" max="12547" width="16.25" style="51" customWidth="1"/>
    <col min="12548" max="12548" width="18" style="51" customWidth="1"/>
    <col min="12549" max="12549" width="16.75" style="51" customWidth="1"/>
    <col min="12550" max="12550" width="18.75" style="51" customWidth="1"/>
    <col min="12551" max="12552" width="12.75" style="51" customWidth="1"/>
    <col min="12553" max="12553" width="13.75" style="51" customWidth="1"/>
    <col min="12554" max="12800" width="9.25" style="51"/>
    <col min="12801" max="12801" width="60.75" style="51" customWidth="1"/>
    <col min="12802" max="12802" width="15.75" style="51" customWidth="1"/>
    <col min="12803" max="12803" width="16.25" style="51" customWidth="1"/>
    <col min="12804" max="12804" width="18" style="51" customWidth="1"/>
    <col min="12805" max="12805" width="16.75" style="51" customWidth="1"/>
    <col min="12806" max="12806" width="18.75" style="51" customWidth="1"/>
    <col min="12807" max="12808" width="12.75" style="51" customWidth="1"/>
    <col min="12809" max="12809" width="13.75" style="51" customWidth="1"/>
    <col min="12810" max="13056" width="9.25" style="51"/>
    <col min="13057" max="13057" width="60.75" style="51" customWidth="1"/>
    <col min="13058" max="13058" width="15.75" style="51" customWidth="1"/>
    <col min="13059" max="13059" width="16.25" style="51" customWidth="1"/>
    <col min="13060" max="13060" width="18" style="51" customWidth="1"/>
    <col min="13061" max="13061" width="16.75" style="51" customWidth="1"/>
    <col min="13062" max="13062" width="18.75" style="51" customWidth="1"/>
    <col min="13063" max="13064" width="12.75" style="51" customWidth="1"/>
    <col min="13065" max="13065" width="13.75" style="51" customWidth="1"/>
    <col min="13066" max="13312" width="9.25" style="51"/>
    <col min="13313" max="13313" width="60.75" style="51" customWidth="1"/>
    <col min="13314" max="13314" width="15.75" style="51" customWidth="1"/>
    <col min="13315" max="13315" width="16.25" style="51" customWidth="1"/>
    <col min="13316" max="13316" width="18" style="51" customWidth="1"/>
    <col min="13317" max="13317" width="16.75" style="51" customWidth="1"/>
    <col min="13318" max="13318" width="18.75" style="51" customWidth="1"/>
    <col min="13319" max="13320" width="12.75" style="51" customWidth="1"/>
    <col min="13321" max="13321" width="13.75" style="51" customWidth="1"/>
    <col min="13322" max="13568" width="9.25" style="51"/>
    <col min="13569" max="13569" width="60.75" style="51" customWidth="1"/>
    <col min="13570" max="13570" width="15.75" style="51" customWidth="1"/>
    <col min="13571" max="13571" width="16.25" style="51" customWidth="1"/>
    <col min="13572" max="13572" width="18" style="51" customWidth="1"/>
    <col min="13573" max="13573" width="16.75" style="51" customWidth="1"/>
    <col min="13574" max="13574" width="18.75" style="51" customWidth="1"/>
    <col min="13575" max="13576" width="12.75" style="51" customWidth="1"/>
    <col min="13577" max="13577" width="13.75" style="51" customWidth="1"/>
    <col min="13578" max="13824" width="9.25" style="51"/>
    <col min="13825" max="13825" width="60.75" style="51" customWidth="1"/>
    <col min="13826" max="13826" width="15.75" style="51" customWidth="1"/>
    <col min="13827" max="13827" width="16.25" style="51" customWidth="1"/>
    <col min="13828" max="13828" width="18" style="51" customWidth="1"/>
    <col min="13829" max="13829" width="16.75" style="51" customWidth="1"/>
    <col min="13830" max="13830" width="18.75" style="51" customWidth="1"/>
    <col min="13831" max="13832" width="12.75" style="51" customWidth="1"/>
    <col min="13833" max="13833" width="13.75" style="51" customWidth="1"/>
    <col min="13834" max="14080" width="9.25" style="51"/>
    <col min="14081" max="14081" width="60.75" style="51" customWidth="1"/>
    <col min="14082" max="14082" width="15.75" style="51" customWidth="1"/>
    <col min="14083" max="14083" width="16.25" style="51" customWidth="1"/>
    <col min="14084" max="14084" width="18" style="51" customWidth="1"/>
    <col min="14085" max="14085" width="16.75" style="51" customWidth="1"/>
    <col min="14086" max="14086" width="18.75" style="51" customWidth="1"/>
    <col min="14087" max="14088" width="12.75" style="51" customWidth="1"/>
    <col min="14089" max="14089" width="13.75" style="51" customWidth="1"/>
    <col min="14090" max="14336" width="9.25" style="51"/>
    <col min="14337" max="14337" width="60.75" style="51" customWidth="1"/>
    <col min="14338" max="14338" width="15.75" style="51" customWidth="1"/>
    <col min="14339" max="14339" width="16.25" style="51" customWidth="1"/>
    <col min="14340" max="14340" width="18" style="51" customWidth="1"/>
    <col min="14341" max="14341" width="16.75" style="51" customWidth="1"/>
    <col min="14342" max="14342" width="18.75" style="51" customWidth="1"/>
    <col min="14343" max="14344" width="12.75" style="51" customWidth="1"/>
    <col min="14345" max="14345" width="13.75" style="51" customWidth="1"/>
    <col min="14346" max="14592" width="9.25" style="51"/>
    <col min="14593" max="14593" width="60.75" style="51" customWidth="1"/>
    <col min="14594" max="14594" width="15.75" style="51" customWidth="1"/>
    <col min="14595" max="14595" width="16.25" style="51" customWidth="1"/>
    <col min="14596" max="14596" width="18" style="51" customWidth="1"/>
    <col min="14597" max="14597" width="16.75" style="51" customWidth="1"/>
    <col min="14598" max="14598" width="18.75" style="51" customWidth="1"/>
    <col min="14599" max="14600" width="12.75" style="51" customWidth="1"/>
    <col min="14601" max="14601" width="13.75" style="51" customWidth="1"/>
    <col min="14602" max="14848" width="9.25" style="51"/>
    <col min="14849" max="14849" width="60.75" style="51" customWidth="1"/>
    <col min="14850" max="14850" width="15.75" style="51" customWidth="1"/>
    <col min="14851" max="14851" width="16.25" style="51" customWidth="1"/>
    <col min="14852" max="14852" width="18" style="51" customWidth="1"/>
    <col min="14853" max="14853" width="16.75" style="51" customWidth="1"/>
    <col min="14854" max="14854" width="18.75" style="51" customWidth="1"/>
    <col min="14855" max="14856" width="12.75" style="51" customWidth="1"/>
    <col min="14857" max="14857" width="13.75" style="51" customWidth="1"/>
    <col min="14858" max="15104" width="9.25" style="51"/>
    <col min="15105" max="15105" width="60.75" style="51" customWidth="1"/>
    <col min="15106" max="15106" width="15.75" style="51" customWidth="1"/>
    <col min="15107" max="15107" width="16.25" style="51" customWidth="1"/>
    <col min="15108" max="15108" width="18" style="51" customWidth="1"/>
    <col min="15109" max="15109" width="16.75" style="51" customWidth="1"/>
    <col min="15110" max="15110" width="18.75" style="51" customWidth="1"/>
    <col min="15111" max="15112" width="12.75" style="51" customWidth="1"/>
    <col min="15113" max="15113" width="13.75" style="51" customWidth="1"/>
    <col min="15114" max="15360" width="9.25" style="51"/>
    <col min="15361" max="15361" width="60.75" style="51" customWidth="1"/>
    <col min="15362" max="15362" width="15.75" style="51" customWidth="1"/>
    <col min="15363" max="15363" width="16.25" style="51" customWidth="1"/>
    <col min="15364" max="15364" width="18" style="51" customWidth="1"/>
    <col min="15365" max="15365" width="16.75" style="51" customWidth="1"/>
    <col min="15366" max="15366" width="18.75" style="51" customWidth="1"/>
    <col min="15367" max="15368" width="12.75" style="51" customWidth="1"/>
    <col min="15369" max="15369" width="13.75" style="51" customWidth="1"/>
    <col min="15370" max="15616" width="9.25" style="51"/>
    <col min="15617" max="15617" width="60.75" style="51" customWidth="1"/>
    <col min="15618" max="15618" width="15.75" style="51" customWidth="1"/>
    <col min="15619" max="15619" width="16.25" style="51" customWidth="1"/>
    <col min="15620" max="15620" width="18" style="51" customWidth="1"/>
    <col min="15621" max="15621" width="16.75" style="51" customWidth="1"/>
    <col min="15622" max="15622" width="18.75" style="51" customWidth="1"/>
    <col min="15623" max="15624" width="12.75" style="51" customWidth="1"/>
    <col min="15625" max="15625" width="13.75" style="51" customWidth="1"/>
    <col min="15626" max="15872" width="9.25" style="51"/>
    <col min="15873" max="15873" width="60.75" style="51" customWidth="1"/>
    <col min="15874" max="15874" width="15.75" style="51" customWidth="1"/>
    <col min="15875" max="15875" width="16.25" style="51" customWidth="1"/>
    <col min="15876" max="15876" width="18" style="51" customWidth="1"/>
    <col min="15877" max="15877" width="16.75" style="51" customWidth="1"/>
    <col min="15878" max="15878" width="18.75" style="51" customWidth="1"/>
    <col min="15879" max="15880" width="12.75" style="51" customWidth="1"/>
    <col min="15881" max="15881" width="13.75" style="51" customWidth="1"/>
    <col min="15882" max="16128" width="9.25" style="51"/>
    <col min="16129" max="16129" width="60.75" style="51" customWidth="1"/>
    <col min="16130" max="16130" width="15.75" style="51" customWidth="1"/>
    <col min="16131" max="16131" width="16.25" style="51" customWidth="1"/>
    <col min="16132" max="16132" width="18" style="51" customWidth="1"/>
    <col min="16133" max="16133" width="16.75" style="51" customWidth="1"/>
    <col min="16134" max="16134" width="18.75" style="51" customWidth="1"/>
    <col min="16135" max="16136" width="12.75" style="51" customWidth="1"/>
    <col min="16137" max="16137" width="13.75" style="51" customWidth="1"/>
    <col min="16138" max="16384" width="9.25" style="51"/>
  </cols>
  <sheetData>
    <row r="1" spans="1:6" x14ac:dyDescent="0.25">
      <c r="A1" s="466"/>
      <c r="B1" s="467"/>
      <c r="C1" s="467"/>
      <c r="D1" s="467"/>
      <c r="E1" s="467"/>
      <c r="F1" s="467"/>
    </row>
    <row r="2" spans="1:6" ht="21.2" customHeight="1" x14ac:dyDescent="0.25">
      <c r="A2" s="466"/>
      <c r="B2" s="631" t="s">
        <v>1116</v>
      </c>
      <c r="C2" s="631"/>
      <c r="D2" s="631"/>
      <c r="E2" s="631"/>
      <c r="F2" s="631"/>
    </row>
    <row r="3" spans="1:6" x14ac:dyDescent="0.25">
      <c r="A3" s="466"/>
      <c r="B3" s="467"/>
      <c r="C3" s="467"/>
      <c r="D3" s="467"/>
      <c r="E3" s="467"/>
      <c r="F3" s="467"/>
    </row>
    <row r="4" spans="1:6" ht="24.75" customHeight="1" x14ac:dyDescent="0.25">
      <c r="A4" s="632" t="s">
        <v>1083</v>
      </c>
      <c r="B4" s="632"/>
      <c r="C4" s="632"/>
      <c r="D4" s="632"/>
      <c r="E4" s="632"/>
      <c r="F4" s="632"/>
    </row>
    <row r="5" spans="1:6" ht="23.25" customHeight="1" thickBot="1" x14ac:dyDescent="0.3">
      <c r="A5" s="466"/>
      <c r="B5" s="467"/>
      <c r="C5" s="467"/>
      <c r="D5" s="467"/>
      <c r="E5" s="467"/>
      <c r="F5" s="468" t="str">
        <f>'6.m'!F5</f>
        <v>Forintban!</v>
      </c>
    </row>
    <row r="6" spans="1:6" s="133" customFormat="1" ht="48.75" customHeight="1" thickBot="1" x14ac:dyDescent="0.25">
      <c r="A6" s="469" t="s">
        <v>1084</v>
      </c>
      <c r="B6" s="470" t="s">
        <v>1074</v>
      </c>
      <c r="C6" s="470" t="s">
        <v>1075</v>
      </c>
      <c r="D6" s="470" t="str">
        <f>+'6.m'!D6</f>
        <v>Felhasználás   2019. XII. 31-ig</v>
      </c>
      <c r="E6" s="470" t="str">
        <f>+'6.m'!E6</f>
        <v>2020. évi előirányzat</v>
      </c>
      <c r="F6" s="484" t="str">
        <f>+CONCATENATE(LEFT([2]KV_ÖSSZEFÜGGÉSEK!A5,4),". utáni szükséglet ",CHAR(10),"")</f>
        <v xml:space="preserve">2020. utáni szükséglet 
</v>
      </c>
    </row>
    <row r="7" spans="1:6" ht="15.2" customHeight="1" thickBot="1" x14ac:dyDescent="0.3">
      <c r="A7" s="472" t="s">
        <v>1076</v>
      </c>
      <c r="B7" s="473" t="s">
        <v>1077</v>
      </c>
      <c r="C7" s="473" t="s">
        <v>1078</v>
      </c>
      <c r="D7" s="473" t="s">
        <v>1079</v>
      </c>
      <c r="E7" s="473" t="s">
        <v>1080</v>
      </c>
      <c r="F7" s="485" t="s">
        <v>1081</v>
      </c>
    </row>
    <row r="8" spans="1:6" ht="15.95" customHeight="1" x14ac:dyDescent="0.25">
      <c r="A8" s="486"/>
      <c r="B8" s="487"/>
      <c r="C8" s="488"/>
      <c r="D8" s="487"/>
      <c r="E8" s="487"/>
      <c r="F8" s="489">
        <f t="shared" ref="F8:F24" si="0">B8-D8-E8</f>
        <v>0</v>
      </c>
    </row>
    <row r="9" spans="1:6" ht="15.95" customHeight="1" x14ac:dyDescent="0.25">
      <c r="A9" s="486"/>
      <c r="B9" s="487"/>
      <c r="C9" s="488"/>
      <c r="D9" s="487"/>
      <c r="E9" s="487"/>
      <c r="F9" s="489">
        <f t="shared" si="0"/>
        <v>0</v>
      </c>
    </row>
    <row r="10" spans="1:6" ht="15.95" customHeight="1" x14ac:dyDescent="0.25">
      <c r="A10" s="486"/>
      <c r="B10" s="487"/>
      <c r="C10" s="488"/>
      <c r="D10" s="487"/>
      <c r="E10" s="487"/>
      <c r="F10" s="489">
        <f t="shared" si="0"/>
        <v>0</v>
      </c>
    </row>
    <row r="11" spans="1:6" ht="15.95" customHeight="1" x14ac:dyDescent="0.25">
      <c r="A11" s="486"/>
      <c r="B11" s="487"/>
      <c r="C11" s="488"/>
      <c r="D11" s="487"/>
      <c r="E11" s="487"/>
      <c r="F11" s="489">
        <f t="shared" si="0"/>
        <v>0</v>
      </c>
    </row>
    <row r="12" spans="1:6" ht="15.95" customHeight="1" x14ac:dyDescent="0.25">
      <c r="A12" s="486"/>
      <c r="B12" s="487"/>
      <c r="C12" s="488"/>
      <c r="D12" s="487"/>
      <c r="E12" s="487"/>
      <c r="F12" s="489">
        <f t="shared" si="0"/>
        <v>0</v>
      </c>
    </row>
    <row r="13" spans="1:6" ht="15.95" customHeight="1" x14ac:dyDescent="0.25">
      <c r="A13" s="486"/>
      <c r="B13" s="487"/>
      <c r="C13" s="488"/>
      <c r="D13" s="487"/>
      <c r="E13" s="487"/>
      <c r="F13" s="489">
        <f t="shared" si="0"/>
        <v>0</v>
      </c>
    </row>
    <row r="14" spans="1:6" ht="15.95" customHeight="1" x14ac:dyDescent="0.25">
      <c r="A14" s="486"/>
      <c r="B14" s="487"/>
      <c r="C14" s="488"/>
      <c r="D14" s="487"/>
      <c r="E14" s="487"/>
      <c r="F14" s="489">
        <f t="shared" si="0"/>
        <v>0</v>
      </c>
    </row>
    <row r="15" spans="1:6" ht="15.95" customHeight="1" x14ac:dyDescent="0.25">
      <c r="A15" s="486"/>
      <c r="B15" s="487"/>
      <c r="C15" s="488"/>
      <c r="D15" s="487"/>
      <c r="E15" s="487"/>
      <c r="F15" s="489">
        <f t="shared" si="0"/>
        <v>0</v>
      </c>
    </row>
    <row r="16" spans="1:6" ht="15.95" customHeight="1" x14ac:dyDescent="0.25">
      <c r="A16" s="486"/>
      <c r="B16" s="487"/>
      <c r="C16" s="488"/>
      <c r="D16" s="487"/>
      <c r="E16" s="487"/>
      <c r="F16" s="489">
        <f t="shared" si="0"/>
        <v>0</v>
      </c>
    </row>
    <row r="17" spans="1:6" ht="15.95" customHeight="1" x14ac:dyDescent="0.25">
      <c r="A17" s="486"/>
      <c r="B17" s="487"/>
      <c r="C17" s="488"/>
      <c r="D17" s="487"/>
      <c r="E17" s="487"/>
      <c r="F17" s="489">
        <f t="shared" si="0"/>
        <v>0</v>
      </c>
    </row>
    <row r="18" spans="1:6" ht="15.95" customHeight="1" x14ac:dyDescent="0.25">
      <c r="A18" s="486"/>
      <c r="B18" s="487"/>
      <c r="C18" s="488"/>
      <c r="D18" s="487"/>
      <c r="E18" s="487"/>
      <c r="F18" s="489">
        <f t="shared" si="0"/>
        <v>0</v>
      </c>
    </row>
    <row r="19" spans="1:6" ht="15.95" customHeight="1" x14ac:dyDescent="0.25">
      <c r="A19" s="486"/>
      <c r="B19" s="487"/>
      <c r="C19" s="488"/>
      <c r="D19" s="487"/>
      <c r="E19" s="487"/>
      <c r="F19" s="489">
        <f t="shared" si="0"/>
        <v>0</v>
      </c>
    </row>
    <row r="20" spans="1:6" ht="15.95" customHeight="1" x14ac:dyDescent="0.25">
      <c r="A20" s="486"/>
      <c r="B20" s="487"/>
      <c r="C20" s="488"/>
      <c r="D20" s="487"/>
      <c r="E20" s="487"/>
      <c r="F20" s="489">
        <f t="shared" si="0"/>
        <v>0</v>
      </c>
    </row>
    <row r="21" spans="1:6" ht="15.95" customHeight="1" x14ac:dyDescent="0.25">
      <c r="A21" s="486"/>
      <c r="B21" s="487"/>
      <c r="C21" s="488"/>
      <c r="D21" s="487"/>
      <c r="E21" s="487"/>
      <c r="F21" s="489">
        <f t="shared" si="0"/>
        <v>0</v>
      </c>
    </row>
    <row r="22" spans="1:6" ht="15.95" customHeight="1" x14ac:dyDescent="0.25">
      <c r="A22" s="486"/>
      <c r="B22" s="487"/>
      <c r="C22" s="488"/>
      <c r="D22" s="487"/>
      <c r="E22" s="487"/>
      <c r="F22" s="489">
        <f t="shared" si="0"/>
        <v>0</v>
      </c>
    </row>
    <row r="23" spans="1:6" ht="15.95" customHeight="1" x14ac:dyDescent="0.25">
      <c r="A23" s="486"/>
      <c r="B23" s="487"/>
      <c r="C23" s="488"/>
      <c r="D23" s="487"/>
      <c r="E23" s="487"/>
      <c r="F23" s="489">
        <f t="shared" si="0"/>
        <v>0</v>
      </c>
    </row>
    <row r="24" spans="1:6" ht="15.95" customHeight="1" thickBot="1" x14ac:dyDescent="0.3">
      <c r="A24" s="490"/>
      <c r="B24" s="491"/>
      <c r="C24" s="492"/>
      <c r="D24" s="491"/>
      <c r="E24" s="491"/>
      <c r="F24" s="493">
        <f t="shared" si="0"/>
        <v>0</v>
      </c>
    </row>
    <row r="25" spans="1:6" s="483" customFormat="1" ht="18" customHeight="1" thickBot="1" x14ac:dyDescent="0.3">
      <c r="A25" s="481" t="s">
        <v>1082</v>
      </c>
      <c r="B25" s="494">
        <f>SUM(B8:B24)</f>
        <v>0</v>
      </c>
      <c r="C25" s="495"/>
      <c r="D25" s="494">
        <f>SUM(D8:D24)</f>
        <v>0</v>
      </c>
      <c r="E25" s="494">
        <f>SUM(E8:E24)</f>
        <v>0</v>
      </c>
      <c r="F25" s="496">
        <f>SUM(F8:F24)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E9" sqref="E9"/>
    </sheetView>
  </sheetViews>
  <sheetFormatPr defaultColWidth="9.25" defaultRowHeight="12.75" x14ac:dyDescent="0.25"/>
  <cols>
    <col min="1" max="1" width="47.125" style="125" customWidth="1"/>
    <col min="2" max="2" width="15.75" style="51" customWidth="1"/>
    <col min="3" max="3" width="16.25" style="51" customWidth="1"/>
    <col min="4" max="4" width="18" style="51" customWidth="1"/>
    <col min="5" max="5" width="16.75" style="51" customWidth="1"/>
    <col min="6" max="6" width="18.75" style="51" customWidth="1"/>
    <col min="7" max="8" width="12.75" style="51" customWidth="1"/>
    <col min="9" max="9" width="13.75" style="51" customWidth="1"/>
    <col min="10" max="256" width="9.25" style="51"/>
    <col min="257" max="257" width="47.125" style="51" customWidth="1"/>
    <col min="258" max="258" width="15.75" style="51" customWidth="1"/>
    <col min="259" max="259" width="16.25" style="51" customWidth="1"/>
    <col min="260" max="260" width="18" style="51" customWidth="1"/>
    <col min="261" max="261" width="16.75" style="51" customWidth="1"/>
    <col min="262" max="262" width="18.75" style="51" customWidth="1"/>
    <col min="263" max="264" width="12.75" style="51" customWidth="1"/>
    <col min="265" max="265" width="13.75" style="51" customWidth="1"/>
    <col min="266" max="512" width="9.25" style="51"/>
    <col min="513" max="513" width="47.125" style="51" customWidth="1"/>
    <col min="514" max="514" width="15.75" style="51" customWidth="1"/>
    <col min="515" max="515" width="16.25" style="51" customWidth="1"/>
    <col min="516" max="516" width="18" style="51" customWidth="1"/>
    <col min="517" max="517" width="16.75" style="51" customWidth="1"/>
    <col min="518" max="518" width="18.75" style="51" customWidth="1"/>
    <col min="519" max="520" width="12.75" style="51" customWidth="1"/>
    <col min="521" max="521" width="13.75" style="51" customWidth="1"/>
    <col min="522" max="768" width="9.25" style="51"/>
    <col min="769" max="769" width="47.125" style="51" customWidth="1"/>
    <col min="770" max="770" width="15.75" style="51" customWidth="1"/>
    <col min="771" max="771" width="16.25" style="51" customWidth="1"/>
    <col min="772" max="772" width="18" style="51" customWidth="1"/>
    <col min="773" max="773" width="16.75" style="51" customWidth="1"/>
    <col min="774" max="774" width="18.75" style="51" customWidth="1"/>
    <col min="775" max="776" width="12.75" style="51" customWidth="1"/>
    <col min="777" max="777" width="13.75" style="51" customWidth="1"/>
    <col min="778" max="1024" width="9.25" style="51"/>
    <col min="1025" max="1025" width="47.125" style="51" customWidth="1"/>
    <col min="1026" max="1026" width="15.75" style="51" customWidth="1"/>
    <col min="1027" max="1027" width="16.25" style="51" customWidth="1"/>
    <col min="1028" max="1028" width="18" style="51" customWidth="1"/>
    <col min="1029" max="1029" width="16.75" style="51" customWidth="1"/>
    <col min="1030" max="1030" width="18.75" style="51" customWidth="1"/>
    <col min="1031" max="1032" width="12.75" style="51" customWidth="1"/>
    <col min="1033" max="1033" width="13.75" style="51" customWidth="1"/>
    <col min="1034" max="1280" width="9.25" style="51"/>
    <col min="1281" max="1281" width="47.125" style="51" customWidth="1"/>
    <col min="1282" max="1282" width="15.75" style="51" customWidth="1"/>
    <col min="1283" max="1283" width="16.25" style="51" customWidth="1"/>
    <col min="1284" max="1284" width="18" style="51" customWidth="1"/>
    <col min="1285" max="1285" width="16.75" style="51" customWidth="1"/>
    <col min="1286" max="1286" width="18.75" style="51" customWidth="1"/>
    <col min="1287" max="1288" width="12.75" style="51" customWidth="1"/>
    <col min="1289" max="1289" width="13.75" style="51" customWidth="1"/>
    <col min="1290" max="1536" width="9.25" style="51"/>
    <col min="1537" max="1537" width="47.125" style="51" customWidth="1"/>
    <col min="1538" max="1538" width="15.75" style="51" customWidth="1"/>
    <col min="1539" max="1539" width="16.25" style="51" customWidth="1"/>
    <col min="1540" max="1540" width="18" style="51" customWidth="1"/>
    <col min="1541" max="1541" width="16.75" style="51" customWidth="1"/>
    <col min="1542" max="1542" width="18.75" style="51" customWidth="1"/>
    <col min="1543" max="1544" width="12.75" style="51" customWidth="1"/>
    <col min="1545" max="1545" width="13.75" style="51" customWidth="1"/>
    <col min="1546" max="1792" width="9.25" style="51"/>
    <col min="1793" max="1793" width="47.125" style="51" customWidth="1"/>
    <col min="1794" max="1794" width="15.75" style="51" customWidth="1"/>
    <col min="1795" max="1795" width="16.25" style="51" customWidth="1"/>
    <col min="1796" max="1796" width="18" style="51" customWidth="1"/>
    <col min="1797" max="1797" width="16.75" style="51" customWidth="1"/>
    <col min="1798" max="1798" width="18.75" style="51" customWidth="1"/>
    <col min="1799" max="1800" width="12.75" style="51" customWidth="1"/>
    <col min="1801" max="1801" width="13.75" style="51" customWidth="1"/>
    <col min="1802" max="2048" width="9.25" style="51"/>
    <col min="2049" max="2049" width="47.125" style="51" customWidth="1"/>
    <col min="2050" max="2050" width="15.75" style="51" customWidth="1"/>
    <col min="2051" max="2051" width="16.25" style="51" customWidth="1"/>
    <col min="2052" max="2052" width="18" style="51" customWidth="1"/>
    <col min="2053" max="2053" width="16.75" style="51" customWidth="1"/>
    <col min="2054" max="2054" width="18.75" style="51" customWidth="1"/>
    <col min="2055" max="2056" width="12.75" style="51" customWidth="1"/>
    <col min="2057" max="2057" width="13.75" style="51" customWidth="1"/>
    <col min="2058" max="2304" width="9.25" style="51"/>
    <col min="2305" max="2305" width="47.125" style="51" customWidth="1"/>
    <col min="2306" max="2306" width="15.75" style="51" customWidth="1"/>
    <col min="2307" max="2307" width="16.25" style="51" customWidth="1"/>
    <col min="2308" max="2308" width="18" style="51" customWidth="1"/>
    <col min="2309" max="2309" width="16.75" style="51" customWidth="1"/>
    <col min="2310" max="2310" width="18.75" style="51" customWidth="1"/>
    <col min="2311" max="2312" width="12.75" style="51" customWidth="1"/>
    <col min="2313" max="2313" width="13.75" style="51" customWidth="1"/>
    <col min="2314" max="2560" width="9.25" style="51"/>
    <col min="2561" max="2561" width="47.125" style="51" customWidth="1"/>
    <col min="2562" max="2562" width="15.75" style="51" customWidth="1"/>
    <col min="2563" max="2563" width="16.25" style="51" customWidth="1"/>
    <col min="2564" max="2564" width="18" style="51" customWidth="1"/>
    <col min="2565" max="2565" width="16.75" style="51" customWidth="1"/>
    <col min="2566" max="2566" width="18.75" style="51" customWidth="1"/>
    <col min="2567" max="2568" width="12.75" style="51" customWidth="1"/>
    <col min="2569" max="2569" width="13.75" style="51" customWidth="1"/>
    <col min="2570" max="2816" width="9.25" style="51"/>
    <col min="2817" max="2817" width="47.125" style="51" customWidth="1"/>
    <col min="2818" max="2818" width="15.75" style="51" customWidth="1"/>
    <col min="2819" max="2819" width="16.25" style="51" customWidth="1"/>
    <col min="2820" max="2820" width="18" style="51" customWidth="1"/>
    <col min="2821" max="2821" width="16.75" style="51" customWidth="1"/>
    <col min="2822" max="2822" width="18.75" style="51" customWidth="1"/>
    <col min="2823" max="2824" width="12.75" style="51" customWidth="1"/>
    <col min="2825" max="2825" width="13.75" style="51" customWidth="1"/>
    <col min="2826" max="3072" width="9.25" style="51"/>
    <col min="3073" max="3073" width="47.125" style="51" customWidth="1"/>
    <col min="3074" max="3074" width="15.75" style="51" customWidth="1"/>
    <col min="3075" max="3075" width="16.25" style="51" customWidth="1"/>
    <col min="3076" max="3076" width="18" style="51" customWidth="1"/>
    <col min="3077" max="3077" width="16.75" style="51" customWidth="1"/>
    <col min="3078" max="3078" width="18.75" style="51" customWidth="1"/>
    <col min="3079" max="3080" width="12.75" style="51" customWidth="1"/>
    <col min="3081" max="3081" width="13.75" style="51" customWidth="1"/>
    <col min="3082" max="3328" width="9.25" style="51"/>
    <col min="3329" max="3329" width="47.125" style="51" customWidth="1"/>
    <col min="3330" max="3330" width="15.75" style="51" customWidth="1"/>
    <col min="3331" max="3331" width="16.25" style="51" customWidth="1"/>
    <col min="3332" max="3332" width="18" style="51" customWidth="1"/>
    <col min="3333" max="3333" width="16.75" style="51" customWidth="1"/>
    <col min="3334" max="3334" width="18.75" style="51" customWidth="1"/>
    <col min="3335" max="3336" width="12.75" style="51" customWidth="1"/>
    <col min="3337" max="3337" width="13.75" style="51" customWidth="1"/>
    <col min="3338" max="3584" width="9.25" style="51"/>
    <col min="3585" max="3585" width="47.125" style="51" customWidth="1"/>
    <col min="3586" max="3586" width="15.75" style="51" customWidth="1"/>
    <col min="3587" max="3587" width="16.25" style="51" customWidth="1"/>
    <col min="3588" max="3588" width="18" style="51" customWidth="1"/>
    <col min="3589" max="3589" width="16.75" style="51" customWidth="1"/>
    <col min="3590" max="3590" width="18.75" style="51" customWidth="1"/>
    <col min="3591" max="3592" width="12.75" style="51" customWidth="1"/>
    <col min="3593" max="3593" width="13.75" style="51" customWidth="1"/>
    <col min="3594" max="3840" width="9.25" style="51"/>
    <col min="3841" max="3841" width="47.125" style="51" customWidth="1"/>
    <col min="3842" max="3842" width="15.75" style="51" customWidth="1"/>
    <col min="3843" max="3843" width="16.25" style="51" customWidth="1"/>
    <col min="3844" max="3844" width="18" style="51" customWidth="1"/>
    <col min="3845" max="3845" width="16.75" style="51" customWidth="1"/>
    <col min="3846" max="3846" width="18.75" style="51" customWidth="1"/>
    <col min="3847" max="3848" width="12.75" style="51" customWidth="1"/>
    <col min="3849" max="3849" width="13.75" style="51" customWidth="1"/>
    <col min="3850" max="4096" width="9.25" style="51"/>
    <col min="4097" max="4097" width="47.125" style="51" customWidth="1"/>
    <col min="4098" max="4098" width="15.75" style="51" customWidth="1"/>
    <col min="4099" max="4099" width="16.25" style="51" customWidth="1"/>
    <col min="4100" max="4100" width="18" style="51" customWidth="1"/>
    <col min="4101" max="4101" width="16.75" style="51" customWidth="1"/>
    <col min="4102" max="4102" width="18.75" style="51" customWidth="1"/>
    <col min="4103" max="4104" width="12.75" style="51" customWidth="1"/>
    <col min="4105" max="4105" width="13.75" style="51" customWidth="1"/>
    <col min="4106" max="4352" width="9.25" style="51"/>
    <col min="4353" max="4353" width="47.125" style="51" customWidth="1"/>
    <col min="4354" max="4354" width="15.75" style="51" customWidth="1"/>
    <col min="4355" max="4355" width="16.25" style="51" customWidth="1"/>
    <col min="4356" max="4356" width="18" style="51" customWidth="1"/>
    <col min="4357" max="4357" width="16.75" style="51" customWidth="1"/>
    <col min="4358" max="4358" width="18.75" style="51" customWidth="1"/>
    <col min="4359" max="4360" width="12.75" style="51" customWidth="1"/>
    <col min="4361" max="4361" width="13.75" style="51" customWidth="1"/>
    <col min="4362" max="4608" width="9.25" style="51"/>
    <col min="4609" max="4609" width="47.125" style="51" customWidth="1"/>
    <col min="4610" max="4610" width="15.75" style="51" customWidth="1"/>
    <col min="4611" max="4611" width="16.25" style="51" customWidth="1"/>
    <col min="4612" max="4612" width="18" style="51" customWidth="1"/>
    <col min="4613" max="4613" width="16.75" style="51" customWidth="1"/>
    <col min="4614" max="4614" width="18.75" style="51" customWidth="1"/>
    <col min="4615" max="4616" width="12.75" style="51" customWidth="1"/>
    <col min="4617" max="4617" width="13.75" style="51" customWidth="1"/>
    <col min="4618" max="4864" width="9.25" style="51"/>
    <col min="4865" max="4865" width="47.125" style="51" customWidth="1"/>
    <col min="4866" max="4866" width="15.75" style="51" customWidth="1"/>
    <col min="4867" max="4867" width="16.25" style="51" customWidth="1"/>
    <col min="4868" max="4868" width="18" style="51" customWidth="1"/>
    <col min="4869" max="4869" width="16.75" style="51" customWidth="1"/>
    <col min="4870" max="4870" width="18.75" style="51" customWidth="1"/>
    <col min="4871" max="4872" width="12.75" style="51" customWidth="1"/>
    <col min="4873" max="4873" width="13.75" style="51" customWidth="1"/>
    <col min="4874" max="5120" width="9.25" style="51"/>
    <col min="5121" max="5121" width="47.125" style="51" customWidth="1"/>
    <col min="5122" max="5122" width="15.75" style="51" customWidth="1"/>
    <col min="5123" max="5123" width="16.25" style="51" customWidth="1"/>
    <col min="5124" max="5124" width="18" style="51" customWidth="1"/>
    <col min="5125" max="5125" width="16.75" style="51" customWidth="1"/>
    <col min="5126" max="5126" width="18.75" style="51" customWidth="1"/>
    <col min="5127" max="5128" width="12.75" style="51" customWidth="1"/>
    <col min="5129" max="5129" width="13.75" style="51" customWidth="1"/>
    <col min="5130" max="5376" width="9.25" style="51"/>
    <col min="5377" max="5377" width="47.125" style="51" customWidth="1"/>
    <col min="5378" max="5378" width="15.75" style="51" customWidth="1"/>
    <col min="5379" max="5379" width="16.25" style="51" customWidth="1"/>
    <col min="5380" max="5380" width="18" style="51" customWidth="1"/>
    <col min="5381" max="5381" width="16.75" style="51" customWidth="1"/>
    <col min="5382" max="5382" width="18.75" style="51" customWidth="1"/>
    <col min="5383" max="5384" width="12.75" style="51" customWidth="1"/>
    <col min="5385" max="5385" width="13.75" style="51" customWidth="1"/>
    <col min="5386" max="5632" width="9.25" style="51"/>
    <col min="5633" max="5633" width="47.125" style="51" customWidth="1"/>
    <col min="5634" max="5634" width="15.75" style="51" customWidth="1"/>
    <col min="5635" max="5635" width="16.25" style="51" customWidth="1"/>
    <col min="5636" max="5636" width="18" style="51" customWidth="1"/>
    <col min="5637" max="5637" width="16.75" style="51" customWidth="1"/>
    <col min="5638" max="5638" width="18.75" style="51" customWidth="1"/>
    <col min="5639" max="5640" width="12.75" style="51" customWidth="1"/>
    <col min="5641" max="5641" width="13.75" style="51" customWidth="1"/>
    <col min="5642" max="5888" width="9.25" style="51"/>
    <col min="5889" max="5889" width="47.125" style="51" customWidth="1"/>
    <col min="5890" max="5890" width="15.75" style="51" customWidth="1"/>
    <col min="5891" max="5891" width="16.25" style="51" customWidth="1"/>
    <col min="5892" max="5892" width="18" style="51" customWidth="1"/>
    <col min="5893" max="5893" width="16.75" style="51" customWidth="1"/>
    <col min="5894" max="5894" width="18.75" style="51" customWidth="1"/>
    <col min="5895" max="5896" width="12.75" style="51" customWidth="1"/>
    <col min="5897" max="5897" width="13.75" style="51" customWidth="1"/>
    <col min="5898" max="6144" width="9.25" style="51"/>
    <col min="6145" max="6145" width="47.125" style="51" customWidth="1"/>
    <col min="6146" max="6146" width="15.75" style="51" customWidth="1"/>
    <col min="6147" max="6147" width="16.25" style="51" customWidth="1"/>
    <col min="6148" max="6148" width="18" style="51" customWidth="1"/>
    <col min="6149" max="6149" width="16.75" style="51" customWidth="1"/>
    <col min="6150" max="6150" width="18.75" style="51" customWidth="1"/>
    <col min="6151" max="6152" width="12.75" style="51" customWidth="1"/>
    <col min="6153" max="6153" width="13.75" style="51" customWidth="1"/>
    <col min="6154" max="6400" width="9.25" style="51"/>
    <col min="6401" max="6401" width="47.125" style="51" customWidth="1"/>
    <col min="6402" max="6402" width="15.75" style="51" customWidth="1"/>
    <col min="6403" max="6403" width="16.25" style="51" customWidth="1"/>
    <col min="6404" max="6404" width="18" style="51" customWidth="1"/>
    <col min="6405" max="6405" width="16.75" style="51" customWidth="1"/>
    <col min="6406" max="6406" width="18.75" style="51" customWidth="1"/>
    <col min="6407" max="6408" width="12.75" style="51" customWidth="1"/>
    <col min="6409" max="6409" width="13.75" style="51" customWidth="1"/>
    <col min="6410" max="6656" width="9.25" style="51"/>
    <col min="6657" max="6657" width="47.125" style="51" customWidth="1"/>
    <col min="6658" max="6658" width="15.75" style="51" customWidth="1"/>
    <col min="6659" max="6659" width="16.25" style="51" customWidth="1"/>
    <col min="6660" max="6660" width="18" style="51" customWidth="1"/>
    <col min="6661" max="6661" width="16.75" style="51" customWidth="1"/>
    <col min="6662" max="6662" width="18.75" style="51" customWidth="1"/>
    <col min="6663" max="6664" width="12.75" style="51" customWidth="1"/>
    <col min="6665" max="6665" width="13.75" style="51" customWidth="1"/>
    <col min="6666" max="6912" width="9.25" style="51"/>
    <col min="6913" max="6913" width="47.125" style="51" customWidth="1"/>
    <col min="6914" max="6914" width="15.75" style="51" customWidth="1"/>
    <col min="6915" max="6915" width="16.25" style="51" customWidth="1"/>
    <col min="6916" max="6916" width="18" style="51" customWidth="1"/>
    <col min="6917" max="6917" width="16.75" style="51" customWidth="1"/>
    <col min="6918" max="6918" width="18.75" style="51" customWidth="1"/>
    <col min="6919" max="6920" width="12.75" style="51" customWidth="1"/>
    <col min="6921" max="6921" width="13.75" style="51" customWidth="1"/>
    <col min="6922" max="7168" width="9.25" style="51"/>
    <col min="7169" max="7169" width="47.125" style="51" customWidth="1"/>
    <col min="7170" max="7170" width="15.75" style="51" customWidth="1"/>
    <col min="7171" max="7171" width="16.25" style="51" customWidth="1"/>
    <col min="7172" max="7172" width="18" style="51" customWidth="1"/>
    <col min="7173" max="7173" width="16.75" style="51" customWidth="1"/>
    <col min="7174" max="7174" width="18.75" style="51" customWidth="1"/>
    <col min="7175" max="7176" width="12.75" style="51" customWidth="1"/>
    <col min="7177" max="7177" width="13.75" style="51" customWidth="1"/>
    <col min="7178" max="7424" width="9.25" style="51"/>
    <col min="7425" max="7425" width="47.125" style="51" customWidth="1"/>
    <col min="7426" max="7426" width="15.75" style="51" customWidth="1"/>
    <col min="7427" max="7427" width="16.25" style="51" customWidth="1"/>
    <col min="7428" max="7428" width="18" style="51" customWidth="1"/>
    <col min="7429" max="7429" width="16.75" style="51" customWidth="1"/>
    <col min="7430" max="7430" width="18.75" style="51" customWidth="1"/>
    <col min="7431" max="7432" width="12.75" style="51" customWidth="1"/>
    <col min="7433" max="7433" width="13.75" style="51" customWidth="1"/>
    <col min="7434" max="7680" width="9.25" style="51"/>
    <col min="7681" max="7681" width="47.125" style="51" customWidth="1"/>
    <col min="7682" max="7682" width="15.75" style="51" customWidth="1"/>
    <col min="7683" max="7683" width="16.25" style="51" customWidth="1"/>
    <col min="7684" max="7684" width="18" style="51" customWidth="1"/>
    <col min="7685" max="7685" width="16.75" style="51" customWidth="1"/>
    <col min="7686" max="7686" width="18.75" style="51" customWidth="1"/>
    <col min="7687" max="7688" width="12.75" style="51" customWidth="1"/>
    <col min="7689" max="7689" width="13.75" style="51" customWidth="1"/>
    <col min="7690" max="7936" width="9.25" style="51"/>
    <col min="7937" max="7937" width="47.125" style="51" customWidth="1"/>
    <col min="7938" max="7938" width="15.75" style="51" customWidth="1"/>
    <col min="7939" max="7939" width="16.25" style="51" customWidth="1"/>
    <col min="7940" max="7940" width="18" style="51" customWidth="1"/>
    <col min="7941" max="7941" width="16.75" style="51" customWidth="1"/>
    <col min="7942" max="7942" width="18.75" style="51" customWidth="1"/>
    <col min="7943" max="7944" width="12.75" style="51" customWidth="1"/>
    <col min="7945" max="7945" width="13.75" style="51" customWidth="1"/>
    <col min="7946" max="8192" width="9.25" style="51"/>
    <col min="8193" max="8193" width="47.125" style="51" customWidth="1"/>
    <col min="8194" max="8194" width="15.75" style="51" customWidth="1"/>
    <col min="8195" max="8195" width="16.25" style="51" customWidth="1"/>
    <col min="8196" max="8196" width="18" style="51" customWidth="1"/>
    <col min="8197" max="8197" width="16.75" style="51" customWidth="1"/>
    <col min="8198" max="8198" width="18.75" style="51" customWidth="1"/>
    <col min="8199" max="8200" width="12.75" style="51" customWidth="1"/>
    <col min="8201" max="8201" width="13.75" style="51" customWidth="1"/>
    <col min="8202" max="8448" width="9.25" style="51"/>
    <col min="8449" max="8449" width="47.125" style="51" customWidth="1"/>
    <col min="8450" max="8450" width="15.75" style="51" customWidth="1"/>
    <col min="8451" max="8451" width="16.25" style="51" customWidth="1"/>
    <col min="8452" max="8452" width="18" style="51" customWidth="1"/>
    <col min="8453" max="8453" width="16.75" style="51" customWidth="1"/>
    <col min="8454" max="8454" width="18.75" style="51" customWidth="1"/>
    <col min="8455" max="8456" width="12.75" style="51" customWidth="1"/>
    <col min="8457" max="8457" width="13.75" style="51" customWidth="1"/>
    <col min="8458" max="8704" width="9.25" style="51"/>
    <col min="8705" max="8705" width="47.125" style="51" customWidth="1"/>
    <col min="8706" max="8706" width="15.75" style="51" customWidth="1"/>
    <col min="8707" max="8707" width="16.25" style="51" customWidth="1"/>
    <col min="8708" max="8708" width="18" style="51" customWidth="1"/>
    <col min="8709" max="8709" width="16.75" style="51" customWidth="1"/>
    <col min="8710" max="8710" width="18.75" style="51" customWidth="1"/>
    <col min="8711" max="8712" width="12.75" style="51" customWidth="1"/>
    <col min="8713" max="8713" width="13.75" style="51" customWidth="1"/>
    <col min="8714" max="8960" width="9.25" style="51"/>
    <col min="8961" max="8961" width="47.125" style="51" customWidth="1"/>
    <col min="8962" max="8962" width="15.75" style="51" customWidth="1"/>
    <col min="8963" max="8963" width="16.25" style="51" customWidth="1"/>
    <col min="8964" max="8964" width="18" style="51" customWidth="1"/>
    <col min="8965" max="8965" width="16.75" style="51" customWidth="1"/>
    <col min="8966" max="8966" width="18.75" style="51" customWidth="1"/>
    <col min="8967" max="8968" width="12.75" style="51" customWidth="1"/>
    <col min="8969" max="8969" width="13.75" style="51" customWidth="1"/>
    <col min="8970" max="9216" width="9.25" style="51"/>
    <col min="9217" max="9217" width="47.125" style="51" customWidth="1"/>
    <col min="9218" max="9218" width="15.75" style="51" customWidth="1"/>
    <col min="9219" max="9219" width="16.25" style="51" customWidth="1"/>
    <col min="9220" max="9220" width="18" style="51" customWidth="1"/>
    <col min="9221" max="9221" width="16.75" style="51" customWidth="1"/>
    <col min="9222" max="9222" width="18.75" style="51" customWidth="1"/>
    <col min="9223" max="9224" width="12.75" style="51" customWidth="1"/>
    <col min="9225" max="9225" width="13.75" style="51" customWidth="1"/>
    <col min="9226" max="9472" width="9.25" style="51"/>
    <col min="9473" max="9473" width="47.125" style="51" customWidth="1"/>
    <col min="9474" max="9474" width="15.75" style="51" customWidth="1"/>
    <col min="9475" max="9475" width="16.25" style="51" customWidth="1"/>
    <col min="9476" max="9476" width="18" style="51" customWidth="1"/>
    <col min="9477" max="9477" width="16.75" style="51" customWidth="1"/>
    <col min="9478" max="9478" width="18.75" style="51" customWidth="1"/>
    <col min="9479" max="9480" width="12.75" style="51" customWidth="1"/>
    <col min="9481" max="9481" width="13.75" style="51" customWidth="1"/>
    <col min="9482" max="9728" width="9.25" style="51"/>
    <col min="9729" max="9729" width="47.125" style="51" customWidth="1"/>
    <col min="9730" max="9730" width="15.75" style="51" customWidth="1"/>
    <col min="9731" max="9731" width="16.25" style="51" customWidth="1"/>
    <col min="9732" max="9732" width="18" style="51" customWidth="1"/>
    <col min="9733" max="9733" width="16.75" style="51" customWidth="1"/>
    <col min="9734" max="9734" width="18.75" style="51" customWidth="1"/>
    <col min="9735" max="9736" width="12.75" style="51" customWidth="1"/>
    <col min="9737" max="9737" width="13.75" style="51" customWidth="1"/>
    <col min="9738" max="9984" width="9.25" style="51"/>
    <col min="9985" max="9985" width="47.125" style="51" customWidth="1"/>
    <col min="9986" max="9986" width="15.75" style="51" customWidth="1"/>
    <col min="9987" max="9987" width="16.25" style="51" customWidth="1"/>
    <col min="9988" max="9988" width="18" style="51" customWidth="1"/>
    <col min="9989" max="9989" width="16.75" style="51" customWidth="1"/>
    <col min="9990" max="9990" width="18.75" style="51" customWidth="1"/>
    <col min="9991" max="9992" width="12.75" style="51" customWidth="1"/>
    <col min="9993" max="9993" width="13.75" style="51" customWidth="1"/>
    <col min="9994" max="10240" width="9.25" style="51"/>
    <col min="10241" max="10241" width="47.125" style="51" customWidth="1"/>
    <col min="10242" max="10242" width="15.75" style="51" customWidth="1"/>
    <col min="10243" max="10243" width="16.25" style="51" customWidth="1"/>
    <col min="10244" max="10244" width="18" style="51" customWidth="1"/>
    <col min="10245" max="10245" width="16.75" style="51" customWidth="1"/>
    <col min="10246" max="10246" width="18.75" style="51" customWidth="1"/>
    <col min="10247" max="10248" width="12.75" style="51" customWidth="1"/>
    <col min="10249" max="10249" width="13.75" style="51" customWidth="1"/>
    <col min="10250" max="10496" width="9.25" style="51"/>
    <col min="10497" max="10497" width="47.125" style="51" customWidth="1"/>
    <col min="10498" max="10498" width="15.75" style="51" customWidth="1"/>
    <col min="10499" max="10499" width="16.25" style="51" customWidth="1"/>
    <col min="10500" max="10500" width="18" style="51" customWidth="1"/>
    <col min="10501" max="10501" width="16.75" style="51" customWidth="1"/>
    <col min="10502" max="10502" width="18.75" style="51" customWidth="1"/>
    <col min="10503" max="10504" width="12.75" style="51" customWidth="1"/>
    <col min="10505" max="10505" width="13.75" style="51" customWidth="1"/>
    <col min="10506" max="10752" width="9.25" style="51"/>
    <col min="10753" max="10753" width="47.125" style="51" customWidth="1"/>
    <col min="10754" max="10754" width="15.75" style="51" customWidth="1"/>
    <col min="10755" max="10755" width="16.25" style="51" customWidth="1"/>
    <col min="10756" max="10756" width="18" style="51" customWidth="1"/>
    <col min="10757" max="10757" width="16.75" style="51" customWidth="1"/>
    <col min="10758" max="10758" width="18.75" style="51" customWidth="1"/>
    <col min="10759" max="10760" width="12.75" style="51" customWidth="1"/>
    <col min="10761" max="10761" width="13.75" style="51" customWidth="1"/>
    <col min="10762" max="11008" width="9.25" style="51"/>
    <col min="11009" max="11009" width="47.125" style="51" customWidth="1"/>
    <col min="11010" max="11010" width="15.75" style="51" customWidth="1"/>
    <col min="11011" max="11011" width="16.25" style="51" customWidth="1"/>
    <col min="11012" max="11012" width="18" style="51" customWidth="1"/>
    <col min="11013" max="11013" width="16.75" style="51" customWidth="1"/>
    <col min="11014" max="11014" width="18.75" style="51" customWidth="1"/>
    <col min="11015" max="11016" width="12.75" style="51" customWidth="1"/>
    <col min="11017" max="11017" width="13.75" style="51" customWidth="1"/>
    <col min="11018" max="11264" width="9.25" style="51"/>
    <col min="11265" max="11265" width="47.125" style="51" customWidth="1"/>
    <col min="11266" max="11266" width="15.75" style="51" customWidth="1"/>
    <col min="11267" max="11267" width="16.25" style="51" customWidth="1"/>
    <col min="11268" max="11268" width="18" style="51" customWidth="1"/>
    <col min="11269" max="11269" width="16.75" style="51" customWidth="1"/>
    <col min="11270" max="11270" width="18.75" style="51" customWidth="1"/>
    <col min="11271" max="11272" width="12.75" style="51" customWidth="1"/>
    <col min="11273" max="11273" width="13.75" style="51" customWidth="1"/>
    <col min="11274" max="11520" width="9.25" style="51"/>
    <col min="11521" max="11521" width="47.125" style="51" customWidth="1"/>
    <col min="11522" max="11522" width="15.75" style="51" customWidth="1"/>
    <col min="11523" max="11523" width="16.25" style="51" customWidth="1"/>
    <col min="11524" max="11524" width="18" style="51" customWidth="1"/>
    <col min="11525" max="11525" width="16.75" style="51" customWidth="1"/>
    <col min="11526" max="11526" width="18.75" style="51" customWidth="1"/>
    <col min="11527" max="11528" width="12.75" style="51" customWidth="1"/>
    <col min="11529" max="11529" width="13.75" style="51" customWidth="1"/>
    <col min="11530" max="11776" width="9.25" style="51"/>
    <col min="11777" max="11777" width="47.125" style="51" customWidth="1"/>
    <col min="11778" max="11778" width="15.75" style="51" customWidth="1"/>
    <col min="11779" max="11779" width="16.25" style="51" customWidth="1"/>
    <col min="11780" max="11780" width="18" style="51" customWidth="1"/>
    <col min="11781" max="11781" width="16.75" style="51" customWidth="1"/>
    <col min="11782" max="11782" width="18.75" style="51" customWidth="1"/>
    <col min="11783" max="11784" width="12.75" style="51" customWidth="1"/>
    <col min="11785" max="11785" width="13.75" style="51" customWidth="1"/>
    <col min="11786" max="12032" width="9.25" style="51"/>
    <col min="12033" max="12033" width="47.125" style="51" customWidth="1"/>
    <col min="12034" max="12034" width="15.75" style="51" customWidth="1"/>
    <col min="12035" max="12035" width="16.25" style="51" customWidth="1"/>
    <col min="12036" max="12036" width="18" style="51" customWidth="1"/>
    <col min="12037" max="12037" width="16.75" style="51" customWidth="1"/>
    <col min="12038" max="12038" width="18.75" style="51" customWidth="1"/>
    <col min="12039" max="12040" width="12.75" style="51" customWidth="1"/>
    <col min="12041" max="12041" width="13.75" style="51" customWidth="1"/>
    <col min="12042" max="12288" width="9.25" style="51"/>
    <col min="12289" max="12289" width="47.125" style="51" customWidth="1"/>
    <col min="12290" max="12290" width="15.75" style="51" customWidth="1"/>
    <col min="12291" max="12291" width="16.25" style="51" customWidth="1"/>
    <col min="12292" max="12292" width="18" style="51" customWidth="1"/>
    <col min="12293" max="12293" width="16.75" style="51" customWidth="1"/>
    <col min="12294" max="12294" width="18.75" style="51" customWidth="1"/>
    <col min="12295" max="12296" width="12.75" style="51" customWidth="1"/>
    <col min="12297" max="12297" width="13.75" style="51" customWidth="1"/>
    <col min="12298" max="12544" width="9.25" style="51"/>
    <col min="12545" max="12545" width="47.125" style="51" customWidth="1"/>
    <col min="12546" max="12546" width="15.75" style="51" customWidth="1"/>
    <col min="12547" max="12547" width="16.25" style="51" customWidth="1"/>
    <col min="12548" max="12548" width="18" style="51" customWidth="1"/>
    <col min="12549" max="12549" width="16.75" style="51" customWidth="1"/>
    <col min="12550" max="12550" width="18.75" style="51" customWidth="1"/>
    <col min="12551" max="12552" width="12.75" style="51" customWidth="1"/>
    <col min="12553" max="12553" width="13.75" style="51" customWidth="1"/>
    <col min="12554" max="12800" width="9.25" style="51"/>
    <col min="12801" max="12801" width="47.125" style="51" customWidth="1"/>
    <col min="12802" max="12802" width="15.75" style="51" customWidth="1"/>
    <col min="12803" max="12803" width="16.25" style="51" customWidth="1"/>
    <col min="12804" max="12804" width="18" style="51" customWidth="1"/>
    <col min="12805" max="12805" width="16.75" style="51" customWidth="1"/>
    <col min="12806" max="12806" width="18.75" style="51" customWidth="1"/>
    <col min="12807" max="12808" width="12.75" style="51" customWidth="1"/>
    <col min="12809" max="12809" width="13.75" style="51" customWidth="1"/>
    <col min="12810" max="13056" width="9.25" style="51"/>
    <col min="13057" max="13057" width="47.125" style="51" customWidth="1"/>
    <col min="13058" max="13058" width="15.75" style="51" customWidth="1"/>
    <col min="13059" max="13059" width="16.25" style="51" customWidth="1"/>
    <col min="13060" max="13060" width="18" style="51" customWidth="1"/>
    <col min="13061" max="13061" width="16.75" style="51" customWidth="1"/>
    <col min="13062" max="13062" width="18.75" style="51" customWidth="1"/>
    <col min="13063" max="13064" width="12.75" style="51" customWidth="1"/>
    <col min="13065" max="13065" width="13.75" style="51" customWidth="1"/>
    <col min="13066" max="13312" width="9.25" style="51"/>
    <col min="13313" max="13313" width="47.125" style="51" customWidth="1"/>
    <col min="13314" max="13314" width="15.75" style="51" customWidth="1"/>
    <col min="13315" max="13315" width="16.25" style="51" customWidth="1"/>
    <col min="13316" max="13316" width="18" style="51" customWidth="1"/>
    <col min="13317" max="13317" width="16.75" style="51" customWidth="1"/>
    <col min="13318" max="13318" width="18.75" style="51" customWidth="1"/>
    <col min="13319" max="13320" width="12.75" style="51" customWidth="1"/>
    <col min="13321" max="13321" width="13.75" style="51" customWidth="1"/>
    <col min="13322" max="13568" width="9.25" style="51"/>
    <col min="13569" max="13569" width="47.125" style="51" customWidth="1"/>
    <col min="13570" max="13570" width="15.75" style="51" customWidth="1"/>
    <col min="13571" max="13571" width="16.25" style="51" customWidth="1"/>
    <col min="13572" max="13572" width="18" style="51" customWidth="1"/>
    <col min="13573" max="13573" width="16.75" style="51" customWidth="1"/>
    <col min="13574" max="13574" width="18.75" style="51" customWidth="1"/>
    <col min="13575" max="13576" width="12.75" style="51" customWidth="1"/>
    <col min="13577" max="13577" width="13.75" style="51" customWidth="1"/>
    <col min="13578" max="13824" width="9.25" style="51"/>
    <col min="13825" max="13825" width="47.125" style="51" customWidth="1"/>
    <col min="13826" max="13826" width="15.75" style="51" customWidth="1"/>
    <col min="13827" max="13827" width="16.25" style="51" customWidth="1"/>
    <col min="13828" max="13828" width="18" style="51" customWidth="1"/>
    <col min="13829" max="13829" width="16.75" style="51" customWidth="1"/>
    <col min="13830" max="13830" width="18.75" style="51" customWidth="1"/>
    <col min="13831" max="13832" width="12.75" style="51" customWidth="1"/>
    <col min="13833" max="13833" width="13.75" style="51" customWidth="1"/>
    <col min="13834" max="14080" width="9.25" style="51"/>
    <col min="14081" max="14081" width="47.125" style="51" customWidth="1"/>
    <col min="14082" max="14082" width="15.75" style="51" customWidth="1"/>
    <col min="14083" max="14083" width="16.25" style="51" customWidth="1"/>
    <col min="14084" max="14084" width="18" style="51" customWidth="1"/>
    <col min="14085" max="14085" width="16.75" style="51" customWidth="1"/>
    <col min="14086" max="14086" width="18.75" style="51" customWidth="1"/>
    <col min="14087" max="14088" width="12.75" style="51" customWidth="1"/>
    <col min="14089" max="14089" width="13.75" style="51" customWidth="1"/>
    <col min="14090" max="14336" width="9.25" style="51"/>
    <col min="14337" max="14337" width="47.125" style="51" customWidth="1"/>
    <col min="14338" max="14338" width="15.75" style="51" customWidth="1"/>
    <col min="14339" max="14339" width="16.25" style="51" customWidth="1"/>
    <col min="14340" max="14340" width="18" style="51" customWidth="1"/>
    <col min="14341" max="14341" width="16.75" style="51" customWidth="1"/>
    <col min="14342" max="14342" width="18.75" style="51" customWidth="1"/>
    <col min="14343" max="14344" width="12.75" style="51" customWidth="1"/>
    <col min="14345" max="14345" width="13.75" style="51" customWidth="1"/>
    <col min="14346" max="14592" width="9.25" style="51"/>
    <col min="14593" max="14593" width="47.125" style="51" customWidth="1"/>
    <col min="14594" max="14594" width="15.75" style="51" customWidth="1"/>
    <col min="14595" max="14595" width="16.25" style="51" customWidth="1"/>
    <col min="14596" max="14596" width="18" style="51" customWidth="1"/>
    <col min="14597" max="14597" width="16.75" style="51" customWidth="1"/>
    <col min="14598" max="14598" width="18.75" style="51" customWidth="1"/>
    <col min="14599" max="14600" width="12.75" style="51" customWidth="1"/>
    <col min="14601" max="14601" width="13.75" style="51" customWidth="1"/>
    <col min="14602" max="14848" width="9.25" style="51"/>
    <col min="14849" max="14849" width="47.125" style="51" customWidth="1"/>
    <col min="14850" max="14850" width="15.75" style="51" customWidth="1"/>
    <col min="14851" max="14851" width="16.25" style="51" customWidth="1"/>
    <col min="14852" max="14852" width="18" style="51" customWidth="1"/>
    <col min="14853" max="14853" width="16.75" style="51" customWidth="1"/>
    <col min="14854" max="14854" width="18.75" style="51" customWidth="1"/>
    <col min="14855" max="14856" width="12.75" style="51" customWidth="1"/>
    <col min="14857" max="14857" width="13.75" style="51" customWidth="1"/>
    <col min="14858" max="15104" width="9.25" style="51"/>
    <col min="15105" max="15105" width="47.125" style="51" customWidth="1"/>
    <col min="15106" max="15106" width="15.75" style="51" customWidth="1"/>
    <col min="15107" max="15107" width="16.25" style="51" customWidth="1"/>
    <col min="15108" max="15108" width="18" style="51" customWidth="1"/>
    <col min="15109" max="15109" width="16.75" style="51" customWidth="1"/>
    <col min="15110" max="15110" width="18.75" style="51" customWidth="1"/>
    <col min="15111" max="15112" width="12.75" style="51" customWidth="1"/>
    <col min="15113" max="15113" width="13.75" style="51" customWidth="1"/>
    <col min="15114" max="15360" width="9.25" style="51"/>
    <col min="15361" max="15361" width="47.125" style="51" customWidth="1"/>
    <col min="15362" max="15362" width="15.75" style="51" customWidth="1"/>
    <col min="15363" max="15363" width="16.25" style="51" customWidth="1"/>
    <col min="15364" max="15364" width="18" style="51" customWidth="1"/>
    <col min="15365" max="15365" width="16.75" style="51" customWidth="1"/>
    <col min="15366" max="15366" width="18.75" style="51" customWidth="1"/>
    <col min="15367" max="15368" width="12.75" style="51" customWidth="1"/>
    <col min="15369" max="15369" width="13.75" style="51" customWidth="1"/>
    <col min="15370" max="15616" width="9.25" style="51"/>
    <col min="15617" max="15617" width="47.125" style="51" customWidth="1"/>
    <col min="15618" max="15618" width="15.75" style="51" customWidth="1"/>
    <col min="15619" max="15619" width="16.25" style="51" customWidth="1"/>
    <col min="15620" max="15620" width="18" style="51" customWidth="1"/>
    <col min="15621" max="15621" width="16.75" style="51" customWidth="1"/>
    <col min="15622" max="15622" width="18.75" style="51" customWidth="1"/>
    <col min="15623" max="15624" width="12.75" style="51" customWidth="1"/>
    <col min="15625" max="15625" width="13.75" style="51" customWidth="1"/>
    <col min="15626" max="15872" width="9.25" style="51"/>
    <col min="15873" max="15873" width="47.125" style="51" customWidth="1"/>
    <col min="15874" max="15874" width="15.75" style="51" customWidth="1"/>
    <col min="15875" max="15875" width="16.25" style="51" customWidth="1"/>
    <col min="15876" max="15876" width="18" style="51" customWidth="1"/>
    <col min="15877" max="15877" width="16.75" style="51" customWidth="1"/>
    <col min="15878" max="15878" width="18.75" style="51" customWidth="1"/>
    <col min="15879" max="15880" width="12.75" style="51" customWidth="1"/>
    <col min="15881" max="15881" width="13.75" style="51" customWidth="1"/>
    <col min="15882" max="16128" width="9.25" style="51"/>
    <col min="16129" max="16129" width="47.125" style="51" customWidth="1"/>
    <col min="16130" max="16130" width="15.75" style="51" customWidth="1"/>
    <col min="16131" max="16131" width="16.25" style="51" customWidth="1"/>
    <col min="16132" max="16132" width="18" style="51" customWidth="1"/>
    <col min="16133" max="16133" width="16.75" style="51" customWidth="1"/>
    <col min="16134" max="16134" width="18.75" style="51" customWidth="1"/>
    <col min="16135" max="16136" width="12.75" style="51" customWidth="1"/>
    <col min="16137" max="16137" width="13.75" style="51" customWidth="1"/>
    <col min="16138" max="16384" width="9.25" style="51"/>
  </cols>
  <sheetData>
    <row r="1" spans="1:6" x14ac:dyDescent="0.25">
      <c r="A1" s="466"/>
      <c r="B1" s="467"/>
      <c r="C1" s="467"/>
      <c r="D1" s="467"/>
      <c r="E1" s="467"/>
      <c r="F1" s="467"/>
    </row>
    <row r="2" spans="1:6" ht="18" customHeight="1" x14ac:dyDescent="0.25">
      <c r="A2" s="466"/>
      <c r="B2" s="631" t="s">
        <v>1102</v>
      </c>
      <c r="C2" s="633"/>
      <c r="D2" s="633"/>
      <c r="E2" s="633"/>
      <c r="F2" s="633"/>
    </row>
    <row r="3" spans="1:6" x14ac:dyDescent="0.25">
      <c r="A3" s="466"/>
      <c r="B3" s="467"/>
      <c r="C3" s="467"/>
      <c r="D3" s="467"/>
      <c r="E3" s="467"/>
      <c r="F3" s="467"/>
    </row>
    <row r="4" spans="1:6" ht="25.5" customHeight="1" x14ac:dyDescent="0.25">
      <c r="A4" s="632" t="s">
        <v>1072</v>
      </c>
      <c r="B4" s="632"/>
      <c r="C4" s="632"/>
      <c r="D4" s="632"/>
      <c r="E4" s="632"/>
      <c r="F4" s="632"/>
    </row>
    <row r="5" spans="1:6" ht="16.5" customHeight="1" thickBot="1" x14ac:dyDescent="0.3">
      <c r="A5" s="466"/>
      <c r="B5" s="467"/>
      <c r="C5" s="467"/>
      <c r="D5" s="467"/>
      <c r="E5" s="467"/>
      <c r="F5" s="468" t="str">
        <f>[2]KV_5.sz.mell.!C5</f>
        <v>Forintban!</v>
      </c>
    </row>
    <row r="6" spans="1:6" s="133" customFormat="1" ht="44.45" customHeight="1" thickBot="1" x14ac:dyDescent="0.3">
      <c r="A6" s="469" t="s">
        <v>1073</v>
      </c>
      <c r="B6" s="470" t="s">
        <v>1074</v>
      </c>
      <c r="C6" s="470" t="s">
        <v>1075</v>
      </c>
      <c r="D6" s="470" t="str">
        <f>+CONCATENATE("Felhasználás   ",LEFT([2]KV_ÖSSZEFÜGGÉSEK!A5,4)-1,". XII. 31-ig")</f>
        <v>Felhasználás   2019. XII. 31-ig</v>
      </c>
      <c r="E6" s="470" t="str">
        <f>+[2]KV_1.1.sz.mell.!C8</f>
        <v>2020. évi előirányzat</v>
      </c>
      <c r="F6" s="471" t="str">
        <f>+CONCATENATE(LEFT([2]KV_ÖSSZEFÜGGÉSEK!A5,4),". utáni szükséglet")</f>
        <v>2020. utáni szükséglet</v>
      </c>
    </row>
    <row r="7" spans="1:6" ht="12" customHeight="1" thickBot="1" x14ac:dyDescent="0.3">
      <c r="A7" s="472" t="s">
        <v>1076</v>
      </c>
      <c r="B7" s="473" t="s">
        <v>1077</v>
      </c>
      <c r="C7" s="473" t="s">
        <v>1078</v>
      </c>
      <c r="D7" s="473" t="s">
        <v>1079</v>
      </c>
      <c r="E7" s="473" t="s">
        <v>1080</v>
      </c>
      <c r="F7" s="474" t="s">
        <v>1081</v>
      </c>
    </row>
    <row r="8" spans="1:6" ht="15.95" customHeight="1" x14ac:dyDescent="0.25">
      <c r="A8" s="475" t="s">
        <v>1117</v>
      </c>
      <c r="B8" s="235">
        <v>99327300</v>
      </c>
      <c r="C8" s="476" t="s">
        <v>1002</v>
      </c>
      <c r="D8" s="235"/>
      <c r="E8" s="235">
        <v>99327300</v>
      </c>
      <c r="F8" s="477">
        <f t="shared" ref="F8:F23" si="0">B8-D8-E8</f>
        <v>0</v>
      </c>
    </row>
    <row r="9" spans="1:6" ht="15.95" customHeight="1" x14ac:dyDescent="0.25">
      <c r="A9" s="475"/>
      <c r="B9" s="235"/>
      <c r="C9" s="476"/>
      <c r="D9" s="235"/>
      <c r="E9" s="235"/>
      <c r="F9" s="477">
        <f t="shared" si="0"/>
        <v>0</v>
      </c>
    </row>
    <row r="10" spans="1:6" ht="15.95" customHeight="1" x14ac:dyDescent="0.25">
      <c r="A10" s="475"/>
      <c r="B10" s="235"/>
      <c r="C10" s="476"/>
      <c r="D10" s="235"/>
      <c r="E10" s="235"/>
      <c r="F10" s="477">
        <f t="shared" si="0"/>
        <v>0</v>
      </c>
    </row>
    <row r="11" spans="1:6" ht="15.95" customHeight="1" x14ac:dyDescent="0.25">
      <c r="A11" s="478"/>
      <c r="B11" s="235"/>
      <c r="C11" s="476"/>
      <c r="D11" s="235"/>
      <c r="E11" s="235"/>
      <c r="F11" s="477">
        <f t="shared" si="0"/>
        <v>0</v>
      </c>
    </row>
    <row r="12" spans="1:6" ht="15.95" customHeight="1" x14ac:dyDescent="0.25">
      <c r="A12" s="475"/>
      <c r="B12" s="235"/>
      <c r="C12" s="476"/>
      <c r="D12" s="235"/>
      <c r="E12" s="235"/>
      <c r="F12" s="477">
        <f t="shared" si="0"/>
        <v>0</v>
      </c>
    </row>
    <row r="13" spans="1:6" ht="15.95" customHeight="1" x14ac:dyDescent="0.25">
      <c r="A13" s="478"/>
      <c r="B13" s="235"/>
      <c r="C13" s="476"/>
      <c r="D13" s="235"/>
      <c r="E13" s="235"/>
      <c r="F13" s="477">
        <f t="shared" si="0"/>
        <v>0</v>
      </c>
    </row>
    <row r="14" spans="1:6" ht="15.95" customHeight="1" x14ac:dyDescent="0.25">
      <c r="A14" s="475"/>
      <c r="B14" s="235"/>
      <c r="C14" s="476"/>
      <c r="D14" s="235"/>
      <c r="E14" s="235"/>
      <c r="F14" s="477">
        <f t="shared" si="0"/>
        <v>0</v>
      </c>
    </row>
    <row r="15" spans="1:6" ht="15.95" customHeight="1" x14ac:dyDescent="0.25">
      <c r="A15" s="475"/>
      <c r="B15" s="235"/>
      <c r="C15" s="476"/>
      <c r="D15" s="235"/>
      <c r="E15" s="235"/>
      <c r="F15" s="477">
        <f t="shared" si="0"/>
        <v>0</v>
      </c>
    </row>
    <row r="16" spans="1:6" ht="15.95" customHeight="1" x14ac:dyDescent="0.25">
      <c r="A16" s="475"/>
      <c r="B16" s="235"/>
      <c r="C16" s="476"/>
      <c r="D16" s="235"/>
      <c r="E16" s="235"/>
      <c r="F16" s="477">
        <f t="shared" si="0"/>
        <v>0</v>
      </c>
    </row>
    <row r="17" spans="1:6" ht="15.95" customHeight="1" x14ac:dyDescent="0.25">
      <c r="A17" s="475"/>
      <c r="B17" s="235"/>
      <c r="C17" s="476"/>
      <c r="D17" s="235"/>
      <c r="E17" s="235"/>
      <c r="F17" s="477">
        <f t="shared" si="0"/>
        <v>0</v>
      </c>
    </row>
    <row r="18" spans="1:6" ht="15.95" customHeight="1" x14ac:dyDescent="0.25">
      <c r="A18" s="475"/>
      <c r="B18" s="235"/>
      <c r="C18" s="476"/>
      <c r="D18" s="235"/>
      <c r="E18" s="235"/>
      <c r="F18" s="477">
        <f t="shared" si="0"/>
        <v>0</v>
      </c>
    </row>
    <row r="19" spans="1:6" ht="15.95" customHeight="1" x14ac:dyDescent="0.25">
      <c r="A19" s="475"/>
      <c r="B19" s="235"/>
      <c r="C19" s="476"/>
      <c r="D19" s="235"/>
      <c r="E19" s="235"/>
      <c r="F19" s="477">
        <f t="shared" si="0"/>
        <v>0</v>
      </c>
    </row>
    <row r="20" spans="1:6" ht="15.95" customHeight="1" x14ac:dyDescent="0.25">
      <c r="A20" s="475"/>
      <c r="B20" s="235"/>
      <c r="C20" s="476"/>
      <c r="D20" s="235"/>
      <c r="E20" s="235"/>
      <c r="F20" s="477">
        <f t="shared" si="0"/>
        <v>0</v>
      </c>
    </row>
    <row r="21" spans="1:6" ht="15.95" customHeight="1" x14ac:dyDescent="0.25">
      <c r="A21" s="475"/>
      <c r="B21" s="235"/>
      <c r="C21" s="476"/>
      <c r="D21" s="235"/>
      <c r="E21" s="235"/>
      <c r="F21" s="477">
        <f t="shared" si="0"/>
        <v>0</v>
      </c>
    </row>
    <row r="22" spans="1:6" ht="15.95" customHeight="1" x14ac:dyDescent="0.25">
      <c r="A22" s="475"/>
      <c r="B22" s="235"/>
      <c r="C22" s="476"/>
      <c r="D22" s="235"/>
      <c r="E22" s="235"/>
      <c r="F22" s="477">
        <f t="shared" si="0"/>
        <v>0</v>
      </c>
    </row>
    <row r="23" spans="1:6" ht="15.95" customHeight="1" thickBot="1" x14ac:dyDescent="0.3">
      <c r="A23" s="150"/>
      <c r="B23" s="237"/>
      <c r="C23" s="479"/>
      <c r="D23" s="237"/>
      <c r="E23" s="237"/>
      <c r="F23" s="480">
        <f t="shared" si="0"/>
        <v>0</v>
      </c>
    </row>
    <row r="24" spans="1:6" s="483" customFormat="1" ht="18" customHeight="1" thickBot="1" x14ac:dyDescent="0.3">
      <c r="A24" s="481" t="s">
        <v>1082</v>
      </c>
      <c r="B24" s="267">
        <f>SUM(B8:B23)</f>
        <v>99327300</v>
      </c>
      <c r="C24" s="482"/>
      <c r="D24" s="267">
        <f>SUM(D8:D23)</f>
        <v>0</v>
      </c>
      <c r="E24" s="267">
        <f>SUM(E8:E23)</f>
        <v>99327300</v>
      </c>
      <c r="F24" s="268">
        <f>SUM(F8:F23)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1.1.sz.mell.</vt:lpstr>
      <vt:lpstr>1.2.sz.mell.</vt:lpstr>
      <vt:lpstr>1.3.sz.mell.</vt:lpstr>
      <vt:lpstr>1.4.sz.mell.</vt:lpstr>
      <vt:lpstr>2.sz.mell  </vt:lpstr>
      <vt:lpstr>3. sz. mell</vt:lpstr>
      <vt:lpstr>4.sz.mell.</vt:lpstr>
      <vt:lpstr>5.m</vt:lpstr>
      <vt:lpstr>6.m</vt:lpstr>
      <vt:lpstr>7. sz. mell</vt:lpstr>
      <vt:lpstr>8. sz. mell. </vt:lpstr>
      <vt:lpstr>9. sz. mell</vt:lpstr>
      <vt:lpstr>10. sz. mell</vt:lpstr>
      <vt:lpstr>11.sz.mell.</vt:lpstr>
      <vt:lpstr>12.m.</vt:lpstr>
      <vt:lpstr>13.m</vt:lpstr>
      <vt:lpstr>14.m.</vt:lpstr>
      <vt:lpstr>15.m</vt:lpstr>
      <vt:lpstr>16.m</vt:lpstr>
      <vt:lpstr>Munka1</vt:lpstr>
      <vt:lpstr>'3. sz. mell'!Nyomtatási_cím</vt:lpstr>
      <vt:lpstr>'4.sz.mell.'!Nyomtatási_cím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'11.sz.mell.'!Nyomtatási_terület</vt:lpstr>
      <vt:lpstr>'13.m'!Nyomtatási_terület</vt:lpstr>
      <vt:lpstr>'15.m'!Nyomtatási_terület</vt:lpstr>
      <vt:lpstr>'2.sz.mell  '!Nyomtatási_terület</vt:lpstr>
      <vt:lpstr>'3. sz. mell'!Nyomtatási_terület</vt:lpstr>
      <vt:lpstr>'4.sz.mell.'!Nyomtatási_terület</vt:lpstr>
      <vt:lpstr>'7. sz. mell'!Nyomtatási_terület</vt:lpstr>
      <vt:lpstr>'9. sz.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Windows-felhasználó</cp:lastModifiedBy>
  <cp:lastPrinted>2020-08-06T10:18:29Z</cp:lastPrinted>
  <dcterms:created xsi:type="dcterms:W3CDTF">2014-02-07T17:22:54Z</dcterms:created>
  <dcterms:modified xsi:type="dcterms:W3CDTF">2020-08-06T10:18:42Z</dcterms:modified>
</cp:coreProperties>
</file>