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.m.- mérleg" sheetId="11" r:id="rId11"/>
    <sheet name="7.a.sz.melléklet eredménykim." sheetId="12" r:id="rId12"/>
    <sheet name="8.számú melléklet " sheetId="13" r:id="rId13"/>
    <sheet name="9.sz.m.-maradványkimutatás" sheetId="14" r:id="rId14"/>
    <sheet name="10.sz.m.-maradványelszámolás" sheetId="15" r:id="rId15"/>
    <sheet name="11.sz.m.-vagyonkimutatás" sheetId="16" r:id="rId16"/>
    <sheet name="12.számú melléklet " sheetId="17" r:id="rId17"/>
    <sheet name="13.számú melléklet " sheetId="18" r:id="rId18"/>
    <sheet name="14.számú melléklet " sheetId="19" r:id="rId19"/>
    <sheet name="Munka1" sheetId="20" r:id="rId20"/>
  </sheets>
  <definedNames>
    <definedName name="_xlnm.Print_Titles" localSheetId="14">'10.sz.m.-maradványelszámolás'!$1:$2</definedName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Titles" localSheetId="11">'7.a.sz.melléklet eredménykim.'!$3:$4</definedName>
    <definedName name="_xlnm.Print_Titles" localSheetId="10">'7.sz.m.- mérleg'!$3:$4</definedName>
    <definedName name="_xlnm.Print_Titles" localSheetId="13">'9.sz.m.-maradványkimutatás'!$1:$2</definedName>
    <definedName name="_xlnm.Print_Area" localSheetId="14">'10.sz.m.-maradványelszámolás'!$A$1:$E$22</definedName>
    <definedName name="_xlnm.Print_Area" localSheetId="17">'13.számú melléklet '!$A$1:$Q$10</definedName>
    <definedName name="_xlnm.Print_Area" localSheetId="2">'2. számú melléklet  '!$A$1:$P$44</definedName>
    <definedName name="_xlnm.Print_Area" localSheetId="4">'3.a. számú melléklet'!$D$1:$BA$55</definedName>
    <definedName name="_xlnm.Print_Area" localSheetId="5">'4. számú melléklet   '!$A$1:$BR$60</definedName>
    <definedName name="_xlnm.Print_Area" localSheetId="11">'7.a.sz.melléklet eredménykim.'!$A$1:$L$41</definedName>
    <definedName name="_xlnm.Print_Area" localSheetId="10">'7.sz.m.- mérleg'!$A$1:$K$119</definedName>
    <definedName name="_xlnm.Print_Area" localSheetId="13">'9.sz.m.-maradványkimutatás'!$A$1:$E$28</definedName>
  </definedNames>
  <calcPr fullCalcOnLoad="1"/>
</workbook>
</file>

<file path=xl/sharedStrings.xml><?xml version="1.0" encoding="utf-8"?>
<sst xmlns="http://schemas.openxmlformats.org/spreadsheetml/2006/main" count="1507" uniqueCount="1026">
  <si>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</si>
  <si>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</si>
  <si>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</si>
  <si>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</si>
  <si>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</si>
  <si>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</si>
  <si>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</si>
  <si>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</si>
  <si>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</si>
  <si>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</si>
  <si>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</si>
  <si>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</si>
  <si>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</si>
  <si>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</si>
  <si>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</si>
  <si>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</si>
  <si>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</si>
  <si>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</si>
  <si>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</si>
  <si>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</si>
  <si>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</si>
  <si>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</si>
  <si>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</si>
  <si>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</si>
  <si>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</si>
  <si>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</si>
  <si>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</si>
  <si>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</si>
  <si>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</si>
  <si>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</si>
  <si>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</si>
  <si>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</si>
  <si>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</si>
  <si>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</si>
  <si>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</si>
  <si>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</si>
  <si>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</si>
  <si>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</si>
  <si>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</si>
  <si>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</si>
  <si>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</si>
  <si>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</si>
  <si>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</si>
  <si>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</si>
  <si>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</si>
  <si>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</si>
  <si>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</si>
  <si>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</si>
  <si>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</si>
  <si>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</si>
  <si>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</si>
  <si>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</si>
  <si>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</si>
  <si>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</si>
  <si>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</si>
  <si>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</si>
  <si>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</si>
  <si>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</si>
  <si>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</si>
  <si>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</si>
  <si>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</si>
  <si>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</si>
  <si>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</si>
  <si>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</si>
  <si>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</si>
  <si>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</si>
  <si>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</si>
  <si>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</si>
  <si>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</si>
  <si>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</si>
  <si>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</si>
  <si>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</si>
  <si>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</si>
  <si>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</si>
  <si>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</si>
  <si>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</si>
  <si>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</si>
  <si>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</si>
  <si>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</si>
  <si>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</si>
  <si>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</si>
  <si>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</si>
  <si>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</si>
  <si>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</si>
  <si>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</si>
  <si>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</si>
  <si>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</si>
  <si>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</si>
  <si>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</si>
  <si>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</si>
  <si>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</si>
  <si>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</si>
  <si>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</si>
  <si>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</si>
  <si>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</si>
  <si>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</si>
  <si>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</si>
  <si>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</si>
  <si>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</si>
  <si>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</si>
  <si>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</si>
  <si>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</si>
  <si>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</si>
  <si>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</si>
  <si>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</si>
  <si>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</si>
  <si>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</si>
  <si>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</si>
  <si>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</si>
  <si>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</si>
  <si>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</si>
  <si>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</si>
  <si>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</si>
  <si>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</si>
  <si>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</si>
  <si>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</si>
  <si>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</si>
  <si>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</si>
  <si>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</si>
  <si>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</si>
  <si>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</si>
  <si>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</si>
  <si>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</si>
  <si>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</si>
  <si>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</si>
  <si>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</si>
  <si>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</si>
  <si>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</si>
  <si>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</si>
  <si>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</si>
  <si>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</si>
  <si>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</si>
  <si>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</si>
  <si>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</si>
  <si>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</si>
  <si>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</si>
  <si>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</si>
  <si>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</si>
  <si>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</si>
  <si>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</si>
  <si>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</si>
  <si>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</si>
  <si>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</si>
  <si>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</si>
  <si>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</si>
  <si>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</si>
  <si>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</si>
  <si>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</si>
  <si>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</si>
  <si>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</si>
  <si>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</si>
  <si>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</si>
  <si>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</si>
  <si>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</si>
  <si>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</si>
  <si>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</si>
  <si>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</si>
  <si>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</si>
  <si>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</si>
  <si>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</si>
  <si>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</si>
  <si>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</si>
  <si>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</si>
  <si>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</si>
  <si>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</si>
  <si>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</si>
  <si>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</si>
  <si>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</si>
  <si>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</si>
  <si>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</si>
  <si>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</si>
  <si>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</si>
  <si>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</si>
  <si>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</si>
  <si>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</si>
  <si>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</si>
  <si>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</si>
  <si>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</si>
  <si>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</si>
  <si>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</si>
  <si>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</si>
  <si>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</si>
  <si>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</si>
  <si>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</si>
  <si>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</si>
  <si>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</si>
  <si>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</si>
  <si>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</si>
  <si>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</si>
  <si>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</si>
  <si>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</si>
  <si>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</si>
  <si>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</si>
  <si>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</si>
  <si>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</si>
  <si>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</si>
  <si>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</si>
  <si>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</si>
  <si>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</si>
  <si>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</si>
  <si>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</si>
  <si>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</si>
  <si>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</si>
  <si>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</si>
  <si>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</si>
  <si>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</si>
  <si>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</si>
  <si>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</si>
  <si>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</si>
  <si>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</si>
  <si>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</si>
  <si>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</si>
  <si>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</si>
  <si>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</si>
  <si>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</si>
  <si>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</si>
  <si>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</si>
  <si>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</si>
  <si>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</si>
  <si>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</si>
  <si>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</si>
  <si>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</si>
  <si>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</si>
  <si>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</si>
  <si>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</si>
  <si>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</si>
  <si>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</si>
  <si>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</si>
  <si>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</si>
  <si>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</si>
  <si>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</si>
  <si>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</si>
  <si>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</si>
  <si>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</si>
  <si>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</si>
  <si>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</si>
  <si>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</si>
  <si>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</si>
  <si>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</si>
  <si>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</si>
  <si>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</si>
  <si>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</si>
  <si>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</si>
  <si>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</si>
  <si>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</si>
  <si>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</si>
  <si>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</si>
  <si>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</si>
  <si>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</si>
  <si>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</si>
  <si>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</si>
  <si>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</si>
  <si>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</si>
  <si>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</si>
  <si>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</si>
  <si>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</si>
  <si>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</si>
  <si>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</si>
  <si>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</si>
  <si>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</si>
  <si>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</si>
  <si>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</si>
  <si>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</si>
  <si>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</si>
  <si>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</si>
  <si>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</si>
  <si>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</si>
  <si>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</si>
  <si>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</si>
  <si>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</si>
  <si>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</si>
  <si>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</si>
  <si>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</si>
  <si>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</si>
  <si>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</si>
  <si>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</si>
  <si>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</si>
  <si>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</si>
  <si>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</si>
  <si>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</si>
  <si>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</si>
  <si>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</si>
  <si>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</si>
  <si>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</si>
  <si>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</si>
  <si>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</si>
  <si>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</si>
  <si>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</si>
  <si>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</si>
  <si>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</si>
  <si>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</si>
  <si>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</si>
  <si>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</si>
  <si>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</si>
  <si>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</si>
  <si>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</si>
  <si>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</si>
  <si>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</si>
  <si>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</si>
  <si>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</si>
  <si>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</si>
  <si>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</si>
  <si>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</si>
  <si>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</si>
  <si>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</si>
  <si>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</si>
  <si>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</si>
  <si>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</si>
  <si>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</si>
  <si>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</si>
  <si>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</si>
  <si>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</si>
  <si>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</si>
  <si>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</si>
  <si>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</si>
  <si>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</si>
  <si>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</si>
  <si>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</si>
  <si>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</si>
  <si>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</si>
  <si>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</si>
  <si>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</si>
  <si>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</si>
  <si>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</si>
  <si>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</si>
  <si>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</si>
  <si>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</si>
  <si>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</si>
  <si>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</si>
  <si>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</si>
  <si>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</si>
  <si>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</si>
  <si>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</si>
  <si>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</si>
  <si>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</si>
  <si>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</si>
  <si>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</si>
  <si>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</si>
  <si>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</si>
  <si>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</si>
  <si>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</si>
  <si>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</si>
  <si>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</si>
  <si>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</si>
  <si>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</si>
  <si>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</si>
  <si>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</si>
  <si>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</si>
  <si>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</si>
  <si>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</si>
  <si>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</si>
  <si>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</si>
  <si>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</si>
  <si>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</si>
  <si>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</si>
  <si>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</si>
  <si>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</si>
  <si>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</si>
  <si>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</si>
  <si>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</si>
  <si>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</si>
  <si>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</si>
  <si>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</si>
  <si>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</si>
  <si>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</si>
  <si>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</si>
  <si>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</si>
  <si>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</si>
  <si>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</si>
  <si>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</si>
  <si>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</si>
  <si>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</si>
  <si>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</si>
  <si>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</si>
  <si>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</si>
  <si>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</si>
  <si>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</si>
  <si>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</si>
  <si>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</si>
  <si>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</si>
  <si>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</si>
  <si>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</si>
  <si>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</si>
  <si>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</si>
  <si>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</si>
  <si>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</si>
  <si>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</si>
  <si>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</si>
  <si>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</si>
  <si>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</si>
  <si>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</si>
  <si>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</si>
  <si>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</si>
  <si>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</si>
  <si>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</si>
  <si>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</si>
  <si>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</si>
  <si>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</si>
  <si>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</si>
  <si>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</si>
  <si>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</si>
  <si>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</si>
  <si>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</si>
  <si>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</si>
  <si>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</si>
  <si>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</si>
  <si>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</si>
  <si>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</si>
  <si>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</si>
  <si>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</si>
  <si>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</si>
  <si>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</si>
  <si>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</si>
  <si>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</si>
  <si>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</si>
  <si>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</si>
  <si>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</si>
  <si>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</si>
  <si>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</si>
  <si>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</si>
  <si>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</si>
  <si>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</si>
  <si>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</si>
  <si>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</si>
  <si>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</si>
  <si>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</si>
  <si>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</si>
  <si>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</si>
  <si>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</si>
  <si>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</si>
  <si>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</si>
  <si>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</si>
  <si>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</si>
  <si>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</si>
  <si>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</si>
  <si>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</si>
  <si>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</si>
  <si>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</si>
  <si>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</si>
  <si>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</si>
  <si>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</si>
  <si>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</si>
  <si>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</si>
  <si>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</si>
  <si>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</si>
  <si>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</si>
  <si>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</si>
  <si>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</si>
  <si>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</si>
  <si>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</si>
  <si>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</si>
  <si>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</si>
  <si>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</si>
  <si>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</si>
  <si>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</si>
  <si>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</si>
  <si>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</si>
  <si>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</si>
  <si>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</si>
  <si>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</si>
  <si>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</si>
  <si>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</si>
  <si>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</si>
  <si>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</si>
  <si>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</si>
  <si>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</si>
  <si>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</si>
  <si>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1.2.3. Közös Hivataltól  igazg.tevékenys.</t>
  </si>
  <si>
    <t>Felhalmozás célú támogatás államházt. belülről</t>
  </si>
  <si>
    <t>2.1 Vis maior támog. (Partfal)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</si>
  <si>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</si>
  <si>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</si>
  <si>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</si>
  <si>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</si>
  <si>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</si>
  <si>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</si>
  <si>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</si>
  <si>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</si>
  <si>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</si>
  <si>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</si>
  <si>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</si>
  <si>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</si>
  <si>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</si>
  <si>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</si>
  <si>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</si>
  <si>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</si>
  <si>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</si>
  <si>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</si>
  <si>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</si>
  <si>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</si>
  <si>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</si>
  <si>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</si>
  <si>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</si>
  <si>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</si>
  <si>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</si>
  <si>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</si>
  <si>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</si>
  <si>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</si>
  <si>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</si>
  <si>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</si>
  <si>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</si>
  <si>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</si>
  <si>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</si>
  <si>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</si>
  <si>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</si>
  <si>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</si>
  <si>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</si>
  <si>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</si>
  <si>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</si>
  <si>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</si>
  <si>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</si>
  <si>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</si>
  <si>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</si>
  <si>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</si>
  <si>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</si>
  <si>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</si>
  <si>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</si>
  <si>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</si>
  <si>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2016. évi</t>
  </si>
  <si>
    <t>2016.évi előirányzat</t>
  </si>
  <si>
    <t>013390</t>
  </si>
  <si>
    <t>Egyéb kiegészítő szolgáltatások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</si>
  <si>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</si>
  <si>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</si>
  <si>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</si>
  <si>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</si>
  <si>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</si>
  <si>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</si>
  <si>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</si>
  <si>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</si>
  <si>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</si>
  <si>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</si>
  <si>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</si>
  <si>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</si>
  <si>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</si>
  <si>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</si>
  <si>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</si>
  <si>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</si>
  <si>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Óvoda összesen:</t>
  </si>
  <si>
    <t>2017.évi terv</t>
  </si>
  <si>
    <t>2017. évi terv</t>
  </si>
  <si>
    <t>K513</t>
  </si>
  <si>
    <t xml:space="preserve"> ebből Tartalékok</t>
  </si>
  <si>
    <t>2016.évi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</si>
  <si>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</si>
  <si>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</si>
  <si>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</si>
  <si>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</si>
  <si>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</si>
  <si>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 xml:space="preserve">  1.1.2 Települések köznevelési támogatása.</t>
  </si>
  <si>
    <t xml:space="preserve">  1.1.3 Önk. Szociális,  gyermekjóléti és gyermekétkeztetési feladatok tám. </t>
  </si>
  <si>
    <t>086090</t>
  </si>
  <si>
    <t>Egyéb szabadidős szolgáltatás</t>
  </si>
  <si>
    <t>2016. évi ered. előír.</t>
  </si>
  <si>
    <t>1.6. Jelzőrendszeres házi segítségnyújtás</t>
  </si>
  <si>
    <t>2017. évi eredeti előirányzat</t>
  </si>
  <si>
    <t>2017. évi számított előirányz.</t>
  </si>
  <si>
    <t>Konyhai berendezések</t>
  </si>
  <si>
    <t>2017. évben tervezett</t>
  </si>
  <si>
    <t>2017. évben  tervezett</t>
  </si>
  <si>
    <t>2016.évi záró létszám. ei.</t>
  </si>
  <si>
    <t>Finanszírozási kiadások      K9</t>
  </si>
  <si>
    <t>összege  Ft</t>
  </si>
  <si>
    <t>Ft</t>
  </si>
  <si>
    <t>Buszöböl tervezés a Deák Ferenc utcában</t>
  </si>
  <si>
    <t>2017.évi I. módosítás</t>
  </si>
  <si>
    <t>2017. évi</t>
  </si>
  <si>
    <t>2017. évi I. módosítás</t>
  </si>
  <si>
    <t>2017. I. módosítás</t>
  </si>
  <si>
    <t>1.12. Felhalm. Célú pénzeszköz átadás</t>
  </si>
  <si>
    <t>2.2. Egészségház felújítás pályázati támogatás</t>
  </si>
  <si>
    <t>Műfüves pálya önrész (Szabadics Zoltán)</t>
  </si>
  <si>
    <t xml:space="preserve">  1.2.2 Bursa Hungarica ösztöndíj visszafizetése</t>
  </si>
  <si>
    <t>2017. eredeti előir.</t>
  </si>
  <si>
    <t>2017. I. mód</t>
  </si>
  <si>
    <t>2017. évi I.módosítás</t>
  </si>
  <si>
    <t>Egészségház felújítás</t>
  </si>
  <si>
    <t>2017. évi eredeti</t>
  </si>
  <si>
    <t>Beruházások             K6</t>
  </si>
  <si>
    <t>2017.évi II. módosítás</t>
  </si>
  <si>
    <t>B21</t>
  </si>
  <si>
    <t>Felhalmozási célú önkormányzati támogatások</t>
  </si>
  <si>
    <t>Településképi arculati kézikönyv elkészítése</t>
  </si>
  <si>
    <t>2016. évről áthúzódó bérkompenzáció</t>
  </si>
  <si>
    <t>6. Óvodapedagógusok munkáját segítők kiegészítő bértámogatása</t>
  </si>
  <si>
    <t>2017. évi bérkompenzáció</t>
  </si>
  <si>
    <t xml:space="preserve">V. Működési célú támogatások és kiegészító támogatások </t>
  </si>
  <si>
    <t>a minimálbér és garantált bérmiminum emelésének kompenzációja</t>
  </si>
  <si>
    <t>polgármesterek béremelés különbözetének kompenzációja</t>
  </si>
  <si>
    <t>2017. évi II. módosítás</t>
  </si>
  <si>
    <t>2017. II. módosítás</t>
  </si>
  <si>
    <t>1.2.5. Erzsébet utalvány</t>
  </si>
  <si>
    <t>2.3. Óvoda konyha felújítása pályázati támogatás</t>
  </si>
  <si>
    <t>2017. II. mód.</t>
  </si>
  <si>
    <t>Gyermekvédelmi pénzbeli és természetbeni ellátások</t>
  </si>
  <si>
    <t>2017. II. mód</t>
  </si>
  <si>
    <t>Intézményen kívüli gyermekétkeztetés</t>
  </si>
  <si>
    <t>2017. II.mód</t>
  </si>
  <si>
    <t>2017. évi II.módosítás</t>
  </si>
  <si>
    <t>Óvoda konyha felújítás - építés</t>
  </si>
  <si>
    <t>Óvoda konyha felújítás - eszközbeszerzés</t>
  </si>
  <si>
    <t>2017.évi III. módosítás</t>
  </si>
  <si>
    <t>Államháztartáson belüli megelőlegezés</t>
  </si>
  <si>
    <t>B813</t>
  </si>
  <si>
    <t>B814</t>
  </si>
  <si>
    <t>B8</t>
  </si>
  <si>
    <t>Finanszírozási bevételek összesen</t>
  </si>
  <si>
    <t>2017. évi III. módosítás</t>
  </si>
  <si>
    <t>szociális tüzifa támogatás</t>
  </si>
  <si>
    <t>2017. III. módosítás</t>
  </si>
  <si>
    <t>2.4. Önkormányzatok kis összegű támogatásai (járda felújítás</t>
  </si>
  <si>
    <t>2017. III. mód</t>
  </si>
  <si>
    <t>2017. III. mód.</t>
  </si>
  <si>
    <t>Finanszírozási bevételek.    B81</t>
  </si>
  <si>
    <t>2017. III.mód</t>
  </si>
  <si>
    <t>2017. III: mód.</t>
  </si>
  <si>
    <t>2017. évi III.módosítás</t>
  </si>
  <si>
    <t>Település arculati kézikönyv</t>
  </si>
  <si>
    <t>2017.évi teljesítés</t>
  </si>
  <si>
    <t>2017. évi teljesítés</t>
  </si>
  <si>
    <t>Kültéri hulladéktároló</t>
  </si>
  <si>
    <t>Vízmű felújítás</t>
  </si>
  <si>
    <t>forintban</t>
  </si>
  <si>
    <t>Zalaszabar Község Önkormányzata</t>
  </si>
  <si>
    <t>Napköziotthonos Óvoda Zalaszabar</t>
  </si>
  <si>
    <t>Módosítás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</si>
  <si>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</si>
  <si>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</si>
  <si>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</si>
  <si>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</si>
  <si>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</si>
  <si>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</si>
  <si>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6.</t>
  </si>
  <si>
    <t>A/II/2        Gépek, berendezések, felszerelések, járművek</t>
  </si>
  <si>
    <t>A/II/3        Tenyészállatok</t>
  </si>
  <si>
    <t>A/II/4        Beruházások, felújítások</t>
  </si>
  <si>
    <t>9.</t>
  </si>
  <si>
    <t>A/II/5        Tárgyi eszközök értékhelyesbítése</t>
  </si>
  <si>
    <t>A/II        Tárgyi eszközök (=A/II/1+...+A/II/5) (10=05+...+09)</t>
  </si>
  <si>
    <t>11.</t>
  </si>
  <si>
    <t>A/III/1        Tartós részesedések (11&gt;=12+13)</t>
  </si>
  <si>
    <t>12.</t>
  </si>
  <si>
    <t>A/III/1a        - ebből: tartós részesedések jegybankban</t>
  </si>
  <si>
    <t>13.</t>
  </si>
  <si>
    <t>A/III/1b        - ebből: tartós részesedések társulásban</t>
  </si>
  <si>
    <t>14.</t>
  </si>
  <si>
    <t>A/III/2        Tartós hitelviszonyt megtestesítő értékpapírok (14&gt;=15+16)</t>
  </si>
  <si>
    <t>15.</t>
  </si>
  <si>
    <t>A/III/2a        - ebből: államkötvények</t>
  </si>
  <si>
    <t>16.</t>
  </si>
  <si>
    <t>A/III/2b        - ebből: helyi önkormányzatok kötvényei</t>
  </si>
  <si>
    <t>17.</t>
  </si>
  <si>
    <t>A/III/3        Befektetett pénzügyi eszközök értékhelyesbítése</t>
  </si>
  <si>
    <t>18.</t>
  </si>
  <si>
    <t>A/III        Befektetett pénzügyi eszközök (=A/III/1+A/III/2+A/III/3) (18=11+14+17)</t>
  </si>
  <si>
    <t>19.</t>
  </si>
  <si>
    <t>A/IV/1        Koncesszióba, vagyonkezelésbe adott eszközök</t>
  </si>
  <si>
    <t>20.</t>
  </si>
  <si>
    <t>A/IV/2  Koncesszióba, vagyonkezelésbe adott eszközök értékhelyesb.</t>
  </si>
  <si>
    <t>21.</t>
  </si>
  <si>
    <t>A/IV        Koncesszióba, vagyonkezelésbe adott eszközök (=A/IV/1+A/IV/2) (21=19+20)</t>
  </si>
  <si>
    <t>22.</t>
  </si>
  <si>
    <t>A)        NEMZETI VAGYONBA TARTOZÓ BEFEKTETETT ESZKÖZÖK (=A/I+A/II+A/III+A/IV) (22=04+10+18+21)</t>
  </si>
  <si>
    <t>23.</t>
  </si>
  <si>
    <t>B/I/1        Vásárolt készletek</t>
  </si>
  <si>
    <t>24.</t>
  </si>
  <si>
    <t>B/I/2        Átsorolt, követelés fejében átvett készletek</t>
  </si>
  <si>
    <t>25.</t>
  </si>
  <si>
    <t>B/I/3        Egyéb készletek</t>
  </si>
  <si>
    <t>26.</t>
  </si>
  <si>
    <t>B/I/4        Befejezetlen termelés, félkész termékek, késztermékek</t>
  </si>
  <si>
    <t>27.</t>
  </si>
  <si>
    <t>B/I/5        Növendék-, hízó és egyéb állatok</t>
  </si>
  <si>
    <t>28.</t>
  </si>
  <si>
    <t>B/I        Készletek (=B/I/1+…+B/I/5) (28=23+...+27)</t>
  </si>
  <si>
    <t>29.</t>
  </si>
  <si>
    <t>B/II/1        Nem tartós részesedések</t>
  </si>
  <si>
    <t>30.</t>
  </si>
  <si>
    <t>B/II/2        Forgatási célú hitelviszonyt megtestesítő értékpapírok (30&gt;=31+...+35)</t>
  </si>
  <si>
    <t>31.</t>
  </si>
  <si>
    <t>B/II        Értékpapírok (=B/II/1+B/II/2) (36=29+30)</t>
  </si>
  <si>
    <t>32.</t>
  </si>
  <si>
    <t xml:space="preserve">B)        NEMZETI VAGYONBA TARTOZÓ FORGÓESZKÖZÖK (= B/I+B/II) </t>
  </si>
  <si>
    <t>33.</t>
  </si>
  <si>
    <t>C/I        Hosszú lejáratú betétek</t>
  </si>
  <si>
    <t>34.</t>
  </si>
  <si>
    <t>C/II        Pénztárak, csekkek, betétkönyvek</t>
  </si>
  <si>
    <t>35.</t>
  </si>
  <si>
    <t>C/III        Forintszámlák</t>
  </si>
  <si>
    <t>36.</t>
  </si>
  <si>
    <t>C/IV        Devizaszámlák</t>
  </si>
  <si>
    <t>38.</t>
  </si>
  <si>
    <t xml:space="preserve">C)        PÉNZESZKÖZÖK (=C/I+…+C/V) </t>
  </si>
  <si>
    <t>39.</t>
  </si>
  <si>
    <t>D/I/1  Költségv.évben esedékes követelés műk.c.tám.bevételre</t>
  </si>
  <si>
    <t>40.</t>
  </si>
  <si>
    <t>D/I/2  Költségv.évben esedékes követelés felh.c.tám.bevételre</t>
  </si>
  <si>
    <t>41.</t>
  </si>
  <si>
    <t>D/I/3 Költségv.évben esedékes követelés közhatalmi bevételre</t>
  </si>
  <si>
    <t>42.</t>
  </si>
  <si>
    <t>D/I/4 Költségv.évben esedékes követelés működési bevételre</t>
  </si>
  <si>
    <t>43.</t>
  </si>
  <si>
    <t>D/I/5 Költségv.évben esedékes követelés felhalm. bevételre</t>
  </si>
  <si>
    <t>44.</t>
  </si>
  <si>
    <t>D/I/6 Költségv.évben esedékes követelés műk.c.átvett pénze.</t>
  </si>
  <si>
    <t>45.</t>
  </si>
  <si>
    <t>D/I/7 Költségv.évben esedékes követelés felh.c.átvett pénze.</t>
  </si>
  <si>
    <t>46.</t>
  </si>
  <si>
    <t>D/I/8 Költségv.évben esedékes követelés finansz. bevételre</t>
  </si>
  <si>
    <t>47.</t>
  </si>
  <si>
    <t>D/I   Költségvetési évben esedékes követelés összesen</t>
  </si>
  <si>
    <t>48.</t>
  </si>
  <si>
    <t>D/II/1 Költségv.évet köv esedékes követelés műk.c.tám.bev.</t>
  </si>
  <si>
    <t>49.</t>
  </si>
  <si>
    <t>D/II/2 Költségv.évet köv esedékes követelés felh.c.tám.bev.</t>
  </si>
  <si>
    <t>50.</t>
  </si>
  <si>
    <t>D/II/3 Költségv.évet köv. esedékes követelés közhatalmi bev.</t>
  </si>
  <si>
    <t>51.</t>
  </si>
  <si>
    <t>D/II/4 Költségv.évet köv. esedékes követelés működési bev.</t>
  </si>
  <si>
    <t>52.</t>
  </si>
  <si>
    <t>D/II/5 Költségv.évet köv. esedékes követelés felhalm. bevételre</t>
  </si>
  <si>
    <t>53.</t>
  </si>
  <si>
    <t>D/II/6 Költségv.évet köv. esedékes követelés műk.c.átvett p.</t>
  </si>
  <si>
    <t>54.</t>
  </si>
  <si>
    <t>D/II/7 Költségv.évet köv. esedékes követelés felh.c.átvett p.</t>
  </si>
  <si>
    <t>55.</t>
  </si>
  <si>
    <t>D/II/8 Költségv.évet köv. esedékes követelés finansz. bevételre</t>
  </si>
  <si>
    <t>56.</t>
  </si>
  <si>
    <t>D/II   Költségvetési évet követően esedékes követelés összesen</t>
  </si>
  <si>
    <t>57.</t>
  </si>
  <si>
    <t>D/III/1   Adott előlegek</t>
  </si>
  <si>
    <t>58.</t>
  </si>
  <si>
    <t>D/III/2 Továbbadási célból folyósított támogat, ellátások elsz.</t>
  </si>
  <si>
    <t>59.</t>
  </si>
  <si>
    <t>D/III/3 Más által beszedett bevételek elszámolása</t>
  </si>
  <si>
    <t>60.</t>
  </si>
  <si>
    <t>D/III/4 Forgótőke elszámolása</t>
  </si>
  <si>
    <t>61.</t>
  </si>
  <si>
    <t>D/III/5 Vagyonkezelésbe adott eszk.kapcs.visszapótl.köv.elsz.</t>
  </si>
  <si>
    <t>62.</t>
  </si>
  <si>
    <t>D/III/6 Nem TB.pénzügyi alapot terhelő ellátások megtérül.elsz.</t>
  </si>
  <si>
    <t>63.</t>
  </si>
  <si>
    <t>D/III/7 Folyósított,megelőlegezett TB.ellátások elszámolása</t>
  </si>
  <si>
    <t>64.</t>
  </si>
  <si>
    <t>D/III   Követelés jellegű sajátos elszámolások</t>
  </si>
  <si>
    <t>65.</t>
  </si>
  <si>
    <t xml:space="preserve">D)  Követelések </t>
  </si>
  <si>
    <t>66.</t>
  </si>
  <si>
    <t>E)  Egyéb sajátos eszközoldali elszámolások</t>
  </si>
  <si>
    <t>67.</t>
  </si>
  <si>
    <t>F/1  Eredményszemléletű bevételek aktiv időbeli elhatárolása</t>
  </si>
  <si>
    <t>68.</t>
  </si>
  <si>
    <t>F/2  Költségek, ráfordítások aktív időbeli elhatárolása</t>
  </si>
  <si>
    <t>69.</t>
  </si>
  <si>
    <t>F/3   Halasztott ráfordítások</t>
  </si>
  <si>
    <t>70.</t>
  </si>
  <si>
    <t>F)  Aktív időbeli elhatárolások</t>
  </si>
  <si>
    <t>ESZKÖZÖK ÖSSZESEN (A+B+C+D+E+F)</t>
  </si>
  <si>
    <t>FORRÁSOK</t>
  </si>
  <si>
    <t>71.</t>
  </si>
  <si>
    <t>G/I  Nemzeti vagyon induláskori értéke</t>
  </si>
  <si>
    <t>72.</t>
  </si>
  <si>
    <t>G/II  Nemzeti vagyon változásai</t>
  </si>
  <si>
    <t>73.</t>
  </si>
  <si>
    <t>G/III Egyéb eszközök induláskori értéke és változásai</t>
  </si>
  <si>
    <t>74.</t>
  </si>
  <si>
    <t>G/IV  Felhalmozott eredmény</t>
  </si>
  <si>
    <t>75.</t>
  </si>
  <si>
    <t>G/V  Eszközök értékhelyesbítésének forrása</t>
  </si>
  <si>
    <t>76.</t>
  </si>
  <si>
    <t>G/VI  Mérleg szerinti eredmény</t>
  </si>
  <si>
    <t>77.</t>
  </si>
  <si>
    <t>G)  SAJÁT TŐKE ÖSSZESEN (1+2+3)</t>
  </si>
  <si>
    <t>78.</t>
  </si>
  <si>
    <t>H/I/1  Költségvetési évben esed. kötelezettség személyi juttat.</t>
  </si>
  <si>
    <t>79.</t>
  </si>
  <si>
    <t>H/I/2 Költségvetési évben esed. kötelezettség munk.terh.járul.</t>
  </si>
  <si>
    <t>80.</t>
  </si>
  <si>
    <t>H/I/3 Költségvetési évben esed. kötelezettség dologi kiadásra</t>
  </si>
  <si>
    <t>81.</t>
  </si>
  <si>
    <t>H/I/4  Költségvetési évben esed. kötelezettség ellátott.pb.jutt.</t>
  </si>
  <si>
    <t>82.</t>
  </si>
  <si>
    <t>H/I/5  Költségvetési évben esed. kötelezettség e.műk.c.kiad.</t>
  </si>
  <si>
    <t>83.</t>
  </si>
  <si>
    <t>H/I/6  Költségvetési évben esed. kötelezettség beruházásra</t>
  </si>
  <si>
    <t>84.</t>
  </si>
  <si>
    <t>H/I/7 Költségvetési évben esed. kötelezettség felújításra</t>
  </si>
  <si>
    <t>85.</t>
  </si>
  <si>
    <t>H/I/8 Költségvetési évben esed. kötelezettség e.felh.c.kiad.</t>
  </si>
  <si>
    <t>86.</t>
  </si>
  <si>
    <t>H/I/9 Költségvetési évben esed. kötelezettség finanszir.kiad.</t>
  </si>
  <si>
    <t>87.</t>
  </si>
  <si>
    <t>H/I  Költségvetési évben esedékes kötelezettségek</t>
  </si>
  <si>
    <t>88.</t>
  </si>
  <si>
    <t>H/II/1 Költségvetési évet köv. esed. kötelezettség személyi j.</t>
  </si>
  <si>
    <t>89.</t>
  </si>
  <si>
    <t>H/II/2 Költségvetési évet köv. esed. kötelezettség munk.terh.jár.</t>
  </si>
  <si>
    <t>90.</t>
  </si>
  <si>
    <t>H/II/3 Költségvetési évet köv. esed. kötelezettség dologi kiad.</t>
  </si>
  <si>
    <t>91.</t>
  </si>
  <si>
    <t>H/II/4 Költségvetési évet köv. esed. kötelezettség ellátott.pb.j.</t>
  </si>
  <si>
    <t>92.</t>
  </si>
  <si>
    <t>H/II/5 Költségvetési évet köv. esed. kötelezettség e.műk.c.kiad.</t>
  </si>
  <si>
    <t>93.</t>
  </si>
  <si>
    <t>H/II/6 Költségvetési évet köv. esed. kötelezettség beruházásra</t>
  </si>
  <si>
    <t>94.</t>
  </si>
  <si>
    <t>H/II/7 Költségvetési évet köv. esed. kötelezettség felújításra</t>
  </si>
  <si>
    <t>95.</t>
  </si>
  <si>
    <t>H/II/8 Költségvetési évet köv. esed. kötelezettség e.felh.c.kiad.</t>
  </si>
  <si>
    <t>96.</t>
  </si>
  <si>
    <t xml:space="preserve"> H/II/9 Költségvetési évet köv. esed. kötelezettség finanszir.kiad.</t>
  </si>
  <si>
    <t>97.</t>
  </si>
  <si>
    <t>H/II  Költségvetési évet köv. esedékes kötelezettségek</t>
  </si>
  <si>
    <t>98.</t>
  </si>
  <si>
    <t>H/III/1 Kapott előlegek</t>
  </si>
  <si>
    <t>99.</t>
  </si>
  <si>
    <t>H/III/2 Továbbadási célból folyósított támogat, ellátások elsz.</t>
  </si>
  <si>
    <t>100.</t>
  </si>
  <si>
    <t>H/III/3 Más szervezetet megillető bevételek elszámolása</t>
  </si>
  <si>
    <t>101.</t>
  </si>
  <si>
    <t>H/III/4  Forgótőke elszámolása</t>
  </si>
  <si>
    <t>102.</t>
  </si>
  <si>
    <t>H/III/6.Nem TB.pénzügyi alapot terhelő ellátások megtérül.elsz.</t>
  </si>
  <si>
    <t>103.</t>
  </si>
  <si>
    <t>H/III/7  Munkáltató által kedvezményes nyugd.megfiz.hozzájár.</t>
  </si>
  <si>
    <t>104.</t>
  </si>
  <si>
    <t>H/III/78 Letétre, megőrzésre átvett pénzeszközök, biztosítékok</t>
  </si>
  <si>
    <t>105.</t>
  </si>
  <si>
    <t>H/III   Kötelezettség jellegű sajáto elszámolások összesen:</t>
  </si>
  <si>
    <t>106.</t>
  </si>
  <si>
    <t>H) Kötelezettségek</t>
  </si>
  <si>
    <t>107.</t>
  </si>
  <si>
    <t>I) Egyéb sajátos eszközoldali elszámolások</t>
  </si>
  <si>
    <t>108.</t>
  </si>
  <si>
    <t>J) Kincstári számlavezetéssel kapcsolatos elszámol.</t>
  </si>
  <si>
    <t>109.</t>
  </si>
  <si>
    <t>K/1 Eredményszemléletű bevételek passziv időbeli elhat.</t>
  </si>
  <si>
    <t>110.</t>
  </si>
  <si>
    <t>K/2  Költségek, ráfordítások passzív időbeli elhatárolása</t>
  </si>
  <si>
    <t>111.</t>
  </si>
  <si>
    <t>K/3 Halasztott eredményszemléletű bevételek</t>
  </si>
  <si>
    <t>112.</t>
  </si>
  <si>
    <t>K) Passzív időbeli elhatárolások</t>
  </si>
  <si>
    <t>FORRÁSOK ÖSSZESEN (G+H+I+J+K)</t>
  </si>
  <si>
    <t>előző időszak</t>
  </si>
  <si>
    <t>Módosí-tások</t>
  </si>
  <si>
    <t>tárgyi időszak</t>
  </si>
  <si>
    <t>Közhatalmi eredményszemléletű bevételek</t>
  </si>
  <si>
    <t>02.</t>
  </si>
  <si>
    <t>Eszközök és szolgálataások értékesítése, nettó eredmény szemléletű bev.</t>
  </si>
  <si>
    <t>03.</t>
  </si>
  <si>
    <t>Tevékenység egyéb nettó erdmnényszemléletű bevételei</t>
  </si>
  <si>
    <t>Tevékenység nettó eredményszemléletű bevétele</t>
  </si>
  <si>
    <t>Saját termelésű készletek állományváltozása</t>
  </si>
  <si>
    <t>Sajáőt előúállítású eszközök aktivált értéke</t>
  </si>
  <si>
    <t>Aktivált saját teljhesítmények értéke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</si>
  <si>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</si>
  <si>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</si>
  <si>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</si>
  <si>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</si>
  <si>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III.</t>
  </si>
  <si>
    <t>Egyéb eredményszemléletű bevételek</t>
  </si>
  <si>
    <t>Anyagköltség</t>
  </si>
  <si>
    <t>Igénybevett szolgáltatások értéke</t>
  </si>
  <si>
    <t>Eladott árúk beszerzési értéke</t>
  </si>
  <si>
    <t>Eladott(közvetített) szolgáltratások értéke</t>
  </si>
  <si>
    <t>IV.</t>
  </si>
  <si>
    <t>Anyagi jellegű ráfordítások</t>
  </si>
  <si>
    <t>Bérköltség</t>
  </si>
  <si>
    <t>Személyi jellegű egyéb kfizetések</t>
  </si>
  <si>
    <t>Bérjárulékok</t>
  </si>
  <si>
    <t>V</t>
  </si>
  <si>
    <t>Személyi jellegű ráfordíatások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</si>
  <si>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</si>
  <si>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</si>
  <si>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</si>
  <si>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</si>
  <si>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</si>
  <si>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</si>
  <si>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(járó) osztalék és részesedés</t>
  </si>
  <si>
    <t>Kapott (járó) kamatok és kamatjellegű eredményszemlélketű bevételek</t>
  </si>
  <si>
    <t>Pénzügyi műveletek egyéb eredmény szemléletű bevételei</t>
  </si>
  <si>
    <t>18.a</t>
  </si>
  <si>
    <t xml:space="preserve">                  - ebből: árfolyamnyereség</t>
  </si>
  <si>
    <t>VIII</t>
  </si>
  <si>
    <t>Pénzügyi műveletek eredményszemléletű bevételei</t>
  </si>
  <si>
    <t>Fizetendő kamatok és kamatjellegű ráfordítások</t>
  </si>
  <si>
    <t>Részesedése, értékpapírok, pénzeszközök értékvesztése</t>
  </si>
  <si>
    <t>Pénzügyi műveletek ergyéb ráfordíatásai</t>
  </si>
  <si>
    <t>21.a</t>
  </si>
  <si>
    <t xml:space="preserve">           - ebből : árfolyamveszteség</t>
  </si>
  <si>
    <t>IX</t>
  </si>
  <si>
    <t>Pénzügyi műúveletek ráfordíatásai</t>
  </si>
  <si>
    <t>B)</t>
  </si>
  <si>
    <t>Pénzügyi műveletek eredménye</t>
  </si>
  <si>
    <t>C)</t>
  </si>
  <si>
    <t>Szokásos eredmény</t>
  </si>
  <si>
    <t>E)</t>
  </si>
  <si>
    <t>MÉRLEG SZERINTI EREDMÉNY</t>
  </si>
  <si>
    <t>Zalaszabar Község Önkormányzat</t>
  </si>
  <si>
    <t>Zalaszabar Község Összesen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</si>
  <si>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</si>
  <si>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</si>
  <si>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</si>
  <si>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finanszírtozási bevételei</t>
  </si>
  <si>
    <t>04 Alaptevékenység finqanszírozási kiadásai</t>
  </si>
  <si>
    <t>II Alaptevékenység finanszírozási egyenlege(=03-04)</t>
  </si>
  <si>
    <t>A) ALAPTEVÉKENYSÉG MARADVÁNYA(I+II)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</si>
  <si>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</si>
  <si>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</si>
  <si>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</si>
  <si>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</si>
  <si>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</si>
  <si>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</si>
  <si>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(III+IV)</t>
  </si>
  <si>
    <t>C) ÖSSZES MARADVÁNY (=A+B)</t>
  </si>
  <si>
    <t>D) Alaptevékenység kötelezettségvállalással terhelt maradványa</t>
  </si>
  <si>
    <t>E)Alaptevékenység szabad maradványa (=A-D)</t>
  </si>
  <si>
    <t>F) Vállalkozási tevékenységet terhelő befizetési kötelezettség (B*0,1)</t>
  </si>
  <si>
    <t>G) Vállalkozási tevékenység felhasználható maradványa (=B-F)</t>
  </si>
  <si>
    <t>Maradvány összesen:</t>
  </si>
  <si>
    <t>Szabad felhasználású maradvány összesen:</t>
  </si>
  <si>
    <t>Kötelezettséggel terhelt maradvány összesen:</t>
  </si>
  <si>
    <t>Felhalm. célú maradvány felhasználás összesen:</t>
  </si>
  <si>
    <t>Felhalmozási célú maradvány</t>
  </si>
  <si>
    <t>Működési célú maradvány felhasználás összesen:</t>
  </si>
  <si>
    <t>Áthúzódó jutalom és járulékai</t>
  </si>
  <si>
    <t>1.3.</t>
  </si>
  <si>
    <t>Pályázati önrész</t>
  </si>
  <si>
    <t>1.2.</t>
  </si>
  <si>
    <t>1.1.</t>
  </si>
  <si>
    <t>Működési célú maradvány</t>
  </si>
  <si>
    <t>Kötelezettséggel terhelt maradvány</t>
  </si>
  <si>
    <t>Maradványelszámolás szerint</t>
  </si>
  <si>
    <t>Napköziotthonos Óvoda</t>
  </si>
  <si>
    <t>Zalaszabar KÖzség Önkormányzata</t>
  </si>
  <si>
    <t>Teljesen (0-ig) leírt eszközök bruttó értéke</t>
  </si>
  <si>
    <t>26</t>
  </si>
  <si>
    <t>Eszközök nettó értéke (=15-24)</t>
  </si>
  <si>
    <t>25</t>
  </si>
  <si>
    <t>Értékcsökkenés összesen (=19+23)</t>
  </si>
  <si>
    <t>24</t>
  </si>
  <si>
    <t>Terven felüli értékcsökkenés záró állománya (=20+21-22)</t>
  </si>
  <si>
    <t>23</t>
  </si>
  <si>
    <t>Terven felüli értékcsökkenés visszaírás, kivezetés</t>
  </si>
  <si>
    <t>22</t>
  </si>
  <si>
    <t>Terven felüli értékcsökkenés növekedés</t>
  </si>
  <si>
    <t>21</t>
  </si>
  <si>
    <t>Terven felüli értékcsökkenés nyitó állománya</t>
  </si>
  <si>
    <t>20</t>
  </si>
  <si>
    <t>Terv szerinti értékcsökkenés záró állománya (=16+17-18)</t>
  </si>
  <si>
    <t>19</t>
  </si>
  <si>
    <t>Terv szerinti értékcsökkenés csökkenése</t>
  </si>
  <si>
    <t>18</t>
  </si>
  <si>
    <t>Terv szerinti értékcsökkenés növekedése</t>
  </si>
  <si>
    <t>17</t>
  </si>
  <si>
    <t>0</t>
  </si>
  <si>
    <t>Terv szerinti értékcsökkenés nyitó állománya</t>
  </si>
  <si>
    <t>16</t>
  </si>
  <si>
    <t>Bruttó érték összesen (=01+08-14)</t>
  </si>
  <si>
    <t>15</t>
  </si>
  <si>
    <t>Összes csökkenés (=09+...+13)</t>
  </si>
  <si>
    <t>14</t>
  </si>
  <si>
    <t>Egyéb csökkenés</t>
  </si>
  <si>
    <t>13</t>
  </si>
  <si>
    <t>Költségvetési szerv, társulás alapításkori átadás, vagyonkezelésbe adás miatti átadás, vagyonkezelői jog visszaadása</t>
  </si>
  <si>
    <t>12</t>
  </si>
  <si>
    <t>Térítésmentes átadás</t>
  </si>
  <si>
    <t>11</t>
  </si>
  <si>
    <t>Hiány, selejtezés, megsemmisülés</t>
  </si>
  <si>
    <t>10</t>
  </si>
  <si>
    <t>Értékesítés</t>
  </si>
  <si>
    <t>09</t>
  </si>
  <si>
    <t>Összes növekedés (=02+.. .+07)</t>
  </si>
  <si>
    <t>08</t>
  </si>
  <si>
    <t>Egyéb növekedés</t>
  </si>
  <si>
    <t>07</t>
  </si>
  <si>
    <t>Alapításkori átvétel, vagyonkezelésbe vétel miatti átvétel, vagyonkezelői jog visszavétele</t>
  </si>
  <si>
    <t>06</t>
  </si>
  <si>
    <t>Térítésmentes átvétel</t>
  </si>
  <si>
    <t>05</t>
  </si>
  <si>
    <t>Beruházásokból, felújításokból aktivált érték</t>
  </si>
  <si>
    <t>04</t>
  </si>
  <si>
    <t>Nem aktivált felújítások</t>
  </si>
  <si>
    <t>03</t>
  </si>
  <si>
    <t>Immateriális javak beszerzése, nem aktivált beruházások</t>
  </si>
  <si>
    <t>02</t>
  </si>
  <si>
    <t>Tárgyévi nyitó állomány (előző évi záró állomány)</t>
  </si>
  <si>
    <t>01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</si>
  <si>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</si>
  <si>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</si>
  <si>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</si>
  <si>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</si>
  <si>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</si>
  <si>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</si>
  <si>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</si>
  <si>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</si>
  <si>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</si>
  <si>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Összesen (=3+4+5+6+7+8</t>
  </si>
  <si>
    <t>Koncesszióba, vagyonkezelésbe adott eszközök</t>
  </si>
  <si>
    <t>Beruházások és felújítások</t>
  </si>
  <si>
    <t>Tenyészállatok</t>
  </si>
  <si>
    <t>Gépek, berendezések, felszerelések, járművek</t>
  </si>
  <si>
    <t>Ingatlanok és kapcsolódó vagyoni értékű jogok</t>
  </si>
  <si>
    <t>Immateriális javak</t>
  </si>
  <si>
    <t>Ssz</t>
  </si>
  <si>
    <t>Kimutatás az immateriális javak, tárgyi eszközök koncesszióba, vagyonkezelésbe adott eszközök állományának alakulásáról</t>
  </si>
  <si>
    <t>Egészségház felújítás pályázat</t>
  </si>
  <si>
    <t>Önkormányzatok kisösszegű támogatásai</t>
  </si>
  <si>
    <t>Óvoda konyha felújítás pályázati támogatás</t>
  </si>
  <si>
    <t>2017. évi  zárólétszám</t>
  </si>
  <si>
    <t>óvoda konyha felújítás</t>
  </si>
  <si>
    <t>egészségház felújítás</t>
  </si>
  <si>
    <t>járda felújítás</t>
  </si>
  <si>
    <t>külterületi utak pályázat önrész</t>
  </si>
  <si>
    <t>2017. évi normatíva visszafizetés</t>
  </si>
  <si>
    <t>2018. évi ÁHB megelőlegezés</t>
  </si>
  <si>
    <t>1.4.</t>
  </si>
  <si>
    <t xml:space="preserve">Szabad felhasználású maradvány felhasználására javaslat </t>
  </si>
  <si>
    <t>Általános tartalékba helyezés</t>
  </si>
  <si>
    <t>Elvonás - céltartalékba helyezés konyha felújításhoz</t>
  </si>
  <si>
    <t>céltartalékba helyezés - Deák F. utcai buszuöböl felújítás</t>
  </si>
  <si>
    <t>2018. évi támogatás megelőlegezés rendezése</t>
  </si>
  <si>
    <t>Zalaszaba Összesen</t>
  </si>
  <si>
    <t>TOP-4.1.1-15-2A-2016-00024 Egészségház kialakítása Zalaszabaron</t>
  </si>
  <si>
    <t>Ft-ban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</si>
</sst>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8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0"/>
      <color indexed="10"/>
      <name val="Arial"/>
      <family val="2"/>
    </font>
    <font>
      <u val="single"/>
      <sz val="10"/>
      <name val="Arial CE"/>
      <family val="2"/>
    </font>
    <font>
      <sz val="12"/>
      <color indexed="22"/>
      <name val="Arial CE"/>
      <family val="2"/>
    </font>
    <font>
      <sz val="7"/>
      <name val="Palatino Linotyp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4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7" fillId="25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7" borderId="7" applyNumberFormat="0" applyFont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8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4" fillId="0" borderId="0" xfId="69">
      <alignment/>
      <protection/>
    </xf>
    <xf numFmtId="0" fontId="6" fillId="0" borderId="11" xfId="69" applyFont="1" applyBorder="1">
      <alignment/>
      <protection/>
    </xf>
    <xf numFmtId="0" fontId="4" fillId="0" borderId="11" xfId="69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6" fillId="0" borderId="12" xfId="69" applyFont="1" applyBorder="1">
      <alignment/>
      <protection/>
    </xf>
    <xf numFmtId="0" fontId="4" fillId="0" borderId="11" xfId="69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6" fillId="0" borderId="12" xfId="69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4" fillId="0" borderId="0" xfId="60" applyFont="1">
      <alignment/>
      <protection/>
    </xf>
    <xf numFmtId="0" fontId="7" fillId="0" borderId="0" xfId="64" applyFont="1">
      <alignment/>
      <protection/>
    </xf>
    <xf numFmtId="0" fontId="7" fillId="0" borderId="0" xfId="64">
      <alignment/>
      <protection/>
    </xf>
    <xf numFmtId="0" fontId="7" fillId="0" borderId="0" xfId="64" applyAlignment="1">
      <alignment horizontal="right"/>
      <protection/>
    </xf>
    <xf numFmtId="0" fontId="6" fillId="0" borderId="11" xfId="64" applyFont="1" applyBorder="1">
      <alignment/>
      <protection/>
    </xf>
    <xf numFmtId="0" fontId="7" fillId="0" borderId="0" xfId="65">
      <alignment/>
      <protection/>
    </xf>
    <xf numFmtId="0" fontId="15" fillId="0" borderId="11" xfId="65" applyFont="1" applyBorder="1">
      <alignment/>
      <protection/>
    </xf>
    <xf numFmtId="0" fontId="16" fillId="0" borderId="11" xfId="65" applyFont="1" applyBorder="1">
      <alignment/>
      <protection/>
    </xf>
    <xf numFmtId="0" fontId="7" fillId="0" borderId="0" xfId="63">
      <alignment/>
      <protection/>
    </xf>
    <xf numFmtId="0" fontId="9" fillId="0" borderId="11" xfId="63" applyFont="1" applyBorder="1" applyAlignment="1">
      <alignment horizontal="center"/>
      <protection/>
    </xf>
    <xf numFmtId="3" fontId="10" fillId="0" borderId="11" xfId="63" applyNumberFormat="1" applyFont="1" applyBorder="1" applyAlignment="1">
      <alignment horizontal="right"/>
      <protection/>
    </xf>
    <xf numFmtId="3" fontId="9" fillId="0" borderId="11" xfId="63" applyNumberFormat="1" applyFont="1" applyBorder="1" applyAlignment="1">
      <alignment horizontal="right"/>
      <protection/>
    </xf>
    <xf numFmtId="49" fontId="9" fillId="0" borderId="11" xfId="63" applyNumberFormat="1" applyFont="1" applyBorder="1" applyAlignment="1">
      <alignment horizontal="center"/>
      <protection/>
    </xf>
    <xf numFmtId="0" fontId="9" fillId="0" borderId="0" xfId="63" applyFont="1">
      <alignment/>
      <protection/>
    </xf>
    <xf numFmtId="49" fontId="10" fillId="0" borderId="11" xfId="63" applyNumberFormat="1" applyFont="1" applyBorder="1" applyAlignment="1">
      <alignment horizontal="center"/>
      <protection/>
    </xf>
    <xf numFmtId="49" fontId="10" fillId="0" borderId="11" xfId="63" applyNumberFormat="1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6" fillId="0" borderId="0" xfId="69" applyFont="1" applyBorder="1">
      <alignment/>
      <protection/>
    </xf>
    <xf numFmtId="0" fontId="7" fillId="0" borderId="0" xfId="57">
      <alignment/>
      <protection/>
    </xf>
    <xf numFmtId="0" fontId="8" fillId="32" borderId="11" xfId="57" applyFont="1" applyFill="1" applyBorder="1" applyAlignment="1">
      <alignment horizontal="center"/>
      <protection/>
    </xf>
    <xf numFmtId="0" fontId="7" fillId="0" borderId="11" xfId="57" applyFont="1" applyBorder="1">
      <alignment/>
      <protection/>
    </xf>
    <xf numFmtId="0" fontId="7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7" fillId="0" borderId="0" xfId="58">
      <alignment/>
      <protection/>
    </xf>
    <xf numFmtId="0" fontId="8" fillId="32" borderId="11" xfId="58" applyFont="1" applyFill="1" applyBorder="1" applyAlignment="1">
      <alignment horizontal="center" vertical="center" wrapText="1"/>
      <protection/>
    </xf>
    <xf numFmtId="0" fontId="9" fillId="0" borderId="11" xfId="58" applyFont="1" applyBorder="1">
      <alignment/>
      <protection/>
    </xf>
    <xf numFmtId="0" fontId="7" fillId="0" borderId="11" xfId="58" applyFont="1" applyBorder="1">
      <alignment/>
      <protection/>
    </xf>
    <xf numFmtId="0" fontId="7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0" fillId="0" borderId="11" xfId="63" applyNumberFormat="1" applyFont="1" applyBorder="1" applyAlignment="1">
      <alignment horizontal="right"/>
      <protection/>
    </xf>
    <xf numFmtId="0" fontId="7" fillId="0" borderId="0" xfId="66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4" fillId="0" borderId="11" xfId="66" applyFont="1" applyBorder="1" applyAlignment="1">
      <alignment horizontal="center"/>
      <protection/>
    </xf>
    <xf numFmtId="0" fontId="8" fillId="32" borderId="11" xfId="66" applyFont="1" applyFill="1" applyBorder="1" applyAlignment="1">
      <alignment horizontal="center"/>
      <protection/>
    </xf>
    <xf numFmtId="0" fontId="4" fillId="0" borderId="11" xfId="64" applyFont="1" applyBorder="1" applyAlignment="1">
      <alignment horizontal="center"/>
      <protection/>
    </xf>
    <xf numFmtId="0" fontId="5" fillId="0" borderId="11" xfId="57" applyFont="1" applyBorder="1" applyAlignment="1">
      <alignment horizontal="center" vertical="distributed"/>
      <protection/>
    </xf>
    <xf numFmtId="0" fontId="7" fillId="0" borderId="11" xfId="57" applyFont="1" applyBorder="1" applyAlignment="1">
      <alignment horizontal="center" vertical="distributed"/>
      <protection/>
    </xf>
    <xf numFmtId="0" fontId="7" fillId="0" borderId="11" xfId="57" applyBorder="1" applyAlignment="1">
      <alignment vertical="distributed"/>
      <protection/>
    </xf>
    <xf numFmtId="0" fontId="23" fillId="0" borderId="0" xfId="0" applyFont="1" applyBorder="1" applyAlignment="1">
      <alignment/>
    </xf>
    <xf numFmtId="9" fontId="7" fillId="0" borderId="11" xfId="57" applyNumberFormat="1" applyBorder="1" applyAlignment="1">
      <alignment horizontal="center" vertical="distributed"/>
      <protection/>
    </xf>
    <xf numFmtId="0" fontId="7" fillId="0" borderId="0" xfId="57" applyAlignment="1">
      <alignment horizontal="right"/>
      <protection/>
    </xf>
    <xf numFmtId="0" fontId="19" fillId="0" borderId="11" xfId="64" applyFont="1" applyBorder="1" applyAlignment="1">
      <alignment horizontal="center" vertical="distributed"/>
      <protection/>
    </xf>
    <xf numFmtId="3" fontId="4" fillId="0" borderId="11" xfId="64" applyNumberFormat="1" applyFont="1" applyBorder="1" applyAlignment="1">
      <alignment vertical="distributed"/>
      <protection/>
    </xf>
    <xf numFmtId="3" fontId="6" fillId="0" borderId="11" xfId="64" applyNumberFormat="1" applyFont="1" applyBorder="1" applyAlignment="1">
      <alignment vertical="distributed"/>
      <protection/>
    </xf>
    <xf numFmtId="0" fontId="8" fillId="0" borderId="11" xfId="57" applyFont="1" applyBorder="1">
      <alignment/>
      <protection/>
    </xf>
    <xf numFmtId="0" fontId="2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5" fillId="0" borderId="11" xfId="65" applyNumberFormat="1" applyFont="1" applyBorder="1">
      <alignment/>
      <protection/>
    </xf>
    <xf numFmtId="3" fontId="4" fillId="0" borderId="11" xfId="69" applyNumberFormat="1" applyBorder="1">
      <alignment/>
      <protection/>
    </xf>
    <xf numFmtId="3" fontId="6" fillId="0" borderId="11" xfId="69" applyNumberFormat="1" applyFont="1" applyBorder="1">
      <alignment/>
      <protection/>
    </xf>
    <xf numFmtId="0" fontId="9" fillId="0" borderId="11" xfId="63" applyFont="1" applyBorder="1" applyAlignment="1">
      <alignment horizontal="left"/>
      <protection/>
    </xf>
    <xf numFmtId="0" fontId="9" fillId="0" borderId="13" xfId="63" applyFont="1" applyBorder="1" applyAlignment="1">
      <alignment horizontal="left"/>
      <protection/>
    </xf>
    <xf numFmtId="0" fontId="10" fillId="0" borderId="11" xfId="63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0" fillId="0" borderId="11" xfId="63" applyFont="1" applyBorder="1" applyAlignment="1">
      <alignment horizontal="left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left" vertical="center"/>
      <protection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0" fontId="10" fillId="0" borderId="13" xfId="60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8" fillId="0" borderId="17" xfId="0" applyFont="1" applyFill="1" applyBorder="1" applyAlignment="1">
      <alignment horizontal="center" vertical="distributed"/>
    </xf>
    <xf numFmtId="3" fontId="4" fillId="0" borderId="11" xfId="66" applyNumberFormat="1" applyFont="1" applyBorder="1">
      <alignment/>
      <protection/>
    </xf>
    <xf numFmtId="0" fontId="9" fillId="0" borderId="11" xfId="60" applyFont="1" applyBorder="1" applyAlignment="1">
      <alignment horizontal="left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/>
      <protection/>
    </xf>
    <xf numFmtId="16" fontId="4" fillId="0" borderId="11" xfId="69" applyNumberFormat="1" applyFont="1" applyBorder="1">
      <alignment/>
      <protection/>
    </xf>
    <xf numFmtId="0" fontId="4" fillId="0" borderId="11" xfId="69" applyFont="1" applyBorder="1">
      <alignment/>
      <protection/>
    </xf>
    <xf numFmtId="16" fontId="4" fillId="0" borderId="11" xfId="69" applyNumberFormat="1" applyBorder="1">
      <alignment/>
      <protection/>
    </xf>
    <xf numFmtId="0" fontId="4" fillId="0" borderId="11" xfId="62" applyFont="1" applyBorder="1">
      <alignment/>
      <protection/>
    </xf>
    <xf numFmtId="3" fontId="4" fillId="0" borderId="11" xfId="62" applyNumberFormat="1" applyBorder="1">
      <alignment/>
      <protection/>
    </xf>
    <xf numFmtId="0" fontId="19" fillId="0" borderId="11" xfId="62" applyFont="1" applyBorder="1">
      <alignment/>
      <protection/>
    </xf>
    <xf numFmtId="3" fontId="19" fillId="0" borderId="11" xfId="62" applyNumberFormat="1" applyFont="1" applyBorder="1">
      <alignment/>
      <protection/>
    </xf>
    <xf numFmtId="0" fontId="7" fillId="0" borderId="11" xfId="57" applyFont="1" applyBorder="1" applyAlignment="1">
      <alignment horizontal="distributed" vertical="distributed"/>
      <protection/>
    </xf>
    <xf numFmtId="0" fontId="30" fillId="0" borderId="0" xfId="0" applyFont="1" applyAlignment="1">
      <alignment/>
    </xf>
    <xf numFmtId="0" fontId="6" fillId="32" borderId="18" xfId="64" applyFont="1" applyFill="1" applyBorder="1" applyAlignment="1">
      <alignment horizontal="center" vertical="center" wrapText="1"/>
      <protection/>
    </xf>
    <xf numFmtId="0" fontId="6" fillId="32" borderId="12" xfId="64" applyFont="1" applyFill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vertical="distributed"/>
      <protection/>
    </xf>
    <xf numFmtId="3" fontId="7" fillId="0" borderId="11" xfId="57" applyNumberFormat="1" applyFont="1" applyBorder="1" applyAlignment="1">
      <alignment horizontal="right" vertical="distributed"/>
      <protection/>
    </xf>
    <xf numFmtId="3" fontId="13" fillId="0" borderId="11" xfId="65" applyNumberFormat="1" applyFont="1" applyBorder="1">
      <alignment/>
      <protection/>
    </xf>
    <xf numFmtId="0" fontId="29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29" fillId="0" borderId="11" xfId="0" applyNumberFormat="1" applyFont="1" applyBorder="1" applyAlignment="1">
      <alignment vertical="center"/>
    </xf>
    <xf numFmtId="3" fontId="19" fillId="0" borderId="11" xfId="69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6" xfId="63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16" fillId="0" borderId="11" xfId="65" applyFont="1" applyBorder="1" applyAlignment="1">
      <alignment horizontal="left"/>
      <protection/>
    </xf>
    <xf numFmtId="0" fontId="16" fillId="0" borderId="11" xfId="65" applyFont="1" applyBorder="1" applyAlignment="1">
      <alignment horizontal="center"/>
      <protection/>
    </xf>
    <xf numFmtId="3" fontId="6" fillId="0" borderId="11" xfId="66" applyNumberFormat="1" applyFont="1" applyBorder="1">
      <alignment/>
      <protection/>
    </xf>
    <xf numFmtId="0" fontId="11" fillId="32" borderId="11" xfId="65" applyFont="1" applyFill="1" applyBorder="1">
      <alignment/>
      <protection/>
    </xf>
    <xf numFmtId="0" fontId="7" fillId="0" borderId="11" xfId="62" applyFont="1" applyBorder="1" applyAlignment="1">
      <alignment vertical="distributed"/>
      <protection/>
    </xf>
    <xf numFmtId="0" fontId="8" fillId="0" borderId="11" xfId="62" applyFont="1" applyBorder="1" applyAlignment="1">
      <alignment vertical="distributed"/>
      <protection/>
    </xf>
    <xf numFmtId="0" fontId="12" fillId="32" borderId="11" xfId="65" applyFont="1" applyFill="1" applyBorder="1" applyAlignment="1">
      <alignment horizontal="left" vertical="distributed"/>
      <protection/>
    </xf>
    <xf numFmtId="0" fontId="11" fillId="0" borderId="11" xfId="65" applyFont="1" applyBorder="1" applyAlignment="1">
      <alignment horizontal="left" vertical="distributed"/>
      <protection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17" fillId="0" borderId="11" xfId="63" applyFont="1" applyBorder="1" applyAlignment="1">
      <alignment horizontal="left"/>
      <protection/>
    </xf>
    <xf numFmtId="0" fontId="15" fillId="0" borderId="11" xfId="65" applyFont="1" applyBorder="1">
      <alignment/>
      <protection/>
    </xf>
    <xf numFmtId="0" fontId="10" fillId="0" borderId="11" xfId="62" applyFont="1" applyBorder="1">
      <alignment/>
      <protection/>
    </xf>
    <xf numFmtId="0" fontId="14" fillId="0" borderId="11" xfId="65" applyFont="1" applyBorder="1" applyAlignment="1">
      <alignment horizontal="left"/>
      <protection/>
    </xf>
    <xf numFmtId="3" fontId="33" fillId="0" borderId="11" xfId="0" applyNumberFormat="1" applyFont="1" applyBorder="1" applyAlignment="1">
      <alignment vertical="center"/>
    </xf>
    <xf numFmtId="0" fontId="10" fillId="0" borderId="11" xfId="60" applyFont="1" applyBorder="1" applyAlignment="1">
      <alignment horizontal="left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/>
      <protection/>
    </xf>
    <xf numFmtId="3" fontId="6" fillId="0" borderId="11" xfId="62" applyNumberFormat="1" applyFont="1" applyBorder="1">
      <alignment/>
      <protection/>
    </xf>
    <xf numFmtId="3" fontId="14" fillId="32" borderId="11" xfId="65" applyNumberFormat="1" applyFont="1" applyFill="1" applyBorder="1" applyAlignment="1">
      <alignment vertical="distributed"/>
      <protection/>
    </xf>
    <xf numFmtId="0" fontId="34" fillId="0" borderId="11" xfId="64" applyFont="1" applyBorder="1" applyAlignment="1">
      <alignment vertical="distributed"/>
      <protection/>
    </xf>
    <xf numFmtId="16" fontId="6" fillId="0" borderId="12" xfId="69" applyNumberFormat="1" applyFont="1" applyBorder="1">
      <alignment/>
      <protection/>
    </xf>
    <xf numFmtId="0" fontId="4" fillId="0" borderId="0" xfId="69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3" fontId="10" fillId="0" borderId="11" xfId="61" applyNumberFormat="1" applyFont="1" applyFill="1" applyBorder="1">
      <alignment/>
      <protection/>
    </xf>
    <xf numFmtId="3" fontId="9" fillId="0" borderId="19" xfId="56" applyNumberFormat="1" applyFont="1" applyFill="1" applyBorder="1" applyAlignment="1">
      <alignment horizontal="center" vertical="center"/>
      <protection/>
    </xf>
    <xf numFmtId="4" fontId="9" fillId="0" borderId="19" xfId="56" applyNumberFormat="1" applyFont="1" applyFill="1" applyBorder="1" applyAlignment="1">
      <alignment vertical="center"/>
      <protection/>
    </xf>
    <xf numFmtId="3" fontId="9" fillId="0" borderId="20" xfId="56" applyNumberFormat="1" applyFont="1" applyFill="1" applyBorder="1" applyAlignment="1">
      <alignment vertical="center"/>
      <protection/>
    </xf>
    <xf numFmtId="3" fontId="9" fillId="0" borderId="19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9" fillId="0" borderId="11" xfId="61" applyNumberFormat="1" applyFont="1" applyFill="1" applyBorder="1">
      <alignment/>
      <protection/>
    </xf>
    <xf numFmtId="166" fontId="9" fillId="0" borderId="21" xfId="56" applyNumberFormat="1" applyFont="1" applyBorder="1" applyAlignment="1">
      <alignment vertical="center"/>
      <protection/>
    </xf>
    <xf numFmtId="3" fontId="9" fillId="0" borderId="21" xfId="56" applyNumberFormat="1" applyFont="1" applyFill="1" applyBorder="1" applyAlignment="1">
      <alignment vertical="center"/>
      <protection/>
    </xf>
    <xf numFmtId="3" fontId="9" fillId="0" borderId="10" xfId="61" applyNumberFormat="1" applyFont="1" applyFill="1" applyBorder="1">
      <alignment/>
      <protection/>
    </xf>
    <xf numFmtId="0" fontId="9" fillId="0" borderId="10" xfId="67" applyFont="1" applyBorder="1">
      <alignment/>
      <protection/>
    </xf>
    <xf numFmtId="4" fontId="9" fillId="0" borderId="10" xfId="61" applyNumberFormat="1" applyFont="1" applyFill="1" applyBorder="1">
      <alignment/>
      <protection/>
    </xf>
    <xf numFmtId="0" fontId="10" fillId="0" borderId="11" xfId="67" applyFont="1" applyBorder="1">
      <alignment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9" fillId="0" borderId="11" xfId="56" applyNumberFormat="1" applyFont="1" applyFill="1" applyBorder="1" applyAlignment="1">
      <alignment vertical="center"/>
      <protection/>
    </xf>
    <xf numFmtId="3" fontId="14" fillId="0" borderId="11" xfId="65" applyNumberFormat="1" applyFont="1" applyBorder="1">
      <alignment/>
      <protection/>
    </xf>
    <xf numFmtId="0" fontId="7" fillId="0" borderId="0" xfId="65" applyFont="1">
      <alignment/>
      <protection/>
    </xf>
    <xf numFmtId="0" fontId="10" fillId="0" borderId="11" xfId="63" applyFont="1" applyBorder="1">
      <alignment/>
      <protection/>
    </xf>
    <xf numFmtId="0" fontId="10" fillId="0" borderId="11" xfId="63" applyFont="1" applyBorder="1" applyAlignment="1">
      <alignment horizontal="center"/>
      <protection/>
    </xf>
    <xf numFmtId="0" fontId="6" fillId="33" borderId="10" xfId="69" applyFont="1" applyFill="1" applyBorder="1">
      <alignment/>
      <protection/>
    </xf>
    <xf numFmtId="0" fontId="6" fillId="33" borderId="10" xfId="69" applyFont="1" applyFill="1" applyBorder="1" applyAlignment="1">
      <alignment horizontal="center"/>
      <protection/>
    </xf>
    <xf numFmtId="0" fontId="6" fillId="33" borderId="12" xfId="69" applyFont="1" applyFill="1" applyBorder="1">
      <alignment/>
      <protection/>
    </xf>
    <xf numFmtId="0" fontId="6" fillId="33" borderId="12" xfId="69" applyFont="1" applyFill="1" applyBorder="1" applyAlignment="1">
      <alignment horizontal="center"/>
      <protection/>
    </xf>
    <xf numFmtId="3" fontId="6" fillId="0" borderId="0" xfId="69" applyNumberFormat="1" applyFont="1" applyBorder="1">
      <alignment/>
      <protection/>
    </xf>
    <xf numFmtId="0" fontId="5" fillId="0" borderId="0" xfId="63" applyFont="1" applyBorder="1" applyAlignment="1">
      <alignment horizontal="right"/>
      <protection/>
    </xf>
    <xf numFmtId="0" fontId="9" fillId="0" borderId="13" xfId="63" applyFont="1" applyBorder="1">
      <alignment/>
      <protection/>
    </xf>
    <xf numFmtId="49" fontId="9" fillId="32" borderId="11" xfId="63" applyNumberFormat="1" applyFont="1" applyFill="1" applyBorder="1" applyAlignment="1">
      <alignment horizontal="center"/>
      <protection/>
    </xf>
    <xf numFmtId="0" fontId="10" fillId="32" borderId="11" xfId="63" applyFont="1" applyFill="1" applyBorder="1" applyAlignment="1">
      <alignment horizontal="left"/>
      <protection/>
    </xf>
    <xf numFmtId="3" fontId="10" fillId="32" borderId="11" xfId="63" applyNumberFormat="1" applyFont="1" applyFill="1" applyBorder="1" applyAlignment="1">
      <alignment horizontal="right"/>
      <protection/>
    </xf>
    <xf numFmtId="0" fontId="9" fillId="32" borderId="11" xfId="63" applyFont="1" applyFill="1" applyBorder="1" applyAlignment="1">
      <alignment horizontal="center"/>
      <protection/>
    </xf>
    <xf numFmtId="0" fontId="10" fillId="32" borderId="11" xfId="63" applyFont="1" applyFill="1" applyBorder="1">
      <alignment/>
      <protection/>
    </xf>
    <xf numFmtId="0" fontId="10" fillId="32" borderId="13" xfId="63" applyFont="1" applyFill="1" applyBorder="1" applyAlignment="1">
      <alignment horizontal="left"/>
      <protection/>
    </xf>
    <xf numFmtId="49" fontId="10" fillId="32" borderId="11" xfId="63" applyNumberFormat="1" applyFont="1" applyFill="1" applyBorder="1" applyAlignment="1">
      <alignment horizontal="center"/>
      <protection/>
    </xf>
    <xf numFmtId="49" fontId="9" fillId="32" borderId="12" xfId="63" applyNumberFormat="1" applyFont="1" applyFill="1" applyBorder="1" applyAlignment="1">
      <alignment horizontal="center" vertical="center"/>
      <protection/>
    </xf>
    <xf numFmtId="49" fontId="10" fillId="32" borderId="12" xfId="63" applyNumberFormat="1" applyFont="1" applyFill="1" applyBorder="1" applyAlignment="1">
      <alignment horizontal="distributed" vertical="distributed"/>
      <protection/>
    </xf>
    <xf numFmtId="0" fontId="6" fillId="32" borderId="13" xfId="63" applyFont="1" applyFill="1" applyBorder="1" applyAlignment="1">
      <alignment horizontal="left"/>
      <protection/>
    </xf>
    <xf numFmtId="0" fontId="10" fillId="33" borderId="11" xfId="60" applyFont="1" applyFill="1" applyBorder="1" applyAlignment="1">
      <alignment horizontal="left" vertical="center"/>
      <protection/>
    </xf>
    <xf numFmtId="0" fontId="17" fillId="0" borderId="13" xfId="60" applyFont="1" applyBorder="1" applyAlignment="1">
      <alignment horizontal="left"/>
      <protection/>
    </xf>
    <xf numFmtId="0" fontId="9" fillId="32" borderId="11" xfId="60" applyFont="1" applyFill="1" applyBorder="1" applyAlignment="1">
      <alignment horizontal="center" vertical="center"/>
      <protection/>
    </xf>
    <xf numFmtId="0" fontId="10" fillId="32" borderId="13" xfId="60" applyFont="1" applyFill="1" applyBorder="1" applyAlignment="1">
      <alignment horizontal="left"/>
      <protection/>
    </xf>
    <xf numFmtId="0" fontId="8" fillId="0" borderId="19" xfId="56" applyFont="1" applyBorder="1" applyAlignment="1">
      <alignment vertical="center"/>
      <protection/>
    </xf>
    <xf numFmtId="0" fontId="7" fillId="0" borderId="19" xfId="56" applyFont="1" applyBorder="1" applyAlignment="1">
      <alignment vertical="center"/>
      <protection/>
    </xf>
    <xf numFmtId="0" fontId="7" fillId="0" borderId="21" xfId="56" applyFont="1" applyBorder="1" applyAlignment="1">
      <alignment vertical="center"/>
      <protection/>
    </xf>
    <xf numFmtId="0" fontId="7" fillId="0" borderId="22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0" fontId="9" fillId="0" borderId="0" xfId="0" applyFont="1" applyAlignment="1">
      <alignment wrapText="1"/>
    </xf>
    <xf numFmtId="0" fontId="8" fillId="32" borderId="11" xfId="61" applyFont="1" applyFill="1" applyBorder="1">
      <alignment/>
      <protection/>
    </xf>
    <xf numFmtId="0" fontId="10" fillId="32" borderId="12" xfId="61" applyFont="1" applyFill="1" applyBorder="1" applyAlignment="1">
      <alignment horizontal="center" vertical="center" wrapText="1"/>
      <protection/>
    </xf>
    <xf numFmtId="0" fontId="10" fillId="32" borderId="17" xfId="61" applyFont="1" applyFill="1" applyBorder="1" applyAlignment="1">
      <alignment horizontal="right" vertical="center" wrapText="1"/>
      <protection/>
    </xf>
    <xf numFmtId="0" fontId="10" fillId="32" borderId="14" xfId="61" applyFont="1" applyFill="1" applyBorder="1" applyAlignment="1">
      <alignment horizontal="center" vertical="center"/>
      <protection/>
    </xf>
    <xf numFmtId="0" fontId="10" fillId="32" borderId="23" xfId="61" applyFont="1" applyFill="1" applyBorder="1" applyAlignment="1">
      <alignment horizontal="right" vertical="center"/>
      <protection/>
    </xf>
    <xf numFmtId="0" fontId="10" fillId="32" borderId="24" xfId="61" applyFont="1" applyFill="1" applyBorder="1" applyAlignment="1">
      <alignment horizontal="center" vertical="center"/>
      <protection/>
    </xf>
    <xf numFmtId="0" fontId="10" fillId="32" borderId="25" xfId="61" applyFont="1" applyFill="1" applyBorder="1" applyAlignment="1">
      <alignment horizontal="center" vertical="center"/>
      <protection/>
    </xf>
    <xf numFmtId="0" fontId="19" fillId="0" borderId="12" xfId="69" applyFont="1" applyBorder="1">
      <alignment/>
      <protection/>
    </xf>
    <xf numFmtId="0" fontId="6" fillId="0" borderId="11" xfId="69" applyNumberFormat="1" applyFont="1" applyBorder="1">
      <alignment/>
      <protection/>
    </xf>
    <xf numFmtId="0" fontId="19" fillId="0" borderId="11" xfId="69" applyFont="1" applyBorder="1">
      <alignment/>
      <protection/>
    </xf>
    <xf numFmtId="3" fontId="36" fillId="0" borderId="11" xfId="65" applyNumberFormat="1" applyFont="1" applyBorder="1">
      <alignment/>
      <protection/>
    </xf>
    <xf numFmtId="0" fontId="15" fillId="32" borderId="11" xfId="65" applyFont="1" applyFill="1" applyBorder="1">
      <alignment/>
      <protection/>
    </xf>
    <xf numFmtId="0" fontId="19" fillId="32" borderId="11" xfId="62" applyFont="1" applyFill="1" applyBorder="1">
      <alignment/>
      <protection/>
    </xf>
    <xf numFmtId="3" fontId="19" fillId="32" borderId="11" xfId="62" applyNumberFormat="1" applyFont="1" applyFill="1" applyBorder="1">
      <alignment/>
      <protection/>
    </xf>
    <xf numFmtId="0" fontId="30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22" fillId="0" borderId="11" xfId="63" applyNumberFormat="1" applyFont="1" applyBorder="1" applyAlignment="1">
      <alignment horizontal="right"/>
      <protection/>
    </xf>
    <xf numFmtId="0" fontId="22" fillId="0" borderId="11" xfId="63" applyFont="1" applyBorder="1" applyAlignment="1">
      <alignment horizontal="left"/>
      <protection/>
    </xf>
    <xf numFmtId="3" fontId="18" fillId="0" borderId="1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16" fontId="20" fillId="0" borderId="11" xfId="63" applyNumberFormat="1" applyFont="1" applyBorder="1" applyAlignment="1">
      <alignment horizontal="left"/>
      <protection/>
    </xf>
    <xf numFmtId="0" fontId="17" fillId="0" borderId="11" xfId="63" applyFont="1" applyBorder="1" applyAlignment="1">
      <alignment horizontal="center" vertical="center" wrapText="1"/>
      <protection/>
    </xf>
    <xf numFmtId="3" fontId="9" fillId="0" borderId="11" xfId="63" applyNumberFormat="1" applyFont="1" applyBorder="1" applyAlignment="1">
      <alignment horizontal="right"/>
      <protection/>
    </xf>
    <xf numFmtId="0" fontId="9" fillId="0" borderId="11" xfId="63" applyFont="1" applyBorder="1" applyAlignment="1">
      <alignment horizontal="left"/>
      <protection/>
    </xf>
    <xf numFmtId="0" fontId="9" fillId="0" borderId="11" xfId="63" applyNumberFormat="1" applyFont="1" applyBorder="1" applyAlignment="1">
      <alignment horizontal="left"/>
      <protection/>
    </xf>
    <xf numFmtId="0" fontId="9" fillId="0" borderId="13" xfId="63" applyFont="1" applyBorder="1" applyAlignment="1">
      <alignment horizontal="left"/>
      <protection/>
    </xf>
    <xf numFmtId="16" fontId="9" fillId="0" borderId="11" xfId="63" applyNumberFormat="1" applyFont="1" applyBorder="1" applyAlignment="1">
      <alignment horizontal="left"/>
      <protection/>
    </xf>
    <xf numFmtId="0" fontId="10" fillId="0" borderId="11" xfId="63" applyNumberFormat="1" applyFont="1" applyBorder="1" applyAlignment="1">
      <alignment horizontal="left"/>
      <protection/>
    </xf>
    <xf numFmtId="2" fontId="9" fillId="0" borderId="11" xfId="6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8" fillId="32" borderId="11" xfId="0" applyFont="1" applyFill="1" applyBorder="1" applyAlignment="1">
      <alignment/>
    </xf>
    <xf numFmtId="0" fontId="30" fillId="32" borderId="11" xfId="0" applyFont="1" applyFill="1" applyBorder="1" applyAlignment="1">
      <alignment/>
    </xf>
    <xf numFmtId="0" fontId="7" fillId="0" borderId="11" xfId="56" applyFont="1" applyBorder="1" applyAlignment="1">
      <alignment vertical="center"/>
      <protection/>
    </xf>
    <xf numFmtId="0" fontId="9" fillId="33" borderId="0" xfId="0" applyFont="1" applyFill="1" applyAlignment="1">
      <alignment/>
    </xf>
    <xf numFmtId="49" fontId="9" fillId="0" borderId="11" xfId="63" applyNumberFormat="1" applyFont="1" applyBorder="1" applyAlignment="1">
      <alignment horizontal="center"/>
      <protection/>
    </xf>
    <xf numFmtId="3" fontId="4" fillId="0" borderId="11" xfId="69" applyNumberFormat="1" applyFont="1" applyBorder="1">
      <alignment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9" fontId="7" fillId="0" borderId="11" xfId="57" applyNumberFormat="1" applyFont="1" applyBorder="1" applyAlignment="1">
      <alignment horizontal="center" vertical="distributed"/>
      <protection/>
    </xf>
    <xf numFmtId="0" fontId="38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0" fillId="32" borderId="11" xfId="61" applyNumberFormat="1" applyFont="1" applyFill="1" applyBorder="1">
      <alignment/>
      <protection/>
    </xf>
    <xf numFmtId="0" fontId="10" fillId="32" borderId="11" xfId="67" applyFont="1" applyFill="1" applyBorder="1">
      <alignment/>
      <protection/>
    </xf>
    <xf numFmtId="3" fontId="10" fillId="32" borderId="11" xfId="56" applyNumberFormat="1" applyFont="1" applyFill="1" applyBorder="1" applyAlignment="1">
      <alignment vertical="center"/>
      <protection/>
    </xf>
    <xf numFmtId="3" fontId="29" fillId="32" borderId="11" xfId="0" applyNumberFormat="1" applyFont="1" applyFill="1" applyBorder="1" applyAlignment="1">
      <alignment horizontal="right" vertical="center"/>
    </xf>
    <xf numFmtId="0" fontId="8" fillId="0" borderId="0" xfId="61" applyFont="1" applyFill="1" applyBorder="1">
      <alignment/>
      <protection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" fillId="0" borderId="0" xfId="64" applyFont="1">
      <alignment/>
      <protection/>
    </xf>
    <xf numFmtId="3" fontId="37" fillId="0" borderId="11" xfId="65" applyNumberFormat="1" applyFont="1" applyBorder="1">
      <alignment/>
      <protection/>
    </xf>
    <xf numFmtId="3" fontId="9" fillId="0" borderId="11" xfId="58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0" fontId="6" fillId="32" borderId="11" xfId="58" applyFont="1" applyFill="1" applyBorder="1" applyAlignment="1">
      <alignment horizontal="center" vertical="center"/>
      <protection/>
    </xf>
    <xf numFmtId="0" fontId="4" fillId="0" borderId="11" xfId="58" applyFont="1" applyBorder="1">
      <alignment/>
      <protection/>
    </xf>
    <xf numFmtId="3" fontId="6" fillId="0" borderId="11" xfId="58" applyNumberFormat="1" applyFont="1" applyBorder="1">
      <alignment/>
      <protection/>
    </xf>
    <xf numFmtId="0" fontId="4" fillId="0" borderId="0" xfId="58" applyFont="1">
      <alignment/>
      <protection/>
    </xf>
    <xf numFmtId="0" fontId="28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8" fillId="0" borderId="26" xfId="56" applyFont="1" applyBorder="1" applyAlignment="1">
      <alignment vertical="center"/>
      <protection/>
    </xf>
    <xf numFmtId="3" fontId="10" fillId="0" borderId="12" xfId="61" applyNumberFormat="1" applyFont="1" applyFill="1" applyBorder="1">
      <alignment/>
      <protection/>
    </xf>
    <xf numFmtId="0" fontId="7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9" fillId="0" borderId="12" xfId="63" applyNumberFormat="1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0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3" fontId="9" fillId="0" borderId="0" xfId="63" applyNumberFormat="1" applyFont="1" applyAlignment="1">
      <alignment horizontal="right" vertical="center"/>
      <protection/>
    </xf>
    <xf numFmtId="0" fontId="10" fillId="33" borderId="11" xfId="63" applyFont="1" applyFill="1" applyBorder="1" applyAlignment="1">
      <alignment vertical="center" wrapText="1"/>
      <protection/>
    </xf>
    <xf numFmtId="0" fontId="11" fillId="0" borderId="11" xfId="65" applyFont="1" applyBorder="1" applyAlignment="1">
      <alignment horizontal="center" vertical="distributed"/>
      <protection/>
    </xf>
    <xf numFmtId="0" fontId="11" fillId="0" borderId="11" xfId="65" applyFont="1" applyBorder="1" applyAlignment="1">
      <alignment horizontal="center"/>
      <protection/>
    </xf>
    <xf numFmtId="3" fontId="4" fillId="0" borderId="11" xfId="62" applyNumberFormat="1" applyFont="1" applyBorder="1" applyAlignment="1">
      <alignment horizontal="right"/>
      <protection/>
    </xf>
    <xf numFmtId="3" fontId="6" fillId="0" borderId="11" xfId="62" applyNumberFormat="1" applyFont="1" applyBorder="1" applyAlignment="1">
      <alignment horizontal="right"/>
      <protection/>
    </xf>
    <xf numFmtId="0" fontId="6" fillId="0" borderId="11" xfId="62" applyFont="1" applyBorder="1">
      <alignment/>
      <protection/>
    </xf>
    <xf numFmtId="0" fontId="9" fillId="0" borderId="11" xfId="62" applyFont="1" applyBorder="1">
      <alignment/>
      <protection/>
    </xf>
    <xf numFmtId="0" fontId="4" fillId="0" borderId="11" xfId="62" applyBorder="1" applyAlignment="1">
      <alignment horizontal="center"/>
      <protection/>
    </xf>
    <xf numFmtId="0" fontId="15" fillId="0" borderId="11" xfId="65" applyFont="1" applyBorder="1" applyAlignment="1">
      <alignment horizontal="center"/>
      <protection/>
    </xf>
    <xf numFmtId="0" fontId="15" fillId="32" borderId="11" xfId="65" applyFont="1" applyFill="1" applyBorder="1" applyAlignment="1">
      <alignment horizontal="center"/>
      <protection/>
    </xf>
    <xf numFmtId="0" fontId="8" fillId="0" borderId="27" xfId="56" applyFont="1" applyBorder="1" applyAlignment="1">
      <alignment vertical="center"/>
      <protection/>
    </xf>
    <xf numFmtId="3" fontId="10" fillId="0" borderId="27" xfId="61" applyNumberFormat="1" applyFont="1" applyFill="1" applyBorder="1">
      <alignment/>
      <protection/>
    </xf>
    <xf numFmtId="3" fontId="10" fillId="0" borderId="28" xfId="61" applyNumberFormat="1" applyFont="1" applyFill="1" applyBorder="1">
      <alignment/>
      <protection/>
    </xf>
    <xf numFmtId="4" fontId="10" fillId="0" borderId="19" xfId="61" applyNumberFormat="1" applyFont="1" applyFill="1" applyBorder="1">
      <alignment/>
      <protection/>
    </xf>
    <xf numFmtId="3" fontId="10" fillId="0" borderId="19" xfId="61" applyNumberFormat="1" applyFont="1" applyFill="1" applyBorder="1">
      <alignment/>
      <protection/>
    </xf>
    <xf numFmtId="3" fontId="10" fillId="0" borderId="20" xfId="61" applyNumberFormat="1" applyFont="1" applyFill="1" applyBorder="1">
      <alignment/>
      <protection/>
    </xf>
    <xf numFmtId="166" fontId="9" fillId="0" borderId="19" xfId="61" applyNumberFormat="1" applyFont="1" applyFill="1" applyBorder="1">
      <alignment/>
      <protection/>
    </xf>
    <xf numFmtId="3" fontId="9" fillId="0" borderId="19" xfId="61" applyNumberFormat="1" applyFont="1" applyFill="1" applyBorder="1">
      <alignment/>
      <protection/>
    </xf>
    <xf numFmtId="3" fontId="9" fillId="0" borderId="20" xfId="61" applyNumberFormat="1" applyFont="1" applyFill="1" applyBorder="1">
      <alignment/>
      <protection/>
    </xf>
    <xf numFmtId="3" fontId="9" fillId="0" borderId="29" xfId="56" applyNumberFormat="1" applyFont="1" applyFill="1" applyBorder="1" applyAlignment="1">
      <alignment vertical="center"/>
      <protection/>
    </xf>
    <xf numFmtId="3" fontId="9" fillId="0" borderId="29" xfId="61" applyNumberFormat="1" applyFont="1" applyFill="1" applyBorder="1">
      <alignment/>
      <protection/>
    </xf>
    <xf numFmtId="3" fontId="9" fillId="0" borderId="22" xfId="61" applyNumberFormat="1" applyFont="1" applyFill="1" applyBorder="1">
      <alignment/>
      <protection/>
    </xf>
    <xf numFmtId="0" fontId="8" fillId="34" borderId="19" xfId="56" applyFont="1" applyFill="1" applyBorder="1" applyAlignment="1">
      <alignment vertical="center"/>
      <protection/>
    </xf>
    <xf numFmtId="3" fontId="10" fillId="34" borderId="19" xfId="61" applyNumberFormat="1" applyFont="1" applyFill="1" applyBorder="1">
      <alignment/>
      <protection/>
    </xf>
    <xf numFmtId="0" fontId="8" fillId="34" borderId="11" xfId="56" applyFont="1" applyFill="1" applyBorder="1" applyAlignment="1">
      <alignment vertical="center"/>
      <protection/>
    </xf>
    <xf numFmtId="3" fontId="10" fillId="34" borderId="11" xfId="61" applyNumberFormat="1" applyFont="1" applyFill="1" applyBorder="1">
      <alignment/>
      <protection/>
    </xf>
    <xf numFmtId="4" fontId="9" fillId="0" borderId="10" xfId="61" applyNumberFormat="1" applyFont="1" applyFill="1" applyBorder="1">
      <alignment/>
      <protection/>
    </xf>
    <xf numFmtId="166" fontId="10" fillId="34" borderId="11" xfId="61" applyNumberFormat="1" applyFont="1" applyFill="1" applyBorder="1">
      <alignment/>
      <protection/>
    </xf>
    <xf numFmtId="0" fontId="10" fillId="34" borderId="11" xfId="67" applyFont="1" applyFill="1" applyBorder="1">
      <alignment/>
      <protection/>
    </xf>
    <xf numFmtId="3" fontId="10" fillId="34" borderId="11" xfId="56" applyNumberFormat="1" applyFont="1" applyFill="1" applyBorder="1" applyAlignment="1">
      <alignment vertical="center"/>
      <protection/>
    </xf>
    <xf numFmtId="0" fontId="38" fillId="32" borderId="11" xfId="0" applyFont="1" applyFill="1" applyBorder="1" applyAlignment="1">
      <alignment horizontal="center" wrapText="1"/>
    </xf>
    <xf numFmtId="3" fontId="9" fillId="35" borderId="11" xfId="63" applyNumberFormat="1" applyFont="1" applyFill="1" applyBorder="1" applyAlignment="1">
      <alignment horizontal="right"/>
      <protection/>
    </xf>
    <xf numFmtId="0" fontId="29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6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0" fontId="18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/>
    </xf>
    <xf numFmtId="3" fontId="29" fillId="36" borderId="11" xfId="0" applyNumberFormat="1" applyFont="1" applyFill="1" applyBorder="1" applyAlignment="1">
      <alignment vertical="center"/>
    </xf>
    <xf numFmtId="0" fontId="17" fillId="36" borderId="11" xfId="63" applyFont="1" applyFill="1" applyBorder="1" applyAlignment="1">
      <alignment horizontal="left"/>
      <protection/>
    </xf>
    <xf numFmtId="3" fontId="17" fillId="36" borderId="11" xfId="63" applyNumberFormat="1" applyFont="1" applyFill="1" applyBorder="1" applyAlignment="1">
      <alignment horizontal="right"/>
      <protection/>
    </xf>
    <xf numFmtId="16" fontId="17" fillId="36" borderId="11" xfId="63" applyNumberFormat="1" applyFont="1" applyFill="1" applyBorder="1" applyAlignment="1">
      <alignment horizontal="left"/>
      <protection/>
    </xf>
    <xf numFmtId="0" fontId="10" fillId="36" borderId="11" xfId="63" applyFont="1" applyFill="1" applyBorder="1" applyAlignment="1">
      <alignment horizontal="left"/>
      <protection/>
    </xf>
    <xf numFmtId="3" fontId="10" fillId="36" borderId="11" xfId="63" applyNumberFormat="1" applyFont="1" applyFill="1" applyBorder="1" applyAlignment="1">
      <alignment horizontal="right"/>
      <protection/>
    </xf>
    <xf numFmtId="0" fontId="10" fillId="34" borderId="11" xfId="63" applyFont="1" applyFill="1" applyBorder="1" applyAlignment="1">
      <alignment horizontal="left"/>
      <protection/>
    </xf>
    <xf numFmtId="3" fontId="10" fillId="34" borderId="11" xfId="63" applyNumberFormat="1" applyFont="1" applyFill="1" applyBorder="1" applyAlignment="1">
      <alignment horizontal="right"/>
      <protection/>
    </xf>
    <xf numFmtId="49" fontId="10" fillId="36" borderId="11" xfId="63" applyNumberFormat="1" applyFont="1" applyFill="1" applyBorder="1" applyAlignment="1">
      <alignment horizontal="center"/>
      <protection/>
    </xf>
    <xf numFmtId="0" fontId="4" fillId="36" borderId="11" xfId="69" applyFont="1" applyFill="1" applyBorder="1">
      <alignment/>
      <protection/>
    </xf>
    <xf numFmtId="0" fontId="6" fillId="36" borderId="12" xfId="69" applyFont="1" applyFill="1" applyBorder="1">
      <alignment/>
      <protection/>
    </xf>
    <xf numFmtId="3" fontId="19" fillId="36" borderId="11" xfId="69" applyNumberFormat="1" applyFont="1" applyFill="1" applyBorder="1">
      <alignment/>
      <protection/>
    </xf>
    <xf numFmtId="0" fontId="34" fillId="36" borderId="12" xfId="69" applyFont="1" applyFill="1" applyBorder="1">
      <alignment/>
      <protection/>
    </xf>
    <xf numFmtId="0" fontId="6" fillId="36" borderId="12" xfId="69" applyFont="1" applyFill="1" applyBorder="1" applyAlignment="1">
      <alignment horizontal="right"/>
      <protection/>
    </xf>
    <xf numFmtId="0" fontId="6" fillId="36" borderId="12" xfId="69" applyFont="1" applyFill="1" applyBorder="1" applyAlignment="1">
      <alignment horizontal="center"/>
      <protection/>
    </xf>
    <xf numFmtId="0" fontId="6" fillId="36" borderId="11" xfId="69" applyFont="1" applyFill="1" applyBorder="1">
      <alignment/>
      <protection/>
    </xf>
    <xf numFmtId="3" fontId="6" fillId="36" borderId="11" xfId="69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" fillId="0" borderId="11" xfId="63" applyBorder="1">
      <alignment/>
      <protection/>
    </xf>
    <xf numFmtId="0" fontId="7" fillId="0" borderId="19" xfId="56" applyFont="1" applyBorder="1" applyAlignment="1">
      <alignment vertical="center" wrapText="1"/>
      <protection/>
    </xf>
    <xf numFmtId="0" fontId="7" fillId="0" borderId="29" xfId="56" applyFont="1" applyBorder="1" applyAlignment="1">
      <alignment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1" fillId="0" borderId="11" xfId="65" applyFont="1" applyBorder="1" applyAlignment="1">
      <alignment horizontal="center" vertical="distributed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left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1" fillId="0" borderId="11" xfId="65" applyFont="1" applyFill="1" applyBorder="1" applyAlignment="1">
      <alignment horizontal="left" vertical="center"/>
      <protection/>
    </xf>
    <xf numFmtId="0" fontId="12" fillId="34" borderId="11" xfId="65" applyFont="1" applyFill="1" applyBorder="1" applyAlignment="1">
      <alignment horizontal="left" vertical="center"/>
      <protection/>
    </xf>
    <xf numFmtId="0" fontId="16" fillId="34" borderId="11" xfId="65" applyFont="1" applyFill="1" applyBorder="1" applyAlignment="1">
      <alignment horizontal="right" vertical="center"/>
      <protection/>
    </xf>
    <xf numFmtId="3" fontId="6" fillId="0" borderId="11" xfId="63" applyNumberFormat="1" applyFont="1" applyBorder="1" applyAlignment="1">
      <alignment horizontal="right"/>
      <protection/>
    </xf>
    <xf numFmtId="3" fontId="6" fillId="32" borderId="11" xfId="63" applyNumberFormat="1" applyFont="1" applyFill="1" applyBorder="1" applyAlignment="1">
      <alignment horizontal="right" vertical="center"/>
      <protection/>
    </xf>
    <xf numFmtId="3" fontId="19" fillId="0" borderId="11" xfId="63" applyNumberFormat="1" applyFont="1" applyBorder="1" applyAlignment="1">
      <alignment horizontal="right" vertical="center"/>
      <protection/>
    </xf>
    <xf numFmtId="3" fontId="4" fillId="0" borderId="11" xfId="63" applyNumberFormat="1" applyFont="1" applyBorder="1" applyAlignment="1">
      <alignment horizontal="right" vertical="center"/>
      <protection/>
    </xf>
    <xf numFmtId="3" fontId="6" fillId="0" borderId="11" xfId="63" applyNumberFormat="1" applyFont="1" applyBorder="1" applyAlignment="1">
      <alignment horizontal="right" vertical="center"/>
      <protection/>
    </xf>
    <xf numFmtId="3" fontId="4" fillId="0" borderId="12" xfId="63" applyNumberFormat="1" applyFont="1" applyBorder="1" applyAlignment="1">
      <alignment horizontal="right" vertical="center"/>
      <protection/>
    </xf>
    <xf numFmtId="3" fontId="6" fillId="32" borderId="12" xfId="63" applyNumberFormat="1" applyFont="1" applyFill="1" applyBorder="1" applyAlignment="1">
      <alignment horizontal="right" vertical="center"/>
      <protection/>
    </xf>
    <xf numFmtId="3" fontId="19" fillId="32" borderId="12" xfId="63" applyNumberFormat="1" applyFont="1" applyFill="1" applyBorder="1" applyAlignment="1">
      <alignment horizontal="right" vertical="center"/>
      <protection/>
    </xf>
    <xf numFmtId="3" fontId="4" fillId="0" borderId="11" xfId="63" applyNumberFormat="1" applyFont="1" applyBorder="1" applyAlignment="1">
      <alignment vertical="center"/>
      <protection/>
    </xf>
    <xf numFmtId="3" fontId="6" fillId="34" borderId="11" xfId="63" applyNumberFormat="1" applyFont="1" applyFill="1" applyBorder="1">
      <alignment/>
      <protection/>
    </xf>
    <xf numFmtId="3" fontId="4" fillId="0" borderId="11" xfId="63" applyNumberFormat="1" applyFont="1" applyBorder="1">
      <alignment/>
      <protection/>
    </xf>
    <xf numFmtId="3" fontId="4" fillId="37" borderId="11" xfId="63" applyNumberFormat="1" applyFont="1" applyFill="1" applyBorder="1">
      <alignment/>
      <protection/>
    </xf>
    <xf numFmtId="3" fontId="6" fillId="0" borderId="11" xfId="63" applyNumberFormat="1" applyFont="1" applyBorder="1">
      <alignment/>
      <protection/>
    </xf>
    <xf numFmtId="3" fontId="6" fillId="33" borderId="12" xfId="60" applyNumberFormat="1" applyFont="1" applyFill="1" applyBorder="1" applyAlignment="1">
      <alignment horizontal="right" vertical="center" wrapText="1"/>
      <protection/>
    </xf>
    <xf numFmtId="3" fontId="4" fillId="0" borderId="11" xfId="60" applyNumberFormat="1" applyFont="1" applyBorder="1" applyAlignment="1">
      <alignment horizontal="right" vertical="center"/>
      <protection/>
    </xf>
    <xf numFmtId="3" fontId="6" fillId="0" borderId="11" xfId="60" applyNumberFormat="1" applyFont="1" applyBorder="1" applyAlignment="1">
      <alignment horizontal="right" vertical="center"/>
      <protection/>
    </xf>
    <xf numFmtId="3" fontId="6" fillId="35" borderId="11" xfId="60" applyNumberFormat="1" applyFont="1" applyFill="1" applyBorder="1" applyAlignment="1">
      <alignment horizontal="right" vertical="center"/>
      <protection/>
    </xf>
    <xf numFmtId="3" fontId="6" fillId="32" borderId="11" xfId="60" applyNumberFormat="1" applyFont="1" applyFill="1" applyBorder="1" applyAlignment="1">
      <alignment horizontal="right" vertical="center"/>
      <protection/>
    </xf>
    <xf numFmtId="0" fontId="10" fillId="37" borderId="11" xfId="60" applyFont="1" applyFill="1" applyBorder="1" applyAlignment="1">
      <alignment horizontal="center"/>
      <protection/>
    </xf>
    <xf numFmtId="0" fontId="17" fillId="37" borderId="11" xfId="60" applyFont="1" applyFill="1" applyBorder="1" applyAlignment="1">
      <alignment horizontal="left"/>
      <protection/>
    </xf>
    <xf numFmtId="3" fontId="6" fillId="37" borderId="11" xfId="60" applyNumberFormat="1" applyFont="1" applyFill="1" applyBorder="1" applyAlignment="1">
      <alignment horizontal="right" vertical="center"/>
      <protection/>
    </xf>
    <xf numFmtId="3" fontId="6" fillId="37" borderId="11" xfId="63" applyNumberFormat="1" applyFont="1" applyFill="1" applyBorder="1">
      <alignment/>
      <protection/>
    </xf>
    <xf numFmtId="0" fontId="17" fillId="37" borderId="13" xfId="60" applyFont="1" applyFill="1" applyBorder="1" applyAlignment="1">
      <alignment horizontal="left"/>
      <protection/>
    </xf>
    <xf numFmtId="0" fontId="9" fillId="0" borderId="11" xfId="60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vertical="distributed"/>
    </xf>
    <xf numFmtId="0" fontId="28" fillId="0" borderId="11" xfId="0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32" borderId="11" xfId="72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7" fillId="32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49" fontId="2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3" fontId="1" fillId="37" borderId="0" xfId="0" applyNumberFormat="1" applyFont="1" applyFill="1" applyBorder="1" applyAlignment="1">
      <alignment horizontal="right" vertical="center"/>
    </xf>
    <xf numFmtId="166" fontId="2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vertical="center"/>
    </xf>
    <xf numFmtId="3" fontId="1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right" vertical="center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/>
    </xf>
    <xf numFmtId="3" fontId="22" fillId="0" borderId="16" xfId="63" applyNumberFormat="1" applyFont="1" applyBorder="1" applyAlignment="1">
      <alignment horizontal="right"/>
      <protection/>
    </xf>
    <xf numFmtId="3" fontId="29" fillId="0" borderId="13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9" fillId="36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1" fillId="34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distributed"/>
    </xf>
    <xf numFmtId="0" fontId="3" fillId="32" borderId="17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0" fillId="32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9" fillId="0" borderId="13" xfId="63" applyFont="1" applyBorder="1">
      <alignment/>
      <protection/>
    </xf>
    <xf numFmtId="0" fontId="9" fillId="0" borderId="11" xfId="63" applyFont="1" applyBorder="1" applyAlignment="1">
      <alignment horizontal="center"/>
      <protection/>
    </xf>
    <xf numFmtId="3" fontId="10" fillId="0" borderId="31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3" fontId="14" fillId="0" borderId="11" xfId="65" applyNumberFormat="1" applyFont="1" applyFill="1" applyBorder="1" applyAlignment="1">
      <alignment horizontal="right" vertical="center"/>
      <protection/>
    </xf>
    <xf numFmtId="3" fontId="14" fillId="34" borderId="11" xfId="65" applyNumberFormat="1" applyFont="1" applyFill="1" applyBorder="1" applyAlignment="1">
      <alignment horizontal="right" vertical="center"/>
      <protection/>
    </xf>
    <xf numFmtId="49" fontId="10" fillId="34" borderId="11" xfId="63" applyNumberFormat="1" applyFont="1" applyFill="1" applyBorder="1" applyAlignment="1">
      <alignment horizontal="center"/>
      <protection/>
    </xf>
    <xf numFmtId="3" fontId="6" fillId="34" borderId="11" xfId="63" applyNumberFormat="1" applyFont="1" applyFill="1" applyBorder="1" applyAlignment="1">
      <alignment horizontal="right" vertical="center"/>
      <protection/>
    </xf>
    <xf numFmtId="0" fontId="6" fillId="34" borderId="11" xfId="63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0" fillId="32" borderId="23" xfId="0" applyFont="1" applyFill="1" applyBorder="1" applyAlignment="1">
      <alignment horizontal="center" vertical="center" wrapText="1"/>
    </xf>
    <xf numFmtId="3" fontId="82" fillId="0" borderId="11" xfId="62" applyNumberFormat="1" applyFont="1" applyBorder="1">
      <alignment/>
      <protection/>
    </xf>
    <xf numFmtId="0" fontId="12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7" fillId="0" borderId="0" xfId="59">
      <alignment/>
      <protection/>
    </xf>
    <xf numFmtId="0" fontId="14" fillId="0" borderId="0" xfId="59" applyFont="1" applyBorder="1" applyAlignment="1">
      <alignment horizontal="center"/>
      <protection/>
    </xf>
    <xf numFmtId="0" fontId="4" fillId="0" borderId="0" xfId="59" applyFont="1" applyAlignment="1">
      <alignment/>
      <protection/>
    </xf>
    <xf numFmtId="0" fontId="4" fillId="0" borderId="0" xfId="59" applyFont="1">
      <alignment/>
      <protection/>
    </xf>
    <xf numFmtId="14" fontId="8" fillId="36" borderId="11" xfId="70" applyNumberFormat="1" applyFont="1" applyFill="1" applyBorder="1" applyAlignment="1">
      <alignment horizontal="center" vertical="center"/>
      <protection/>
    </xf>
    <xf numFmtId="0" fontId="30" fillId="36" borderId="11" xfId="0" applyFont="1" applyFill="1" applyBorder="1" applyAlignment="1">
      <alignment horizontal="center" vertical="center"/>
    </xf>
    <xf numFmtId="14" fontId="8" fillId="0" borderId="11" xfId="70" applyNumberFormat="1" applyFont="1" applyFill="1" applyBorder="1" applyAlignment="1">
      <alignment vertical="center"/>
      <protection/>
    </xf>
    <xf numFmtId="0" fontId="30" fillId="0" borderId="11" xfId="0" applyFont="1" applyFill="1" applyBorder="1" applyAlignment="1">
      <alignment vertical="center"/>
    </xf>
    <xf numFmtId="14" fontId="8" fillId="38" borderId="11" xfId="70" applyNumberFormat="1" applyFont="1" applyFill="1" applyBorder="1" applyAlignment="1">
      <alignment vertical="center"/>
      <protection/>
    </xf>
    <xf numFmtId="0" fontId="30" fillId="38" borderId="11" xfId="0" applyFont="1" applyFill="1" applyBorder="1" applyAlignment="1">
      <alignment vertical="center"/>
    </xf>
    <xf numFmtId="0" fontId="7" fillId="0" borderId="0" xfId="59" applyFill="1">
      <alignment/>
      <protection/>
    </xf>
    <xf numFmtId="0" fontId="13" fillId="0" borderId="11" xfId="59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wrapText="1"/>
    </xf>
    <xf numFmtId="3" fontId="4" fillId="0" borderId="11" xfId="59" applyNumberFormat="1" applyFont="1" applyBorder="1" applyAlignment="1">
      <alignment vertical="center"/>
      <protection/>
    </xf>
    <xf numFmtId="3" fontId="4" fillId="38" borderId="11" xfId="59" applyNumberFormat="1" applyFont="1" applyFill="1" applyBorder="1" applyAlignment="1">
      <alignment vertical="center"/>
      <protection/>
    </xf>
    <xf numFmtId="0" fontId="8" fillId="0" borderId="11" xfId="0" applyFont="1" applyBorder="1" applyAlignment="1">
      <alignment horizontal="left" vertical="center" wrapText="1"/>
    </xf>
    <xf numFmtId="3" fontId="6" fillId="0" borderId="11" xfId="59" applyNumberFormat="1" applyFont="1" applyBorder="1" applyAlignment="1">
      <alignment vertical="center"/>
      <protection/>
    </xf>
    <xf numFmtId="3" fontId="6" fillId="38" borderId="11" xfId="59" applyNumberFormat="1" applyFont="1" applyFill="1" applyBorder="1" applyAlignment="1">
      <alignment vertical="center"/>
      <protection/>
    </xf>
    <xf numFmtId="0" fontId="7" fillId="0" borderId="11" xfId="0" applyFont="1" applyBorder="1" applyAlignment="1">
      <alignment horizontal="left" vertical="center"/>
    </xf>
    <xf numFmtId="0" fontId="13" fillId="0" borderId="11" xfId="59" applyFont="1" applyBorder="1" applyAlignment="1">
      <alignment horizontal="center" vertical="center" wrapText="1"/>
      <protection/>
    </xf>
    <xf numFmtId="3" fontId="4" fillId="0" borderId="11" xfId="59" applyNumberFormat="1" applyFont="1" applyBorder="1" applyAlignment="1">
      <alignment vertical="center" wrapText="1"/>
      <protection/>
    </xf>
    <xf numFmtId="3" fontId="4" fillId="38" borderId="11" xfId="59" applyNumberFormat="1" applyFont="1" applyFill="1" applyBorder="1" applyAlignment="1">
      <alignment vertical="center" wrapText="1"/>
      <protection/>
    </xf>
    <xf numFmtId="3" fontId="6" fillId="0" borderId="11" xfId="59" applyNumberFormat="1" applyFont="1" applyBorder="1" applyAlignment="1">
      <alignment vertical="center" wrapText="1"/>
      <protection/>
    </xf>
    <xf numFmtId="0" fontId="8" fillId="0" borderId="0" xfId="59" applyFont="1">
      <alignment/>
      <protection/>
    </xf>
    <xf numFmtId="0" fontId="10" fillId="0" borderId="11" xfId="0" applyFont="1" applyBorder="1" applyAlignment="1">
      <alignment horizontal="left" vertical="center" wrapText="1"/>
    </xf>
    <xf numFmtId="3" fontId="6" fillId="36" borderId="11" xfId="59" applyNumberFormat="1" applyFont="1" applyFill="1" applyBorder="1" applyAlignment="1">
      <alignment vertical="center"/>
      <protection/>
    </xf>
    <xf numFmtId="3" fontId="7" fillId="0" borderId="11" xfId="59" applyNumberFormat="1" applyFont="1" applyBorder="1" applyAlignment="1">
      <alignment vertical="center"/>
      <protection/>
    </xf>
    <xf numFmtId="0" fontId="7" fillId="0" borderId="11" xfId="59" applyFont="1" applyBorder="1" applyAlignment="1">
      <alignment vertical="center"/>
      <protection/>
    </xf>
    <xf numFmtId="0" fontId="11" fillId="38" borderId="11" xfId="59" applyFont="1" applyFill="1" applyBorder="1" applyAlignment="1">
      <alignment vertical="center"/>
      <protection/>
    </xf>
    <xf numFmtId="3" fontId="19" fillId="0" borderId="11" xfId="59" applyNumberFormat="1" applyFont="1" applyBorder="1" applyAlignment="1">
      <alignment vertical="center"/>
      <protection/>
    </xf>
    <xf numFmtId="0" fontId="8" fillId="0" borderId="11" xfId="0" applyFont="1" applyBorder="1" applyAlignment="1">
      <alignment horizontal="left" vertical="center"/>
    </xf>
    <xf numFmtId="0" fontId="7" fillId="0" borderId="0" xfId="59" applyFont="1">
      <alignment/>
      <protection/>
    </xf>
    <xf numFmtId="0" fontId="41" fillId="0" borderId="0" xfId="59" applyFont="1">
      <alignment/>
      <protection/>
    </xf>
    <xf numFmtId="0" fontId="13" fillId="0" borderId="0" xfId="59" applyFont="1" applyBorder="1" applyAlignment="1">
      <alignment horizontal="right"/>
      <protection/>
    </xf>
    <xf numFmtId="14" fontId="10" fillId="38" borderId="32" xfId="70" applyNumberFormat="1" applyFont="1" applyFill="1" applyBorder="1" applyAlignment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14" fontId="10" fillId="38" borderId="33" xfId="70" applyNumberFormat="1" applyFont="1" applyFill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35" xfId="59" applyFont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left" vertical="center" wrapText="1"/>
    </xf>
    <xf numFmtId="3" fontId="15" fillId="0" borderId="35" xfId="59" applyNumberFormat="1" applyFont="1" applyBorder="1" applyAlignment="1">
      <alignment vertical="center" wrapText="1"/>
      <protection/>
    </xf>
    <xf numFmtId="3" fontId="15" fillId="0" borderId="37" xfId="59" applyNumberFormat="1" applyFont="1" applyBorder="1" applyAlignment="1">
      <alignment vertical="center" wrapText="1"/>
      <protection/>
    </xf>
    <xf numFmtId="3" fontId="9" fillId="0" borderId="35" xfId="59" applyNumberFormat="1" applyFont="1" applyBorder="1" applyAlignment="1">
      <alignment vertical="center" wrapText="1"/>
      <protection/>
    </xf>
    <xf numFmtId="3" fontId="9" fillId="0" borderId="36" xfId="59" applyNumberFormat="1" applyFont="1" applyBorder="1" applyAlignment="1">
      <alignment vertical="center" wrapText="1"/>
      <protection/>
    </xf>
    <xf numFmtId="3" fontId="9" fillId="38" borderId="38" xfId="59" applyNumberFormat="1" applyFont="1" applyFill="1" applyBorder="1" applyAlignment="1">
      <alignment vertical="center" wrapText="1"/>
      <protection/>
    </xf>
    <xf numFmtId="3" fontId="9" fillId="38" borderId="35" xfId="59" applyNumberFormat="1" applyFont="1" applyFill="1" applyBorder="1" applyAlignment="1">
      <alignment vertical="center" wrapText="1"/>
      <protection/>
    </xf>
    <xf numFmtId="3" fontId="9" fillId="38" borderId="37" xfId="59" applyNumberFormat="1" applyFont="1" applyFill="1" applyBorder="1" applyAlignment="1">
      <alignment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3" fontId="9" fillId="0" borderId="11" xfId="59" applyNumberFormat="1" applyFont="1" applyBorder="1" applyAlignment="1">
      <alignment vertical="center" wrapText="1"/>
      <protection/>
    </xf>
    <xf numFmtId="3" fontId="9" fillId="0" borderId="40" xfId="59" applyNumberFormat="1" applyFont="1" applyBorder="1" applyAlignment="1">
      <alignment vertical="center" wrapText="1"/>
      <protection/>
    </xf>
    <xf numFmtId="3" fontId="9" fillId="0" borderId="13" xfId="59" applyNumberFormat="1" applyFont="1" applyBorder="1" applyAlignment="1">
      <alignment vertical="center" wrapText="1"/>
      <protection/>
    </xf>
    <xf numFmtId="3" fontId="9" fillId="38" borderId="16" xfId="59" applyNumberFormat="1" applyFont="1" applyFill="1" applyBorder="1" applyAlignment="1">
      <alignment vertical="center" wrapText="1"/>
      <protection/>
    </xf>
    <xf numFmtId="3" fontId="9" fillId="38" borderId="11" xfId="59" applyNumberFormat="1" applyFont="1" applyFill="1" applyBorder="1" applyAlignment="1">
      <alignment vertical="center" wrapText="1"/>
      <protection/>
    </xf>
    <xf numFmtId="3" fontId="9" fillId="38" borderId="40" xfId="59" applyNumberFormat="1" applyFont="1" applyFill="1" applyBorder="1" applyAlignment="1">
      <alignment vertical="center" wrapText="1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3" fontId="10" fillId="0" borderId="11" xfId="59" applyNumberFormat="1" applyFont="1" applyBorder="1" applyAlignment="1">
      <alignment vertical="center" wrapText="1"/>
      <protection/>
    </xf>
    <xf numFmtId="3" fontId="10" fillId="0" borderId="40" xfId="59" applyNumberFormat="1" applyFont="1" applyBorder="1" applyAlignment="1">
      <alignment vertical="center" wrapText="1"/>
      <protection/>
    </xf>
    <xf numFmtId="3" fontId="10" fillId="0" borderId="13" xfId="59" applyNumberFormat="1" applyFont="1" applyBorder="1" applyAlignment="1">
      <alignment vertical="center" wrapText="1"/>
      <protection/>
    </xf>
    <xf numFmtId="3" fontId="10" fillId="38" borderId="16" xfId="59" applyNumberFormat="1" applyFont="1" applyFill="1" applyBorder="1" applyAlignment="1">
      <alignment vertical="center" wrapText="1"/>
      <protection/>
    </xf>
    <xf numFmtId="3" fontId="10" fillId="38" borderId="11" xfId="59" applyNumberFormat="1" applyFont="1" applyFill="1" applyBorder="1" applyAlignment="1">
      <alignment vertical="center" wrapText="1"/>
      <protection/>
    </xf>
    <xf numFmtId="3" fontId="10" fillId="38" borderId="40" xfId="59" applyNumberFormat="1" applyFont="1" applyFill="1" applyBorder="1" applyAlignment="1">
      <alignment vertical="center" wrapText="1"/>
      <protection/>
    </xf>
    <xf numFmtId="0" fontId="14" fillId="38" borderId="41" xfId="59" applyFont="1" applyFill="1" applyBorder="1" applyAlignment="1">
      <alignment horizontal="center" vertical="center" wrapText="1"/>
      <protection/>
    </xf>
    <xf numFmtId="0" fontId="8" fillId="38" borderId="42" xfId="0" applyFont="1" applyFill="1" applyBorder="1" applyAlignment="1">
      <alignment horizontal="left" vertical="center" wrapText="1"/>
    </xf>
    <xf numFmtId="3" fontId="10" fillId="38" borderId="41" xfId="59" applyNumberFormat="1" applyFont="1" applyFill="1" applyBorder="1" applyAlignment="1">
      <alignment vertical="center" wrapText="1"/>
      <protection/>
    </xf>
    <xf numFmtId="3" fontId="10" fillId="38" borderId="43" xfId="59" applyNumberFormat="1" applyFont="1" applyFill="1" applyBorder="1" applyAlignment="1">
      <alignment vertical="center" wrapText="1"/>
      <protection/>
    </xf>
    <xf numFmtId="3" fontId="10" fillId="38" borderId="44" xfId="59" applyNumberFormat="1" applyFont="1" applyFill="1" applyBorder="1" applyAlignment="1">
      <alignment vertical="center" wrapText="1"/>
      <protection/>
    </xf>
    <xf numFmtId="0" fontId="1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1" xfId="70" applyNumberFormat="1" applyFont="1" applyBorder="1" applyAlignment="1">
      <alignment vertical="center"/>
      <protection/>
    </xf>
    <xf numFmtId="3" fontId="4" fillId="38" borderId="11" xfId="70" applyNumberFormat="1" applyFont="1" applyFill="1" applyBorder="1" applyAlignment="1">
      <alignment vertical="center"/>
      <protection/>
    </xf>
    <xf numFmtId="3" fontId="6" fillId="38" borderId="11" xfId="7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35" borderId="11" xfId="0" applyNumberFormat="1" applyFont="1" applyFill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16" fontId="18" fillId="0" borderId="11" xfId="0" applyNumberFormat="1" applyFont="1" applyBorder="1" applyAlignment="1">
      <alignment vertical="distributed"/>
    </xf>
    <xf numFmtId="0" fontId="2" fillId="0" borderId="11" xfId="0" applyFont="1" applyBorder="1" applyAlignment="1">
      <alignment vertical="distributed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1" fillId="38" borderId="11" xfId="0" applyNumberFormat="1" applyFont="1" applyFill="1" applyBorder="1" applyAlignment="1">
      <alignment vertical="center"/>
    </xf>
    <xf numFmtId="3" fontId="29" fillId="38" borderId="11" xfId="0" applyNumberFormat="1" applyFont="1" applyFill="1" applyBorder="1" applyAlignment="1">
      <alignment horizontal="right" vertical="center"/>
    </xf>
    <xf numFmtId="0" fontId="29" fillId="38" borderId="11" xfId="0" applyFont="1" applyFill="1" applyBorder="1" applyAlignment="1">
      <alignment horizontal="left" vertical="center"/>
    </xf>
    <xf numFmtId="0" fontId="43" fillId="38" borderId="11" xfId="0" applyFont="1" applyFill="1" applyBorder="1" applyAlignment="1">
      <alignment horizontal="left" vertical="center"/>
    </xf>
    <xf numFmtId="3" fontId="2" fillId="38" borderId="11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" fontId="29" fillId="0" borderId="11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right" vertical="center"/>
    </xf>
    <xf numFmtId="0" fontId="29" fillId="0" borderId="39" xfId="0" applyFont="1" applyBorder="1" applyAlignment="1">
      <alignment horizontal="center" vertical="center"/>
    </xf>
    <xf numFmtId="3" fontId="6" fillId="0" borderId="11" xfId="70" applyNumberFormat="1" applyFont="1" applyBorder="1" applyAlignment="1">
      <alignment vertical="center"/>
      <protection/>
    </xf>
    <xf numFmtId="0" fontId="1" fillId="0" borderId="14" xfId="0" applyFont="1" applyBorder="1" applyAlignment="1">
      <alignment horizontal="left" vertical="center"/>
    </xf>
    <xf numFmtId="0" fontId="7" fillId="0" borderId="0" xfId="68" applyNumberFormat="1" applyFont="1" applyFill="1" applyBorder="1" applyAlignment="1" applyProtection="1">
      <alignment vertical="top"/>
      <protection/>
    </xf>
    <xf numFmtId="0" fontId="44" fillId="0" borderId="0" xfId="68" applyNumberFormat="1" applyFont="1" applyFill="1" applyBorder="1" applyAlignment="1" applyProtection="1">
      <alignment vertical="top"/>
      <protection/>
    </xf>
    <xf numFmtId="0" fontId="4" fillId="0" borderId="0" xfId="68" applyNumberFormat="1" applyFont="1" applyFill="1" applyBorder="1" applyAlignment="1" applyProtection="1">
      <alignment vertical="top"/>
      <protection/>
    </xf>
    <xf numFmtId="3" fontId="45" fillId="0" borderId="11" xfId="68" applyNumberFormat="1" applyFont="1" applyFill="1" applyBorder="1" applyAlignment="1" applyProtection="1">
      <alignment horizontal="right" vertical="center" wrapText="1"/>
      <protection/>
    </xf>
    <xf numFmtId="3" fontId="46" fillId="0" borderId="11" xfId="68" applyNumberFormat="1" applyFont="1" applyFill="1" applyBorder="1" applyAlignment="1" applyProtection="1">
      <alignment horizontal="right" vertical="center" wrapText="1"/>
      <protection/>
    </xf>
    <xf numFmtId="0" fontId="46" fillId="0" borderId="11" xfId="68" applyNumberFormat="1" applyFont="1" applyFill="1" applyBorder="1" applyAlignment="1" applyProtection="1">
      <alignment horizontal="left" vertical="center" wrapText="1"/>
      <protection/>
    </xf>
    <xf numFmtId="0" fontId="46" fillId="0" borderId="11" xfId="68" applyNumberFormat="1" applyFont="1" applyFill="1" applyBorder="1" applyAlignment="1" applyProtection="1">
      <alignment horizontal="center"/>
      <protection/>
    </xf>
    <xf numFmtId="3" fontId="45" fillId="36" borderId="11" xfId="68" applyNumberFormat="1" applyFont="1" applyFill="1" applyBorder="1" applyAlignment="1" applyProtection="1">
      <alignment horizontal="right" vertical="center" wrapText="1"/>
      <protection/>
    </xf>
    <xf numFmtId="0" fontId="45" fillId="36" borderId="11" xfId="68" applyNumberFormat="1" applyFont="1" applyFill="1" applyBorder="1" applyAlignment="1" applyProtection="1">
      <alignment horizontal="left" vertical="center" wrapText="1"/>
      <protection/>
    </xf>
    <xf numFmtId="0" fontId="45" fillId="0" borderId="11" xfId="68" applyNumberFormat="1" applyFont="1" applyFill="1" applyBorder="1" applyAlignment="1" applyProtection="1">
      <alignment horizontal="center"/>
      <protection/>
    </xf>
    <xf numFmtId="3" fontId="45" fillId="38" borderId="11" xfId="68" applyNumberFormat="1" applyFont="1" applyFill="1" applyBorder="1" applyAlignment="1" applyProtection="1">
      <alignment horizontal="right" vertical="center" wrapText="1"/>
      <protection/>
    </xf>
    <xf numFmtId="0" fontId="45" fillId="38" borderId="11" xfId="68" applyNumberFormat="1" applyFont="1" applyFill="1" applyBorder="1" applyAlignment="1" applyProtection="1">
      <alignment horizontal="left" vertical="center" wrapText="1"/>
      <protection/>
    </xf>
    <xf numFmtId="0" fontId="46" fillId="0" borderId="11" xfId="68" applyNumberFormat="1" applyFont="1" applyFill="1" applyBorder="1" applyAlignment="1" applyProtection="1">
      <alignment horizontal="center" vertical="center"/>
      <protection/>
    </xf>
    <xf numFmtId="0" fontId="45" fillId="0" borderId="11" xfId="68" applyNumberFormat="1" applyFont="1" applyFill="1" applyBorder="1" applyAlignment="1" applyProtection="1">
      <alignment horizontal="left" vertical="center" wrapText="1"/>
      <protection/>
    </xf>
    <xf numFmtId="0" fontId="46" fillId="38" borderId="11" xfId="68" applyNumberFormat="1" applyFont="1" applyFill="1" applyBorder="1" applyAlignment="1" applyProtection="1">
      <alignment horizontal="center" vertical="center" wrapText="1"/>
      <protection/>
    </xf>
    <xf numFmtId="0" fontId="46" fillId="0" borderId="11" xfId="68" applyNumberFormat="1" applyFont="1" applyFill="1" applyBorder="1" applyAlignment="1" applyProtection="1">
      <alignment horizontal="center" vertical="top"/>
      <protection/>
    </xf>
    <xf numFmtId="16" fontId="2" fillId="0" borderId="11" xfId="0" applyNumberFormat="1" applyFont="1" applyBorder="1" applyAlignment="1">
      <alignment vertical="center"/>
    </xf>
    <xf numFmtId="3" fontId="19" fillId="38" borderId="11" xfId="70" applyNumberFormat="1" applyFont="1" applyFill="1" applyBorder="1" applyAlignment="1">
      <alignment vertical="center"/>
      <protection/>
    </xf>
    <xf numFmtId="3" fontId="83" fillId="0" borderId="11" xfId="0" applyNumberFormat="1" applyFont="1" applyBorder="1" applyAlignment="1">
      <alignment vertical="center"/>
    </xf>
    <xf numFmtId="0" fontId="10" fillId="34" borderId="10" xfId="63" applyFont="1" applyFill="1" applyBorder="1" applyAlignment="1">
      <alignment horizontal="center" vertical="center" wrapText="1"/>
      <protection/>
    </xf>
    <xf numFmtId="0" fontId="10" fillId="34" borderId="12" xfId="63" applyFont="1" applyFill="1" applyBorder="1" applyAlignment="1">
      <alignment horizontal="center" vertical="center" wrapText="1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10" fillId="34" borderId="11" xfId="63" applyFont="1" applyFill="1" applyBorder="1" applyAlignment="1">
      <alignment horizontal="center" vertical="center"/>
      <protection/>
    </xf>
    <xf numFmtId="0" fontId="10" fillId="32" borderId="11" xfId="63" applyFont="1" applyFill="1" applyBorder="1" applyAlignment="1">
      <alignment horizontal="center" vertical="center" wrapText="1"/>
      <protection/>
    </xf>
    <xf numFmtId="0" fontId="10" fillId="32" borderId="11" xfId="63" applyFont="1" applyFill="1" applyBorder="1" applyAlignment="1">
      <alignment horizontal="center" vertical="center"/>
      <protection/>
    </xf>
    <xf numFmtId="0" fontId="10" fillId="32" borderId="10" xfId="63" applyFont="1" applyFill="1" applyBorder="1" applyAlignment="1">
      <alignment horizontal="center" vertical="center" wrapText="1"/>
      <protection/>
    </xf>
    <xf numFmtId="0" fontId="10" fillId="32" borderId="12" xfId="63" applyFont="1" applyFill="1" applyBorder="1" applyAlignment="1">
      <alignment horizontal="center" vertical="center" wrapText="1"/>
      <protection/>
    </xf>
    <xf numFmtId="3" fontId="6" fillId="32" borderId="10" xfId="60" applyNumberFormat="1" applyFont="1" applyFill="1" applyBorder="1" applyAlignment="1">
      <alignment horizontal="right" vertical="center" wrapText="1"/>
      <protection/>
    </xf>
    <xf numFmtId="3" fontId="6" fillId="32" borderId="12" xfId="60" applyNumberFormat="1" applyFont="1" applyFill="1" applyBorder="1" applyAlignment="1">
      <alignment horizontal="right" vertical="center" wrapText="1"/>
      <protection/>
    </xf>
    <xf numFmtId="0" fontId="6" fillId="32" borderId="11" xfId="60" applyFont="1" applyFill="1" applyBorder="1" applyAlignment="1">
      <alignment horizontal="center" vertical="center" wrapText="1"/>
      <protection/>
    </xf>
    <xf numFmtId="0" fontId="6" fillId="32" borderId="11" xfId="60" applyFont="1" applyFill="1" applyBorder="1" applyAlignment="1">
      <alignment horizontal="center" vertical="center"/>
      <protection/>
    </xf>
    <xf numFmtId="0" fontId="10" fillId="32" borderId="13" xfId="61" applyFont="1" applyFill="1" applyBorder="1" applyAlignment="1">
      <alignment horizontal="center" vertical="center"/>
      <protection/>
    </xf>
    <xf numFmtId="0" fontId="10" fillId="32" borderId="30" xfId="61" applyFont="1" applyFill="1" applyBorder="1" applyAlignment="1">
      <alignment horizontal="center" vertical="center"/>
      <protection/>
    </xf>
    <xf numFmtId="0" fontId="10" fillId="32" borderId="16" xfId="61" applyFont="1" applyFill="1" applyBorder="1" applyAlignment="1">
      <alignment horizontal="center" vertical="center"/>
      <protection/>
    </xf>
    <xf numFmtId="0" fontId="10" fillId="32" borderId="10" xfId="61" applyFont="1" applyFill="1" applyBorder="1" applyAlignment="1">
      <alignment horizontal="center" vertical="center"/>
      <protection/>
    </xf>
    <xf numFmtId="0" fontId="10" fillId="32" borderId="12" xfId="61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8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9" fillId="0" borderId="13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10" fillId="32" borderId="46" xfId="63" applyFont="1" applyFill="1" applyBorder="1" applyAlignment="1">
      <alignment horizontal="center" vertical="center" wrapText="1"/>
      <protection/>
    </xf>
    <xf numFmtId="0" fontId="10" fillId="32" borderId="14" xfId="63" applyFont="1" applyFill="1" applyBorder="1" applyAlignment="1">
      <alignment horizontal="center" vertical="center" wrapText="1"/>
      <protection/>
    </xf>
    <xf numFmtId="0" fontId="0" fillId="32" borderId="46" xfId="0" applyFont="1" applyFill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distributed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4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30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14" xfId="0" applyFont="1" applyFill="1" applyBorder="1" applyAlignment="1">
      <alignment horizontal="center" vertical="distributed"/>
    </xf>
    <xf numFmtId="0" fontId="3" fillId="32" borderId="23" xfId="0" applyFont="1" applyFill="1" applyBorder="1" applyAlignment="1">
      <alignment horizontal="center" vertical="distributed"/>
    </xf>
    <xf numFmtId="0" fontId="3" fillId="32" borderId="17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6" fillId="33" borderId="10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12" fillId="32" borderId="10" xfId="65" applyFont="1" applyFill="1" applyBorder="1" applyAlignment="1">
      <alignment horizontal="center" vertical="center" wrapText="1"/>
      <protection/>
    </xf>
    <xf numFmtId="0" fontId="12" fillId="32" borderId="18" xfId="65" applyFont="1" applyFill="1" applyBorder="1" applyAlignment="1">
      <alignment horizontal="center" vertical="center" wrapText="1"/>
      <protection/>
    </xf>
    <xf numFmtId="0" fontId="12" fillId="32" borderId="12" xfId="65" applyFont="1" applyFill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30" xfId="65" applyFont="1" applyFill="1" applyBorder="1" applyAlignment="1">
      <alignment horizontal="center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12" fillId="32" borderId="11" xfId="65" applyFont="1" applyFill="1" applyBorder="1" applyAlignment="1">
      <alignment horizontal="center" vertical="center"/>
      <protection/>
    </xf>
    <xf numFmtId="0" fontId="12" fillId="32" borderId="11" xfId="65" applyFont="1" applyFill="1" applyBorder="1" applyAlignment="1">
      <alignment horizontal="center" vertical="center" wrapText="1"/>
      <protection/>
    </xf>
    <xf numFmtId="0" fontId="6" fillId="32" borderId="18" xfId="64" applyFont="1" applyFill="1" applyBorder="1" applyAlignment="1">
      <alignment horizontal="center" vertical="center" wrapText="1"/>
      <protection/>
    </xf>
    <xf numFmtId="0" fontId="6" fillId="32" borderId="12" xfId="64" applyFont="1" applyFill="1" applyBorder="1" applyAlignment="1">
      <alignment horizontal="center" vertical="center" wrapText="1"/>
      <protection/>
    </xf>
    <xf numFmtId="0" fontId="6" fillId="32" borderId="13" xfId="64" applyFont="1" applyFill="1" applyBorder="1" applyAlignment="1">
      <alignment horizontal="center" vertical="center" wrapText="1"/>
      <protection/>
    </xf>
    <xf numFmtId="0" fontId="6" fillId="32" borderId="30" xfId="64" applyFont="1" applyFill="1" applyBorder="1" applyAlignment="1">
      <alignment horizontal="center" vertical="center" wrapText="1"/>
      <protection/>
    </xf>
    <xf numFmtId="0" fontId="6" fillId="32" borderId="16" xfId="64" applyFont="1" applyFill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right"/>
      <protection/>
    </xf>
    <xf numFmtId="0" fontId="6" fillId="32" borderId="10" xfId="64" applyFont="1" applyFill="1" applyBorder="1" applyAlignment="1">
      <alignment horizontal="center" vertical="center" wrapText="1"/>
      <protection/>
    </xf>
    <xf numFmtId="0" fontId="6" fillId="32" borderId="45" xfId="64" applyFont="1" applyFill="1" applyBorder="1" applyAlignment="1">
      <alignment horizontal="center" vertical="center" wrapText="1"/>
      <protection/>
    </xf>
    <xf numFmtId="0" fontId="14" fillId="0" borderId="11" xfId="59" applyFont="1" applyBorder="1" applyAlignment="1">
      <alignment horizontal="center" vertical="center"/>
      <protection/>
    </xf>
    <xf numFmtId="0" fontId="8" fillId="36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59" applyFont="1" applyBorder="1" applyAlignment="1">
      <alignment horizontal="center"/>
      <protection/>
    </xf>
    <xf numFmtId="0" fontId="14" fillId="36" borderId="11" xfId="59" applyFont="1" applyFill="1" applyBorder="1" applyAlignment="1">
      <alignment horizontal="center" vertical="center" wrapText="1"/>
      <protection/>
    </xf>
    <xf numFmtId="0" fontId="14" fillId="36" borderId="11" xfId="59" applyFont="1" applyFill="1" applyBorder="1" applyAlignment="1">
      <alignment horizontal="center" vertical="center"/>
      <protection/>
    </xf>
    <xf numFmtId="0" fontId="10" fillId="36" borderId="11" xfId="70" applyFont="1" applyFill="1" applyBorder="1" applyAlignment="1">
      <alignment horizontal="center" vertical="center"/>
      <protection/>
    </xf>
    <xf numFmtId="0" fontId="10" fillId="38" borderId="47" xfId="70" applyFont="1" applyFill="1" applyBorder="1" applyAlignment="1">
      <alignment horizontal="center" vertical="center"/>
      <protection/>
    </xf>
    <xf numFmtId="0" fontId="10" fillId="38" borderId="48" xfId="70" applyFont="1" applyFill="1" applyBorder="1" applyAlignment="1">
      <alignment horizontal="center" vertical="center"/>
      <protection/>
    </xf>
    <xf numFmtId="0" fontId="10" fillId="38" borderId="49" xfId="70" applyFont="1" applyFill="1" applyBorder="1" applyAlignment="1">
      <alignment horizontal="center" vertical="center"/>
      <protection/>
    </xf>
    <xf numFmtId="0" fontId="13" fillId="0" borderId="0" xfId="59" applyFont="1" applyBorder="1" applyAlignment="1">
      <alignment horizontal="right"/>
      <protection/>
    </xf>
    <xf numFmtId="0" fontId="14" fillId="38" borderId="34" xfId="59" applyFont="1" applyFill="1" applyBorder="1" applyAlignment="1">
      <alignment horizontal="center" vertical="center" wrapText="1"/>
      <protection/>
    </xf>
    <xf numFmtId="0" fontId="14" fillId="38" borderId="32" xfId="59" applyFont="1" applyFill="1" applyBorder="1" applyAlignment="1">
      <alignment horizontal="center" vertical="center" wrapText="1"/>
      <protection/>
    </xf>
    <xf numFmtId="0" fontId="14" fillId="38" borderId="50" xfId="59" applyFont="1" applyFill="1" applyBorder="1" applyAlignment="1">
      <alignment horizontal="center" vertical="center" wrapText="1"/>
      <protection/>
    </xf>
    <xf numFmtId="0" fontId="14" fillId="38" borderId="18" xfId="59" applyFont="1" applyFill="1" applyBorder="1" applyAlignment="1">
      <alignment horizontal="center" vertical="center" wrapText="1"/>
      <protection/>
    </xf>
    <xf numFmtId="0" fontId="14" fillId="38" borderId="36" xfId="59" applyFont="1" applyFill="1" applyBorder="1" applyAlignment="1">
      <alignment horizontal="center" vertical="center"/>
      <protection/>
    </xf>
    <xf numFmtId="0" fontId="14" fillId="38" borderId="45" xfId="59" applyFont="1" applyFill="1" applyBorder="1" applyAlignment="1">
      <alignment horizontal="center" vertical="center"/>
      <protection/>
    </xf>
    <xf numFmtId="0" fontId="4" fillId="0" borderId="11" xfId="66" applyFont="1" applyBorder="1" applyAlignment="1">
      <alignment horizontal="left"/>
      <protection/>
    </xf>
    <xf numFmtId="0" fontId="8" fillId="32" borderId="45" xfId="66" applyFont="1" applyFill="1" applyBorder="1" applyAlignment="1">
      <alignment horizontal="center" vertical="center" wrapText="1"/>
      <protection/>
    </xf>
    <xf numFmtId="0" fontId="8" fillId="32" borderId="25" xfId="66" applyFont="1" applyFill="1" applyBorder="1" applyAlignment="1">
      <alignment horizontal="center" vertical="center" wrapText="1"/>
      <protection/>
    </xf>
    <xf numFmtId="0" fontId="8" fillId="32" borderId="14" xfId="66" applyFont="1" applyFill="1" applyBorder="1" applyAlignment="1">
      <alignment horizontal="center" vertical="center" wrapText="1"/>
      <protection/>
    </xf>
    <xf numFmtId="0" fontId="8" fillId="32" borderId="17" xfId="66" applyFont="1" applyFill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left"/>
      <protection/>
    </xf>
    <xf numFmtId="0" fontId="6" fillId="0" borderId="30" xfId="66" applyFont="1" applyBorder="1" applyAlignment="1">
      <alignment horizontal="left"/>
      <protection/>
    </xf>
    <xf numFmtId="0" fontId="6" fillId="0" borderId="16" xfId="66" applyFont="1" applyBorder="1" applyAlignment="1">
      <alignment horizontal="left"/>
      <protection/>
    </xf>
    <xf numFmtId="0" fontId="8" fillId="32" borderId="10" xfId="66" applyFont="1" applyFill="1" applyBorder="1" applyAlignment="1">
      <alignment horizontal="center" vertical="center" wrapText="1"/>
      <protection/>
    </xf>
    <xf numFmtId="0" fontId="8" fillId="32" borderId="18" xfId="66" applyFont="1" applyFill="1" applyBorder="1" applyAlignment="1">
      <alignment horizontal="center" vertical="center" wrapText="1"/>
      <protection/>
    </xf>
    <xf numFmtId="0" fontId="8" fillId="32" borderId="12" xfId="66" applyFont="1" applyFill="1" applyBorder="1" applyAlignment="1">
      <alignment horizontal="center" vertical="center" wrapText="1"/>
      <protection/>
    </xf>
    <xf numFmtId="0" fontId="8" fillId="32" borderId="10" xfId="66" applyFont="1" applyFill="1" applyBorder="1" applyAlignment="1">
      <alignment horizontal="center" vertical="distributed"/>
      <protection/>
    </xf>
    <xf numFmtId="0" fontId="8" fillId="32" borderId="18" xfId="66" applyFont="1" applyFill="1" applyBorder="1" applyAlignment="1">
      <alignment horizontal="center" vertical="distributed"/>
      <protection/>
    </xf>
    <xf numFmtId="0" fontId="8" fillId="32" borderId="12" xfId="66" applyFont="1" applyFill="1" applyBorder="1" applyAlignment="1">
      <alignment horizontal="center" vertical="distributed"/>
      <protection/>
    </xf>
    <xf numFmtId="0" fontId="10" fillId="32" borderId="45" xfId="66" applyFont="1" applyFill="1" applyBorder="1" applyAlignment="1">
      <alignment horizontal="distributed" vertical="distributed"/>
      <protection/>
    </xf>
    <xf numFmtId="0" fontId="5" fillId="32" borderId="24" xfId="66" applyFont="1" applyFill="1" applyBorder="1" applyAlignment="1">
      <alignment horizontal="distributed" vertical="distributed"/>
      <protection/>
    </xf>
    <xf numFmtId="0" fontId="5" fillId="32" borderId="25" xfId="66" applyFont="1" applyFill="1" applyBorder="1" applyAlignment="1">
      <alignment horizontal="distributed" vertical="distributed"/>
      <protection/>
    </xf>
    <xf numFmtId="0" fontId="5" fillId="32" borderId="46" xfId="66" applyFont="1" applyFill="1" applyBorder="1" applyAlignment="1">
      <alignment horizontal="distributed" vertical="distributed"/>
      <protection/>
    </xf>
    <xf numFmtId="0" fontId="5" fillId="32" borderId="0" xfId="66" applyFont="1" applyFill="1" applyBorder="1" applyAlignment="1">
      <alignment horizontal="distributed" vertical="distributed"/>
      <protection/>
    </xf>
    <xf numFmtId="0" fontId="5" fillId="32" borderId="15" xfId="66" applyFont="1" applyFill="1" applyBorder="1" applyAlignment="1">
      <alignment horizontal="distributed" vertical="distributed"/>
      <protection/>
    </xf>
    <xf numFmtId="0" fontId="5" fillId="32" borderId="14" xfId="66" applyFont="1" applyFill="1" applyBorder="1" applyAlignment="1">
      <alignment horizontal="distributed" vertical="distributed"/>
      <protection/>
    </xf>
    <xf numFmtId="0" fontId="5" fillId="32" borderId="23" xfId="66" applyFont="1" applyFill="1" applyBorder="1" applyAlignment="1">
      <alignment horizontal="distributed" vertical="distributed"/>
      <protection/>
    </xf>
    <xf numFmtId="0" fontId="5" fillId="32" borderId="17" xfId="66" applyFont="1" applyFill="1" applyBorder="1" applyAlignment="1">
      <alignment horizontal="distributed" vertical="distributed"/>
      <protection/>
    </xf>
    <xf numFmtId="0" fontId="4" fillId="0" borderId="13" xfId="66" applyFont="1" applyBorder="1" applyAlignment="1">
      <alignment horizontal="left"/>
      <protection/>
    </xf>
    <xf numFmtId="0" fontId="4" fillId="0" borderId="30" xfId="66" applyFont="1" applyBorder="1" applyAlignment="1">
      <alignment horizontal="left"/>
      <protection/>
    </xf>
    <xf numFmtId="0" fontId="4" fillId="0" borderId="16" xfId="66" applyFont="1" applyBorder="1" applyAlignment="1">
      <alignment horizontal="left"/>
      <protection/>
    </xf>
    <xf numFmtId="0" fontId="30" fillId="38" borderId="34" xfId="0" applyFont="1" applyFill="1" applyBorder="1" applyAlignment="1">
      <alignment horizontal="center" vertical="center"/>
    </xf>
    <xf numFmtId="0" fontId="30" fillId="38" borderId="39" xfId="0" applyFont="1" applyFill="1" applyBorder="1" applyAlignment="1">
      <alignment horizontal="center" vertical="center"/>
    </xf>
    <xf numFmtId="0" fontId="30" fillId="38" borderId="51" xfId="0" applyFont="1" applyFill="1" applyBorder="1" applyAlignment="1">
      <alignment horizontal="center" vertical="center"/>
    </xf>
    <xf numFmtId="0" fontId="30" fillId="38" borderId="14" xfId="0" applyFont="1" applyFill="1" applyBorder="1" applyAlignment="1">
      <alignment horizontal="center" vertical="center"/>
    </xf>
    <xf numFmtId="0" fontId="30" fillId="38" borderId="50" xfId="0" applyFont="1" applyFill="1" applyBorder="1" applyAlignment="1">
      <alignment horizontal="center" vertical="distributed"/>
    </xf>
    <xf numFmtId="0" fontId="30" fillId="38" borderId="12" xfId="0" applyFont="1" applyFill="1" applyBorder="1" applyAlignment="1">
      <alignment horizontal="center" vertical="distributed"/>
    </xf>
    <xf numFmtId="0" fontId="30" fillId="38" borderId="50" xfId="0" applyFont="1" applyFill="1" applyBorder="1" applyAlignment="1">
      <alignment horizontal="distributed" vertical="center"/>
    </xf>
    <xf numFmtId="0" fontId="30" fillId="38" borderId="12" xfId="0" applyFont="1" applyFill="1" applyBorder="1" applyAlignment="1">
      <alignment horizontal="distributed" vertical="center"/>
    </xf>
    <xf numFmtId="0" fontId="30" fillId="38" borderId="5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45" fillId="0" borderId="13" xfId="68" applyNumberFormat="1" applyFont="1" applyFill="1" applyBorder="1" applyAlignment="1" applyProtection="1">
      <alignment horizontal="center"/>
      <protection/>
    </xf>
    <xf numFmtId="0" fontId="45" fillId="0" borderId="30" xfId="68" applyNumberFormat="1" applyFont="1" applyFill="1" applyBorder="1" applyAlignment="1" applyProtection="1">
      <alignment horizontal="center"/>
      <protection/>
    </xf>
    <xf numFmtId="0" fontId="45" fillId="0" borderId="16" xfId="68" applyNumberFormat="1" applyFont="1" applyFill="1" applyBorder="1" applyAlignment="1" applyProtection="1">
      <alignment horizontal="center"/>
      <protection/>
    </xf>
    <xf numFmtId="0" fontId="7" fillId="0" borderId="0" xfId="57" applyAlignment="1">
      <alignment horizontal="center"/>
      <protection/>
    </xf>
    <xf numFmtId="0" fontId="7" fillId="0" borderId="11" xfId="57" applyFont="1" applyBorder="1" applyAlignment="1">
      <alignment horizontal="left" vertical="distributed"/>
      <protection/>
    </xf>
    <xf numFmtId="0" fontId="7" fillId="0" borderId="11" xfId="57" applyBorder="1" applyAlignment="1">
      <alignment horizontal="left" vertical="distributed"/>
      <protection/>
    </xf>
    <xf numFmtId="0" fontId="8" fillId="32" borderId="11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3" xfId="57" applyFont="1" applyBorder="1" applyAlignment="1">
      <alignment horizontal="left" vertical="distributed"/>
      <protection/>
    </xf>
    <xf numFmtId="0" fontId="8" fillId="0" borderId="30" xfId="57" applyFont="1" applyBorder="1" applyAlignment="1">
      <alignment horizontal="left" vertical="distributed"/>
      <protection/>
    </xf>
    <xf numFmtId="0" fontId="8" fillId="0" borderId="16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7" fillId="0" borderId="0" xfId="57" applyBorder="1" applyAlignment="1">
      <alignment horizontal="right"/>
      <protection/>
    </xf>
    <xf numFmtId="0" fontId="8" fillId="32" borderId="11" xfId="57" applyFont="1" applyFill="1" applyBorder="1" applyAlignment="1">
      <alignment horizontal="center" vertical="center"/>
      <protection/>
    </xf>
    <xf numFmtId="0" fontId="8" fillId="32" borderId="11" xfId="57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5" fillId="0" borderId="23" xfId="58" applyFont="1" applyBorder="1" applyAlignment="1">
      <alignment horizontal="right"/>
      <protection/>
    </xf>
    <xf numFmtId="0" fontId="6" fillId="32" borderId="11" xfId="58" applyFont="1" applyFill="1" applyBorder="1" applyAlignment="1">
      <alignment horizontal="center" vertical="center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3. mell. helyett" xfId="59"/>
    <cellStyle name="Normál_1szm" xfId="60"/>
    <cellStyle name="Normál_2004.évi normatívák" xfId="61"/>
    <cellStyle name="Normál_2010.évi tervezett beruházás, felújítás" xfId="62"/>
    <cellStyle name="Normál_3aszm" xfId="63"/>
    <cellStyle name="Normál_5szm" xfId="64"/>
    <cellStyle name="Normál_6szm" xfId="65"/>
    <cellStyle name="Normál_8szm" xfId="66"/>
    <cellStyle name="Normál_költségvetés módosítás I." xfId="67"/>
    <cellStyle name="Normál_önkormányzat 2014. évi beszámoló" xfId="68"/>
    <cellStyle name="Normál_pe.átadások, támogatások 2003.évben" xfId="69"/>
    <cellStyle name="Normál_pénzmaradvány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83"/>
  <sheetViews>
    <sheetView tabSelected="1" view="pageLayout" zoomScaleSheetLayoutView="100" workbookViewId="0" topLeftCell="A1">
      <selection activeCell="E61" sqref="E61"/>
    </sheetView>
  </sheetViews>
  <sheetFormatPr defaultColWidth="9.00390625" defaultRowHeight="12.75"/>
  <cols>
    <col min="1" max="1" width="13.125" style="22" customWidth="1"/>
    <col min="2" max="2" width="54.875" style="22" customWidth="1"/>
    <col min="3" max="3" width="18.625" style="22" customWidth="1"/>
    <col min="4" max="4" width="13.25390625" style="22" customWidth="1"/>
    <col min="5" max="5" width="14.00390625" style="22" customWidth="1"/>
    <col min="6" max="6" width="14.25390625" style="22" customWidth="1"/>
    <col min="7" max="7" width="14.125" style="22" customWidth="1"/>
    <col min="8" max="8" width="14.00390625" style="22" customWidth="1"/>
    <col min="9" max="16384" width="9.125" style="22" customWidth="1"/>
  </cols>
  <sheetData>
    <row r="1" spans="1:8" ht="15" customHeight="1">
      <c r="A1" s="656" t="s">
        <v>207</v>
      </c>
      <c r="B1" s="657" t="s">
        <v>13</v>
      </c>
      <c r="C1" s="658" t="s">
        <v>512</v>
      </c>
      <c r="D1" s="655" t="s">
        <v>539</v>
      </c>
      <c r="E1" s="652" t="s">
        <v>565</v>
      </c>
      <c r="F1" s="652" t="s">
        <v>579</v>
      </c>
      <c r="G1" s="652" t="s">
        <v>601</v>
      </c>
      <c r="H1" s="652" t="s">
        <v>618</v>
      </c>
    </row>
    <row r="2" spans="1:8" ht="15" customHeight="1">
      <c r="A2" s="656"/>
      <c r="B2" s="657"/>
      <c r="C2" s="659"/>
      <c r="D2" s="655"/>
      <c r="E2" s="653"/>
      <c r="F2" s="653"/>
      <c r="G2" s="653"/>
      <c r="H2" s="653"/>
    </row>
    <row r="3" spans="1:8" ht="24.75" customHeight="1">
      <c r="A3" s="30" t="s">
        <v>90</v>
      </c>
      <c r="B3" s="76" t="s">
        <v>251</v>
      </c>
      <c r="C3" s="23"/>
      <c r="D3" s="395"/>
      <c r="E3" s="395"/>
      <c r="F3" s="395"/>
      <c r="G3" s="395"/>
      <c r="H3" s="395"/>
    </row>
    <row r="4" spans="1:8" ht="19.5" customHeight="1">
      <c r="A4" s="30" t="s">
        <v>205</v>
      </c>
      <c r="B4" s="76" t="s">
        <v>338</v>
      </c>
      <c r="C4" s="24"/>
      <c r="D4" s="395"/>
      <c r="E4" s="395"/>
      <c r="F4" s="395"/>
      <c r="G4" s="395"/>
      <c r="H4" s="395"/>
    </row>
    <row r="5" spans="1:8" ht="19.5" customHeight="1">
      <c r="A5" s="26" t="s">
        <v>211</v>
      </c>
      <c r="B5" s="75" t="s">
        <v>212</v>
      </c>
      <c r="C5" s="406">
        <f>SUM(C6:C9)</f>
        <v>47262000</v>
      </c>
      <c r="D5" s="418">
        <f>SUM(D6:D9)</f>
        <v>42056450</v>
      </c>
      <c r="E5" s="418">
        <f>SUM(E6:E10)</f>
        <v>42171077</v>
      </c>
      <c r="F5" s="418">
        <f>SUM(F6:F10)</f>
        <v>45137138</v>
      </c>
      <c r="G5" s="418">
        <f>SUM(G6:G10)</f>
        <v>46163800</v>
      </c>
      <c r="H5" s="418">
        <f>SUM(H6:H10)</f>
        <v>46163800</v>
      </c>
    </row>
    <row r="6" spans="1:8" ht="19.5" customHeight="1">
      <c r="A6" s="23" t="s">
        <v>206</v>
      </c>
      <c r="B6" s="257" t="s">
        <v>332</v>
      </c>
      <c r="C6" s="414">
        <v>15188000</v>
      </c>
      <c r="D6" s="414">
        <v>16521419</v>
      </c>
      <c r="E6" s="414">
        <v>16521419</v>
      </c>
      <c r="F6" s="414">
        <v>17545549</v>
      </c>
      <c r="G6" s="414">
        <v>17545549</v>
      </c>
      <c r="H6" s="414">
        <v>17545549</v>
      </c>
    </row>
    <row r="7" spans="1:8" ht="19.5" customHeight="1">
      <c r="A7" s="23" t="s">
        <v>208</v>
      </c>
      <c r="B7" s="259" t="s">
        <v>333</v>
      </c>
      <c r="C7" s="414">
        <v>20876000</v>
      </c>
      <c r="D7" s="414">
        <v>15474220</v>
      </c>
      <c r="E7" s="414">
        <v>15474220</v>
      </c>
      <c r="F7" s="414">
        <v>15874580</v>
      </c>
      <c r="G7" s="414">
        <f>F7-60593</f>
        <v>15813987</v>
      </c>
      <c r="H7" s="414">
        <v>15813987</v>
      </c>
    </row>
    <row r="8" spans="1:8" ht="19.5" customHeight="1">
      <c r="A8" s="26" t="s">
        <v>209</v>
      </c>
      <c r="B8" s="257" t="s">
        <v>411</v>
      </c>
      <c r="C8" s="414">
        <v>9998000</v>
      </c>
      <c r="D8" s="414">
        <v>8860811</v>
      </c>
      <c r="E8" s="414">
        <v>8860811</v>
      </c>
      <c r="F8" s="414">
        <v>8863091</v>
      </c>
      <c r="G8" s="414">
        <f>F8-60990</f>
        <v>8802101</v>
      </c>
      <c r="H8" s="414">
        <v>8802101</v>
      </c>
    </row>
    <row r="9" spans="1:8" ht="19.5" customHeight="1">
      <c r="A9" s="268" t="s">
        <v>318</v>
      </c>
      <c r="B9" s="257" t="s">
        <v>334</v>
      </c>
      <c r="C9" s="414">
        <v>1200000</v>
      </c>
      <c r="D9" s="414">
        <v>1200000</v>
      </c>
      <c r="E9" s="414">
        <v>1200000</v>
      </c>
      <c r="F9" s="414">
        <v>1200000</v>
      </c>
      <c r="G9" s="414">
        <v>1200000</v>
      </c>
      <c r="H9" s="414">
        <v>1200000</v>
      </c>
    </row>
    <row r="10" spans="1:8" ht="19.5" customHeight="1">
      <c r="A10" s="26" t="s">
        <v>210</v>
      </c>
      <c r="B10" s="257" t="s">
        <v>335</v>
      </c>
      <c r="C10" s="414"/>
      <c r="D10" s="414"/>
      <c r="E10" s="414">
        <v>114627</v>
      </c>
      <c r="F10" s="414">
        <v>1653918</v>
      </c>
      <c r="G10" s="414">
        <f>F10+1085850+62395</f>
        <v>2802163</v>
      </c>
      <c r="H10" s="414">
        <v>2802163</v>
      </c>
    </row>
    <row r="11" spans="1:8" ht="19.5" customHeight="1">
      <c r="A11" s="26" t="s">
        <v>238</v>
      </c>
      <c r="B11" s="259" t="s">
        <v>336</v>
      </c>
      <c r="C11" s="414">
        <v>3517000</v>
      </c>
      <c r="D11" s="414">
        <v>4595230</v>
      </c>
      <c r="E11" s="414">
        <v>9250487</v>
      </c>
      <c r="F11" s="414">
        <v>9223357</v>
      </c>
      <c r="G11" s="414">
        <v>8854661</v>
      </c>
      <c r="H11" s="414">
        <v>8700863</v>
      </c>
    </row>
    <row r="12" spans="1:8" ht="19.5" customHeight="1">
      <c r="A12" s="201"/>
      <c r="B12" s="202" t="s">
        <v>337</v>
      </c>
      <c r="C12" s="407">
        <f aca="true" t="shared" si="0" ref="C12:H12">SUM(C6:C11)</f>
        <v>50779000</v>
      </c>
      <c r="D12" s="415">
        <f t="shared" si="0"/>
        <v>46651680</v>
      </c>
      <c r="E12" s="415">
        <f t="shared" si="0"/>
        <v>51421564</v>
      </c>
      <c r="F12" s="415">
        <f t="shared" si="0"/>
        <v>54360495</v>
      </c>
      <c r="G12" s="415">
        <f t="shared" si="0"/>
        <v>55018461</v>
      </c>
      <c r="H12" s="415">
        <f t="shared" si="0"/>
        <v>54864663</v>
      </c>
    </row>
    <row r="13" spans="1:8" ht="19.5" customHeight="1">
      <c r="A13" s="193" t="s">
        <v>213</v>
      </c>
      <c r="B13" s="192" t="s">
        <v>254</v>
      </c>
      <c r="C13" s="408"/>
      <c r="D13" s="416"/>
      <c r="E13" s="416"/>
      <c r="F13" s="416"/>
      <c r="G13" s="416"/>
      <c r="H13" s="416"/>
    </row>
    <row r="14" spans="1:8" ht="19.5" customHeight="1">
      <c r="A14" s="507" t="s">
        <v>580</v>
      </c>
      <c r="B14" s="506" t="s">
        <v>581</v>
      </c>
      <c r="C14" s="408"/>
      <c r="D14" s="416"/>
      <c r="E14" s="416"/>
      <c r="F14" s="416">
        <v>17485900</v>
      </c>
      <c r="G14" s="416">
        <f>F14+1615760</f>
        <v>19101660</v>
      </c>
      <c r="H14" s="416">
        <v>19101660</v>
      </c>
    </row>
    <row r="15" spans="1:8" ht="19.5" customHeight="1">
      <c r="A15" s="23" t="s">
        <v>252</v>
      </c>
      <c r="B15" s="200" t="s">
        <v>253</v>
      </c>
      <c r="C15" s="409">
        <v>31500000</v>
      </c>
      <c r="D15" s="416">
        <v>0</v>
      </c>
      <c r="E15" s="416">
        <v>41160604</v>
      </c>
      <c r="F15" s="416">
        <v>41160604</v>
      </c>
      <c r="G15" s="416">
        <v>41160604</v>
      </c>
      <c r="H15" s="416">
        <v>39103204</v>
      </c>
    </row>
    <row r="16" spans="1:8" ht="19.5" customHeight="1">
      <c r="A16" s="204"/>
      <c r="B16" s="205" t="s">
        <v>255</v>
      </c>
      <c r="C16" s="407">
        <f>C15</f>
        <v>31500000</v>
      </c>
      <c r="D16" s="415">
        <f>D15</f>
        <v>0</v>
      </c>
      <c r="E16" s="415">
        <f>E15</f>
        <v>41160604</v>
      </c>
      <c r="F16" s="415">
        <f>SUM(F14:F15)</f>
        <v>58646504</v>
      </c>
      <c r="G16" s="415">
        <f>SUM(G14:G15)</f>
        <v>60262264</v>
      </c>
      <c r="H16" s="415">
        <f>SUM(H14:H15)</f>
        <v>58204864</v>
      </c>
    </row>
    <row r="17" spans="1:8" ht="19.5" customHeight="1">
      <c r="A17" s="28" t="s">
        <v>214</v>
      </c>
      <c r="B17" s="77" t="s">
        <v>119</v>
      </c>
      <c r="C17" s="408"/>
      <c r="D17" s="416"/>
      <c r="E17" s="416"/>
      <c r="F17" s="416"/>
      <c r="G17" s="416"/>
      <c r="H17" s="416"/>
    </row>
    <row r="18" spans="1:8" ht="19.5" customHeight="1">
      <c r="A18" s="26" t="s">
        <v>235</v>
      </c>
      <c r="B18" s="259" t="s">
        <v>343</v>
      </c>
      <c r="C18" s="409">
        <v>4300000</v>
      </c>
      <c r="D18" s="416">
        <v>5000000</v>
      </c>
      <c r="E18" s="416">
        <v>5000000</v>
      </c>
      <c r="F18" s="416">
        <v>5000000</v>
      </c>
      <c r="G18" s="416">
        <f>F18-426336</f>
        <v>4573664</v>
      </c>
      <c r="H18" s="416">
        <v>4573664</v>
      </c>
    </row>
    <row r="19" spans="1:8" ht="19.5" customHeight="1">
      <c r="A19" s="26" t="s">
        <v>215</v>
      </c>
      <c r="B19" s="74" t="s">
        <v>216</v>
      </c>
      <c r="C19" s="409"/>
      <c r="D19" s="416"/>
      <c r="E19" s="416"/>
      <c r="F19" s="416"/>
      <c r="G19" s="416"/>
      <c r="H19" s="416"/>
    </row>
    <row r="20" spans="1:8" ht="19.5" customHeight="1">
      <c r="A20" s="26" t="s">
        <v>259</v>
      </c>
      <c r="B20" s="257" t="s">
        <v>339</v>
      </c>
      <c r="C20" s="409">
        <v>4000000</v>
      </c>
      <c r="D20" s="416">
        <v>6000000</v>
      </c>
      <c r="E20" s="416">
        <v>6000000</v>
      </c>
      <c r="F20" s="416">
        <v>6000000</v>
      </c>
      <c r="G20" s="416">
        <f>F20+1203605</f>
        <v>7203605</v>
      </c>
      <c r="H20" s="416">
        <v>7203605</v>
      </c>
    </row>
    <row r="21" spans="1:8" ht="19.5" customHeight="1">
      <c r="A21" s="268" t="s">
        <v>340</v>
      </c>
      <c r="B21" s="74" t="s">
        <v>260</v>
      </c>
      <c r="C21" s="409">
        <v>1300000</v>
      </c>
      <c r="D21" s="416">
        <v>1300000</v>
      </c>
      <c r="E21" s="416">
        <v>1300000</v>
      </c>
      <c r="F21" s="416">
        <v>1300000</v>
      </c>
      <c r="G21" s="416">
        <f>F21+40035</f>
        <v>1340035</v>
      </c>
      <c r="H21" s="416">
        <v>1340035</v>
      </c>
    </row>
    <row r="22" spans="1:8" ht="19.5" customHeight="1">
      <c r="A22" s="268" t="s">
        <v>341</v>
      </c>
      <c r="B22" s="257" t="s">
        <v>342</v>
      </c>
      <c r="C22" s="409"/>
      <c r="D22" s="416"/>
      <c r="E22" s="416"/>
      <c r="F22" s="416"/>
      <c r="G22" s="416"/>
      <c r="H22" s="416"/>
    </row>
    <row r="23" spans="1:8" ht="19.5" customHeight="1">
      <c r="A23" s="26" t="s">
        <v>236</v>
      </c>
      <c r="B23" s="74" t="s">
        <v>237</v>
      </c>
      <c r="C23" s="409"/>
      <c r="D23" s="416"/>
      <c r="E23" s="416"/>
      <c r="F23" s="416"/>
      <c r="G23" s="416">
        <v>245174</v>
      </c>
      <c r="H23" s="416">
        <v>245174</v>
      </c>
    </row>
    <row r="24" spans="1:8" ht="19.5" customHeight="1">
      <c r="A24" s="201"/>
      <c r="B24" s="206" t="s">
        <v>262</v>
      </c>
      <c r="C24" s="407">
        <f aca="true" t="shared" si="1" ref="C24:H24">C18+C20+C19+C21+C22+C23</f>
        <v>9600000</v>
      </c>
      <c r="D24" s="415">
        <f t="shared" si="1"/>
        <v>12300000</v>
      </c>
      <c r="E24" s="415">
        <f t="shared" si="1"/>
        <v>12300000</v>
      </c>
      <c r="F24" s="415">
        <f t="shared" si="1"/>
        <v>12300000</v>
      </c>
      <c r="G24" s="415">
        <f t="shared" si="1"/>
        <v>13362478</v>
      </c>
      <c r="H24" s="415">
        <f t="shared" si="1"/>
        <v>13362478</v>
      </c>
    </row>
    <row r="25" spans="1:8" ht="19.5" customHeight="1">
      <c r="A25" s="207" t="s">
        <v>217</v>
      </c>
      <c r="B25" s="202" t="s">
        <v>53</v>
      </c>
      <c r="C25" s="407">
        <v>20512000</v>
      </c>
      <c r="D25" s="415">
        <v>22629750</v>
      </c>
      <c r="E25" s="415">
        <v>22629750</v>
      </c>
      <c r="F25" s="415">
        <v>22629750</v>
      </c>
      <c r="G25" s="415">
        <f>F25+2989916</f>
        <v>25619666</v>
      </c>
      <c r="H25" s="415">
        <v>25619666</v>
      </c>
    </row>
    <row r="26" spans="1:8" ht="19.5" customHeight="1">
      <c r="A26" s="28" t="s">
        <v>218</v>
      </c>
      <c r="B26" s="76" t="s">
        <v>99</v>
      </c>
      <c r="C26" s="409"/>
      <c r="D26" s="416"/>
      <c r="E26" s="416"/>
      <c r="F26" s="416"/>
      <c r="G26" s="416"/>
      <c r="H26" s="416"/>
    </row>
    <row r="27" spans="1:8" ht="19.5" customHeight="1">
      <c r="A27" s="26" t="s">
        <v>244</v>
      </c>
      <c r="B27" s="74" t="s">
        <v>245</v>
      </c>
      <c r="C27" s="409"/>
      <c r="D27" s="416"/>
      <c r="E27" s="416"/>
      <c r="F27" s="416"/>
      <c r="G27" s="416"/>
      <c r="H27" s="416"/>
    </row>
    <row r="28" spans="1:8" ht="19.5" customHeight="1">
      <c r="A28" s="268" t="s">
        <v>344</v>
      </c>
      <c r="B28" s="257" t="s">
        <v>345</v>
      </c>
      <c r="C28" s="409"/>
      <c r="D28" s="416"/>
      <c r="E28" s="416"/>
      <c r="F28" s="416"/>
      <c r="G28" s="416"/>
      <c r="H28" s="416"/>
    </row>
    <row r="29" spans="1:8" ht="19.5" customHeight="1">
      <c r="A29" s="201"/>
      <c r="B29" s="202" t="s">
        <v>256</v>
      </c>
      <c r="C29" s="407">
        <f aca="true" t="shared" si="2" ref="C29:H29">SUM(C27:C28)</f>
        <v>0</v>
      </c>
      <c r="D29" s="417">
        <f t="shared" si="2"/>
        <v>0</v>
      </c>
      <c r="E29" s="417">
        <f t="shared" si="2"/>
        <v>0</v>
      </c>
      <c r="F29" s="417">
        <f t="shared" si="2"/>
        <v>0</v>
      </c>
      <c r="G29" s="417">
        <f t="shared" si="2"/>
        <v>0</v>
      </c>
      <c r="H29" s="417">
        <f t="shared" si="2"/>
        <v>0</v>
      </c>
    </row>
    <row r="30" spans="1:8" ht="19.5" customHeight="1">
      <c r="A30" s="28" t="s">
        <v>219</v>
      </c>
      <c r="B30" s="76" t="s">
        <v>220</v>
      </c>
      <c r="C30" s="410"/>
      <c r="D30" s="416"/>
      <c r="E30" s="416"/>
      <c r="F30" s="416"/>
      <c r="G30" s="416"/>
      <c r="H30" s="416"/>
    </row>
    <row r="31" spans="1:8" ht="19.5" customHeight="1">
      <c r="A31" s="268" t="s">
        <v>346</v>
      </c>
      <c r="B31" s="257" t="s">
        <v>412</v>
      </c>
      <c r="C31" s="409"/>
      <c r="D31" s="416"/>
      <c r="E31" s="416"/>
      <c r="F31" s="416"/>
      <c r="G31" s="416"/>
      <c r="H31" s="416"/>
    </row>
    <row r="32" spans="1:8" ht="19.5" customHeight="1">
      <c r="A32" s="268" t="s">
        <v>347</v>
      </c>
      <c r="B32" s="257" t="s">
        <v>348</v>
      </c>
      <c r="C32" s="409"/>
      <c r="D32" s="416"/>
      <c r="E32" s="416"/>
      <c r="F32" s="416"/>
      <c r="G32" s="416"/>
      <c r="H32" s="416"/>
    </row>
    <row r="33" spans="1:8" ht="19.5" customHeight="1">
      <c r="A33" s="201"/>
      <c r="B33" s="202" t="s">
        <v>257</v>
      </c>
      <c r="C33" s="407">
        <f aca="true" t="shared" si="3" ref="C33:H33">SUM(C31:C32)</f>
        <v>0</v>
      </c>
      <c r="D33" s="417">
        <f t="shared" si="3"/>
        <v>0</v>
      </c>
      <c r="E33" s="417">
        <f t="shared" si="3"/>
        <v>0</v>
      </c>
      <c r="F33" s="417">
        <f t="shared" si="3"/>
        <v>0</v>
      </c>
      <c r="G33" s="417">
        <f t="shared" si="3"/>
        <v>0</v>
      </c>
      <c r="H33" s="417">
        <f t="shared" si="3"/>
        <v>0</v>
      </c>
    </row>
    <row r="34" spans="1:8" ht="19.5" customHeight="1">
      <c r="A34" s="29" t="s">
        <v>221</v>
      </c>
      <c r="B34" s="76" t="s">
        <v>222</v>
      </c>
      <c r="C34" s="410"/>
      <c r="D34" s="416"/>
      <c r="E34" s="416"/>
      <c r="F34" s="416"/>
      <c r="G34" s="416"/>
      <c r="H34" s="416"/>
    </row>
    <row r="35" spans="1:8" ht="19.5" customHeight="1">
      <c r="A35" s="298" t="s">
        <v>349</v>
      </c>
      <c r="B35" s="259" t="s">
        <v>350</v>
      </c>
      <c r="C35" s="411">
        <v>26000</v>
      </c>
      <c r="D35" s="416">
        <v>0</v>
      </c>
      <c r="E35" s="416">
        <v>0</v>
      </c>
      <c r="F35" s="416">
        <v>0</v>
      </c>
      <c r="G35" s="416">
        <v>0</v>
      </c>
      <c r="H35" s="416">
        <v>0</v>
      </c>
    </row>
    <row r="36" spans="1:8" ht="19.5" customHeight="1">
      <c r="A36" s="298" t="s">
        <v>351</v>
      </c>
      <c r="B36" s="259" t="s">
        <v>352</v>
      </c>
      <c r="C36" s="411"/>
      <c r="D36" s="416"/>
      <c r="E36" s="416">
        <v>7662000</v>
      </c>
      <c r="F36" s="416">
        <v>7662000</v>
      </c>
      <c r="G36" s="416">
        <v>7662000</v>
      </c>
      <c r="H36" s="416">
        <v>7662000</v>
      </c>
    </row>
    <row r="37" spans="1:8" ht="19.5" customHeight="1">
      <c r="A37" s="208"/>
      <c r="B37" s="202" t="s">
        <v>258</v>
      </c>
      <c r="C37" s="412">
        <f aca="true" t="shared" si="4" ref="C37:H37">SUM(C35:C36)</f>
        <v>26000</v>
      </c>
      <c r="D37" s="417">
        <f t="shared" si="4"/>
        <v>0</v>
      </c>
      <c r="E37" s="417">
        <f t="shared" si="4"/>
        <v>7662000</v>
      </c>
      <c r="F37" s="417">
        <f t="shared" si="4"/>
        <v>7662000</v>
      </c>
      <c r="G37" s="417">
        <f t="shared" si="4"/>
        <v>7662000</v>
      </c>
      <c r="H37" s="417">
        <f t="shared" si="4"/>
        <v>7662000</v>
      </c>
    </row>
    <row r="38" spans="1:8" ht="19.5" customHeight="1">
      <c r="A38" s="209" t="s">
        <v>223</v>
      </c>
      <c r="B38" s="210" t="s">
        <v>224</v>
      </c>
      <c r="C38" s="413">
        <f aca="true" t="shared" si="5" ref="C38:H38">C12+C16+C24+C25+C29+C33+C37</f>
        <v>112417000</v>
      </c>
      <c r="D38" s="415">
        <f t="shared" si="5"/>
        <v>81581430</v>
      </c>
      <c r="E38" s="415">
        <f t="shared" si="5"/>
        <v>135173918</v>
      </c>
      <c r="F38" s="415">
        <f t="shared" si="5"/>
        <v>155598749</v>
      </c>
      <c r="G38" s="415">
        <f t="shared" si="5"/>
        <v>161924869</v>
      </c>
      <c r="H38" s="415">
        <f t="shared" si="5"/>
        <v>159713671</v>
      </c>
    </row>
    <row r="39" spans="1:8" ht="19.5" customHeight="1">
      <c r="A39" s="28" t="s">
        <v>603</v>
      </c>
      <c r="B39" s="76" t="s">
        <v>353</v>
      </c>
      <c r="C39" s="410">
        <v>5923000</v>
      </c>
      <c r="D39" s="418">
        <v>8696901</v>
      </c>
      <c r="E39" s="418">
        <v>12298345</v>
      </c>
      <c r="F39" s="418">
        <v>12298345</v>
      </c>
      <c r="G39" s="418">
        <v>12298345</v>
      </c>
      <c r="H39" s="418">
        <v>11129486</v>
      </c>
    </row>
    <row r="40" spans="1:8" ht="19.5" customHeight="1">
      <c r="A40" s="28" t="s">
        <v>604</v>
      </c>
      <c r="B40" s="76" t="s">
        <v>602</v>
      </c>
      <c r="C40" s="410"/>
      <c r="D40" s="418"/>
      <c r="E40" s="418"/>
      <c r="F40" s="418"/>
      <c r="G40" s="418">
        <v>1411250</v>
      </c>
      <c r="H40" s="418">
        <v>1411250</v>
      </c>
    </row>
    <row r="41" spans="1:8" ht="19.5" customHeight="1">
      <c r="A41" s="512" t="s">
        <v>605</v>
      </c>
      <c r="B41" s="514" t="s">
        <v>606</v>
      </c>
      <c r="C41" s="513"/>
      <c r="D41" s="415"/>
      <c r="E41" s="415"/>
      <c r="F41" s="415"/>
      <c r="G41" s="415">
        <f>SUM(G39:G40)</f>
        <v>13709595</v>
      </c>
      <c r="H41" s="415">
        <f>SUM(H39:H40)</f>
        <v>12540736</v>
      </c>
    </row>
    <row r="42" spans="1:8" ht="19.5" customHeight="1">
      <c r="A42" s="201"/>
      <c r="B42" s="202" t="s">
        <v>261</v>
      </c>
      <c r="C42" s="407">
        <f>C38+C39</f>
        <v>118340000</v>
      </c>
      <c r="D42" s="415">
        <f>D38+D39</f>
        <v>90278331</v>
      </c>
      <c r="E42" s="415">
        <f>E38+E39</f>
        <v>147472263</v>
      </c>
      <c r="F42" s="415">
        <f>F38+F39</f>
        <v>167897094</v>
      </c>
      <c r="G42" s="415">
        <f>G38+G41</f>
        <v>175634464</v>
      </c>
      <c r="H42" s="415">
        <f>H38+H41</f>
        <v>172254407</v>
      </c>
    </row>
    <row r="43" spans="1:3" ht="12.75" customHeight="1">
      <c r="A43" s="27"/>
      <c r="B43" s="27"/>
      <c r="C43" s="326"/>
    </row>
    <row r="44" spans="1:8" ht="18" customHeight="1">
      <c r="A44" s="662" t="s">
        <v>264</v>
      </c>
      <c r="B44" s="663" t="s">
        <v>13</v>
      </c>
      <c r="C44" s="660" t="s">
        <v>413</v>
      </c>
      <c r="D44" s="654" t="s">
        <v>540</v>
      </c>
      <c r="E44" s="652" t="s">
        <v>565</v>
      </c>
      <c r="F44" s="652" t="s">
        <v>579</v>
      </c>
      <c r="G44" s="652" t="s">
        <v>601</v>
      </c>
      <c r="H44" s="652" t="s">
        <v>601</v>
      </c>
    </row>
    <row r="45" spans="1:8" ht="15" customHeight="1">
      <c r="A45" s="662"/>
      <c r="B45" s="663"/>
      <c r="C45" s="661"/>
      <c r="D45" s="654"/>
      <c r="E45" s="653"/>
      <c r="F45" s="653"/>
      <c r="G45" s="653"/>
      <c r="H45" s="653"/>
    </row>
    <row r="46" spans="1:8" ht="15.75">
      <c r="A46" s="102" t="s">
        <v>263</v>
      </c>
      <c r="B46" s="211" t="s">
        <v>354</v>
      </c>
      <c r="C46" s="419"/>
      <c r="D46" s="416"/>
      <c r="E46" s="416"/>
      <c r="F46" s="416"/>
      <c r="G46" s="416"/>
      <c r="H46" s="416"/>
    </row>
    <row r="47" spans="1:8" ht="15">
      <c r="A47" s="149" t="s">
        <v>225</v>
      </c>
      <c r="B47" s="101" t="s">
        <v>265</v>
      </c>
      <c r="C47" s="420">
        <v>29859845</v>
      </c>
      <c r="D47" s="416">
        <v>28061649</v>
      </c>
      <c r="E47" s="416">
        <v>32224455</v>
      </c>
      <c r="F47" s="416">
        <v>33814333</v>
      </c>
      <c r="G47" s="416">
        <f>F47-392870</f>
        <v>33421463</v>
      </c>
      <c r="H47" s="416">
        <v>31887432</v>
      </c>
    </row>
    <row r="48" spans="1:8" ht="19.5" customHeight="1">
      <c r="A48" s="149" t="s">
        <v>226</v>
      </c>
      <c r="B48" s="299" t="s">
        <v>266</v>
      </c>
      <c r="C48" s="420">
        <v>7926907</v>
      </c>
      <c r="D48" s="416">
        <v>6096828</v>
      </c>
      <c r="E48" s="416">
        <v>6629059</v>
      </c>
      <c r="F48" s="416">
        <v>6978832</v>
      </c>
      <c r="G48" s="416">
        <f>F48-86431</f>
        <v>6892401</v>
      </c>
      <c r="H48" s="416">
        <f>1617298+5189682</f>
        <v>6806980</v>
      </c>
    </row>
    <row r="49" spans="1:8" ht="19.5" customHeight="1">
      <c r="A49" s="150" t="s">
        <v>227</v>
      </c>
      <c r="B49" s="299" t="s">
        <v>228</v>
      </c>
      <c r="C49" s="420">
        <v>35731248</v>
      </c>
      <c r="D49" s="416">
        <v>37825338</v>
      </c>
      <c r="E49" s="416">
        <v>38368185</v>
      </c>
      <c r="F49" s="416">
        <v>39370465</v>
      </c>
      <c r="G49" s="416">
        <v>40641710</v>
      </c>
      <c r="H49" s="416">
        <f>19700908+16485117</f>
        <v>36186025</v>
      </c>
    </row>
    <row r="50" spans="1:8" ht="19.5" customHeight="1">
      <c r="A50" s="150" t="s">
        <v>229</v>
      </c>
      <c r="B50" s="299" t="s">
        <v>79</v>
      </c>
      <c r="C50" s="420">
        <v>4584000</v>
      </c>
      <c r="D50" s="416">
        <v>4620000</v>
      </c>
      <c r="E50" s="416">
        <v>4620000</v>
      </c>
      <c r="F50" s="416">
        <v>4817000</v>
      </c>
      <c r="G50" s="416">
        <v>4990000</v>
      </c>
      <c r="H50" s="416">
        <v>4931300</v>
      </c>
    </row>
    <row r="51" spans="1:8" ht="19.5" customHeight="1">
      <c r="A51" s="150" t="s">
        <v>230</v>
      </c>
      <c r="B51" s="299" t="s">
        <v>460</v>
      </c>
      <c r="C51" s="420">
        <v>2638000</v>
      </c>
      <c r="D51" s="416">
        <v>9586927</v>
      </c>
      <c r="E51" s="416">
        <v>12720371</v>
      </c>
      <c r="F51" s="416">
        <v>12555271</v>
      </c>
      <c r="G51" s="416">
        <v>16356472</v>
      </c>
      <c r="H51" s="416">
        <v>2100636</v>
      </c>
    </row>
    <row r="52" spans="1:8" ht="19.5" customHeight="1">
      <c r="A52" s="429" t="s">
        <v>541</v>
      </c>
      <c r="B52" s="299" t="s">
        <v>542</v>
      </c>
      <c r="C52" s="420"/>
      <c r="D52" s="416">
        <v>7386927</v>
      </c>
      <c r="E52" s="416">
        <v>10520371</v>
      </c>
      <c r="F52" s="416">
        <v>10355271</v>
      </c>
      <c r="G52" s="416">
        <f>F52+3509815</f>
        <v>13865086</v>
      </c>
      <c r="H52" s="416">
        <v>0</v>
      </c>
    </row>
    <row r="53" spans="1:8" ht="19.5" customHeight="1">
      <c r="A53" s="424"/>
      <c r="B53" s="425" t="s">
        <v>267</v>
      </c>
      <c r="C53" s="426">
        <f aca="true" t="shared" si="6" ref="C53:H53">SUM(C47:C51)</f>
        <v>80740000</v>
      </c>
      <c r="D53" s="427">
        <f t="shared" si="6"/>
        <v>86190742</v>
      </c>
      <c r="E53" s="427">
        <f t="shared" si="6"/>
        <v>94562070</v>
      </c>
      <c r="F53" s="427">
        <f t="shared" si="6"/>
        <v>97535901</v>
      </c>
      <c r="G53" s="427">
        <f t="shared" si="6"/>
        <v>102302046</v>
      </c>
      <c r="H53" s="427">
        <f t="shared" si="6"/>
        <v>81912373</v>
      </c>
    </row>
    <row r="54" spans="1:8" ht="19.5" customHeight="1">
      <c r="A54" s="103" t="s">
        <v>231</v>
      </c>
      <c r="B54" s="148" t="s">
        <v>232</v>
      </c>
      <c r="C54" s="422">
        <v>35600000</v>
      </c>
      <c r="D54" s="418">
        <v>600000</v>
      </c>
      <c r="E54" s="418">
        <v>600000</v>
      </c>
      <c r="F54" s="418">
        <v>1461992</v>
      </c>
      <c r="G54" s="418">
        <f>F54+1355465</f>
        <v>2817457</v>
      </c>
      <c r="H54" s="418">
        <f>1080000+955465</f>
        <v>2035465</v>
      </c>
    </row>
    <row r="55" spans="1:8" ht="19.5" customHeight="1">
      <c r="A55" s="103" t="s">
        <v>233</v>
      </c>
      <c r="B55" s="148" t="s">
        <v>100</v>
      </c>
      <c r="C55" s="421">
        <v>2000000</v>
      </c>
      <c r="D55" s="416">
        <v>2000000</v>
      </c>
      <c r="E55" s="416">
        <v>43160604</v>
      </c>
      <c r="F55" s="416">
        <v>59949612</v>
      </c>
      <c r="G55" s="416">
        <f>F55+1615760</f>
        <v>61565372</v>
      </c>
      <c r="H55" s="416">
        <v>16906126</v>
      </c>
    </row>
    <row r="56" spans="1:8" ht="19.5" customHeight="1">
      <c r="A56" s="103" t="s">
        <v>234</v>
      </c>
      <c r="B56" s="148" t="s">
        <v>505</v>
      </c>
      <c r="C56" s="421"/>
      <c r="D56" s="416"/>
      <c r="E56" s="416">
        <v>7462000</v>
      </c>
      <c r="F56" s="416">
        <v>7462000</v>
      </c>
      <c r="G56" s="416">
        <v>7462000</v>
      </c>
      <c r="H56" s="416">
        <v>7462000</v>
      </c>
    </row>
    <row r="57" spans="1:8" ht="19.5" customHeight="1">
      <c r="A57" s="424"/>
      <c r="B57" s="428" t="s">
        <v>268</v>
      </c>
      <c r="C57" s="426">
        <f aca="true" t="shared" si="7" ref="C57:H57">C54+C55+C56</f>
        <v>37600000</v>
      </c>
      <c r="D57" s="427">
        <f t="shared" si="7"/>
        <v>2600000</v>
      </c>
      <c r="E57" s="427">
        <f t="shared" si="7"/>
        <v>51222604</v>
      </c>
      <c r="F57" s="427">
        <f t="shared" si="7"/>
        <v>68873604</v>
      </c>
      <c r="G57" s="427">
        <f t="shared" si="7"/>
        <v>71844829</v>
      </c>
      <c r="H57" s="427">
        <f t="shared" si="7"/>
        <v>26403591</v>
      </c>
    </row>
    <row r="58" spans="1:8" ht="19.5" customHeight="1">
      <c r="A58" s="103" t="s">
        <v>506</v>
      </c>
      <c r="B58" s="212" t="s">
        <v>507</v>
      </c>
      <c r="C58" s="421">
        <f aca="true" t="shared" si="8" ref="C58:H58">C53+C57</f>
        <v>118340000</v>
      </c>
      <c r="D58" s="418">
        <f t="shared" si="8"/>
        <v>88790742</v>
      </c>
      <c r="E58" s="418">
        <f t="shared" si="8"/>
        <v>145784674</v>
      </c>
      <c r="F58" s="418">
        <f t="shared" si="8"/>
        <v>166409505</v>
      </c>
      <c r="G58" s="418">
        <f t="shared" si="8"/>
        <v>174146875</v>
      </c>
      <c r="H58" s="418">
        <f t="shared" si="8"/>
        <v>108315964</v>
      </c>
    </row>
    <row r="59" spans="1:8" ht="19.5" customHeight="1">
      <c r="A59" s="103" t="s">
        <v>269</v>
      </c>
      <c r="B59" s="95" t="s">
        <v>270</v>
      </c>
      <c r="C59" s="421">
        <v>0</v>
      </c>
      <c r="D59" s="418">
        <v>1487589</v>
      </c>
      <c r="E59" s="418">
        <v>1487589</v>
      </c>
      <c r="F59" s="418">
        <v>1487589</v>
      </c>
      <c r="G59" s="418">
        <v>1487589</v>
      </c>
      <c r="H59" s="418">
        <v>1487589</v>
      </c>
    </row>
    <row r="60" spans="1:8" ht="19.5" customHeight="1">
      <c r="A60" s="213"/>
      <c r="B60" s="214" t="s">
        <v>271</v>
      </c>
      <c r="C60" s="423">
        <f aca="true" t="shared" si="9" ref="C60:H60">C53+C57+C59</f>
        <v>118340000</v>
      </c>
      <c r="D60" s="415">
        <f t="shared" si="9"/>
        <v>90278331</v>
      </c>
      <c r="E60" s="415">
        <f t="shared" si="9"/>
        <v>147272263</v>
      </c>
      <c r="F60" s="415">
        <f t="shared" si="9"/>
        <v>167897094</v>
      </c>
      <c r="G60" s="415">
        <f t="shared" si="9"/>
        <v>175634464</v>
      </c>
      <c r="H60" s="415">
        <f t="shared" si="9"/>
        <v>109803553</v>
      </c>
    </row>
    <row r="61" spans="1:5" ht="15">
      <c r="A61" s="14"/>
      <c r="B61" s="14"/>
      <c r="C61" s="14"/>
      <c r="E61" s="22">
        <f>+'4. számú melléklet   '!S350</f>
        <v>0</v>
      </c>
    </row>
    <row r="62" spans="1:3" ht="14.25">
      <c r="A62" s="27"/>
      <c r="B62" s="27"/>
      <c r="C62" s="27"/>
    </row>
    <row r="63" spans="1:3" ht="14.25">
      <c r="A63" s="27"/>
      <c r="B63" s="27"/>
      <c r="C63" s="27"/>
    </row>
    <row r="64" spans="1:3" ht="14.25">
      <c r="A64" s="27"/>
      <c r="B64" s="27"/>
      <c r="C64" s="27"/>
    </row>
    <row r="65" spans="1:3" ht="14.25">
      <c r="A65" s="27"/>
      <c r="B65" s="27"/>
      <c r="C65" s="27"/>
    </row>
    <row r="66" spans="1:3" ht="14.25">
      <c r="A66" s="27"/>
      <c r="B66" s="27"/>
      <c r="C66" s="27"/>
    </row>
    <row r="67" spans="1:3" ht="14.25">
      <c r="A67" s="27"/>
      <c r="B67" s="27"/>
      <c r="C67" s="27"/>
    </row>
    <row r="68" spans="1:3" ht="14.25">
      <c r="A68" s="27"/>
      <c r="B68" s="27"/>
      <c r="C68" s="27"/>
    </row>
    <row r="69" spans="1:3" ht="14.25">
      <c r="A69" s="27"/>
      <c r="B69" s="27"/>
      <c r="C69" s="27"/>
    </row>
    <row r="70" spans="1:3" ht="14.25">
      <c r="A70" s="27"/>
      <c r="B70" s="27"/>
      <c r="C70" s="27"/>
    </row>
    <row r="71" spans="1:3" ht="14.25">
      <c r="A71" s="27"/>
      <c r="B71" s="27"/>
      <c r="C71" s="27"/>
    </row>
    <row r="72" spans="1:3" ht="14.25">
      <c r="A72" s="27"/>
      <c r="B72" s="27"/>
      <c r="C72" s="27"/>
    </row>
    <row r="73" spans="1:3" ht="14.25">
      <c r="A73" s="27"/>
      <c r="B73" s="27"/>
      <c r="C73" s="27"/>
    </row>
    <row r="74" spans="1:3" ht="14.25">
      <c r="A74" s="27"/>
      <c r="B74" s="27"/>
      <c r="C74" s="27"/>
    </row>
    <row r="75" spans="1:3" ht="14.25">
      <c r="A75" s="27"/>
      <c r="B75" s="27"/>
      <c r="C75" s="27"/>
    </row>
    <row r="76" spans="1:3" ht="14.25">
      <c r="A76" s="27"/>
      <c r="B76" s="27"/>
      <c r="C76" s="27"/>
    </row>
    <row r="77" spans="1:3" ht="14.25">
      <c r="A77" s="27"/>
      <c r="B77" s="27"/>
      <c r="C77" s="27"/>
    </row>
    <row r="78" spans="1:3" ht="14.25">
      <c r="A78" s="27"/>
      <c r="B78" s="27"/>
      <c r="C78" s="27"/>
    </row>
    <row r="79" spans="1:3" ht="14.25">
      <c r="A79" s="27"/>
      <c r="B79" s="27"/>
      <c r="C79" s="27"/>
    </row>
    <row r="80" spans="1:3" ht="14.25">
      <c r="A80" s="27"/>
      <c r="B80" s="27"/>
      <c r="C80" s="27"/>
    </row>
    <row r="81" spans="1:3" ht="14.25">
      <c r="A81" s="27"/>
      <c r="B81" s="27"/>
      <c r="C81" s="27"/>
    </row>
    <row r="82" spans="1:3" ht="14.25">
      <c r="A82" s="27"/>
      <c r="B82" s="27"/>
      <c r="C82" s="27"/>
    </row>
    <row r="83" spans="1:3" ht="14.25">
      <c r="A83" s="27"/>
      <c r="B83" s="27"/>
      <c r="C83" s="27"/>
    </row>
    <row r="84" spans="1:3" ht="14.25">
      <c r="A84" s="27"/>
      <c r="B84" s="27"/>
      <c r="C84" s="27"/>
    </row>
    <row r="85" spans="1:3" ht="14.25">
      <c r="A85" s="27"/>
      <c r="B85" s="27"/>
      <c r="C85" s="27"/>
    </row>
    <row r="86" spans="1:3" ht="14.25">
      <c r="A86" s="27"/>
      <c r="B86" s="27"/>
      <c r="C86" s="27"/>
    </row>
    <row r="87" spans="1:3" ht="14.25">
      <c r="A87" s="27"/>
      <c r="B87" s="27"/>
      <c r="C87" s="27"/>
    </row>
    <row r="88" spans="1:3" ht="14.25">
      <c r="A88" s="27"/>
      <c r="B88" s="27"/>
      <c r="C88" s="27"/>
    </row>
    <row r="89" spans="1:3" ht="14.25">
      <c r="A89" s="27"/>
      <c r="B89" s="27"/>
      <c r="C89" s="27"/>
    </row>
    <row r="90" spans="1:3" ht="14.25">
      <c r="A90" s="27"/>
      <c r="B90" s="27"/>
      <c r="C90" s="27"/>
    </row>
    <row r="91" spans="1:3" ht="14.25">
      <c r="A91" s="27"/>
      <c r="B91" s="27"/>
      <c r="C91" s="27"/>
    </row>
    <row r="92" spans="1:3" ht="14.25">
      <c r="A92" s="27"/>
      <c r="B92" s="27"/>
      <c r="C92" s="27"/>
    </row>
    <row r="93" spans="1:3" ht="14.25">
      <c r="A93" s="27"/>
      <c r="B93" s="27"/>
      <c r="C93" s="27"/>
    </row>
    <row r="94" spans="1:3" ht="14.25">
      <c r="A94" s="27"/>
      <c r="B94" s="27"/>
      <c r="C94" s="27"/>
    </row>
    <row r="95" spans="1:3" ht="14.25">
      <c r="A95" s="27"/>
      <c r="B95" s="27"/>
      <c r="C95" s="27"/>
    </row>
    <row r="96" spans="1:3" ht="14.25">
      <c r="A96" s="27"/>
      <c r="B96" s="27"/>
      <c r="C96" s="27"/>
    </row>
    <row r="97" spans="1:3" ht="14.25">
      <c r="A97" s="27"/>
      <c r="B97" s="27"/>
      <c r="C97" s="27"/>
    </row>
    <row r="98" spans="1:3" ht="14.25">
      <c r="A98" s="27"/>
      <c r="B98" s="27"/>
      <c r="C98" s="27"/>
    </row>
    <row r="99" spans="1:3" ht="14.25">
      <c r="A99" s="27"/>
      <c r="B99" s="27"/>
      <c r="C99" s="27"/>
    </row>
    <row r="100" spans="1:3" ht="14.25">
      <c r="A100" s="27"/>
      <c r="B100" s="27"/>
      <c r="C100" s="27"/>
    </row>
    <row r="101" spans="1:3" ht="14.25">
      <c r="A101" s="27"/>
      <c r="B101" s="27"/>
      <c r="C101" s="27"/>
    </row>
    <row r="102" spans="1:3" ht="14.25">
      <c r="A102" s="27"/>
      <c r="B102" s="27"/>
      <c r="C102" s="27"/>
    </row>
    <row r="103" spans="1:3" ht="14.25">
      <c r="A103" s="27"/>
      <c r="B103" s="27"/>
      <c r="C103" s="27"/>
    </row>
    <row r="104" spans="1:3" ht="14.25">
      <c r="A104" s="27"/>
      <c r="B104" s="27"/>
      <c r="C104" s="27"/>
    </row>
    <row r="105" spans="1:3" ht="14.25">
      <c r="A105" s="27"/>
      <c r="B105" s="27"/>
      <c r="C105" s="27"/>
    </row>
    <row r="106" spans="1:3" ht="14.25">
      <c r="A106" s="27"/>
      <c r="B106" s="27"/>
      <c r="C106" s="27"/>
    </row>
    <row r="107" spans="1:3" ht="14.25">
      <c r="A107" s="27"/>
      <c r="B107" s="27"/>
      <c r="C107" s="27"/>
    </row>
    <row r="108" spans="1:3" ht="14.25">
      <c r="A108" s="27"/>
      <c r="B108" s="27"/>
      <c r="C108" s="27"/>
    </row>
    <row r="109" spans="1:3" ht="14.25">
      <c r="A109" s="27"/>
      <c r="B109" s="27"/>
      <c r="C109" s="27"/>
    </row>
    <row r="110" spans="1:3" ht="14.25">
      <c r="A110" s="27"/>
      <c r="B110" s="27"/>
      <c r="C110" s="27"/>
    </row>
    <row r="111" spans="1:3" ht="14.25">
      <c r="A111" s="27"/>
      <c r="B111" s="27"/>
      <c r="C111" s="27"/>
    </row>
    <row r="112" spans="1:3" ht="14.25">
      <c r="A112" s="27"/>
      <c r="B112" s="27"/>
      <c r="C112" s="27"/>
    </row>
    <row r="113" spans="1:3" ht="14.25">
      <c r="A113" s="27"/>
      <c r="B113" s="27"/>
      <c r="C113" s="27"/>
    </row>
    <row r="114" spans="1:3" ht="14.25">
      <c r="A114" s="27"/>
      <c r="B114" s="27"/>
      <c r="C114" s="27"/>
    </row>
    <row r="115" spans="1:3" ht="14.25">
      <c r="A115" s="27"/>
      <c r="B115" s="27"/>
      <c r="C115" s="27"/>
    </row>
    <row r="116" spans="1:3" ht="14.25">
      <c r="A116" s="27"/>
      <c r="B116" s="27"/>
      <c r="C116" s="27"/>
    </row>
    <row r="117" spans="1:3" ht="14.25">
      <c r="A117" s="27"/>
      <c r="B117" s="27"/>
      <c r="C117" s="27"/>
    </row>
    <row r="118" spans="1:3" ht="14.25">
      <c r="A118" s="27"/>
      <c r="B118" s="27"/>
      <c r="C118" s="27"/>
    </row>
    <row r="119" spans="1:3" ht="14.25">
      <c r="A119" s="27"/>
      <c r="B119" s="27"/>
      <c r="C119" s="27"/>
    </row>
    <row r="120" spans="1:3" ht="14.25">
      <c r="A120" s="27"/>
      <c r="B120" s="27"/>
      <c r="C120" s="27"/>
    </row>
    <row r="121" spans="1:3" ht="14.25">
      <c r="A121" s="27"/>
      <c r="B121" s="27"/>
      <c r="C121" s="27"/>
    </row>
    <row r="122" spans="1:3" ht="14.25">
      <c r="A122" s="27"/>
      <c r="B122" s="27"/>
      <c r="C122" s="27"/>
    </row>
    <row r="123" spans="1:3" ht="14.25">
      <c r="A123" s="27"/>
      <c r="B123" s="27"/>
      <c r="C123" s="27"/>
    </row>
    <row r="124" spans="1:3" ht="14.25">
      <c r="A124" s="27"/>
      <c r="B124" s="27"/>
      <c r="C124" s="27"/>
    </row>
    <row r="125" spans="1:3" ht="14.25">
      <c r="A125" s="27"/>
      <c r="B125" s="27"/>
      <c r="C125" s="27"/>
    </row>
    <row r="126" spans="1:3" ht="14.25">
      <c r="A126" s="27"/>
      <c r="B126" s="27"/>
      <c r="C126" s="27"/>
    </row>
    <row r="127" spans="1:3" ht="14.25">
      <c r="A127" s="27"/>
      <c r="B127" s="27"/>
      <c r="C127" s="27"/>
    </row>
    <row r="128" spans="1:3" ht="14.25">
      <c r="A128" s="27"/>
      <c r="B128" s="27"/>
      <c r="C128" s="27"/>
    </row>
    <row r="129" spans="1:3" ht="14.25">
      <c r="A129" s="27"/>
      <c r="B129" s="27"/>
      <c r="C129" s="27"/>
    </row>
    <row r="130" spans="1:3" ht="14.25">
      <c r="A130" s="27"/>
      <c r="B130" s="27"/>
      <c r="C130" s="27"/>
    </row>
    <row r="131" spans="1:3" ht="14.25">
      <c r="A131" s="27"/>
      <c r="B131" s="27"/>
      <c r="C131" s="27"/>
    </row>
    <row r="132" spans="1:3" ht="14.25">
      <c r="A132" s="27"/>
      <c r="B132" s="27"/>
      <c r="C132" s="27"/>
    </row>
    <row r="133" spans="1:3" ht="14.25">
      <c r="A133" s="27"/>
      <c r="B133" s="27"/>
      <c r="C133" s="27"/>
    </row>
    <row r="134" spans="1:3" ht="14.25">
      <c r="A134" s="27"/>
      <c r="B134" s="27"/>
      <c r="C134" s="27"/>
    </row>
    <row r="135" spans="1:3" ht="14.25">
      <c r="A135" s="27"/>
      <c r="B135" s="27"/>
      <c r="C135" s="27"/>
    </row>
    <row r="136" spans="1:3" ht="14.25">
      <c r="A136" s="27"/>
      <c r="B136" s="27"/>
      <c r="C136" s="27"/>
    </row>
    <row r="137" spans="1:3" ht="14.25">
      <c r="A137" s="27"/>
      <c r="B137" s="27"/>
      <c r="C137" s="27"/>
    </row>
    <row r="138" spans="1:3" ht="14.25">
      <c r="A138" s="27"/>
      <c r="B138" s="27"/>
      <c r="C138" s="27"/>
    </row>
    <row r="139" spans="1:3" ht="14.25">
      <c r="A139" s="27"/>
      <c r="B139" s="27"/>
      <c r="C139" s="27"/>
    </row>
    <row r="140" spans="1:3" ht="14.25">
      <c r="A140" s="27"/>
      <c r="B140" s="27"/>
      <c r="C140" s="27"/>
    </row>
    <row r="141" spans="1:3" ht="14.25">
      <c r="A141" s="27"/>
      <c r="B141" s="27"/>
      <c r="C141" s="27"/>
    </row>
    <row r="142" spans="1:3" ht="14.25">
      <c r="A142" s="27"/>
      <c r="B142" s="27"/>
      <c r="C142" s="27"/>
    </row>
    <row r="143" spans="1:3" ht="14.25">
      <c r="A143" s="27"/>
      <c r="B143" s="27"/>
      <c r="C143" s="27"/>
    </row>
    <row r="144" spans="1:3" ht="14.25">
      <c r="A144" s="27"/>
      <c r="B144" s="27"/>
      <c r="C144" s="27"/>
    </row>
    <row r="145" spans="1:3" ht="14.25">
      <c r="A145" s="27"/>
      <c r="B145" s="27"/>
      <c r="C145" s="27"/>
    </row>
    <row r="146" spans="1:3" ht="14.25">
      <c r="A146" s="27"/>
      <c r="B146" s="27"/>
      <c r="C146" s="27"/>
    </row>
    <row r="147" spans="1:3" ht="14.25">
      <c r="A147" s="27"/>
      <c r="B147" s="27"/>
      <c r="C147" s="27"/>
    </row>
    <row r="148" spans="1:3" ht="14.25">
      <c r="A148" s="27"/>
      <c r="B148" s="27"/>
      <c r="C148" s="27"/>
    </row>
    <row r="149" spans="1:3" ht="14.25">
      <c r="A149" s="27"/>
      <c r="B149" s="27"/>
      <c r="C149" s="27"/>
    </row>
    <row r="150" spans="1:3" ht="14.25">
      <c r="A150" s="27"/>
      <c r="B150" s="27"/>
      <c r="C150" s="27"/>
    </row>
    <row r="151" spans="1:3" ht="14.25">
      <c r="A151" s="27"/>
      <c r="B151" s="27"/>
      <c r="C151" s="27"/>
    </row>
    <row r="152" spans="1:3" ht="14.25">
      <c r="A152" s="27"/>
      <c r="B152" s="27"/>
      <c r="C152" s="27"/>
    </row>
    <row r="153" spans="1:3" ht="14.25">
      <c r="A153" s="27"/>
      <c r="B153" s="27"/>
      <c r="C153" s="27"/>
    </row>
    <row r="154" spans="1:3" ht="14.25">
      <c r="A154" s="27"/>
      <c r="B154" s="27"/>
      <c r="C154" s="27"/>
    </row>
    <row r="155" spans="1:3" ht="14.25">
      <c r="A155" s="27"/>
      <c r="B155" s="27"/>
      <c r="C155" s="27"/>
    </row>
    <row r="156" spans="1:3" ht="14.25">
      <c r="A156" s="27"/>
      <c r="B156" s="27"/>
      <c r="C156" s="27"/>
    </row>
    <row r="157" spans="1:3" ht="14.25">
      <c r="A157" s="27"/>
      <c r="B157" s="27"/>
      <c r="C157" s="27"/>
    </row>
    <row r="158" spans="1:3" ht="14.25">
      <c r="A158" s="27"/>
      <c r="B158" s="27"/>
      <c r="C158" s="27"/>
    </row>
    <row r="159" spans="1:3" ht="14.25">
      <c r="A159" s="27"/>
      <c r="B159" s="27"/>
      <c r="C159" s="27"/>
    </row>
    <row r="160" spans="1:3" ht="14.25">
      <c r="A160" s="27"/>
      <c r="B160" s="27"/>
      <c r="C160" s="27"/>
    </row>
    <row r="161" spans="1:3" ht="14.25">
      <c r="A161" s="27"/>
      <c r="B161" s="27"/>
      <c r="C161" s="27"/>
    </row>
    <row r="162" spans="1:3" ht="14.25">
      <c r="A162" s="27"/>
      <c r="B162" s="27"/>
      <c r="C162" s="27"/>
    </row>
    <row r="163" spans="1:3" ht="14.25">
      <c r="A163" s="27"/>
      <c r="B163" s="27"/>
      <c r="C163" s="27"/>
    </row>
    <row r="164" spans="1:3" ht="14.25">
      <c r="A164" s="27"/>
      <c r="B164" s="27"/>
      <c r="C164" s="27"/>
    </row>
    <row r="165" spans="1:3" ht="14.25">
      <c r="A165" s="27"/>
      <c r="B165" s="27"/>
      <c r="C165" s="27"/>
    </row>
    <row r="166" spans="1:3" ht="14.25">
      <c r="A166" s="27"/>
      <c r="B166" s="27"/>
      <c r="C166" s="27"/>
    </row>
    <row r="167" spans="1:3" ht="14.25">
      <c r="A167" s="27"/>
      <c r="B167" s="27"/>
      <c r="C167" s="27"/>
    </row>
    <row r="168" spans="1:3" ht="14.25">
      <c r="A168" s="27"/>
      <c r="B168" s="27"/>
      <c r="C168" s="27"/>
    </row>
    <row r="169" spans="1:3" ht="14.25">
      <c r="A169" s="27"/>
      <c r="B169" s="27"/>
      <c r="C169" s="27"/>
    </row>
    <row r="170" spans="1:3" ht="14.25">
      <c r="A170" s="27"/>
      <c r="B170" s="27"/>
      <c r="C170" s="27"/>
    </row>
    <row r="171" spans="1:3" ht="14.25">
      <c r="A171" s="27"/>
      <c r="B171" s="27"/>
      <c r="C171" s="27"/>
    </row>
    <row r="172" spans="1:3" ht="14.25">
      <c r="A172" s="27"/>
      <c r="B172" s="27"/>
      <c r="C172" s="27"/>
    </row>
    <row r="173" spans="1:3" ht="14.25">
      <c r="A173" s="27"/>
      <c r="B173" s="27"/>
      <c r="C173" s="27"/>
    </row>
    <row r="174" spans="1:3" ht="14.25">
      <c r="A174" s="27"/>
      <c r="B174" s="27"/>
      <c r="C174" s="27"/>
    </row>
    <row r="175" spans="1:3" ht="14.25">
      <c r="A175" s="27"/>
      <c r="B175" s="27"/>
      <c r="C175" s="27"/>
    </row>
    <row r="176" spans="1:3" ht="14.25">
      <c r="A176" s="27"/>
      <c r="B176" s="27"/>
      <c r="C176" s="27"/>
    </row>
    <row r="177" spans="1:3" ht="14.25">
      <c r="A177" s="27"/>
      <c r="B177" s="27"/>
      <c r="C177" s="27"/>
    </row>
    <row r="178" spans="1:3" ht="14.25">
      <c r="A178" s="27"/>
      <c r="B178" s="27"/>
      <c r="C178" s="27"/>
    </row>
    <row r="179" spans="1:3" ht="14.25">
      <c r="A179" s="27"/>
      <c r="B179" s="27"/>
      <c r="C179" s="27"/>
    </row>
    <row r="180" spans="1:3" ht="14.25">
      <c r="A180" s="27"/>
      <c r="B180" s="27"/>
      <c r="C180" s="27"/>
    </row>
    <row r="181" spans="1:3" ht="14.25">
      <c r="A181" s="27"/>
      <c r="B181" s="27"/>
      <c r="C181" s="27"/>
    </row>
    <row r="182" spans="1:3" ht="14.25">
      <c r="A182" s="27"/>
      <c r="B182" s="27"/>
      <c r="C182" s="27"/>
    </row>
    <row r="183" spans="1:3" ht="14.25">
      <c r="A183" s="27"/>
      <c r="B183" s="27"/>
      <c r="C183" s="27"/>
    </row>
  </sheetData>
  <sheetProtection/>
  <mergeCells count="16">
    <mergeCell ref="A1:A2"/>
    <mergeCell ref="B1:B2"/>
    <mergeCell ref="C1:C2"/>
    <mergeCell ref="C44:C45"/>
    <mergeCell ref="A44:A45"/>
    <mergeCell ref="B44:B45"/>
    <mergeCell ref="E1:E2"/>
    <mergeCell ref="E44:E45"/>
    <mergeCell ref="D44:D45"/>
    <mergeCell ref="D1:D2"/>
    <mergeCell ref="H1:H2"/>
    <mergeCell ref="H44:H45"/>
    <mergeCell ref="G44:G45"/>
    <mergeCell ref="G1:G2"/>
    <mergeCell ref="F1:F2"/>
    <mergeCell ref="F44:F45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4" r:id="rId1"/>
  <headerFooter alignWithMargins="0">
    <oddHeader xml:space="preserve">&amp;C5/2017. (IV.25.) számú költségvetési rendelethez
ZALASZABAR KÖZSÉG ÖNKORMÁNYZATA ÉS INTÉZMÉNYEI BEVÉTELEI ÉS KIADÁSA ELŐIRÁNYZATAINAK ÖSSZESÍTŐJE ROVATONKÉNT
2017. ÉVBEN
&amp;R1sz. </oddHead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43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751" t="s">
        <v>1025</v>
      </c>
      <c r="F1" s="751"/>
      <c r="G1" s="751"/>
      <c r="H1" s="751"/>
      <c r="I1" s="751"/>
      <c r="J1" s="751"/>
    </row>
    <row r="2" spans="1:10" ht="15" customHeight="1">
      <c r="A2" s="752" t="s">
        <v>60</v>
      </c>
      <c r="B2" s="753" t="s">
        <v>95</v>
      </c>
      <c r="C2" s="748" t="s">
        <v>322</v>
      </c>
      <c r="D2" s="749"/>
      <c r="E2" s="749"/>
      <c r="F2" s="750"/>
      <c r="G2" s="748" t="s">
        <v>62</v>
      </c>
      <c r="H2" s="749"/>
      <c r="I2" s="749"/>
      <c r="J2" s="750"/>
    </row>
    <row r="3" spans="1:10" ht="15" customHeight="1">
      <c r="A3" s="746"/>
      <c r="B3" s="746"/>
      <c r="C3" s="746" t="s">
        <v>77</v>
      </c>
      <c r="D3" s="746" t="s">
        <v>441</v>
      </c>
      <c r="E3" s="746" t="s">
        <v>558</v>
      </c>
      <c r="F3" s="746" t="s">
        <v>63</v>
      </c>
      <c r="G3" s="746" t="s">
        <v>11</v>
      </c>
      <c r="H3" s="113" t="s">
        <v>249</v>
      </c>
      <c r="I3" s="746" t="s">
        <v>559</v>
      </c>
      <c r="J3" s="746" t="s">
        <v>63</v>
      </c>
    </row>
    <row r="4" spans="1:10" ht="15" customHeight="1">
      <c r="A4" s="746"/>
      <c r="B4" s="746"/>
      <c r="C4" s="746"/>
      <c r="D4" s="746"/>
      <c r="E4" s="746"/>
      <c r="F4" s="746"/>
      <c r="G4" s="746"/>
      <c r="H4" s="113" t="s">
        <v>248</v>
      </c>
      <c r="I4" s="746"/>
      <c r="J4" s="746"/>
    </row>
    <row r="5" spans="1:10" ht="15" customHeight="1">
      <c r="A5" s="747"/>
      <c r="B5" s="747"/>
      <c r="C5" s="747"/>
      <c r="D5" s="747"/>
      <c r="E5" s="747"/>
      <c r="F5" s="747"/>
      <c r="G5" s="747"/>
      <c r="H5" s="114" t="s">
        <v>250</v>
      </c>
      <c r="I5" s="747"/>
      <c r="J5" s="747"/>
    </row>
    <row r="6" spans="1:10" ht="39.75" customHeight="1">
      <c r="A6" s="55" t="s">
        <v>2</v>
      </c>
      <c r="B6" s="139" t="s">
        <v>1024</v>
      </c>
      <c r="C6" s="141">
        <f>SUM(D6:F6)</f>
        <v>41160504</v>
      </c>
      <c r="D6" s="141">
        <v>0</v>
      </c>
      <c r="E6" s="56">
        <v>39103204</v>
      </c>
      <c r="F6" s="56">
        <v>2057300</v>
      </c>
      <c r="G6" s="56">
        <f>SUM(H6:J6)</f>
        <v>41160504</v>
      </c>
      <c r="H6" s="56">
        <v>0</v>
      </c>
      <c r="I6" s="56">
        <v>18256089</v>
      </c>
      <c r="J6" s="56">
        <v>22904415</v>
      </c>
    </row>
    <row r="7" spans="1:10" ht="39.75" customHeight="1">
      <c r="A7" s="48"/>
      <c r="B7" s="140"/>
      <c r="C7" s="56"/>
      <c r="D7" s="56"/>
      <c r="E7" s="56"/>
      <c r="F7" s="56"/>
      <c r="G7" s="56"/>
      <c r="H7" s="56"/>
      <c r="I7" s="56"/>
      <c r="J7" s="56"/>
    </row>
    <row r="8" spans="1:10" ht="39.75" customHeight="1">
      <c r="A8" s="55"/>
      <c r="B8" s="137"/>
      <c r="C8" s="141"/>
      <c r="D8" s="141"/>
      <c r="E8" s="56"/>
      <c r="F8" s="56"/>
      <c r="G8" s="56"/>
      <c r="H8" s="56"/>
      <c r="I8" s="56"/>
      <c r="J8" s="56"/>
    </row>
    <row r="9" spans="1:10" ht="39.75" customHeight="1">
      <c r="A9" s="48"/>
      <c r="B9" s="138"/>
      <c r="C9" s="56"/>
      <c r="D9" s="56"/>
      <c r="E9" s="56"/>
      <c r="F9" s="56"/>
      <c r="G9" s="56"/>
      <c r="H9" s="56"/>
      <c r="I9" s="56"/>
      <c r="J9" s="56"/>
    </row>
    <row r="10" spans="1:10" ht="39.75" customHeight="1">
      <c r="A10" s="18"/>
      <c r="B10" s="153"/>
      <c r="C10" s="142"/>
      <c r="D10" s="142"/>
      <c r="E10" s="57"/>
      <c r="F10" s="57"/>
      <c r="G10" s="57"/>
      <c r="H10" s="57"/>
      <c r="I10" s="57"/>
      <c r="J10" s="57"/>
    </row>
    <row r="11" spans="2:8" ht="39.75" customHeight="1">
      <c r="B11" s="282" t="s">
        <v>324</v>
      </c>
      <c r="C11" s="282"/>
      <c r="D11" s="282"/>
      <c r="E11" s="282"/>
      <c r="F11" s="282"/>
      <c r="G11" s="282"/>
      <c r="H11" s="282"/>
    </row>
    <row r="12" ht="39.75" customHeight="1"/>
    <row r="43" ht="12.75">
      <c r="K43" s="17"/>
    </row>
  </sheetData>
  <sheetProtection/>
  <mergeCells count="12">
    <mergeCell ref="C3:C5"/>
    <mergeCell ref="J3:J5"/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5/2018. (IV.25.) számú költségvetési rendelethez
ZALASZABAR KÖZSÉG  ÖNKORMÁNYZAT 2017. 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2"/>
  <sheetViews>
    <sheetView view="pageLayout" zoomScale="75" zoomScaleNormal="75" zoomScaleSheetLayoutView="75" zoomScalePageLayoutView="75" workbookViewId="0" topLeftCell="A1">
      <selection activeCell="H120" sqref="H120"/>
    </sheetView>
  </sheetViews>
  <sheetFormatPr defaultColWidth="9.00390625" defaultRowHeight="12.75"/>
  <cols>
    <col min="1" max="1" width="5.625" style="520" customWidth="1"/>
    <col min="2" max="2" width="61.00390625" style="520" customWidth="1"/>
    <col min="3" max="3" width="18.625" style="520" customWidth="1"/>
    <col min="4" max="4" width="10.875" style="520" customWidth="1"/>
    <col min="5" max="5" width="17.00390625" style="520" customWidth="1"/>
    <col min="6" max="6" width="13.75390625" style="520" customWidth="1"/>
    <col min="7" max="7" width="9.75390625" style="520" customWidth="1"/>
    <col min="8" max="8" width="14.875" style="520" customWidth="1"/>
    <col min="9" max="9" width="17.75390625" style="520" customWidth="1"/>
    <col min="10" max="10" width="10.125" style="520" customWidth="1"/>
    <col min="11" max="11" width="18.625" style="520" customWidth="1"/>
    <col min="12" max="16384" width="9.125" style="520" customWidth="1"/>
  </cols>
  <sheetData>
    <row r="1" spans="1:8" ht="12.75" customHeight="1">
      <c r="A1" s="518"/>
      <c r="B1" s="518"/>
      <c r="C1" s="518"/>
      <c r="D1" s="518"/>
      <c r="E1" s="518"/>
      <c r="F1" s="519"/>
      <c r="G1" s="519"/>
      <c r="H1" s="519"/>
    </row>
    <row r="2" spans="1:11" ht="15.75">
      <c r="A2" s="757"/>
      <c r="B2" s="757"/>
      <c r="C2" s="521"/>
      <c r="D2" s="521"/>
      <c r="E2" s="521"/>
      <c r="F2" s="522"/>
      <c r="G2" s="522"/>
      <c r="H2" s="522"/>
      <c r="I2" s="523"/>
      <c r="J2" s="523"/>
      <c r="K2" s="523" t="s">
        <v>622</v>
      </c>
    </row>
    <row r="3" spans="1:11" ht="24.75" customHeight="1">
      <c r="A3" s="758" t="s">
        <v>19</v>
      </c>
      <c r="B3" s="759" t="s">
        <v>13</v>
      </c>
      <c r="C3" s="760" t="s">
        <v>623</v>
      </c>
      <c r="D3" s="760"/>
      <c r="E3" s="760"/>
      <c r="F3" s="760" t="s">
        <v>624</v>
      </c>
      <c r="G3" s="760"/>
      <c r="H3" s="760"/>
      <c r="I3" s="760" t="s">
        <v>11</v>
      </c>
      <c r="J3" s="760"/>
      <c r="K3" s="760"/>
    </row>
    <row r="4" spans="1:11" ht="16.5" customHeight="1">
      <c r="A4" s="758"/>
      <c r="B4" s="759"/>
      <c r="C4" s="524">
        <v>42736</v>
      </c>
      <c r="D4" s="525" t="s">
        <v>625</v>
      </c>
      <c r="E4" s="524">
        <v>43100</v>
      </c>
      <c r="F4" s="524">
        <v>42736</v>
      </c>
      <c r="G4" s="525" t="s">
        <v>625</v>
      </c>
      <c r="H4" s="524">
        <v>43100</v>
      </c>
      <c r="I4" s="524">
        <v>42736</v>
      </c>
      <c r="J4" s="525" t="s">
        <v>625</v>
      </c>
      <c r="K4" s="524">
        <v>43100</v>
      </c>
    </row>
    <row r="5" spans="1:12" ht="16.5" customHeight="1">
      <c r="A5" s="754" t="s">
        <v>626</v>
      </c>
      <c r="B5" s="754"/>
      <c r="C5" s="526"/>
      <c r="D5" s="527"/>
      <c r="E5" s="526"/>
      <c r="F5" s="526"/>
      <c r="G5" s="527"/>
      <c r="H5" s="526"/>
      <c r="I5" s="528"/>
      <c r="J5" s="529"/>
      <c r="K5" s="528"/>
      <c r="L5" s="530"/>
    </row>
    <row r="6" spans="1:11" ht="15">
      <c r="A6" s="531" t="s">
        <v>2</v>
      </c>
      <c r="B6" s="532" t="s">
        <v>627</v>
      </c>
      <c r="C6" s="533"/>
      <c r="D6" s="533"/>
      <c r="E6" s="533"/>
      <c r="F6" s="533"/>
      <c r="G6" s="533"/>
      <c r="H6" s="533"/>
      <c r="I6" s="534">
        <f>SUM(C6+F6)</f>
        <v>0</v>
      </c>
      <c r="J6" s="534"/>
      <c r="K6" s="534">
        <f>SUM(E6+H6)</f>
        <v>0</v>
      </c>
    </row>
    <row r="7" spans="1:11" ht="15">
      <c r="A7" s="531" t="s">
        <v>4</v>
      </c>
      <c r="B7" s="532" t="s">
        <v>628</v>
      </c>
      <c r="C7" s="533"/>
      <c r="D7" s="533"/>
      <c r="E7" s="533">
        <v>778859</v>
      </c>
      <c r="F7" s="533"/>
      <c r="G7" s="533"/>
      <c r="H7" s="533"/>
      <c r="I7" s="534">
        <f>SUM(C7+F7)</f>
        <v>0</v>
      </c>
      <c r="J7" s="534"/>
      <c r="K7" s="534">
        <f aca="true" t="shared" si="0" ref="K7:K70">SUM(E7+H7)</f>
        <v>778859</v>
      </c>
    </row>
    <row r="8" spans="1:11" ht="15">
      <c r="A8" s="531" t="s">
        <v>5</v>
      </c>
      <c r="B8" s="532" t="s">
        <v>629</v>
      </c>
      <c r="C8" s="533"/>
      <c r="D8" s="533"/>
      <c r="E8" s="533"/>
      <c r="F8" s="533"/>
      <c r="G8" s="533"/>
      <c r="H8" s="533"/>
      <c r="I8" s="534">
        <f aca="true" t="shared" si="1" ref="I8:I71">SUM(C8+F8)</f>
        <v>0</v>
      </c>
      <c r="J8" s="534"/>
      <c r="K8" s="534">
        <f t="shared" si="0"/>
        <v>0</v>
      </c>
    </row>
    <row r="9" spans="1:11" ht="15.75">
      <c r="A9" s="531" t="s">
        <v>6</v>
      </c>
      <c r="B9" s="535" t="s">
        <v>630</v>
      </c>
      <c r="C9" s="536">
        <f>SUM(C6:C8)</f>
        <v>0</v>
      </c>
      <c r="D9" s="536"/>
      <c r="E9" s="536">
        <f>SUM(E6:E8)</f>
        <v>778859</v>
      </c>
      <c r="F9" s="536">
        <f>SUM(F6:F8)</f>
        <v>0</v>
      </c>
      <c r="G9" s="536"/>
      <c r="H9" s="536">
        <f>SUM(H6:H8)</f>
        <v>0</v>
      </c>
      <c r="I9" s="537">
        <f t="shared" si="1"/>
        <v>0</v>
      </c>
      <c r="J9" s="537"/>
      <c r="K9" s="537">
        <f t="shared" si="0"/>
        <v>778859</v>
      </c>
    </row>
    <row r="10" spans="1:11" ht="15">
      <c r="A10" s="531" t="s">
        <v>8</v>
      </c>
      <c r="B10" s="532" t="s">
        <v>631</v>
      </c>
      <c r="C10" s="533">
        <v>366364510</v>
      </c>
      <c r="D10" s="533"/>
      <c r="E10" s="533">
        <v>352707258</v>
      </c>
      <c r="F10" s="533">
        <v>32287808</v>
      </c>
      <c r="G10" s="533"/>
      <c r="H10" s="533">
        <v>31456662</v>
      </c>
      <c r="I10" s="534">
        <f>SUM(C10+F10)</f>
        <v>398652318</v>
      </c>
      <c r="J10" s="534"/>
      <c r="K10" s="534">
        <f t="shared" si="0"/>
        <v>384163920</v>
      </c>
    </row>
    <row r="11" spans="1:11" ht="15">
      <c r="A11" s="531" t="s">
        <v>632</v>
      </c>
      <c r="B11" s="532" t="s">
        <v>633</v>
      </c>
      <c r="C11" s="533">
        <v>10282508</v>
      </c>
      <c r="D11" s="533"/>
      <c r="E11" s="533">
        <v>6883207</v>
      </c>
      <c r="F11" s="533">
        <v>421121</v>
      </c>
      <c r="G11" s="533"/>
      <c r="H11" s="533">
        <v>994689</v>
      </c>
      <c r="I11" s="534">
        <f t="shared" si="1"/>
        <v>10703629</v>
      </c>
      <c r="J11" s="534"/>
      <c r="K11" s="534">
        <f t="shared" si="0"/>
        <v>7877896</v>
      </c>
    </row>
    <row r="12" spans="1:11" ht="15">
      <c r="A12" s="531" t="s">
        <v>15</v>
      </c>
      <c r="B12" s="532" t="s">
        <v>634</v>
      </c>
      <c r="C12" s="533"/>
      <c r="D12" s="533"/>
      <c r="E12" s="533"/>
      <c r="F12" s="533"/>
      <c r="G12" s="533"/>
      <c r="H12" s="533"/>
      <c r="I12" s="534">
        <f t="shared" si="1"/>
        <v>0</v>
      </c>
      <c r="J12" s="534"/>
      <c r="K12" s="534">
        <f t="shared" si="0"/>
        <v>0</v>
      </c>
    </row>
    <row r="13" spans="1:11" ht="15">
      <c r="A13" s="531" t="s">
        <v>20</v>
      </c>
      <c r="B13" s="532" t="s">
        <v>635</v>
      </c>
      <c r="C13" s="533">
        <v>1270000</v>
      </c>
      <c r="D13" s="533"/>
      <c r="E13" s="533">
        <v>17419836</v>
      </c>
      <c r="F13" s="533"/>
      <c r="G13" s="533"/>
      <c r="H13" s="533"/>
      <c r="I13" s="534">
        <f t="shared" si="1"/>
        <v>1270000</v>
      </c>
      <c r="J13" s="534"/>
      <c r="K13" s="534">
        <f t="shared" si="0"/>
        <v>17419836</v>
      </c>
    </row>
    <row r="14" spans="1:11" ht="15">
      <c r="A14" s="531" t="s">
        <v>636</v>
      </c>
      <c r="B14" s="532" t="s">
        <v>637</v>
      </c>
      <c r="C14" s="533"/>
      <c r="D14" s="533"/>
      <c r="E14" s="533"/>
      <c r="F14" s="533"/>
      <c r="G14" s="533"/>
      <c r="H14" s="533"/>
      <c r="I14" s="534">
        <f t="shared" si="1"/>
        <v>0</v>
      </c>
      <c r="J14" s="534"/>
      <c r="K14" s="534">
        <f t="shared" si="0"/>
        <v>0</v>
      </c>
    </row>
    <row r="15" spans="1:11" ht="15.75">
      <c r="A15" s="531" t="s">
        <v>16</v>
      </c>
      <c r="B15" s="535" t="s">
        <v>638</v>
      </c>
      <c r="C15" s="536">
        <f>SUM(C10:C14)</f>
        <v>377917018</v>
      </c>
      <c r="D15" s="536"/>
      <c r="E15" s="536">
        <f>SUM(E10:E14)</f>
        <v>377010301</v>
      </c>
      <c r="F15" s="536">
        <f>SUM(F10:F14)</f>
        <v>32708929</v>
      </c>
      <c r="G15" s="536"/>
      <c r="H15" s="536">
        <f>SUM(H10:H14)</f>
        <v>32451351</v>
      </c>
      <c r="I15" s="537">
        <f t="shared" si="1"/>
        <v>410625947</v>
      </c>
      <c r="J15" s="537"/>
      <c r="K15" s="537">
        <f t="shared" si="0"/>
        <v>409461652</v>
      </c>
    </row>
    <row r="16" spans="1:11" ht="15">
      <c r="A16" s="531" t="s">
        <v>639</v>
      </c>
      <c r="B16" s="532" t="s">
        <v>640</v>
      </c>
      <c r="C16" s="533">
        <v>9719942</v>
      </c>
      <c r="D16" s="533"/>
      <c r="E16" s="533">
        <v>9719942</v>
      </c>
      <c r="F16" s="533"/>
      <c r="G16" s="533"/>
      <c r="H16" s="533"/>
      <c r="I16" s="534">
        <f t="shared" si="1"/>
        <v>9719942</v>
      </c>
      <c r="J16" s="534"/>
      <c r="K16" s="534">
        <f t="shared" si="0"/>
        <v>9719942</v>
      </c>
    </row>
    <row r="17" spans="1:11" ht="15">
      <c r="A17" s="531" t="s">
        <v>641</v>
      </c>
      <c r="B17" s="532" t="s">
        <v>642</v>
      </c>
      <c r="C17" s="533"/>
      <c r="D17" s="533"/>
      <c r="E17" s="533"/>
      <c r="F17" s="533"/>
      <c r="G17" s="533"/>
      <c r="H17" s="533"/>
      <c r="I17" s="534">
        <f t="shared" si="1"/>
        <v>0</v>
      </c>
      <c r="J17" s="534"/>
      <c r="K17" s="534">
        <f t="shared" si="0"/>
        <v>0</v>
      </c>
    </row>
    <row r="18" spans="1:11" ht="15">
      <c r="A18" s="531" t="s">
        <v>643</v>
      </c>
      <c r="B18" s="532" t="s">
        <v>644</v>
      </c>
      <c r="C18" s="533"/>
      <c r="D18" s="533"/>
      <c r="E18" s="533"/>
      <c r="F18" s="533"/>
      <c r="G18" s="533"/>
      <c r="H18" s="533"/>
      <c r="I18" s="534">
        <f t="shared" si="1"/>
        <v>0</v>
      </c>
      <c r="J18" s="534"/>
      <c r="K18" s="534">
        <f t="shared" si="0"/>
        <v>0</v>
      </c>
    </row>
    <row r="19" spans="1:11" ht="15">
      <c r="A19" s="531" t="s">
        <v>645</v>
      </c>
      <c r="B19" s="538" t="s">
        <v>646</v>
      </c>
      <c r="C19" s="533"/>
      <c r="D19" s="533"/>
      <c r="E19" s="533"/>
      <c r="F19" s="533"/>
      <c r="G19" s="533"/>
      <c r="H19" s="533"/>
      <c r="I19" s="534">
        <f t="shared" si="1"/>
        <v>0</v>
      </c>
      <c r="J19" s="534"/>
      <c r="K19" s="534">
        <f t="shared" si="0"/>
        <v>0</v>
      </c>
    </row>
    <row r="20" spans="1:11" ht="15">
      <c r="A20" s="531" t="s">
        <v>647</v>
      </c>
      <c r="B20" s="532" t="s">
        <v>648</v>
      </c>
      <c r="C20" s="533"/>
      <c r="D20" s="533"/>
      <c r="E20" s="533"/>
      <c r="F20" s="533"/>
      <c r="G20" s="533"/>
      <c r="H20" s="533"/>
      <c r="I20" s="534">
        <f t="shared" si="1"/>
        <v>0</v>
      </c>
      <c r="J20" s="534"/>
      <c r="K20" s="534">
        <f t="shared" si="0"/>
        <v>0</v>
      </c>
    </row>
    <row r="21" spans="1:11" ht="15">
      <c r="A21" s="531" t="s">
        <v>649</v>
      </c>
      <c r="B21" s="532" t="s">
        <v>650</v>
      </c>
      <c r="C21" s="533"/>
      <c r="D21" s="533"/>
      <c r="E21" s="533"/>
      <c r="F21" s="533"/>
      <c r="G21" s="533"/>
      <c r="H21" s="533"/>
      <c r="I21" s="534">
        <f t="shared" si="1"/>
        <v>0</v>
      </c>
      <c r="J21" s="534"/>
      <c r="K21" s="534">
        <f t="shared" si="0"/>
        <v>0</v>
      </c>
    </row>
    <row r="22" spans="1:11" ht="15">
      <c r="A22" s="539" t="s">
        <v>651</v>
      </c>
      <c r="B22" s="532" t="s">
        <v>652</v>
      </c>
      <c r="C22" s="540"/>
      <c r="D22" s="540"/>
      <c r="E22" s="540"/>
      <c r="F22" s="540"/>
      <c r="G22" s="540"/>
      <c r="H22" s="540"/>
      <c r="I22" s="534">
        <f t="shared" si="1"/>
        <v>0</v>
      </c>
      <c r="J22" s="541"/>
      <c r="K22" s="534">
        <f t="shared" si="0"/>
        <v>0</v>
      </c>
    </row>
    <row r="23" spans="1:11" ht="25.5">
      <c r="A23" s="531" t="s">
        <v>653</v>
      </c>
      <c r="B23" s="535" t="s">
        <v>654</v>
      </c>
      <c r="C23" s="536">
        <f>SUM(C16:C22)</f>
        <v>9719942</v>
      </c>
      <c r="D23" s="536"/>
      <c r="E23" s="536">
        <f>SUM(E16:E22)</f>
        <v>9719942</v>
      </c>
      <c r="F23" s="536">
        <f>SUM(F16:F22)</f>
        <v>0</v>
      </c>
      <c r="G23" s="536"/>
      <c r="H23" s="536">
        <f>SUM(H16:H22)</f>
        <v>0</v>
      </c>
      <c r="I23" s="534">
        <f t="shared" si="1"/>
        <v>9719942</v>
      </c>
      <c r="J23" s="537"/>
      <c r="K23" s="534">
        <f t="shared" si="0"/>
        <v>9719942</v>
      </c>
    </row>
    <row r="24" spans="1:11" ht="15.75">
      <c r="A24" s="539" t="s">
        <v>655</v>
      </c>
      <c r="B24" s="532" t="s">
        <v>656</v>
      </c>
      <c r="C24" s="542"/>
      <c r="D24" s="542"/>
      <c r="E24" s="542"/>
      <c r="F24" s="542"/>
      <c r="G24" s="542"/>
      <c r="H24" s="542"/>
      <c r="I24" s="534">
        <f t="shared" si="1"/>
        <v>0</v>
      </c>
      <c r="J24" s="541"/>
      <c r="K24" s="534">
        <f t="shared" si="0"/>
        <v>0</v>
      </c>
    </row>
    <row r="25" spans="1:11" ht="25.5">
      <c r="A25" s="539" t="s">
        <v>657</v>
      </c>
      <c r="B25" s="532" t="s">
        <v>658</v>
      </c>
      <c r="C25" s="542"/>
      <c r="D25" s="542"/>
      <c r="E25" s="542"/>
      <c r="F25" s="542"/>
      <c r="G25" s="542"/>
      <c r="H25" s="542"/>
      <c r="I25" s="534">
        <f t="shared" si="1"/>
        <v>0</v>
      </c>
      <c r="J25" s="541"/>
      <c r="K25" s="534">
        <f t="shared" si="0"/>
        <v>0</v>
      </c>
    </row>
    <row r="26" spans="1:11" ht="25.5">
      <c r="A26" s="531" t="s">
        <v>659</v>
      </c>
      <c r="B26" s="535" t="s">
        <v>660</v>
      </c>
      <c r="C26" s="536">
        <f>SUM(C24:C25)</f>
        <v>0</v>
      </c>
      <c r="D26" s="536"/>
      <c r="E26" s="536">
        <f>SUM(E24:E25)</f>
        <v>0</v>
      </c>
      <c r="F26" s="536"/>
      <c r="G26" s="536"/>
      <c r="H26" s="536"/>
      <c r="I26" s="534">
        <f t="shared" si="1"/>
        <v>0</v>
      </c>
      <c r="J26" s="534"/>
      <c r="K26" s="534">
        <f t="shared" si="0"/>
        <v>0</v>
      </c>
    </row>
    <row r="27" spans="1:11" ht="25.5">
      <c r="A27" s="531" t="s">
        <v>661</v>
      </c>
      <c r="B27" s="535" t="s">
        <v>662</v>
      </c>
      <c r="C27" s="536">
        <f>SUM(C26+C23+C15+C9)</f>
        <v>387636960</v>
      </c>
      <c r="D27" s="536"/>
      <c r="E27" s="536">
        <f>SUM(E26+E23+E15+E9)</f>
        <v>387509102</v>
      </c>
      <c r="F27" s="536">
        <f>SUM(F26+F23+F15+F9)</f>
        <v>32708929</v>
      </c>
      <c r="G27" s="536"/>
      <c r="H27" s="536">
        <f>SUM(H26+H23+H15+H9)</f>
        <v>32451351</v>
      </c>
      <c r="I27" s="537">
        <f t="shared" si="1"/>
        <v>420345889</v>
      </c>
      <c r="J27" s="537">
        <f>SUM(J23,J15,J9)</f>
        <v>0</v>
      </c>
      <c r="K27" s="537">
        <f t="shared" si="0"/>
        <v>419960453</v>
      </c>
    </row>
    <row r="28" spans="1:11" ht="15">
      <c r="A28" s="531" t="s">
        <v>663</v>
      </c>
      <c r="B28" s="532" t="s">
        <v>664</v>
      </c>
      <c r="C28" s="533"/>
      <c r="D28" s="533"/>
      <c r="E28" s="533"/>
      <c r="F28" s="533">
        <v>389361</v>
      </c>
      <c r="G28" s="533"/>
      <c r="H28" s="533">
        <v>425047</v>
      </c>
      <c r="I28" s="534">
        <f t="shared" si="1"/>
        <v>389361</v>
      </c>
      <c r="J28" s="534"/>
      <c r="K28" s="534">
        <f t="shared" si="0"/>
        <v>425047</v>
      </c>
    </row>
    <row r="29" spans="1:11" ht="15">
      <c r="A29" s="531" t="s">
        <v>665</v>
      </c>
      <c r="B29" s="532" t="s">
        <v>666</v>
      </c>
      <c r="C29" s="533"/>
      <c r="D29" s="533"/>
      <c r="E29" s="533"/>
      <c r="F29" s="533"/>
      <c r="G29" s="533"/>
      <c r="H29" s="533"/>
      <c r="I29" s="534">
        <f t="shared" si="1"/>
        <v>0</v>
      </c>
      <c r="J29" s="534"/>
      <c r="K29" s="534">
        <f t="shared" si="0"/>
        <v>0</v>
      </c>
    </row>
    <row r="30" spans="1:11" ht="13.5" customHeight="1">
      <c r="A30" s="531" t="s">
        <v>667</v>
      </c>
      <c r="B30" s="532" t="s">
        <v>668</v>
      </c>
      <c r="C30" s="533"/>
      <c r="D30" s="533"/>
      <c r="E30" s="533"/>
      <c r="F30" s="533"/>
      <c r="G30" s="533"/>
      <c r="H30" s="533"/>
      <c r="I30" s="534">
        <f t="shared" si="1"/>
        <v>0</v>
      </c>
      <c r="J30" s="534"/>
      <c r="K30" s="534">
        <f t="shared" si="0"/>
        <v>0</v>
      </c>
    </row>
    <row r="31" spans="1:11" ht="15">
      <c r="A31" s="539" t="s">
        <v>669</v>
      </c>
      <c r="B31" s="532" t="s">
        <v>670</v>
      </c>
      <c r="C31" s="540"/>
      <c r="D31" s="540"/>
      <c r="E31" s="540"/>
      <c r="F31" s="540"/>
      <c r="G31" s="540"/>
      <c r="H31" s="540"/>
      <c r="I31" s="534">
        <f t="shared" si="1"/>
        <v>0</v>
      </c>
      <c r="J31" s="541"/>
      <c r="K31" s="534">
        <f t="shared" si="0"/>
        <v>0</v>
      </c>
    </row>
    <row r="32" spans="1:11" ht="15">
      <c r="A32" s="531" t="s">
        <v>671</v>
      </c>
      <c r="B32" s="532" t="s">
        <v>672</v>
      </c>
      <c r="C32" s="533"/>
      <c r="D32" s="533"/>
      <c r="E32" s="533"/>
      <c r="F32" s="533"/>
      <c r="G32" s="533"/>
      <c r="H32" s="533"/>
      <c r="I32" s="534">
        <f t="shared" si="1"/>
        <v>0</v>
      </c>
      <c r="J32" s="534"/>
      <c r="K32" s="534">
        <f t="shared" si="0"/>
        <v>0</v>
      </c>
    </row>
    <row r="33" spans="1:11" ht="15.75">
      <c r="A33" s="531" t="s">
        <v>673</v>
      </c>
      <c r="B33" s="535" t="s">
        <v>674</v>
      </c>
      <c r="C33" s="536">
        <f>SUM(C28:C32)</f>
        <v>0</v>
      </c>
      <c r="D33" s="536"/>
      <c r="E33" s="536">
        <f>SUM(E28:E32)</f>
        <v>0</v>
      </c>
      <c r="F33" s="536">
        <f>SUM(F28:F32)</f>
        <v>389361</v>
      </c>
      <c r="G33" s="536"/>
      <c r="H33" s="536">
        <f>SUM(H28:H32)</f>
        <v>425047</v>
      </c>
      <c r="I33" s="534">
        <f t="shared" si="1"/>
        <v>389361</v>
      </c>
      <c r="J33" s="534"/>
      <c r="K33" s="534">
        <f t="shared" si="0"/>
        <v>425047</v>
      </c>
    </row>
    <row r="34" spans="1:11" ht="15">
      <c r="A34" s="531" t="s">
        <v>675</v>
      </c>
      <c r="B34" s="532" t="s">
        <v>676</v>
      </c>
      <c r="C34" s="533"/>
      <c r="D34" s="533"/>
      <c r="E34" s="533"/>
      <c r="F34" s="533"/>
      <c r="G34" s="533"/>
      <c r="H34" s="533"/>
      <c r="I34" s="534">
        <f t="shared" si="1"/>
        <v>0</v>
      </c>
      <c r="J34" s="534"/>
      <c r="K34" s="534">
        <f t="shared" si="0"/>
        <v>0</v>
      </c>
    </row>
    <row r="35" spans="1:11" ht="25.5">
      <c r="A35" s="531" t="s">
        <v>677</v>
      </c>
      <c r="B35" s="532" t="s">
        <v>678</v>
      </c>
      <c r="C35" s="533">
        <v>0</v>
      </c>
      <c r="D35" s="533"/>
      <c r="E35" s="533">
        <v>0</v>
      </c>
      <c r="F35" s="533"/>
      <c r="G35" s="533"/>
      <c r="H35" s="533"/>
      <c r="I35" s="534">
        <f t="shared" si="1"/>
        <v>0</v>
      </c>
      <c r="J35" s="534"/>
      <c r="K35" s="534">
        <f t="shared" si="0"/>
        <v>0</v>
      </c>
    </row>
    <row r="36" spans="1:11" s="543" customFormat="1" ht="15.75">
      <c r="A36" s="531" t="s">
        <v>679</v>
      </c>
      <c r="B36" s="535" t="s">
        <v>680</v>
      </c>
      <c r="C36" s="536">
        <f>SUM(C34:C35)</f>
        <v>0</v>
      </c>
      <c r="D36" s="536"/>
      <c r="E36" s="536">
        <f>SUM(E34:E35)</f>
        <v>0</v>
      </c>
      <c r="F36" s="536">
        <f>SUM(F34:F35)</f>
        <v>0</v>
      </c>
      <c r="G36" s="536"/>
      <c r="H36" s="536">
        <f>SUM(H34:H35)</f>
        <v>0</v>
      </c>
      <c r="I36" s="537">
        <f t="shared" si="1"/>
        <v>0</v>
      </c>
      <c r="J36" s="537"/>
      <c r="K36" s="537">
        <f t="shared" si="0"/>
        <v>0</v>
      </c>
    </row>
    <row r="37" spans="1:11" ht="25.5">
      <c r="A37" s="531" t="s">
        <v>681</v>
      </c>
      <c r="B37" s="535" t="s">
        <v>682</v>
      </c>
      <c r="C37" s="536">
        <f>C33+C36</f>
        <v>0</v>
      </c>
      <c r="D37" s="536"/>
      <c r="E37" s="536">
        <f>E33+E36</f>
        <v>0</v>
      </c>
      <c r="F37" s="536">
        <f>F33+F36</f>
        <v>389361</v>
      </c>
      <c r="G37" s="536"/>
      <c r="H37" s="536">
        <f>H33+H36</f>
        <v>425047</v>
      </c>
      <c r="I37" s="537">
        <f t="shared" si="1"/>
        <v>389361</v>
      </c>
      <c r="J37" s="537">
        <f>J33+J36</f>
        <v>0</v>
      </c>
      <c r="K37" s="537">
        <f t="shared" si="0"/>
        <v>425047</v>
      </c>
    </row>
    <row r="38" spans="1:11" ht="15">
      <c r="A38" s="531" t="s">
        <v>683</v>
      </c>
      <c r="B38" s="532" t="s">
        <v>684</v>
      </c>
      <c r="C38" s="533"/>
      <c r="D38" s="533"/>
      <c r="E38" s="533"/>
      <c r="F38" s="533"/>
      <c r="G38" s="533"/>
      <c r="H38" s="533"/>
      <c r="I38" s="534">
        <f t="shared" si="1"/>
        <v>0</v>
      </c>
      <c r="J38" s="534"/>
      <c r="K38" s="534">
        <f t="shared" si="0"/>
        <v>0</v>
      </c>
    </row>
    <row r="39" spans="1:11" ht="15">
      <c r="A39" s="531" t="s">
        <v>685</v>
      </c>
      <c r="B39" s="532" t="s">
        <v>686</v>
      </c>
      <c r="C39" s="533">
        <v>16095</v>
      </c>
      <c r="D39" s="533"/>
      <c r="E39" s="533">
        <v>8430</v>
      </c>
      <c r="F39" s="533">
        <v>4105</v>
      </c>
      <c r="G39" s="533"/>
      <c r="H39" s="533">
        <v>9610</v>
      </c>
      <c r="I39" s="534">
        <f t="shared" si="1"/>
        <v>20200</v>
      </c>
      <c r="J39" s="534"/>
      <c r="K39" s="534">
        <f t="shared" si="0"/>
        <v>18040</v>
      </c>
    </row>
    <row r="40" spans="1:11" ht="15">
      <c r="A40" s="531" t="s">
        <v>687</v>
      </c>
      <c r="B40" s="532" t="s">
        <v>688</v>
      </c>
      <c r="C40" s="533">
        <v>9832344</v>
      </c>
      <c r="D40" s="533"/>
      <c r="E40" s="533">
        <v>63767578</v>
      </c>
      <c r="F40" s="533">
        <v>3306242</v>
      </c>
      <c r="G40" s="533"/>
      <c r="H40" s="533">
        <v>2029290</v>
      </c>
      <c r="I40" s="534">
        <f t="shared" si="1"/>
        <v>13138586</v>
      </c>
      <c r="J40" s="534"/>
      <c r="K40" s="534">
        <f t="shared" si="0"/>
        <v>65796868</v>
      </c>
    </row>
    <row r="41" spans="1:11" ht="15">
      <c r="A41" s="531" t="s">
        <v>689</v>
      </c>
      <c r="B41" s="532" t="s">
        <v>690</v>
      </c>
      <c r="C41" s="533"/>
      <c r="D41" s="533"/>
      <c r="E41" s="533"/>
      <c r="F41" s="533"/>
      <c r="G41" s="533"/>
      <c r="H41" s="533"/>
      <c r="I41" s="534">
        <f t="shared" si="1"/>
        <v>0</v>
      </c>
      <c r="J41" s="534"/>
      <c r="K41" s="534">
        <f t="shared" si="0"/>
        <v>0</v>
      </c>
    </row>
    <row r="42" spans="1:11" ht="15.75">
      <c r="A42" s="531" t="s">
        <v>691</v>
      </c>
      <c r="B42" s="544" t="s">
        <v>692</v>
      </c>
      <c r="C42" s="536">
        <f>SUM(C39:C41)</f>
        <v>9848439</v>
      </c>
      <c r="D42" s="536"/>
      <c r="E42" s="536">
        <f>SUM(E39:E41)</f>
        <v>63776008</v>
      </c>
      <c r="F42" s="536">
        <f>SUM(F39:F41)</f>
        <v>3310347</v>
      </c>
      <c r="G42" s="536"/>
      <c r="H42" s="536">
        <f>SUM(H39:H41)</f>
        <v>2038900</v>
      </c>
      <c r="I42" s="537">
        <f t="shared" si="1"/>
        <v>13158786</v>
      </c>
      <c r="J42" s="537">
        <f>SUM(J39:J41)</f>
        <v>0</v>
      </c>
      <c r="K42" s="537">
        <f t="shared" si="0"/>
        <v>65814908</v>
      </c>
    </row>
    <row r="43" spans="1:11" ht="15">
      <c r="A43" s="532" t="s">
        <v>693</v>
      </c>
      <c r="B43" s="532" t="s">
        <v>694</v>
      </c>
      <c r="C43" s="533"/>
      <c r="D43" s="533"/>
      <c r="E43" s="533"/>
      <c r="F43" s="533"/>
      <c r="G43" s="533"/>
      <c r="H43" s="533"/>
      <c r="I43" s="534">
        <f t="shared" si="1"/>
        <v>0</v>
      </c>
      <c r="J43" s="534"/>
      <c r="K43" s="534">
        <f t="shared" si="0"/>
        <v>0</v>
      </c>
    </row>
    <row r="44" spans="1:11" ht="15">
      <c r="A44" s="532" t="s">
        <v>695</v>
      </c>
      <c r="B44" s="532" t="s">
        <v>696</v>
      </c>
      <c r="C44" s="533"/>
      <c r="D44" s="533"/>
      <c r="E44" s="533"/>
      <c r="F44" s="533"/>
      <c r="G44" s="533"/>
      <c r="H44" s="533"/>
      <c r="I44" s="534">
        <f t="shared" si="1"/>
        <v>0</v>
      </c>
      <c r="J44" s="534"/>
      <c r="K44" s="534">
        <f t="shared" si="0"/>
        <v>0</v>
      </c>
    </row>
    <row r="45" spans="1:11" ht="15">
      <c r="A45" s="532" t="s">
        <v>697</v>
      </c>
      <c r="B45" s="532" t="s">
        <v>698</v>
      </c>
      <c r="C45" s="533">
        <v>311059</v>
      </c>
      <c r="D45" s="533"/>
      <c r="E45" s="533">
        <v>420934</v>
      </c>
      <c r="F45" s="533"/>
      <c r="G45" s="533"/>
      <c r="H45" s="533"/>
      <c r="I45" s="534">
        <f t="shared" si="1"/>
        <v>311059</v>
      </c>
      <c r="J45" s="534"/>
      <c r="K45" s="534">
        <f t="shared" si="0"/>
        <v>420934</v>
      </c>
    </row>
    <row r="46" spans="1:11" ht="15">
      <c r="A46" s="532" t="s">
        <v>699</v>
      </c>
      <c r="B46" s="532" t="s">
        <v>700</v>
      </c>
      <c r="C46" s="533">
        <v>295381</v>
      </c>
      <c r="D46" s="533"/>
      <c r="E46" s="533">
        <v>248643</v>
      </c>
      <c r="F46" s="533">
        <v>303267</v>
      </c>
      <c r="G46" s="533"/>
      <c r="H46" s="533">
        <v>0</v>
      </c>
      <c r="I46" s="534">
        <f t="shared" si="1"/>
        <v>598648</v>
      </c>
      <c r="J46" s="534"/>
      <c r="K46" s="534">
        <f t="shared" si="0"/>
        <v>248643</v>
      </c>
    </row>
    <row r="47" spans="1:11" ht="15">
      <c r="A47" s="532" t="s">
        <v>701</v>
      </c>
      <c r="B47" s="532" t="s">
        <v>702</v>
      </c>
      <c r="C47" s="533"/>
      <c r="D47" s="533"/>
      <c r="E47" s="533"/>
      <c r="F47" s="533"/>
      <c r="G47" s="533"/>
      <c r="H47" s="533"/>
      <c r="I47" s="534">
        <f t="shared" si="1"/>
        <v>0</v>
      </c>
      <c r="J47" s="534"/>
      <c r="K47" s="534">
        <f t="shared" si="0"/>
        <v>0</v>
      </c>
    </row>
    <row r="48" spans="1:11" ht="15">
      <c r="A48" s="532" t="s">
        <v>703</v>
      </c>
      <c r="B48" s="532" t="s">
        <v>704</v>
      </c>
      <c r="C48" s="533">
        <v>0</v>
      </c>
      <c r="D48" s="533">
        <v>0</v>
      </c>
      <c r="E48" s="533">
        <v>0</v>
      </c>
      <c r="F48" s="533"/>
      <c r="G48" s="533"/>
      <c r="H48" s="533"/>
      <c r="I48" s="534">
        <f t="shared" si="1"/>
        <v>0</v>
      </c>
      <c r="J48" s="534"/>
      <c r="K48" s="534">
        <f t="shared" si="0"/>
        <v>0</v>
      </c>
    </row>
    <row r="49" spans="1:11" ht="15">
      <c r="A49" s="532" t="s">
        <v>705</v>
      </c>
      <c r="B49" s="532" t="s">
        <v>706</v>
      </c>
      <c r="C49" s="533">
        <v>0</v>
      </c>
      <c r="D49" s="533"/>
      <c r="E49" s="533">
        <v>0</v>
      </c>
      <c r="F49" s="533"/>
      <c r="G49" s="533"/>
      <c r="H49" s="533"/>
      <c r="I49" s="534">
        <f t="shared" si="1"/>
        <v>0</v>
      </c>
      <c r="J49" s="534"/>
      <c r="K49" s="534">
        <f t="shared" si="0"/>
        <v>0</v>
      </c>
    </row>
    <row r="50" spans="1:11" ht="15">
      <c r="A50" s="532" t="s">
        <v>707</v>
      </c>
      <c r="B50" s="532" t="s">
        <v>708</v>
      </c>
      <c r="C50" s="533"/>
      <c r="D50" s="533"/>
      <c r="E50" s="533"/>
      <c r="F50" s="533"/>
      <c r="G50" s="533"/>
      <c r="H50" s="533"/>
      <c r="I50" s="534">
        <f t="shared" si="1"/>
        <v>0</v>
      </c>
      <c r="J50" s="534"/>
      <c r="K50" s="534">
        <f t="shared" si="0"/>
        <v>0</v>
      </c>
    </row>
    <row r="51" spans="1:11" ht="15.75">
      <c r="A51" s="535" t="s">
        <v>709</v>
      </c>
      <c r="B51" s="535" t="s">
        <v>710</v>
      </c>
      <c r="C51" s="536">
        <f>SUM(C43:C50)</f>
        <v>606440</v>
      </c>
      <c r="D51" s="536"/>
      <c r="E51" s="536">
        <f>SUM(E43:E50)</f>
        <v>669577</v>
      </c>
      <c r="F51" s="536">
        <f>SUM(F43:F50)</f>
        <v>303267</v>
      </c>
      <c r="G51" s="536"/>
      <c r="H51" s="536">
        <f>SUM(H43:H50)</f>
        <v>0</v>
      </c>
      <c r="I51" s="537">
        <f t="shared" si="1"/>
        <v>909707</v>
      </c>
      <c r="J51" s="537"/>
      <c r="K51" s="537">
        <f t="shared" si="0"/>
        <v>669577</v>
      </c>
    </row>
    <row r="52" spans="1:11" ht="15">
      <c r="A52" s="532" t="s">
        <v>711</v>
      </c>
      <c r="B52" s="532" t="s">
        <v>712</v>
      </c>
      <c r="C52" s="533"/>
      <c r="D52" s="533"/>
      <c r="E52" s="533"/>
      <c r="F52" s="533"/>
      <c r="G52" s="533"/>
      <c r="H52" s="533"/>
      <c r="I52" s="534">
        <f t="shared" si="1"/>
        <v>0</v>
      </c>
      <c r="J52" s="534"/>
      <c r="K52" s="534">
        <f t="shared" si="0"/>
        <v>0</v>
      </c>
    </row>
    <row r="53" spans="1:11" ht="15">
      <c r="A53" s="532" t="s">
        <v>713</v>
      </c>
      <c r="B53" s="532" t="s">
        <v>714</v>
      </c>
      <c r="C53" s="533"/>
      <c r="D53" s="533"/>
      <c r="E53" s="533"/>
      <c r="F53" s="533"/>
      <c r="G53" s="533"/>
      <c r="H53" s="533"/>
      <c r="I53" s="534">
        <f t="shared" si="1"/>
        <v>0</v>
      </c>
      <c r="J53" s="534"/>
      <c r="K53" s="534">
        <f t="shared" si="0"/>
        <v>0</v>
      </c>
    </row>
    <row r="54" spans="1:11" ht="15">
      <c r="A54" s="532" t="s">
        <v>715</v>
      </c>
      <c r="B54" s="532" t="s">
        <v>716</v>
      </c>
      <c r="C54" s="533"/>
      <c r="D54" s="533"/>
      <c r="E54" s="533"/>
      <c r="F54" s="533"/>
      <c r="G54" s="533"/>
      <c r="H54" s="533"/>
      <c r="I54" s="534">
        <f t="shared" si="1"/>
        <v>0</v>
      </c>
      <c r="J54" s="534"/>
      <c r="K54" s="534">
        <f t="shared" si="0"/>
        <v>0</v>
      </c>
    </row>
    <row r="55" spans="1:11" ht="15">
      <c r="A55" s="538" t="s">
        <v>717</v>
      </c>
      <c r="B55" s="538" t="s">
        <v>718</v>
      </c>
      <c r="C55" s="533"/>
      <c r="D55" s="533"/>
      <c r="E55" s="533"/>
      <c r="F55" s="533"/>
      <c r="G55" s="533"/>
      <c r="H55" s="533"/>
      <c r="I55" s="534">
        <f t="shared" si="1"/>
        <v>0</v>
      </c>
      <c r="J55" s="534"/>
      <c r="K55" s="534">
        <f t="shared" si="0"/>
        <v>0</v>
      </c>
    </row>
    <row r="56" spans="1:11" ht="15">
      <c r="A56" s="538" t="s">
        <v>719</v>
      </c>
      <c r="B56" s="538" t="s">
        <v>720</v>
      </c>
      <c r="C56" s="533"/>
      <c r="D56" s="533"/>
      <c r="E56" s="533"/>
      <c r="F56" s="533"/>
      <c r="G56" s="533"/>
      <c r="H56" s="533"/>
      <c r="I56" s="534">
        <f t="shared" si="1"/>
        <v>0</v>
      </c>
      <c r="J56" s="534"/>
      <c r="K56" s="534">
        <f t="shared" si="0"/>
        <v>0</v>
      </c>
    </row>
    <row r="57" spans="1:11" ht="15">
      <c r="A57" s="538" t="s">
        <v>721</v>
      </c>
      <c r="B57" s="538" t="s">
        <v>722</v>
      </c>
      <c r="C57" s="533">
        <v>0</v>
      </c>
      <c r="D57" s="533"/>
      <c r="E57" s="533">
        <v>0</v>
      </c>
      <c r="F57" s="533"/>
      <c r="G57" s="533"/>
      <c r="H57" s="533"/>
      <c r="I57" s="534">
        <f t="shared" si="1"/>
        <v>0</v>
      </c>
      <c r="J57" s="534"/>
      <c r="K57" s="534">
        <f t="shared" si="0"/>
        <v>0</v>
      </c>
    </row>
    <row r="58" spans="1:11" ht="15">
      <c r="A58" s="538" t="s">
        <v>723</v>
      </c>
      <c r="B58" s="538" t="s">
        <v>724</v>
      </c>
      <c r="C58" s="533">
        <v>0</v>
      </c>
      <c r="D58" s="533"/>
      <c r="E58" s="533">
        <v>0</v>
      </c>
      <c r="F58" s="533"/>
      <c r="G58" s="533"/>
      <c r="H58" s="533"/>
      <c r="I58" s="534">
        <f t="shared" si="1"/>
        <v>0</v>
      </c>
      <c r="J58" s="534"/>
      <c r="K58" s="534">
        <f t="shared" si="0"/>
        <v>0</v>
      </c>
    </row>
    <row r="59" spans="1:11" ht="15">
      <c r="A59" s="538" t="s">
        <v>725</v>
      </c>
      <c r="B59" s="538" t="s">
        <v>726</v>
      </c>
      <c r="C59" s="533"/>
      <c r="D59" s="533"/>
      <c r="E59" s="533"/>
      <c r="F59" s="533"/>
      <c r="G59" s="533"/>
      <c r="H59" s="533"/>
      <c r="I59" s="534">
        <f t="shared" si="1"/>
        <v>0</v>
      </c>
      <c r="J59" s="534"/>
      <c r="K59" s="534">
        <f t="shared" si="0"/>
        <v>0</v>
      </c>
    </row>
    <row r="60" spans="1:11" ht="15.75">
      <c r="A60" s="532" t="s">
        <v>727</v>
      </c>
      <c r="B60" s="535" t="s">
        <v>728</v>
      </c>
      <c r="C60" s="536">
        <f>SUM(C52:C59)</f>
        <v>0</v>
      </c>
      <c r="D60" s="536"/>
      <c r="E60" s="536">
        <f>SUM(E52:E59)</f>
        <v>0</v>
      </c>
      <c r="F60" s="536">
        <f>SUM(F52:F59)</f>
        <v>0</v>
      </c>
      <c r="G60" s="536"/>
      <c r="H60" s="536">
        <f>SUM(H52:H59)</f>
        <v>0</v>
      </c>
      <c r="I60" s="537">
        <f t="shared" si="1"/>
        <v>0</v>
      </c>
      <c r="J60" s="537"/>
      <c r="K60" s="537">
        <f t="shared" si="0"/>
        <v>0</v>
      </c>
    </row>
    <row r="61" spans="1:11" ht="15">
      <c r="A61" s="532" t="s">
        <v>729</v>
      </c>
      <c r="B61" s="532" t="s">
        <v>730</v>
      </c>
      <c r="C61" s="533">
        <v>45850</v>
      </c>
      <c r="D61" s="533"/>
      <c r="E61" s="533">
        <v>13979</v>
      </c>
      <c r="F61" s="533"/>
      <c r="G61" s="533"/>
      <c r="H61" s="533">
        <v>14078</v>
      </c>
      <c r="I61" s="534">
        <f t="shared" si="1"/>
        <v>45850</v>
      </c>
      <c r="J61" s="534"/>
      <c r="K61" s="534">
        <f t="shared" si="0"/>
        <v>28057</v>
      </c>
    </row>
    <row r="62" spans="1:11" ht="15">
      <c r="A62" s="532" t="s">
        <v>731</v>
      </c>
      <c r="B62" s="532" t="s">
        <v>732</v>
      </c>
      <c r="C62" s="533"/>
      <c r="D62" s="533"/>
      <c r="E62" s="533"/>
      <c r="F62" s="533"/>
      <c r="G62" s="533"/>
      <c r="H62" s="533"/>
      <c r="I62" s="534">
        <f t="shared" si="1"/>
        <v>0</v>
      </c>
      <c r="J62" s="534"/>
      <c r="K62" s="534">
        <f t="shared" si="0"/>
        <v>0</v>
      </c>
    </row>
    <row r="63" spans="1:11" ht="15">
      <c r="A63" s="532" t="s">
        <v>733</v>
      </c>
      <c r="B63" s="532" t="s">
        <v>734</v>
      </c>
      <c r="C63" s="533"/>
      <c r="D63" s="533"/>
      <c r="E63" s="533"/>
      <c r="F63" s="533"/>
      <c r="G63" s="533"/>
      <c r="H63" s="533"/>
      <c r="I63" s="534">
        <f t="shared" si="1"/>
        <v>0</v>
      </c>
      <c r="J63" s="534"/>
      <c r="K63" s="534">
        <f t="shared" si="0"/>
        <v>0</v>
      </c>
    </row>
    <row r="64" spans="1:11" ht="15">
      <c r="A64" s="532" t="s">
        <v>735</v>
      </c>
      <c r="B64" s="532" t="s">
        <v>736</v>
      </c>
      <c r="C64" s="533">
        <v>0</v>
      </c>
      <c r="D64" s="533"/>
      <c r="E64" s="533">
        <v>0</v>
      </c>
      <c r="F64" s="533"/>
      <c r="G64" s="533"/>
      <c r="H64" s="533"/>
      <c r="I64" s="534">
        <f t="shared" si="1"/>
        <v>0</v>
      </c>
      <c r="J64" s="534"/>
      <c r="K64" s="534">
        <f t="shared" si="0"/>
        <v>0</v>
      </c>
    </row>
    <row r="65" spans="1:11" ht="15">
      <c r="A65" s="532" t="s">
        <v>737</v>
      </c>
      <c r="B65" s="532" t="s">
        <v>738</v>
      </c>
      <c r="C65" s="533"/>
      <c r="D65" s="533"/>
      <c r="E65" s="533"/>
      <c r="F65" s="533"/>
      <c r="G65" s="533"/>
      <c r="H65" s="533"/>
      <c r="I65" s="534">
        <f t="shared" si="1"/>
        <v>0</v>
      </c>
      <c r="J65" s="534"/>
      <c r="K65" s="534">
        <f t="shared" si="0"/>
        <v>0</v>
      </c>
    </row>
    <row r="66" spans="1:11" ht="15">
      <c r="A66" s="532" t="s">
        <v>739</v>
      </c>
      <c r="B66" s="538" t="s">
        <v>740</v>
      </c>
      <c r="C66" s="533"/>
      <c r="D66" s="533"/>
      <c r="E66" s="533"/>
      <c r="F66" s="533"/>
      <c r="G66" s="533"/>
      <c r="H66" s="533"/>
      <c r="I66" s="534">
        <f t="shared" si="1"/>
        <v>0</v>
      </c>
      <c r="J66" s="534"/>
      <c r="K66" s="534">
        <f t="shared" si="0"/>
        <v>0</v>
      </c>
    </row>
    <row r="67" spans="1:11" ht="15">
      <c r="A67" s="532" t="s">
        <v>741</v>
      </c>
      <c r="B67" s="532" t="s">
        <v>742</v>
      </c>
      <c r="C67" s="533"/>
      <c r="D67" s="533"/>
      <c r="E67" s="533"/>
      <c r="F67" s="533"/>
      <c r="G67" s="533"/>
      <c r="H67" s="533"/>
      <c r="I67" s="534">
        <f t="shared" si="1"/>
        <v>0</v>
      </c>
      <c r="J67" s="534"/>
      <c r="K67" s="534">
        <f t="shared" si="0"/>
        <v>0</v>
      </c>
    </row>
    <row r="68" spans="1:11" ht="15.75">
      <c r="A68" s="532" t="s">
        <v>743</v>
      </c>
      <c r="B68" s="535" t="s">
        <v>744</v>
      </c>
      <c r="C68" s="536">
        <f>SUM(C61:C67)</f>
        <v>45850</v>
      </c>
      <c r="D68" s="536"/>
      <c r="E68" s="536">
        <f>SUM(E61:E67)</f>
        <v>13979</v>
      </c>
      <c r="F68" s="536">
        <f>SUM(F61:F67)</f>
        <v>0</v>
      </c>
      <c r="G68" s="536"/>
      <c r="H68" s="536">
        <f>SUM(H61:H67)</f>
        <v>14078</v>
      </c>
      <c r="I68" s="537">
        <f t="shared" si="1"/>
        <v>45850</v>
      </c>
      <c r="J68" s="537"/>
      <c r="K68" s="537">
        <f t="shared" si="0"/>
        <v>28057</v>
      </c>
    </row>
    <row r="69" spans="1:11" ht="15.75">
      <c r="A69" s="532" t="s">
        <v>745</v>
      </c>
      <c r="B69" s="535" t="s">
        <v>746</v>
      </c>
      <c r="C69" s="536">
        <f>C51+C60+C68</f>
        <v>652290</v>
      </c>
      <c r="D69" s="536"/>
      <c r="E69" s="536">
        <f>E51+E60+E68</f>
        <v>683556</v>
      </c>
      <c r="F69" s="536">
        <f>F51+F60+F68</f>
        <v>303267</v>
      </c>
      <c r="G69" s="536"/>
      <c r="H69" s="536">
        <f>H51+H60+H68</f>
        <v>14078</v>
      </c>
      <c r="I69" s="537">
        <f t="shared" si="1"/>
        <v>955557</v>
      </c>
      <c r="J69" s="537">
        <f>J51+J60+J68</f>
        <v>0</v>
      </c>
      <c r="K69" s="537">
        <f t="shared" si="0"/>
        <v>697634</v>
      </c>
    </row>
    <row r="70" spans="1:11" ht="15.75">
      <c r="A70" s="532" t="s">
        <v>747</v>
      </c>
      <c r="B70" s="535" t="s">
        <v>748</v>
      </c>
      <c r="C70" s="536">
        <v>547674</v>
      </c>
      <c r="D70" s="536"/>
      <c r="E70" s="536">
        <v>-2789000</v>
      </c>
      <c r="F70" s="536">
        <v>59339</v>
      </c>
      <c r="G70" s="536"/>
      <c r="H70" s="536">
        <v>-688787</v>
      </c>
      <c r="I70" s="534">
        <f t="shared" si="1"/>
        <v>607013</v>
      </c>
      <c r="J70" s="537"/>
      <c r="K70" s="534">
        <f t="shared" si="0"/>
        <v>-3477787</v>
      </c>
    </row>
    <row r="71" spans="1:11" ht="15">
      <c r="A71" s="532" t="s">
        <v>749</v>
      </c>
      <c r="B71" s="532" t="s">
        <v>750</v>
      </c>
      <c r="C71" s="533"/>
      <c r="D71" s="533"/>
      <c r="E71" s="533"/>
      <c r="F71" s="533"/>
      <c r="G71" s="533"/>
      <c r="H71" s="533"/>
      <c r="I71" s="534">
        <f t="shared" si="1"/>
        <v>0</v>
      </c>
      <c r="J71" s="534"/>
      <c r="K71" s="534">
        <f aca="true" t="shared" si="2" ref="K71:K119">SUM(E71+H71)</f>
        <v>0</v>
      </c>
    </row>
    <row r="72" spans="1:11" ht="15">
      <c r="A72" s="532" t="s">
        <v>751</v>
      </c>
      <c r="B72" s="532" t="s">
        <v>752</v>
      </c>
      <c r="C72" s="533"/>
      <c r="D72" s="533"/>
      <c r="E72" s="533"/>
      <c r="F72" s="533"/>
      <c r="G72" s="533"/>
      <c r="H72" s="533"/>
      <c r="I72" s="534">
        <f aca="true" t="shared" si="3" ref="I72:I119">SUM(C72+F72)</f>
        <v>0</v>
      </c>
      <c r="J72" s="534"/>
      <c r="K72" s="534">
        <f t="shared" si="2"/>
        <v>0</v>
      </c>
    </row>
    <row r="73" spans="1:11" ht="15">
      <c r="A73" s="532" t="s">
        <v>753</v>
      </c>
      <c r="B73" s="532" t="s">
        <v>754</v>
      </c>
      <c r="C73" s="533"/>
      <c r="D73" s="533"/>
      <c r="E73" s="533"/>
      <c r="F73" s="533"/>
      <c r="G73" s="533"/>
      <c r="H73" s="533"/>
      <c r="I73" s="534">
        <f t="shared" si="3"/>
        <v>0</v>
      </c>
      <c r="J73" s="534"/>
      <c r="K73" s="534">
        <f t="shared" si="2"/>
        <v>0</v>
      </c>
    </row>
    <row r="74" spans="1:11" ht="15.75">
      <c r="A74" s="532" t="s">
        <v>755</v>
      </c>
      <c r="B74" s="535" t="s">
        <v>756</v>
      </c>
      <c r="C74" s="536">
        <f>SUM(C71:C73)</f>
        <v>0</v>
      </c>
      <c r="D74" s="536"/>
      <c r="E74" s="536">
        <f>SUM(E71:E73)</f>
        <v>0</v>
      </c>
      <c r="F74" s="536">
        <f>SUM(F71:F73)</f>
        <v>0</v>
      </c>
      <c r="G74" s="536"/>
      <c r="H74" s="536">
        <f>SUM(H71:H73)</f>
        <v>0</v>
      </c>
      <c r="I74" s="537">
        <f t="shared" si="3"/>
        <v>0</v>
      </c>
      <c r="J74" s="537">
        <f>SUM(J71:J73)</f>
        <v>0</v>
      </c>
      <c r="K74" s="537">
        <f t="shared" si="2"/>
        <v>0</v>
      </c>
    </row>
    <row r="75" spans="1:11" ht="30" customHeight="1">
      <c r="A75" s="755" t="s">
        <v>757</v>
      </c>
      <c r="B75" s="755"/>
      <c r="C75" s="545">
        <f>C27+C37+C42+C69+C70+C74</f>
        <v>398685363</v>
      </c>
      <c r="D75" s="545"/>
      <c r="E75" s="545">
        <f>E27+E37+E42+E69+E70+E74</f>
        <v>449179666</v>
      </c>
      <c r="F75" s="545">
        <f>F27+F37+F42+F69+F70+F74</f>
        <v>36771243</v>
      </c>
      <c r="G75" s="545"/>
      <c r="H75" s="545">
        <f>H27+H37+H42+H69+H70+H74</f>
        <v>34240589</v>
      </c>
      <c r="I75" s="545">
        <f t="shared" si="3"/>
        <v>435456606</v>
      </c>
      <c r="J75" s="545">
        <f>J27+J37+J42+J69+J70+J74</f>
        <v>0</v>
      </c>
      <c r="K75" s="545">
        <f t="shared" si="2"/>
        <v>483420255</v>
      </c>
    </row>
    <row r="76" spans="1:11" ht="13.5" customHeight="1">
      <c r="A76" s="756" t="s">
        <v>758</v>
      </c>
      <c r="B76" s="756"/>
      <c r="C76" s="546"/>
      <c r="D76" s="546"/>
      <c r="E76" s="546"/>
      <c r="F76" s="547"/>
      <c r="G76" s="547"/>
      <c r="H76" s="547"/>
      <c r="I76" s="548">
        <f t="shared" si="3"/>
        <v>0</v>
      </c>
      <c r="J76" s="548"/>
      <c r="K76" s="548">
        <f t="shared" si="2"/>
        <v>0</v>
      </c>
    </row>
    <row r="77" spans="1:11" ht="15">
      <c r="A77" s="532" t="s">
        <v>759</v>
      </c>
      <c r="B77" s="532" t="s">
        <v>760</v>
      </c>
      <c r="C77" s="533">
        <v>494342000</v>
      </c>
      <c r="D77" s="533"/>
      <c r="E77" s="533">
        <v>494342000</v>
      </c>
      <c r="F77" s="533">
        <v>42132000</v>
      </c>
      <c r="G77" s="533"/>
      <c r="H77" s="533">
        <v>42132000</v>
      </c>
      <c r="I77" s="534">
        <f t="shared" si="3"/>
        <v>536474000</v>
      </c>
      <c r="J77" s="534"/>
      <c r="K77" s="534">
        <f t="shared" si="2"/>
        <v>536474000</v>
      </c>
    </row>
    <row r="78" spans="1:11" ht="15">
      <c r="A78" s="532" t="s">
        <v>761</v>
      </c>
      <c r="B78" s="532" t="s">
        <v>762</v>
      </c>
      <c r="C78" s="533">
        <v>0</v>
      </c>
      <c r="D78" s="533"/>
      <c r="E78" s="533">
        <v>0</v>
      </c>
      <c r="F78" s="533"/>
      <c r="G78" s="533"/>
      <c r="H78" s="533"/>
      <c r="I78" s="534">
        <f t="shared" si="3"/>
        <v>0</v>
      </c>
      <c r="J78" s="534"/>
      <c r="K78" s="534">
        <f t="shared" si="2"/>
        <v>0</v>
      </c>
    </row>
    <row r="79" spans="1:11" ht="15">
      <c r="A79" s="532" t="s">
        <v>763</v>
      </c>
      <c r="B79" s="532" t="s">
        <v>764</v>
      </c>
      <c r="C79" s="533">
        <v>10235000</v>
      </c>
      <c r="D79" s="533"/>
      <c r="E79" s="533">
        <v>10235000</v>
      </c>
      <c r="F79" s="533">
        <v>613271</v>
      </c>
      <c r="G79" s="533"/>
      <c r="H79" s="533">
        <v>613271</v>
      </c>
      <c r="I79" s="534">
        <f t="shared" si="3"/>
        <v>10848271</v>
      </c>
      <c r="J79" s="534"/>
      <c r="K79" s="534">
        <f t="shared" si="2"/>
        <v>10848271</v>
      </c>
    </row>
    <row r="80" spans="1:11" ht="15">
      <c r="A80" s="532" t="s">
        <v>765</v>
      </c>
      <c r="B80" s="532" t="s">
        <v>766</v>
      </c>
      <c r="C80" s="533">
        <v>-154506143</v>
      </c>
      <c r="D80" s="533"/>
      <c r="E80" s="533">
        <v>-142283356</v>
      </c>
      <c r="F80" s="533">
        <v>-10977272</v>
      </c>
      <c r="G80" s="533"/>
      <c r="H80" s="533">
        <v>-8287444</v>
      </c>
      <c r="I80" s="534">
        <f t="shared" si="3"/>
        <v>-165483415</v>
      </c>
      <c r="J80" s="534"/>
      <c r="K80" s="534">
        <f t="shared" si="2"/>
        <v>-150570800</v>
      </c>
    </row>
    <row r="81" spans="1:11" ht="15">
      <c r="A81" s="532" t="s">
        <v>767</v>
      </c>
      <c r="B81" s="532" t="s">
        <v>768</v>
      </c>
      <c r="C81" s="533"/>
      <c r="D81" s="533"/>
      <c r="E81" s="533"/>
      <c r="F81" s="533"/>
      <c r="G81" s="533"/>
      <c r="H81" s="533"/>
      <c r="I81" s="534">
        <f t="shared" si="3"/>
        <v>0</v>
      </c>
      <c r="J81" s="534"/>
      <c r="K81" s="534">
        <f t="shared" si="2"/>
        <v>0</v>
      </c>
    </row>
    <row r="82" spans="1:11" ht="15">
      <c r="A82" s="532" t="s">
        <v>769</v>
      </c>
      <c r="B82" s="532" t="s">
        <v>770</v>
      </c>
      <c r="C82" s="533">
        <v>12222787</v>
      </c>
      <c r="D82" s="533"/>
      <c r="E82" s="533">
        <v>43739290</v>
      </c>
      <c r="F82" s="533">
        <v>2689828</v>
      </c>
      <c r="G82" s="533"/>
      <c r="H82" s="533">
        <v>-2719292</v>
      </c>
      <c r="I82" s="534">
        <f t="shared" si="3"/>
        <v>14912615</v>
      </c>
      <c r="J82" s="534"/>
      <c r="K82" s="534">
        <f t="shared" si="2"/>
        <v>41019998</v>
      </c>
    </row>
    <row r="83" spans="1:11" ht="15.75">
      <c r="A83" s="532" t="s">
        <v>771</v>
      </c>
      <c r="B83" s="535" t="s">
        <v>772</v>
      </c>
      <c r="C83" s="536">
        <f>SUM(C77:C82)</f>
        <v>362293644</v>
      </c>
      <c r="D83" s="536"/>
      <c r="E83" s="536">
        <f>SUM(E77:E82)</f>
        <v>406032934</v>
      </c>
      <c r="F83" s="536">
        <f>SUM(F77:F82)</f>
        <v>34457827</v>
      </c>
      <c r="G83" s="536"/>
      <c r="H83" s="536">
        <f>SUM(H77:H82)</f>
        <v>31738535</v>
      </c>
      <c r="I83" s="537">
        <f t="shared" si="3"/>
        <v>396751471</v>
      </c>
      <c r="J83" s="537"/>
      <c r="K83" s="537">
        <f t="shared" si="2"/>
        <v>437771469</v>
      </c>
    </row>
    <row r="84" spans="1:11" ht="15">
      <c r="A84" s="538" t="s">
        <v>773</v>
      </c>
      <c r="B84" s="538" t="s">
        <v>774</v>
      </c>
      <c r="C84" s="533"/>
      <c r="D84" s="533"/>
      <c r="E84" s="533"/>
      <c r="F84" s="533"/>
      <c r="G84" s="533"/>
      <c r="H84" s="533"/>
      <c r="I84" s="534">
        <f t="shared" si="3"/>
        <v>0</v>
      </c>
      <c r="J84" s="534"/>
      <c r="K84" s="534">
        <f t="shared" si="2"/>
        <v>0</v>
      </c>
    </row>
    <row r="85" spans="1:11" ht="15">
      <c r="A85" s="538" t="s">
        <v>775</v>
      </c>
      <c r="B85" s="538" t="s">
        <v>776</v>
      </c>
      <c r="C85" s="533"/>
      <c r="D85" s="533"/>
      <c r="E85" s="533"/>
      <c r="F85" s="533"/>
      <c r="G85" s="533"/>
      <c r="H85" s="533"/>
      <c r="I85" s="534">
        <f t="shared" si="3"/>
        <v>0</v>
      </c>
      <c r="J85" s="534"/>
      <c r="K85" s="534">
        <f t="shared" si="2"/>
        <v>0</v>
      </c>
    </row>
    <row r="86" spans="1:11" ht="15">
      <c r="A86" s="538" t="s">
        <v>777</v>
      </c>
      <c r="B86" s="538" t="s">
        <v>778</v>
      </c>
      <c r="C86" s="533"/>
      <c r="D86" s="533"/>
      <c r="E86" s="533"/>
      <c r="F86" s="533"/>
      <c r="G86" s="533"/>
      <c r="H86" s="533"/>
      <c r="I86" s="534">
        <f t="shared" si="3"/>
        <v>0</v>
      </c>
      <c r="J86" s="534"/>
      <c r="K86" s="534">
        <f t="shared" si="2"/>
        <v>0</v>
      </c>
    </row>
    <row r="87" spans="1:11" ht="15">
      <c r="A87" s="538" t="s">
        <v>779</v>
      </c>
      <c r="B87" s="538" t="s">
        <v>780</v>
      </c>
      <c r="C87" s="533"/>
      <c r="D87" s="533"/>
      <c r="E87" s="533"/>
      <c r="F87" s="533"/>
      <c r="G87" s="533"/>
      <c r="H87" s="533"/>
      <c r="I87" s="534">
        <f t="shared" si="3"/>
        <v>0</v>
      </c>
      <c r="J87" s="534"/>
      <c r="K87" s="534">
        <f t="shared" si="2"/>
        <v>0</v>
      </c>
    </row>
    <row r="88" spans="1:11" ht="15">
      <c r="A88" s="538" t="s">
        <v>781</v>
      </c>
      <c r="B88" s="538" t="s">
        <v>782</v>
      </c>
      <c r="C88" s="533"/>
      <c r="D88" s="533"/>
      <c r="E88" s="533"/>
      <c r="F88" s="533"/>
      <c r="G88" s="533"/>
      <c r="H88" s="533"/>
      <c r="I88" s="534">
        <f t="shared" si="3"/>
        <v>0</v>
      </c>
      <c r="J88" s="534"/>
      <c r="K88" s="534">
        <f t="shared" si="2"/>
        <v>0</v>
      </c>
    </row>
    <row r="89" spans="1:11" ht="15">
      <c r="A89" s="538" t="s">
        <v>783</v>
      </c>
      <c r="B89" s="538" t="s">
        <v>784</v>
      </c>
      <c r="C89" s="533"/>
      <c r="D89" s="533"/>
      <c r="E89" s="533"/>
      <c r="F89" s="533"/>
      <c r="G89" s="533"/>
      <c r="H89" s="533"/>
      <c r="I89" s="534">
        <f t="shared" si="3"/>
        <v>0</v>
      </c>
      <c r="J89" s="534"/>
      <c r="K89" s="534">
        <f t="shared" si="2"/>
        <v>0</v>
      </c>
    </row>
    <row r="90" spans="1:11" ht="15">
      <c r="A90" s="538" t="s">
        <v>785</v>
      </c>
      <c r="B90" s="538" t="s">
        <v>786</v>
      </c>
      <c r="C90" s="533"/>
      <c r="D90" s="533"/>
      <c r="E90" s="533"/>
      <c r="F90" s="533"/>
      <c r="G90" s="533"/>
      <c r="H90" s="533"/>
      <c r="I90" s="534">
        <f t="shared" si="3"/>
        <v>0</v>
      </c>
      <c r="J90" s="534"/>
      <c r="K90" s="534">
        <f t="shared" si="2"/>
        <v>0</v>
      </c>
    </row>
    <row r="91" spans="1:11" ht="15">
      <c r="A91" s="538" t="s">
        <v>787</v>
      </c>
      <c r="B91" s="538" t="s">
        <v>788</v>
      </c>
      <c r="C91" s="549"/>
      <c r="D91" s="549"/>
      <c r="E91" s="549"/>
      <c r="F91" s="549"/>
      <c r="G91" s="549"/>
      <c r="H91" s="549"/>
      <c r="I91" s="534">
        <f t="shared" si="3"/>
        <v>0</v>
      </c>
      <c r="J91" s="534"/>
      <c r="K91" s="534">
        <f t="shared" si="2"/>
        <v>0</v>
      </c>
    </row>
    <row r="92" spans="1:11" ht="15">
      <c r="A92" s="538" t="s">
        <v>789</v>
      </c>
      <c r="B92" s="538" t="s">
        <v>790</v>
      </c>
      <c r="C92" s="533">
        <v>1487589</v>
      </c>
      <c r="D92" s="533"/>
      <c r="E92" s="533">
        <v>1411250</v>
      </c>
      <c r="F92" s="533"/>
      <c r="G92" s="533"/>
      <c r="H92" s="533"/>
      <c r="I92" s="534">
        <f t="shared" si="3"/>
        <v>1487589</v>
      </c>
      <c r="J92" s="534"/>
      <c r="K92" s="534">
        <f t="shared" si="2"/>
        <v>1411250</v>
      </c>
    </row>
    <row r="93" spans="1:11" ht="15.75">
      <c r="A93" s="532" t="s">
        <v>791</v>
      </c>
      <c r="B93" s="535" t="s">
        <v>792</v>
      </c>
      <c r="C93" s="536">
        <f>SUM(C84:C92)</f>
        <v>1487589</v>
      </c>
      <c r="D93" s="536"/>
      <c r="E93" s="536">
        <f>SUM(E84:E92)</f>
        <v>1411250</v>
      </c>
      <c r="F93" s="536">
        <f>SUM(F84:F92)</f>
        <v>0</v>
      </c>
      <c r="G93" s="536"/>
      <c r="H93" s="536">
        <f>SUM(H84:H92)</f>
        <v>0</v>
      </c>
      <c r="I93" s="537">
        <f t="shared" si="3"/>
        <v>1487589</v>
      </c>
      <c r="J93" s="537"/>
      <c r="K93" s="537">
        <f t="shared" si="2"/>
        <v>1411250</v>
      </c>
    </row>
    <row r="94" spans="1:11" ht="15">
      <c r="A94" s="538" t="s">
        <v>793</v>
      </c>
      <c r="B94" s="538" t="s">
        <v>794</v>
      </c>
      <c r="C94" s="533"/>
      <c r="D94" s="533"/>
      <c r="E94" s="533"/>
      <c r="F94" s="533"/>
      <c r="G94" s="533"/>
      <c r="H94" s="533"/>
      <c r="I94" s="534">
        <f t="shared" si="3"/>
        <v>0</v>
      </c>
      <c r="J94" s="534"/>
      <c r="K94" s="534">
        <f t="shared" si="2"/>
        <v>0</v>
      </c>
    </row>
    <row r="95" spans="1:11" ht="15">
      <c r="A95" s="538" t="s">
        <v>795</v>
      </c>
      <c r="B95" s="538" t="s">
        <v>796</v>
      </c>
      <c r="C95" s="533"/>
      <c r="D95" s="533"/>
      <c r="E95" s="533"/>
      <c r="F95" s="533"/>
      <c r="G95" s="533"/>
      <c r="H95" s="533"/>
      <c r="I95" s="534">
        <f t="shared" si="3"/>
        <v>0</v>
      </c>
      <c r="J95" s="534"/>
      <c r="K95" s="534">
        <f t="shared" si="2"/>
        <v>0</v>
      </c>
    </row>
    <row r="96" spans="1:11" ht="15">
      <c r="A96" s="538" t="s">
        <v>797</v>
      </c>
      <c r="B96" s="538" t="s">
        <v>798</v>
      </c>
      <c r="C96" s="533"/>
      <c r="D96" s="533"/>
      <c r="E96" s="533"/>
      <c r="F96" s="533"/>
      <c r="G96" s="533"/>
      <c r="H96" s="533"/>
      <c r="I96" s="534">
        <f t="shared" si="3"/>
        <v>0</v>
      </c>
      <c r="J96" s="534"/>
      <c r="K96" s="534">
        <f t="shared" si="2"/>
        <v>0</v>
      </c>
    </row>
    <row r="97" spans="1:11" ht="15">
      <c r="A97" s="538" t="s">
        <v>799</v>
      </c>
      <c r="B97" s="538" t="s">
        <v>800</v>
      </c>
      <c r="C97" s="533"/>
      <c r="D97" s="533"/>
      <c r="E97" s="533"/>
      <c r="F97" s="533"/>
      <c r="G97" s="533"/>
      <c r="H97" s="533"/>
      <c r="I97" s="534">
        <f t="shared" si="3"/>
        <v>0</v>
      </c>
      <c r="J97" s="534"/>
      <c r="K97" s="534">
        <f t="shared" si="2"/>
        <v>0</v>
      </c>
    </row>
    <row r="98" spans="1:11" ht="15">
      <c r="A98" s="538" t="s">
        <v>801</v>
      </c>
      <c r="B98" s="538" t="s">
        <v>802</v>
      </c>
      <c r="C98" s="533"/>
      <c r="D98" s="533"/>
      <c r="E98" s="533"/>
      <c r="F98" s="533"/>
      <c r="G98" s="533"/>
      <c r="H98" s="533"/>
      <c r="I98" s="534">
        <f t="shared" si="3"/>
        <v>0</v>
      </c>
      <c r="J98" s="534"/>
      <c r="K98" s="534">
        <f t="shared" si="2"/>
        <v>0</v>
      </c>
    </row>
    <row r="99" spans="1:11" ht="15">
      <c r="A99" s="538" t="s">
        <v>803</v>
      </c>
      <c r="B99" s="538" t="s">
        <v>804</v>
      </c>
      <c r="C99" s="533"/>
      <c r="D99" s="533"/>
      <c r="E99" s="533"/>
      <c r="F99" s="533"/>
      <c r="G99" s="533"/>
      <c r="H99" s="533"/>
      <c r="I99" s="534">
        <f t="shared" si="3"/>
        <v>0</v>
      </c>
      <c r="J99" s="534"/>
      <c r="K99" s="534">
        <f t="shared" si="2"/>
        <v>0</v>
      </c>
    </row>
    <row r="100" spans="1:11" ht="15">
      <c r="A100" s="538" t="s">
        <v>805</v>
      </c>
      <c r="B100" s="538" t="s">
        <v>806</v>
      </c>
      <c r="C100" s="533"/>
      <c r="D100" s="533"/>
      <c r="E100" s="533"/>
      <c r="F100" s="533"/>
      <c r="G100" s="533"/>
      <c r="H100" s="533"/>
      <c r="I100" s="534">
        <f t="shared" si="3"/>
        <v>0</v>
      </c>
      <c r="J100" s="534"/>
      <c r="K100" s="534">
        <f t="shared" si="2"/>
        <v>0</v>
      </c>
    </row>
    <row r="101" spans="1:11" ht="15">
      <c r="A101" s="538" t="s">
        <v>807</v>
      </c>
      <c r="B101" s="538" t="s">
        <v>808</v>
      </c>
      <c r="C101" s="549"/>
      <c r="D101" s="549"/>
      <c r="E101" s="549"/>
      <c r="F101" s="549"/>
      <c r="G101" s="549"/>
      <c r="H101" s="549"/>
      <c r="I101" s="534">
        <f t="shared" si="3"/>
        <v>0</v>
      </c>
      <c r="J101" s="534"/>
      <c r="K101" s="534">
        <f t="shared" si="2"/>
        <v>0</v>
      </c>
    </row>
    <row r="102" spans="1:11" ht="15">
      <c r="A102" s="538" t="s">
        <v>809</v>
      </c>
      <c r="B102" s="538" t="s">
        <v>810</v>
      </c>
      <c r="C102" s="533">
        <v>0</v>
      </c>
      <c r="D102" s="533"/>
      <c r="E102" s="533">
        <v>0</v>
      </c>
      <c r="F102" s="533"/>
      <c r="G102" s="533"/>
      <c r="H102" s="533"/>
      <c r="I102" s="534">
        <f t="shared" si="3"/>
        <v>0</v>
      </c>
      <c r="J102" s="534"/>
      <c r="K102" s="534">
        <f t="shared" si="2"/>
        <v>0</v>
      </c>
    </row>
    <row r="103" spans="1:11" ht="15.75">
      <c r="A103" s="538" t="s">
        <v>811</v>
      </c>
      <c r="B103" s="550" t="s">
        <v>812</v>
      </c>
      <c r="C103" s="536">
        <f>SUM(C94:C102)</f>
        <v>0</v>
      </c>
      <c r="D103" s="536"/>
      <c r="E103" s="536">
        <f>SUM(E94:E102)</f>
        <v>0</v>
      </c>
      <c r="F103" s="536">
        <f>SUM(F94:F102)</f>
        <v>0</v>
      </c>
      <c r="G103" s="536"/>
      <c r="H103" s="536">
        <f>SUM(H94:H102)</f>
        <v>0</v>
      </c>
      <c r="I103" s="537">
        <f t="shared" si="3"/>
        <v>0</v>
      </c>
      <c r="J103" s="537"/>
      <c r="K103" s="537">
        <f t="shared" si="2"/>
        <v>0</v>
      </c>
    </row>
    <row r="104" spans="1:11" ht="15">
      <c r="A104" s="532" t="s">
        <v>813</v>
      </c>
      <c r="B104" s="532" t="s">
        <v>814</v>
      </c>
      <c r="C104" s="533">
        <v>857176</v>
      </c>
      <c r="D104" s="533"/>
      <c r="E104" s="533">
        <v>1821124</v>
      </c>
      <c r="F104" s="533"/>
      <c r="G104" s="533"/>
      <c r="H104" s="533"/>
      <c r="I104" s="534">
        <f t="shared" si="3"/>
        <v>857176</v>
      </c>
      <c r="J104" s="534"/>
      <c r="K104" s="534">
        <f t="shared" si="2"/>
        <v>1821124</v>
      </c>
    </row>
    <row r="105" spans="1:11" ht="15">
      <c r="A105" s="538" t="s">
        <v>815</v>
      </c>
      <c r="B105" s="538" t="s">
        <v>816</v>
      </c>
      <c r="C105" s="533"/>
      <c r="D105" s="533"/>
      <c r="E105" s="533"/>
      <c r="F105" s="533"/>
      <c r="G105" s="533"/>
      <c r="H105" s="533"/>
      <c r="I105" s="534">
        <f t="shared" si="3"/>
        <v>0</v>
      </c>
      <c r="J105" s="534"/>
      <c r="K105" s="534">
        <f t="shared" si="2"/>
        <v>0</v>
      </c>
    </row>
    <row r="106" spans="1:11" ht="15">
      <c r="A106" s="532" t="s">
        <v>817</v>
      </c>
      <c r="B106" s="532" t="s">
        <v>818</v>
      </c>
      <c r="C106" s="533"/>
      <c r="D106" s="533"/>
      <c r="E106" s="533"/>
      <c r="F106" s="533"/>
      <c r="G106" s="533"/>
      <c r="H106" s="533"/>
      <c r="I106" s="534">
        <f t="shared" si="3"/>
        <v>0</v>
      </c>
      <c r="J106" s="534"/>
      <c r="K106" s="534">
        <f t="shared" si="2"/>
        <v>0</v>
      </c>
    </row>
    <row r="107" spans="1:11" ht="15">
      <c r="A107" s="532" t="s">
        <v>819</v>
      </c>
      <c r="B107" s="532" t="s">
        <v>820</v>
      </c>
      <c r="C107" s="533"/>
      <c r="D107" s="533"/>
      <c r="E107" s="533"/>
      <c r="F107" s="533"/>
      <c r="G107" s="533"/>
      <c r="H107" s="533"/>
      <c r="I107" s="534">
        <f t="shared" si="3"/>
        <v>0</v>
      </c>
      <c r="J107" s="534"/>
      <c r="K107" s="534">
        <f t="shared" si="2"/>
        <v>0</v>
      </c>
    </row>
    <row r="108" spans="1:11" ht="15">
      <c r="A108" s="538" t="s">
        <v>821</v>
      </c>
      <c r="B108" s="538" t="s">
        <v>822</v>
      </c>
      <c r="C108" s="533"/>
      <c r="D108" s="533"/>
      <c r="E108" s="533"/>
      <c r="F108" s="533"/>
      <c r="G108" s="533"/>
      <c r="H108" s="533"/>
      <c r="I108" s="534">
        <f t="shared" si="3"/>
        <v>0</v>
      </c>
      <c r="J108" s="534"/>
      <c r="K108" s="534">
        <f t="shared" si="2"/>
        <v>0</v>
      </c>
    </row>
    <row r="109" spans="1:11" ht="15">
      <c r="A109" s="538" t="s">
        <v>823</v>
      </c>
      <c r="B109" s="538" t="s">
        <v>824</v>
      </c>
      <c r="C109" s="533"/>
      <c r="D109" s="533"/>
      <c r="E109" s="533"/>
      <c r="F109" s="533"/>
      <c r="G109" s="533"/>
      <c r="H109" s="533"/>
      <c r="I109" s="534">
        <f t="shared" si="3"/>
        <v>0</v>
      </c>
      <c r="J109" s="534"/>
      <c r="K109" s="534">
        <f t="shared" si="2"/>
        <v>0</v>
      </c>
    </row>
    <row r="110" spans="1:11" ht="15">
      <c r="A110" s="538" t="s">
        <v>825</v>
      </c>
      <c r="B110" s="538" t="s">
        <v>826</v>
      </c>
      <c r="C110" s="533">
        <v>0</v>
      </c>
      <c r="D110" s="533"/>
      <c r="E110" s="533">
        <v>0</v>
      </c>
      <c r="F110" s="533"/>
      <c r="G110" s="533"/>
      <c r="H110" s="533"/>
      <c r="I110" s="534">
        <f t="shared" si="3"/>
        <v>0</v>
      </c>
      <c r="J110" s="534"/>
      <c r="K110" s="534">
        <f t="shared" si="2"/>
        <v>0</v>
      </c>
    </row>
    <row r="111" spans="1:11" ht="15.75">
      <c r="A111" s="538" t="s">
        <v>827</v>
      </c>
      <c r="B111" s="535" t="s">
        <v>828</v>
      </c>
      <c r="C111" s="536">
        <f>SUM(C104:C110)</f>
        <v>857176</v>
      </c>
      <c r="D111" s="536"/>
      <c r="E111" s="536">
        <f>SUM(E104:E110)</f>
        <v>1821124</v>
      </c>
      <c r="F111" s="536">
        <f>SUM(F104:F110)</f>
        <v>0</v>
      </c>
      <c r="G111" s="536"/>
      <c r="H111" s="536">
        <f>SUM(H104:H110)</f>
        <v>0</v>
      </c>
      <c r="I111" s="537">
        <f t="shared" si="3"/>
        <v>857176</v>
      </c>
      <c r="J111" s="537"/>
      <c r="K111" s="537">
        <f t="shared" si="2"/>
        <v>1821124</v>
      </c>
    </row>
    <row r="112" spans="1:11" ht="15.75">
      <c r="A112" s="538" t="s">
        <v>829</v>
      </c>
      <c r="B112" s="535" t="s">
        <v>830</v>
      </c>
      <c r="C112" s="536">
        <f>C93+C111+C103</f>
        <v>2344765</v>
      </c>
      <c r="D112" s="536"/>
      <c r="E112" s="536">
        <f>E93+E111+E103</f>
        <v>3232374</v>
      </c>
      <c r="F112" s="536">
        <v>0</v>
      </c>
      <c r="G112" s="536"/>
      <c r="H112" s="536">
        <v>0</v>
      </c>
      <c r="I112" s="537">
        <f t="shared" si="3"/>
        <v>2344765</v>
      </c>
      <c r="J112" s="537"/>
      <c r="K112" s="537">
        <f t="shared" si="2"/>
        <v>3232374</v>
      </c>
    </row>
    <row r="113" spans="1:11" ht="15.75">
      <c r="A113" s="538" t="s">
        <v>831</v>
      </c>
      <c r="B113" s="535" t="s">
        <v>832</v>
      </c>
      <c r="C113" s="536"/>
      <c r="D113" s="536"/>
      <c r="E113" s="536"/>
      <c r="F113" s="536"/>
      <c r="G113" s="536"/>
      <c r="H113" s="536"/>
      <c r="I113" s="534">
        <f t="shared" si="3"/>
        <v>0</v>
      </c>
      <c r="J113" s="537"/>
      <c r="K113" s="534">
        <f t="shared" si="2"/>
        <v>0</v>
      </c>
    </row>
    <row r="114" spans="1:11" ht="15.75">
      <c r="A114" s="538" t="s">
        <v>833</v>
      </c>
      <c r="B114" s="535" t="s">
        <v>834</v>
      </c>
      <c r="C114" s="536"/>
      <c r="D114" s="536"/>
      <c r="E114" s="536"/>
      <c r="F114" s="536"/>
      <c r="G114" s="536"/>
      <c r="H114" s="536"/>
      <c r="I114" s="534">
        <f t="shared" si="3"/>
        <v>0</v>
      </c>
      <c r="J114" s="537"/>
      <c r="K114" s="534">
        <f t="shared" si="2"/>
        <v>0</v>
      </c>
    </row>
    <row r="115" spans="1:11" ht="15">
      <c r="A115" s="538" t="s">
        <v>835</v>
      </c>
      <c r="B115" s="532" t="s">
        <v>836</v>
      </c>
      <c r="C115" s="533"/>
      <c r="D115" s="533"/>
      <c r="E115" s="533"/>
      <c r="F115" s="533"/>
      <c r="G115" s="533"/>
      <c r="H115" s="533"/>
      <c r="I115" s="534">
        <f t="shared" si="3"/>
        <v>0</v>
      </c>
      <c r="J115" s="534"/>
      <c r="K115" s="534">
        <f t="shared" si="2"/>
        <v>0</v>
      </c>
    </row>
    <row r="116" spans="1:11" ht="15">
      <c r="A116" s="538" t="s">
        <v>837</v>
      </c>
      <c r="B116" s="532" t="s">
        <v>838</v>
      </c>
      <c r="C116" s="533">
        <v>1218236</v>
      </c>
      <c r="D116" s="533"/>
      <c r="E116" s="533">
        <v>811154</v>
      </c>
      <c r="F116" s="533">
        <v>2313416</v>
      </c>
      <c r="G116" s="533"/>
      <c r="H116" s="533">
        <v>2502054</v>
      </c>
      <c r="I116" s="534">
        <f t="shared" si="3"/>
        <v>3531652</v>
      </c>
      <c r="J116" s="534"/>
      <c r="K116" s="534">
        <f t="shared" si="2"/>
        <v>3313208</v>
      </c>
    </row>
    <row r="117" spans="1:11" ht="15">
      <c r="A117" s="538" t="s">
        <v>839</v>
      </c>
      <c r="B117" s="532" t="s">
        <v>840</v>
      </c>
      <c r="C117" s="533">
        <v>32828718</v>
      </c>
      <c r="D117" s="533"/>
      <c r="E117" s="533">
        <v>39103204</v>
      </c>
      <c r="F117" s="533"/>
      <c r="G117" s="533"/>
      <c r="H117" s="533"/>
      <c r="I117" s="534">
        <f t="shared" si="3"/>
        <v>32828718</v>
      </c>
      <c r="J117" s="534"/>
      <c r="K117" s="534">
        <f t="shared" si="2"/>
        <v>39103204</v>
      </c>
    </row>
    <row r="118" spans="1:11" ht="15.75">
      <c r="A118" s="538" t="s">
        <v>841</v>
      </c>
      <c r="B118" s="535" t="s">
        <v>842</v>
      </c>
      <c r="C118" s="536">
        <f>SUM(C115:C117)</f>
        <v>34046954</v>
      </c>
      <c r="D118" s="536"/>
      <c r="E118" s="536">
        <f>SUM(E115:E117)</f>
        <v>39914358</v>
      </c>
      <c r="F118" s="536">
        <f>SUM(F115:F117)</f>
        <v>2313416</v>
      </c>
      <c r="G118" s="536"/>
      <c r="H118" s="536">
        <f>SUM(H115:H117)</f>
        <v>2502054</v>
      </c>
      <c r="I118" s="536">
        <f t="shared" si="3"/>
        <v>36360370</v>
      </c>
      <c r="J118" s="537"/>
      <c r="K118" s="537">
        <f t="shared" si="2"/>
        <v>42416412</v>
      </c>
    </row>
    <row r="119" spans="1:11" ht="30" customHeight="1">
      <c r="A119" s="545" t="s">
        <v>843</v>
      </c>
      <c r="B119" s="545"/>
      <c r="C119" s="545">
        <f>C83+C112+C113+C114+C118</f>
        <v>398685363</v>
      </c>
      <c r="D119" s="545"/>
      <c r="E119" s="545">
        <f>E83+E112+E113+E114+E118</f>
        <v>449179666</v>
      </c>
      <c r="F119" s="545">
        <f>F83+F112+F113+F114+F118</f>
        <v>36771243</v>
      </c>
      <c r="G119" s="545"/>
      <c r="H119" s="545">
        <f>H83+H112+H113+H114+H118</f>
        <v>34240589</v>
      </c>
      <c r="I119" s="545">
        <f t="shared" si="3"/>
        <v>435456606</v>
      </c>
      <c r="J119" s="545">
        <f>J83+J112+J113+J114+J118</f>
        <v>0</v>
      </c>
      <c r="K119" s="545">
        <f t="shared" si="2"/>
        <v>483420255</v>
      </c>
    </row>
    <row r="120" spans="6:11" ht="12.75">
      <c r="F120" s="551"/>
      <c r="G120" s="551"/>
      <c r="H120" s="551"/>
      <c r="I120" s="551"/>
      <c r="J120" s="551"/>
      <c r="K120" s="551"/>
    </row>
    <row r="121" spans="1:11" ht="12.75">
      <c r="A121" s="552"/>
      <c r="B121" s="552"/>
      <c r="C121" s="552"/>
      <c r="D121" s="552"/>
      <c r="E121" s="552"/>
      <c r="F121" s="551"/>
      <c r="G121" s="551"/>
      <c r="H121" s="551"/>
      <c r="I121" s="551"/>
      <c r="J121" s="551"/>
      <c r="K121" s="551"/>
    </row>
    <row r="122" spans="6:11" ht="12.75">
      <c r="F122" s="551"/>
      <c r="G122" s="551"/>
      <c r="H122" s="551"/>
      <c r="I122" s="551"/>
      <c r="J122" s="551"/>
      <c r="K122" s="551"/>
    </row>
    <row r="123" spans="6:11" ht="12.75">
      <c r="F123" s="551"/>
      <c r="G123" s="551"/>
      <c r="H123" s="551"/>
      <c r="I123" s="551"/>
      <c r="J123" s="551"/>
      <c r="K123" s="551"/>
    </row>
    <row r="124" spans="6:11" ht="12.75">
      <c r="F124" s="551"/>
      <c r="G124" s="551"/>
      <c r="H124" s="551"/>
      <c r="I124" s="551"/>
      <c r="J124" s="551"/>
      <c r="K124" s="551"/>
    </row>
    <row r="125" spans="6:11" ht="12.75">
      <c r="F125" s="551"/>
      <c r="G125" s="551"/>
      <c r="H125" s="551"/>
      <c r="I125" s="551"/>
      <c r="J125" s="551"/>
      <c r="K125" s="551"/>
    </row>
    <row r="126" spans="6:11" ht="12.75">
      <c r="F126" s="551"/>
      <c r="G126" s="551"/>
      <c r="H126" s="551"/>
      <c r="I126" s="551"/>
      <c r="J126" s="551"/>
      <c r="K126" s="551"/>
    </row>
    <row r="127" spans="6:11" ht="12.75">
      <c r="F127" s="551"/>
      <c r="G127" s="551"/>
      <c r="H127" s="551"/>
      <c r="I127" s="551"/>
      <c r="J127" s="551"/>
      <c r="K127" s="551"/>
    </row>
    <row r="128" spans="6:11" ht="12.75">
      <c r="F128" s="551"/>
      <c r="G128" s="551"/>
      <c r="H128" s="551"/>
      <c r="I128" s="551"/>
      <c r="J128" s="551"/>
      <c r="K128" s="551"/>
    </row>
    <row r="129" spans="6:11" ht="12.75">
      <c r="F129" s="551"/>
      <c r="G129" s="551"/>
      <c r="H129" s="551"/>
      <c r="I129" s="551"/>
      <c r="J129" s="551"/>
      <c r="K129" s="551"/>
    </row>
    <row r="130" spans="6:11" ht="12.75">
      <c r="F130" s="551"/>
      <c r="G130" s="551"/>
      <c r="H130" s="551"/>
      <c r="I130" s="551"/>
      <c r="J130" s="551"/>
      <c r="K130" s="551"/>
    </row>
    <row r="131" spans="6:11" ht="12.75">
      <c r="F131" s="551"/>
      <c r="G131" s="551"/>
      <c r="H131" s="551"/>
      <c r="I131" s="551"/>
      <c r="J131" s="551"/>
      <c r="K131" s="551"/>
    </row>
    <row r="132" spans="6:11" ht="12.75">
      <c r="F132" s="551"/>
      <c r="G132" s="551"/>
      <c r="H132" s="551"/>
      <c r="I132" s="551"/>
      <c r="J132" s="551"/>
      <c r="K132" s="551"/>
    </row>
    <row r="133" spans="6:11" ht="12.75">
      <c r="F133" s="551"/>
      <c r="G133" s="551"/>
      <c r="H133" s="551"/>
      <c r="I133" s="551"/>
      <c r="J133" s="551"/>
      <c r="K133" s="551"/>
    </row>
    <row r="134" spans="6:11" ht="12.75">
      <c r="F134" s="551"/>
      <c r="G134" s="551"/>
      <c r="H134" s="551"/>
      <c r="I134" s="551"/>
      <c r="J134" s="551"/>
      <c r="K134" s="551"/>
    </row>
    <row r="135" spans="6:11" ht="12.75">
      <c r="F135" s="551"/>
      <c r="G135" s="551"/>
      <c r="H135" s="551"/>
      <c r="I135" s="551"/>
      <c r="J135" s="551"/>
      <c r="K135" s="551"/>
    </row>
    <row r="136" spans="6:11" ht="12.75">
      <c r="F136" s="551"/>
      <c r="G136" s="551"/>
      <c r="H136" s="551"/>
      <c r="I136" s="551"/>
      <c r="J136" s="551"/>
      <c r="K136" s="551"/>
    </row>
    <row r="137" spans="6:11" ht="12.75">
      <c r="F137" s="551"/>
      <c r="G137" s="551"/>
      <c r="H137" s="551"/>
      <c r="I137" s="551"/>
      <c r="J137" s="551"/>
      <c r="K137" s="551"/>
    </row>
    <row r="138" spans="6:11" ht="12.75">
      <c r="F138" s="551"/>
      <c r="G138" s="551"/>
      <c r="H138" s="551"/>
      <c r="I138" s="551"/>
      <c r="J138" s="551"/>
      <c r="K138" s="551"/>
    </row>
    <row r="139" spans="6:11" ht="12.75">
      <c r="F139" s="551"/>
      <c r="G139" s="551"/>
      <c r="H139" s="551"/>
      <c r="I139" s="551"/>
      <c r="J139" s="551"/>
      <c r="K139" s="551"/>
    </row>
    <row r="140" spans="6:11" ht="12.75">
      <c r="F140" s="551"/>
      <c r="G140" s="551"/>
      <c r="H140" s="551"/>
      <c r="I140" s="551"/>
      <c r="J140" s="551"/>
      <c r="K140" s="551"/>
    </row>
    <row r="141" spans="6:11" ht="12.75">
      <c r="F141" s="551"/>
      <c r="G141" s="551"/>
      <c r="H141" s="551"/>
      <c r="I141" s="551"/>
      <c r="J141" s="551"/>
      <c r="K141" s="551"/>
    </row>
    <row r="142" spans="6:11" ht="12.75">
      <c r="F142" s="551"/>
      <c r="G142" s="551"/>
      <c r="H142" s="551"/>
      <c r="I142" s="551"/>
      <c r="J142" s="551"/>
      <c r="K142" s="551"/>
    </row>
    <row r="143" spans="6:11" ht="12.75">
      <c r="F143" s="551"/>
      <c r="G143" s="551"/>
      <c r="H143" s="551"/>
      <c r="I143" s="551"/>
      <c r="J143" s="551"/>
      <c r="K143" s="551"/>
    </row>
    <row r="144" spans="6:11" ht="12.75">
      <c r="F144" s="551"/>
      <c r="G144" s="551"/>
      <c r="H144" s="551"/>
      <c r="I144" s="551"/>
      <c r="J144" s="551"/>
      <c r="K144" s="551"/>
    </row>
    <row r="145" spans="6:11" ht="12.75">
      <c r="F145" s="551"/>
      <c r="G145" s="551"/>
      <c r="H145" s="551"/>
      <c r="I145" s="551"/>
      <c r="J145" s="551"/>
      <c r="K145" s="551"/>
    </row>
    <row r="146" spans="6:11" ht="12.75">
      <c r="F146" s="551"/>
      <c r="G146" s="551"/>
      <c r="H146" s="551"/>
      <c r="I146" s="551"/>
      <c r="J146" s="551"/>
      <c r="K146" s="551"/>
    </row>
    <row r="147" spans="6:11" ht="12.75">
      <c r="F147" s="551"/>
      <c r="G147" s="551"/>
      <c r="H147" s="551"/>
      <c r="I147" s="551"/>
      <c r="J147" s="551"/>
      <c r="K147" s="551"/>
    </row>
    <row r="148" spans="6:11" ht="12.75">
      <c r="F148" s="551"/>
      <c r="G148" s="551"/>
      <c r="H148" s="551"/>
      <c r="I148" s="551"/>
      <c r="J148" s="551"/>
      <c r="K148" s="551"/>
    </row>
    <row r="149" spans="6:11" ht="12.75">
      <c r="F149" s="551"/>
      <c r="G149" s="551"/>
      <c r="H149" s="551"/>
      <c r="I149" s="551"/>
      <c r="J149" s="551"/>
      <c r="K149" s="551"/>
    </row>
    <row r="150" spans="6:11" ht="12.75">
      <c r="F150" s="551"/>
      <c r="G150" s="551"/>
      <c r="H150" s="551"/>
      <c r="I150" s="551"/>
      <c r="J150" s="551"/>
      <c r="K150" s="551"/>
    </row>
    <row r="151" spans="6:11" ht="12.75">
      <c r="F151" s="551"/>
      <c r="G151" s="551"/>
      <c r="H151" s="551"/>
      <c r="I151" s="551"/>
      <c r="J151" s="551"/>
      <c r="K151" s="551"/>
    </row>
    <row r="152" spans="6:11" ht="12.75">
      <c r="F152" s="551"/>
      <c r="G152" s="551"/>
      <c r="H152" s="551"/>
      <c r="I152" s="551"/>
      <c r="J152" s="551"/>
      <c r="K152" s="551"/>
    </row>
    <row r="153" spans="6:11" ht="12.75">
      <c r="F153" s="551"/>
      <c r="G153" s="551"/>
      <c r="H153" s="551"/>
      <c r="I153" s="551"/>
      <c r="J153" s="551"/>
      <c r="K153" s="551"/>
    </row>
    <row r="154" spans="6:11" ht="12.75">
      <c r="F154" s="551"/>
      <c r="G154" s="551"/>
      <c r="H154" s="551"/>
      <c r="I154" s="551"/>
      <c r="J154" s="551"/>
      <c r="K154" s="551"/>
    </row>
    <row r="155" spans="6:11" ht="12.75">
      <c r="F155" s="551"/>
      <c r="G155" s="551"/>
      <c r="H155" s="551"/>
      <c r="I155" s="551"/>
      <c r="J155" s="551"/>
      <c r="K155" s="551"/>
    </row>
    <row r="156" spans="6:11" ht="12.75">
      <c r="F156" s="551"/>
      <c r="G156" s="551"/>
      <c r="H156" s="551"/>
      <c r="I156" s="551"/>
      <c r="J156" s="551"/>
      <c r="K156" s="551"/>
    </row>
    <row r="157" spans="6:11" ht="12.75">
      <c r="F157" s="551"/>
      <c r="G157" s="551"/>
      <c r="H157" s="551"/>
      <c r="I157" s="551"/>
      <c r="J157" s="551"/>
      <c r="K157" s="551"/>
    </row>
    <row r="158" spans="6:11" ht="12.75">
      <c r="F158" s="551"/>
      <c r="G158" s="551"/>
      <c r="H158" s="551"/>
      <c r="I158" s="551"/>
      <c r="J158" s="551"/>
      <c r="K158" s="551"/>
    </row>
    <row r="159" spans="6:11" ht="12.75">
      <c r="F159" s="551"/>
      <c r="G159" s="551"/>
      <c r="H159" s="551"/>
      <c r="I159" s="551"/>
      <c r="J159" s="551"/>
      <c r="K159" s="551"/>
    </row>
    <row r="160" spans="6:11" ht="12.75">
      <c r="F160" s="551"/>
      <c r="G160" s="551"/>
      <c r="H160" s="551"/>
      <c r="I160" s="551"/>
      <c r="J160" s="551"/>
      <c r="K160" s="551"/>
    </row>
    <row r="161" spans="6:11" ht="12.75">
      <c r="F161" s="551"/>
      <c r="G161" s="551"/>
      <c r="H161" s="551"/>
      <c r="I161" s="551"/>
      <c r="J161" s="551"/>
      <c r="K161" s="551"/>
    </row>
    <row r="162" spans="6:11" ht="12.75">
      <c r="F162" s="551"/>
      <c r="G162" s="551"/>
      <c r="H162" s="551"/>
      <c r="I162" s="551"/>
      <c r="J162" s="551"/>
      <c r="K162" s="551"/>
    </row>
    <row r="163" spans="6:11" ht="12.75">
      <c r="F163" s="551"/>
      <c r="G163" s="551"/>
      <c r="H163" s="551"/>
      <c r="I163" s="551"/>
      <c r="J163" s="551"/>
      <c r="K163" s="551"/>
    </row>
    <row r="164" spans="6:11" ht="12.75">
      <c r="F164" s="551"/>
      <c r="G164" s="551"/>
      <c r="H164" s="551"/>
      <c r="I164" s="551"/>
      <c r="J164" s="551"/>
      <c r="K164" s="551"/>
    </row>
    <row r="165" spans="6:11" ht="12.75">
      <c r="F165" s="551"/>
      <c r="G165" s="551"/>
      <c r="H165" s="551"/>
      <c r="I165" s="551"/>
      <c r="J165" s="551"/>
      <c r="K165" s="551"/>
    </row>
    <row r="166" spans="6:11" ht="12.75">
      <c r="F166" s="551"/>
      <c r="G166" s="551"/>
      <c r="H166" s="551"/>
      <c r="I166" s="551"/>
      <c r="J166" s="551"/>
      <c r="K166" s="551"/>
    </row>
    <row r="167" spans="6:11" ht="12.75">
      <c r="F167" s="551"/>
      <c r="G167" s="551"/>
      <c r="H167" s="551"/>
      <c r="I167" s="551"/>
      <c r="J167" s="551"/>
      <c r="K167" s="551"/>
    </row>
    <row r="168" spans="6:11" ht="12.75">
      <c r="F168" s="551"/>
      <c r="G168" s="551"/>
      <c r="H168" s="551"/>
      <c r="I168" s="551"/>
      <c r="J168" s="551"/>
      <c r="K168" s="551"/>
    </row>
    <row r="169" spans="6:11" ht="12.75">
      <c r="F169" s="551"/>
      <c r="G169" s="551"/>
      <c r="H169" s="551"/>
      <c r="I169" s="551"/>
      <c r="J169" s="551"/>
      <c r="K169" s="551"/>
    </row>
    <row r="170" spans="6:11" ht="12.75">
      <c r="F170" s="551"/>
      <c r="G170" s="551"/>
      <c r="H170" s="551"/>
      <c r="I170" s="551"/>
      <c r="J170" s="551"/>
      <c r="K170" s="551"/>
    </row>
    <row r="171" spans="6:11" ht="12.75">
      <c r="F171" s="551"/>
      <c r="G171" s="551"/>
      <c r="H171" s="551"/>
      <c r="I171" s="551"/>
      <c r="J171" s="551"/>
      <c r="K171" s="551"/>
    </row>
    <row r="172" spans="6:11" ht="12.75">
      <c r="F172" s="551"/>
      <c r="G172" s="551"/>
      <c r="H172" s="551"/>
      <c r="I172" s="551"/>
      <c r="J172" s="551"/>
      <c r="K172" s="551"/>
    </row>
    <row r="173" spans="6:11" ht="12.75">
      <c r="F173" s="551"/>
      <c r="G173" s="551"/>
      <c r="H173" s="551"/>
      <c r="I173" s="551"/>
      <c r="J173" s="551"/>
      <c r="K173" s="551"/>
    </row>
    <row r="174" spans="6:11" ht="12.75">
      <c r="F174" s="551"/>
      <c r="G174" s="551"/>
      <c r="H174" s="551"/>
      <c r="I174" s="551"/>
      <c r="J174" s="551"/>
      <c r="K174" s="551"/>
    </row>
    <row r="175" spans="6:11" ht="12.75">
      <c r="F175" s="551"/>
      <c r="G175" s="551"/>
      <c r="H175" s="551"/>
      <c r="I175" s="551"/>
      <c r="J175" s="551"/>
      <c r="K175" s="551"/>
    </row>
    <row r="176" spans="6:11" ht="12.75">
      <c r="F176" s="551"/>
      <c r="G176" s="551"/>
      <c r="H176" s="551"/>
      <c r="I176" s="551"/>
      <c r="J176" s="551"/>
      <c r="K176" s="551"/>
    </row>
    <row r="177" spans="6:11" ht="12.75">
      <c r="F177" s="551"/>
      <c r="G177" s="551"/>
      <c r="H177" s="551"/>
      <c r="I177" s="551"/>
      <c r="J177" s="551"/>
      <c r="K177" s="551"/>
    </row>
    <row r="178" spans="6:11" ht="12.75">
      <c r="F178" s="551"/>
      <c r="G178" s="551"/>
      <c r="H178" s="551"/>
      <c r="I178" s="551"/>
      <c r="J178" s="551"/>
      <c r="K178" s="551"/>
    </row>
    <row r="179" spans="6:11" ht="12.75">
      <c r="F179" s="551"/>
      <c r="G179" s="551"/>
      <c r="H179" s="551"/>
      <c r="I179" s="551"/>
      <c r="J179" s="551"/>
      <c r="K179" s="551"/>
    </row>
    <row r="180" spans="6:11" ht="12.75">
      <c r="F180" s="551"/>
      <c r="G180" s="551"/>
      <c r="H180" s="551"/>
      <c r="I180" s="551"/>
      <c r="J180" s="551"/>
      <c r="K180" s="551"/>
    </row>
    <row r="181" spans="6:11" ht="12.75">
      <c r="F181" s="551"/>
      <c r="G181" s="551"/>
      <c r="H181" s="551"/>
      <c r="I181" s="551"/>
      <c r="J181" s="551"/>
      <c r="K181" s="551"/>
    </row>
    <row r="182" spans="6:11" ht="12.75">
      <c r="F182" s="551"/>
      <c r="G182" s="551"/>
      <c r="H182" s="551"/>
      <c r="I182" s="551"/>
      <c r="J182" s="551"/>
      <c r="K182" s="551"/>
    </row>
    <row r="183" spans="6:11" ht="12.75">
      <c r="F183" s="551"/>
      <c r="G183" s="551"/>
      <c r="H183" s="551"/>
      <c r="I183" s="551"/>
      <c r="J183" s="551"/>
      <c r="K183" s="551"/>
    </row>
    <row r="184" spans="6:11" ht="12.75">
      <c r="F184" s="551"/>
      <c r="G184" s="551"/>
      <c r="H184" s="551"/>
      <c r="I184" s="551"/>
      <c r="J184" s="551"/>
      <c r="K184" s="551"/>
    </row>
    <row r="185" spans="6:11" ht="12.75">
      <c r="F185" s="551"/>
      <c r="G185" s="551"/>
      <c r="H185" s="551"/>
      <c r="I185" s="551"/>
      <c r="J185" s="551"/>
      <c r="K185" s="551"/>
    </row>
    <row r="186" spans="6:11" ht="12.75">
      <c r="F186" s="551"/>
      <c r="G186" s="551"/>
      <c r="H186" s="551"/>
      <c r="I186" s="551"/>
      <c r="J186" s="551"/>
      <c r="K186" s="551"/>
    </row>
    <row r="187" spans="6:11" ht="12.75">
      <c r="F187" s="551"/>
      <c r="G187" s="551"/>
      <c r="H187" s="551"/>
      <c r="I187" s="551"/>
      <c r="J187" s="551"/>
      <c r="K187" s="551"/>
    </row>
    <row r="188" spans="6:11" ht="12.75">
      <c r="F188" s="551"/>
      <c r="G188" s="551"/>
      <c r="H188" s="551"/>
      <c r="I188" s="551"/>
      <c r="J188" s="551"/>
      <c r="K188" s="551"/>
    </row>
    <row r="189" spans="6:11" ht="12.75">
      <c r="F189" s="551"/>
      <c r="G189" s="551"/>
      <c r="H189" s="551"/>
      <c r="I189" s="551"/>
      <c r="J189" s="551"/>
      <c r="K189" s="551"/>
    </row>
    <row r="190" spans="6:11" ht="12.75">
      <c r="F190" s="551"/>
      <c r="G190" s="551"/>
      <c r="H190" s="551"/>
      <c r="I190" s="551"/>
      <c r="J190" s="551"/>
      <c r="K190" s="551"/>
    </row>
    <row r="191" spans="6:11" ht="12.75">
      <c r="F191" s="551"/>
      <c r="G191" s="551"/>
      <c r="H191" s="551"/>
      <c r="I191" s="551"/>
      <c r="J191" s="551"/>
      <c r="K191" s="551"/>
    </row>
    <row r="192" spans="6:11" ht="12.75">
      <c r="F192" s="551"/>
      <c r="G192" s="551"/>
      <c r="H192" s="551"/>
      <c r="I192" s="551"/>
      <c r="J192" s="551"/>
      <c r="K192" s="551"/>
    </row>
  </sheetData>
  <sheetProtection/>
  <mergeCells count="9">
    <mergeCell ref="C3:E3"/>
    <mergeCell ref="F3:H3"/>
    <mergeCell ref="I3:K3"/>
    <mergeCell ref="A5:B5"/>
    <mergeCell ref="A75:B75"/>
    <mergeCell ref="A76:B76"/>
    <mergeCell ref="A2:B2"/>
    <mergeCell ref="A3:A4"/>
    <mergeCell ref="B3:B4"/>
  </mergeCells>
  <printOptions/>
  <pageMargins left="0.25" right="0.29" top="0.94" bottom="0.33" header="0.26" footer="0.17"/>
  <pageSetup fitToWidth="0" fitToHeight="1" horizontalDpi="600" verticalDpi="600" orientation="portrait" paperSize="9" scale="40" r:id="rId1"/>
  <headerFooter alignWithMargins="0">
    <oddHeader>&amp;C&amp;"Arial CE,Félkövér"&amp;12a   5/2018. ( IV.25.) számú zárszámadási rendelethez
Zalaszabar KÖzség Önkormányzat  mérlege             
2017.év december 31-én
&amp;R&amp;A
&amp;P.oldal</oddHeader>
  </headerFooter>
  <rowBreaks count="2" manualBreakCount="2">
    <brk id="37" max="13" man="1"/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4"/>
  <sheetViews>
    <sheetView view="pageLayout" zoomScaleSheetLayoutView="75" workbookViewId="0" topLeftCell="B1">
      <selection activeCell="I41" sqref="I41"/>
    </sheetView>
  </sheetViews>
  <sheetFormatPr defaultColWidth="9.00390625" defaultRowHeight="12.75"/>
  <cols>
    <col min="1" max="2" width="6.125" style="520" customWidth="1"/>
    <col min="3" max="3" width="57.375" style="520" customWidth="1"/>
    <col min="4" max="4" width="14.625" style="520" customWidth="1"/>
    <col min="5" max="5" width="9.125" style="520" customWidth="1"/>
    <col min="6" max="6" width="13.125" style="520" customWidth="1"/>
    <col min="7" max="7" width="12.375" style="520" customWidth="1"/>
    <col min="8" max="8" width="8.625" style="520" customWidth="1"/>
    <col min="9" max="9" width="12.875" style="520" customWidth="1"/>
    <col min="10" max="10" width="14.25390625" style="520" customWidth="1"/>
    <col min="11" max="11" width="10.625" style="520" customWidth="1"/>
    <col min="12" max="12" width="13.625" style="520" customWidth="1"/>
    <col min="13" max="16384" width="9.125" style="520" customWidth="1"/>
  </cols>
  <sheetData>
    <row r="1" spans="1:9" ht="12.75" customHeight="1">
      <c r="A1" s="518"/>
      <c r="B1" s="518"/>
      <c r="C1" s="518"/>
      <c r="D1" s="518"/>
      <c r="E1" s="518"/>
      <c r="F1" s="518"/>
      <c r="G1" s="519"/>
      <c r="H1" s="519"/>
      <c r="I1" s="519"/>
    </row>
    <row r="2" spans="1:12" ht="16.5" thickBot="1">
      <c r="A2" s="757"/>
      <c r="B2" s="757"/>
      <c r="C2" s="757"/>
      <c r="D2" s="764"/>
      <c r="E2" s="764"/>
      <c r="F2" s="553"/>
      <c r="G2" s="522"/>
      <c r="H2" s="522"/>
      <c r="I2" s="522"/>
      <c r="J2" s="523"/>
      <c r="K2" s="523"/>
      <c r="L2" s="523" t="s">
        <v>622</v>
      </c>
    </row>
    <row r="3" spans="1:12" ht="30" customHeight="1">
      <c r="A3" s="765" t="s">
        <v>19</v>
      </c>
      <c r="B3" s="767"/>
      <c r="C3" s="769" t="s">
        <v>13</v>
      </c>
      <c r="D3" s="761" t="s">
        <v>899</v>
      </c>
      <c r="E3" s="762"/>
      <c r="F3" s="763"/>
      <c r="G3" s="761" t="s">
        <v>624</v>
      </c>
      <c r="H3" s="762"/>
      <c r="I3" s="763"/>
      <c r="J3" s="761" t="s">
        <v>11</v>
      </c>
      <c r="K3" s="762"/>
      <c r="L3" s="763"/>
    </row>
    <row r="4" spans="1:12" ht="27" customHeight="1" thickBot="1">
      <c r="A4" s="766"/>
      <c r="B4" s="768"/>
      <c r="C4" s="770"/>
      <c r="D4" s="554" t="s">
        <v>844</v>
      </c>
      <c r="E4" s="555" t="s">
        <v>845</v>
      </c>
      <c r="F4" s="556" t="s">
        <v>846</v>
      </c>
      <c r="G4" s="554" t="s">
        <v>844</v>
      </c>
      <c r="H4" s="555" t="s">
        <v>845</v>
      </c>
      <c r="I4" s="556" t="s">
        <v>846</v>
      </c>
      <c r="J4" s="554" t="s">
        <v>844</v>
      </c>
      <c r="K4" s="555" t="s">
        <v>845</v>
      </c>
      <c r="L4" s="556" t="s">
        <v>846</v>
      </c>
    </row>
    <row r="5" spans="1:12" ht="15">
      <c r="A5" s="557" t="s">
        <v>2</v>
      </c>
      <c r="B5" s="558" t="s">
        <v>132</v>
      </c>
      <c r="C5" s="559" t="s">
        <v>847</v>
      </c>
      <c r="D5" s="561">
        <v>12702782</v>
      </c>
      <c r="E5" s="560"/>
      <c r="F5" s="561">
        <v>13343643</v>
      </c>
      <c r="G5" s="563">
        <v>0</v>
      </c>
      <c r="H5" s="562"/>
      <c r="I5" s="563">
        <v>0</v>
      </c>
      <c r="J5" s="564">
        <f>SUM(D5+G5)</f>
        <v>12702782</v>
      </c>
      <c r="K5" s="565"/>
      <c r="L5" s="566">
        <f>SUM(F5+I5)</f>
        <v>13343643</v>
      </c>
    </row>
    <row r="6" spans="1:12" ht="25.5">
      <c r="A6" s="567" t="s">
        <v>4</v>
      </c>
      <c r="B6" s="539" t="s">
        <v>848</v>
      </c>
      <c r="C6" s="568" t="s">
        <v>849</v>
      </c>
      <c r="D6" s="570">
        <v>7786647</v>
      </c>
      <c r="E6" s="569"/>
      <c r="F6" s="570">
        <v>2705441</v>
      </c>
      <c r="G6" s="571">
        <v>17242837</v>
      </c>
      <c r="H6" s="569"/>
      <c r="I6" s="571">
        <v>16529294</v>
      </c>
      <c r="J6" s="572">
        <f aca="true" t="shared" si="0" ref="J6:J41">SUM(D6+G6)</f>
        <v>25029484</v>
      </c>
      <c r="K6" s="573"/>
      <c r="L6" s="574">
        <f aca="true" t="shared" si="1" ref="L6:L41">SUM(F6+I6)</f>
        <v>19234735</v>
      </c>
    </row>
    <row r="7" spans="1:12" ht="15">
      <c r="A7" s="567" t="s">
        <v>5</v>
      </c>
      <c r="B7" s="539" t="s">
        <v>850</v>
      </c>
      <c r="C7" s="568" t="s">
        <v>851</v>
      </c>
      <c r="D7" s="570"/>
      <c r="E7" s="569"/>
      <c r="F7" s="570">
        <v>468931</v>
      </c>
      <c r="G7" s="571"/>
      <c r="H7" s="569"/>
      <c r="I7" s="571"/>
      <c r="J7" s="572">
        <f t="shared" si="0"/>
        <v>0</v>
      </c>
      <c r="K7" s="573"/>
      <c r="L7" s="574">
        <f t="shared" si="1"/>
        <v>468931</v>
      </c>
    </row>
    <row r="8" spans="1:12" ht="15.75">
      <c r="A8" s="567" t="s">
        <v>6</v>
      </c>
      <c r="B8" s="575" t="s">
        <v>33</v>
      </c>
      <c r="C8" s="576" t="s">
        <v>852</v>
      </c>
      <c r="D8" s="578">
        <f>SUM(D5:D7)</f>
        <v>20489429</v>
      </c>
      <c r="E8" s="577"/>
      <c r="F8" s="578">
        <f>SUM(F5:F7)</f>
        <v>16518015</v>
      </c>
      <c r="G8" s="579">
        <f>SUM(G5:G7)</f>
        <v>17242837</v>
      </c>
      <c r="H8" s="577"/>
      <c r="I8" s="579">
        <f>SUM(I5:I7)</f>
        <v>16529294</v>
      </c>
      <c r="J8" s="580">
        <f t="shared" si="0"/>
        <v>37732266</v>
      </c>
      <c r="K8" s="581"/>
      <c r="L8" s="582">
        <f t="shared" si="1"/>
        <v>33047309</v>
      </c>
    </row>
    <row r="9" spans="1:12" ht="19.5" customHeight="1">
      <c r="A9" s="567" t="s">
        <v>8</v>
      </c>
      <c r="B9" s="539" t="s">
        <v>141</v>
      </c>
      <c r="C9" s="568" t="s">
        <v>853</v>
      </c>
      <c r="D9" s="570"/>
      <c r="E9" s="569"/>
      <c r="F9" s="570"/>
      <c r="G9" s="571"/>
      <c r="H9" s="569"/>
      <c r="I9" s="571"/>
      <c r="J9" s="572">
        <f t="shared" si="0"/>
        <v>0</v>
      </c>
      <c r="K9" s="573"/>
      <c r="L9" s="574">
        <f t="shared" si="1"/>
        <v>0</v>
      </c>
    </row>
    <row r="10" spans="1:12" ht="15">
      <c r="A10" s="567" t="s">
        <v>632</v>
      </c>
      <c r="B10" s="539" t="s">
        <v>149</v>
      </c>
      <c r="C10" s="568" t="s">
        <v>854</v>
      </c>
      <c r="D10" s="570"/>
      <c r="E10" s="569"/>
      <c r="F10" s="570"/>
      <c r="G10" s="571"/>
      <c r="H10" s="569"/>
      <c r="I10" s="571"/>
      <c r="J10" s="572">
        <f t="shared" si="0"/>
        <v>0</v>
      </c>
      <c r="K10" s="573"/>
      <c r="L10" s="574">
        <f t="shared" si="1"/>
        <v>0</v>
      </c>
    </row>
    <row r="11" spans="1:12" ht="15.75">
      <c r="A11" s="567" t="s">
        <v>15</v>
      </c>
      <c r="B11" s="575" t="s">
        <v>424</v>
      </c>
      <c r="C11" s="576" t="s">
        <v>855</v>
      </c>
      <c r="D11" s="570"/>
      <c r="E11" s="569"/>
      <c r="F11" s="570"/>
      <c r="G11" s="571"/>
      <c r="H11" s="569"/>
      <c r="I11" s="571"/>
      <c r="J11" s="572">
        <f t="shared" si="0"/>
        <v>0</v>
      </c>
      <c r="K11" s="573"/>
      <c r="L11" s="574">
        <f t="shared" si="1"/>
        <v>0</v>
      </c>
    </row>
    <row r="12" spans="1:12" ht="18" customHeight="1">
      <c r="A12" s="567" t="s">
        <v>20</v>
      </c>
      <c r="B12" s="539" t="s">
        <v>156</v>
      </c>
      <c r="C12" s="568" t="s">
        <v>856</v>
      </c>
      <c r="D12" s="570">
        <v>47571922</v>
      </c>
      <c r="E12" s="569"/>
      <c r="F12" s="570">
        <v>46163800</v>
      </c>
      <c r="G12" s="571">
        <v>0</v>
      </c>
      <c r="H12" s="569"/>
      <c r="I12" s="571">
        <v>0</v>
      </c>
      <c r="J12" s="572">
        <f t="shared" si="0"/>
        <v>47571922</v>
      </c>
      <c r="K12" s="573"/>
      <c r="L12" s="574">
        <f t="shared" si="1"/>
        <v>46163800</v>
      </c>
    </row>
    <row r="13" spans="1:12" ht="17.25" customHeight="1">
      <c r="A13" s="567" t="s">
        <v>636</v>
      </c>
      <c r="B13" s="539" t="s">
        <v>165</v>
      </c>
      <c r="C13" s="568" t="s">
        <v>857</v>
      </c>
      <c r="D13" s="570">
        <v>13040839</v>
      </c>
      <c r="E13" s="569"/>
      <c r="F13" s="570">
        <v>8700863</v>
      </c>
      <c r="G13" s="571">
        <v>28449738</v>
      </c>
      <c r="H13" s="569"/>
      <c r="I13" s="571">
        <v>22114218</v>
      </c>
      <c r="J13" s="572">
        <f t="shared" si="0"/>
        <v>41490577</v>
      </c>
      <c r="K13" s="573"/>
      <c r="L13" s="574">
        <f t="shared" si="1"/>
        <v>30815081</v>
      </c>
    </row>
    <row r="14" spans="1:12" ht="17.25" customHeight="1">
      <c r="A14" s="567" t="s">
        <v>16</v>
      </c>
      <c r="B14" s="539" t="s">
        <v>169</v>
      </c>
      <c r="C14" s="568" t="s">
        <v>858</v>
      </c>
      <c r="D14" s="570">
        <v>31417120</v>
      </c>
      <c r="E14" s="569"/>
      <c r="F14" s="570">
        <v>58106478</v>
      </c>
      <c r="G14" s="571">
        <v>0</v>
      </c>
      <c r="H14" s="569"/>
      <c r="I14" s="571">
        <v>0</v>
      </c>
      <c r="J14" s="572">
        <f t="shared" si="0"/>
        <v>31417120</v>
      </c>
      <c r="K14" s="573"/>
      <c r="L14" s="574">
        <f t="shared" si="1"/>
        <v>58106478</v>
      </c>
    </row>
    <row r="15" spans="1:12" ht="15">
      <c r="A15" s="567" t="s">
        <v>639</v>
      </c>
      <c r="B15" s="539" t="s">
        <v>369</v>
      </c>
      <c r="C15" s="568" t="s">
        <v>859</v>
      </c>
      <c r="D15" s="570">
        <v>558914</v>
      </c>
      <c r="E15" s="569"/>
      <c r="F15" s="570">
        <v>2003115</v>
      </c>
      <c r="G15" s="571">
        <v>2</v>
      </c>
      <c r="H15" s="569"/>
      <c r="I15" s="571">
        <v>2</v>
      </c>
      <c r="J15" s="572">
        <f t="shared" si="0"/>
        <v>558916</v>
      </c>
      <c r="K15" s="573"/>
      <c r="L15" s="574">
        <f t="shared" si="1"/>
        <v>2003117</v>
      </c>
    </row>
    <row r="16" spans="1:12" ht="15.75">
      <c r="A16" s="567" t="s">
        <v>641</v>
      </c>
      <c r="B16" s="575" t="s">
        <v>860</v>
      </c>
      <c r="C16" s="576" t="s">
        <v>861</v>
      </c>
      <c r="D16" s="578">
        <f>SUM(D12:D15)</f>
        <v>92588795</v>
      </c>
      <c r="E16" s="577"/>
      <c r="F16" s="578">
        <f>SUM(F12:F15)</f>
        <v>114974256</v>
      </c>
      <c r="G16" s="579">
        <f>SUM(G12:G15)</f>
        <v>28449740</v>
      </c>
      <c r="H16" s="577"/>
      <c r="I16" s="579">
        <f>SUM(I12:I15)</f>
        <v>22114220</v>
      </c>
      <c r="J16" s="580">
        <f t="shared" si="0"/>
        <v>121038535</v>
      </c>
      <c r="K16" s="581"/>
      <c r="L16" s="582">
        <f t="shared" si="1"/>
        <v>137088476</v>
      </c>
    </row>
    <row r="17" spans="1:12" ht="15">
      <c r="A17" s="567" t="s">
        <v>643</v>
      </c>
      <c r="B17" s="539" t="s">
        <v>369</v>
      </c>
      <c r="C17" s="568" t="s">
        <v>862</v>
      </c>
      <c r="D17" s="570">
        <v>2357437</v>
      </c>
      <c r="E17" s="569"/>
      <c r="F17" s="570">
        <v>1696432</v>
      </c>
      <c r="G17" s="571">
        <v>9744335</v>
      </c>
      <c r="H17" s="569"/>
      <c r="I17" s="571">
        <v>9792717</v>
      </c>
      <c r="J17" s="572">
        <f t="shared" si="0"/>
        <v>12101772</v>
      </c>
      <c r="K17" s="573"/>
      <c r="L17" s="574">
        <f t="shared" si="1"/>
        <v>11489149</v>
      </c>
    </row>
    <row r="18" spans="1:12" ht="15">
      <c r="A18" s="567" t="s">
        <v>645</v>
      </c>
      <c r="B18" s="539" t="s">
        <v>16</v>
      </c>
      <c r="C18" s="568" t="s">
        <v>863</v>
      </c>
      <c r="D18" s="570">
        <v>16098132</v>
      </c>
      <c r="E18" s="569"/>
      <c r="F18" s="570">
        <v>13473359</v>
      </c>
      <c r="G18" s="571">
        <v>2816078</v>
      </c>
      <c r="H18" s="569"/>
      <c r="I18" s="571">
        <v>2488497</v>
      </c>
      <c r="J18" s="572">
        <f t="shared" si="0"/>
        <v>18914210</v>
      </c>
      <c r="K18" s="573"/>
      <c r="L18" s="574">
        <f t="shared" si="1"/>
        <v>15961856</v>
      </c>
    </row>
    <row r="19" spans="1:12" ht="15">
      <c r="A19" s="567" t="s">
        <v>647</v>
      </c>
      <c r="B19" s="539" t="s">
        <v>639</v>
      </c>
      <c r="C19" s="568" t="s">
        <v>864</v>
      </c>
      <c r="D19" s="570"/>
      <c r="E19" s="569"/>
      <c r="F19" s="570"/>
      <c r="G19" s="571"/>
      <c r="H19" s="569"/>
      <c r="I19" s="571"/>
      <c r="J19" s="572">
        <f t="shared" si="0"/>
        <v>0</v>
      </c>
      <c r="K19" s="573"/>
      <c r="L19" s="574">
        <f t="shared" si="1"/>
        <v>0</v>
      </c>
    </row>
    <row r="20" spans="1:12" ht="15">
      <c r="A20" s="567" t="s">
        <v>649</v>
      </c>
      <c r="B20" s="539" t="s">
        <v>641</v>
      </c>
      <c r="C20" s="568" t="s">
        <v>865</v>
      </c>
      <c r="D20" s="570">
        <v>0</v>
      </c>
      <c r="E20" s="569"/>
      <c r="F20" s="570">
        <v>0</v>
      </c>
      <c r="G20" s="571">
        <v>0</v>
      </c>
      <c r="H20" s="569"/>
      <c r="I20" s="571">
        <v>0</v>
      </c>
      <c r="J20" s="572">
        <f t="shared" si="0"/>
        <v>0</v>
      </c>
      <c r="K20" s="573"/>
      <c r="L20" s="574">
        <f t="shared" si="1"/>
        <v>0</v>
      </c>
    </row>
    <row r="21" spans="1:12" ht="15.75">
      <c r="A21" s="567" t="s">
        <v>651</v>
      </c>
      <c r="B21" s="575" t="s">
        <v>866</v>
      </c>
      <c r="C21" s="576" t="s">
        <v>867</v>
      </c>
      <c r="D21" s="578">
        <f>SUM(D17:D20)</f>
        <v>18455569</v>
      </c>
      <c r="E21" s="577"/>
      <c r="F21" s="578">
        <f>SUM(F17:F20)</f>
        <v>15169791</v>
      </c>
      <c r="G21" s="579">
        <f>SUM(G17:G20)</f>
        <v>12560413</v>
      </c>
      <c r="H21" s="577"/>
      <c r="I21" s="579">
        <f>SUM(I17:I20)</f>
        <v>12281214</v>
      </c>
      <c r="J21" s="580">
        <f t="shared" si="0"/>
        <v>31015982</v>
      </c>
      <c r="K21" s="581"/>
      <c r="L21" s="582">
        <f t="shared" si="1"/>
        <v>27451005</v>
      </c>
    </row>
    <row r="22" spans="1:12" ht="15">
      <c r="A22" s="567" t="s">
        <v>653</v>
      </c>
      <c r="B22" s="539" t="s">
        <v>643</v>
      </c>
      <c r="C22" s="568" t="s">
        <v>868</v>
      </c>
      <c r="D22" s="570">
        <v>10293857</v>
      </c>
      <c r="E22" s="569"/>
      <c r="F22" s="570">
        <v>6346109</v>
      </c>
      <c r="G22" s="571">
        <v>20876402</v>
      </c>
      <c r="H22" s="569"/>
      <c r="I22" s="571">
        <v>19663449</v>
      </c>
      <c r="J22" s="572">
        <f t="shared" si="0"/>
        <v>31170259</v>
      </c>
      <c r="K22" s="573"/>
      <c r="L22" s="574">
        <f t="shared" si="1"/>
        <v>26009558</v>
      </c>
    </row>
    <row r="23" spans="1:12" ht="15">
      <c r="A23" s="567" t="s">
        <v>655</v>
      </c>
      <c r="B23" s="539" t="s">
        <v>645</v>
      </c>
      <c r="C23" s="568" t="s">
        <v>869</v>
      </c>
      <c r="D23" s="570">
        <v>2268515</v>
      </c>
      <c r="E23" s="569"/>
      <c r="F23" s="570">
        <v>2772829</v>
      </c>
      <c r="G23" s="571">
        <v>1655415</v>
      </c>
      <c r="H23" s="569"/>
      <c r="I23" s="571">
        <v>2988509</v>
      </c>
      <c r="J23" s="572">
        <f t="shared" si="0"/>
        <v>3923930</v>
      </c>
      <c r="K23" s="573"/>
      <c r="L23" s="574">
        <f t="shared" si="1"/>
        <v>5761338</v>
      </c>
    </row>
    <row r="24" spans="1:12" ht="15">
      <c r="A24" s="567" t="s">
        <v>657</v>
      </c>
      <c r="B24" s="539" t="s">
        <v>647</v>
      </c>
      <c r="C24" s="568" t="s">
        <v>870</v>
      </c>
      <c r="D24" s="570">
        <v>2228407</v>
      </c>
      <c r="E24" s="569"/>
      <c r="F24" s="570">
        <v>1551855</v>
      </c>
      <c r="G24" s="571">
        <v>6366769</v>
      </c>
      <c r="H24" s="569"/>
      <c r="I24" s="571">
        <v>5153217</v>
      </c>
      <c r="J24" s="572">
        <f t="shared" si="0"/>
        <v>8595176</v>
      </c>
      <c r="K24" s="573"/>
      <c r="L24" s="574">
        <f t="shared" si="1"/>
        <v>6705072</v>
      </c>
    </row>
    <row r="25" spans="1:12" ht="15.75">
      <c r="A25" s="567" t="s">
        <v>659</v>
      </c>
      <c r="B25" s="575" t="s">
        <v>871</v>
      </c>
      <c r="C25" s="576" t="s">
        <v>872</v>
      </c>
      <c r="D25" s="578">
        <f>SUM(D22:D24)</f>
        <v>14790779</v>
      </c>
      <c r="E25" s="577"/>
      <c r="F25" s="578">
        <f>SUM(F22:F24)</f>
        <v>10670793</v>
      </c>
      <c r="G25" s="579">
        <f>SUM(G22:G24)</f>
        <v>28898586</v>
      </c>
      <c r="H25" s="577"/>
      <c r="I25" s="579">
        <f>SUM(I22:I24)</f>
        <v>27805175</v>
      </c>
      <c r="J25" s="580">
        <f t="shared" si="0"/>
        <v>43689365</v>
      </c>
      <c r="K25" s="581"/>
      <c r="L25" s="582">
        <f t="shared" si="1"/>
        <v>38475968</v>
      </c>
    </row>
    <row r="26" spans="1:12" ht="15.75">
      <c r="A26" s="567" t="s">
        <v>661</v>
      </c>
      <c r="B26" s="575" t="s">
        <v>873</v>
      </c>
      <c r="C26" s="576" t="s">
        <v>874</v>
      </c>
      <c r="D26" s="578">
        <v>17663001</v>
      </c>
      <c r="E26" s="577"/>
      <c r="F26" s="578">
        <v>17619503</v>
      </c>
      <c r="G26" s="579">
        <v>1007584</v>
      </c>
      <c r="H26" s="577"/>
      <c r="I26" s="579">
        <v>1009912</v>
      </c>
      <c r="J26" s="580">
        <f t="shared" si="0"/>
        <v>18670585</v>
      </c>
      <c r="K26" s="581"/>
      <c r="L26" s="582">
        <f t="shared" si="1"/>
        <v>18629415</v>
      </c>
    </row>
    <row r="27" spans="1:12" ht="15.75">
      <c r="A27" s="567" t="s">
        <v>663</v>
      </c>
      <c r="B27" s="575" t="s">
        <v>875</v>
      </c>
      <c r="C27" s="576" t="s">
        <v>876</v>
      </c>
      <c r="D27" s="578">
        <v>50073384</v>
      </c>
      <c r="E27" s="577"/>
      <c r="F27" s="578">
        <v>44319351</v>
      </c>
      <c r="G27" s="579">
        <v>537656</v>
      </c>
      <c r="H27" s="577"/>
      <c r="I27" s="579">
        <v>269081</v>
      </c>
      <c r="J27" s="580">
        <f t="shared" si="0"/>
        <v>50611040</v>
      </c>
      <c r="K27" s="581"/>
      <c r="L27" s="582">
        <f t="shared" si="1"/>
        <v>44588432</v>
      </c>
    </row>
    <row r="28" spans="1:12" ht="15.75">
      <c r="A28" s="567" t="s">
        <v>665</v>
      </c>
      <c r="B28" s="575" t="s">
        <v>877</v>
      </c>
      <c r="C28" s="576" t="s">
        <v>878</v>
      </c>
      <c r="D28" s="578">
        <f>D8+D11+D16-D21-D25-D26-D27</f>
        <v>12095491</v>
      </c>
      <c r="E28" s="577"/>
      <c r="F28" s="578">
        <f>F8+F11+F16-F21-F25-F26-F27</f>
        <v>43712833</v>
      </c>
      <c r="G28" s="579">
        <f>G8+G11+G16-G21-G25-G26-G27</f>
        <v>2688338</v>
      </c>
      <c r="H28" s="577"/>
      <c r="I28" s="579">
        <f>I8+I11+I16-I21-I25-I26-I27</f>
        <v>-2721868</v>
      </c>
      <c r="J28" s="580">
        <f t="shared" si="0"/>
        <v>14783829</v>
      </c>
      <c r="K28" s="581"/>
      <c r="L28" s="582">
        <f t="shared" si="1"/>
        <v>40990965</v>
      </c>
    </row>
    <row r="29" spans="1:12" ht="15">
      <c r="A29" s="567" t="s">
        <v>667</v>
      </c>
      <c r="B29" s="539" t="s">
        <v>649</v>
      </c>
      <c r="C29" s="568" t="s">
        <v>879</v>
      </c>
      <c r="D29" s="570">
        <v>0</v>
      </c>
      <c r="E29" s="569"/>
      <c r="F29" s="570">
        <v>0</v>
      </c>
      <c r="G29" s="571"/>
      <c r="H29" s="569"/>
      <c r="I29" s="571"/>
      <c r="J29" s="572">
        <f t="shared" si="0"/>
        <v>0</v>
      </c>
      <c r="K29" s="573"/>
      <c r="L29" s="574">
        <f t="shared" si="1"/>
        <v>0</v>
      </c>
    </row>
    <row r="30" spans="1:12" ht="25.5">
      <c r="A30" s="567" t="s">
        <v>669</v>
      </c>
      <c r="B30" s="539" t="s">
        <v>651</v>
      </c>
      <c r="C30" s="568" t="s">
        <v>880</v>
      </c>
      <c r="D30" s="570">
        <v>9140</v>
      </c>
      <c r="E30" s="569"/>
      <c r="F30" s="570">
        <v>26457</v>
      </c>
      <c r="G30" s="571">
        <v>2485</v>
      </c>
      <c r="H30" s="569"/>
      <c r="I30" s="571">
        <v>2578</v>
      </c>
      <c r="J30" s="572">
        <f t="shared" si="0"/>
        <v>11625</v>
      </c>
      <c r="K30" s="573"/>
      <c r="L30" s="574">
        <f t="shared" si="1"/>
        <v>29035</v>
      </c>
    </row>
    <row r="31" spans="1:12" ht="15">
      <c r="A31" s="567" t="s">
        <v>671</v>
      </c>
      <c r="B31" s="539" t="s">
        <v>653</v>
      </c>
      <c r="C31" s="568" t="s">
        <v>881</v>
      </c>
      <c r="D31" s="570"/>
      <c r="E31" s="569"/>
      <c r="F31" s="570"/>
      <c r="G31" s="571"/>
      <c r="H31" s="569"/>
      <c r="I31" s="571"/>
      <c r="J31" s="572">
        <f t="shared" si="0"/>
        <v>0</v>
      </c>
      <c r="K31" s="573"/>
      <c r="L31" s="574">
        <f t="shared" si="1"/>
        <v>0</v>
      </c>
    </row>
    <row r="32" spans="1:12" ht="15">
      <c r="A32" s="567" t="s">
        <v>673</v>
      </c>
      <c r="B32" s="539" t="s">
        <v>882</v>
      </c>
      <c r="C32" s="568" t="s">
        <v>883</v>
      </c>
      <c r="D32" s="570"/>
      <c r="E32" s="569"/>
      <c r="F32" s="570"/>
      <c r="G32" s="571"/>
      <c r="H32" s="569"/>
      <c r="I32" s="571"/>
      <c r="J32" s="572">
        <f t="shared" si="0"/>
        <v>0</v>
      </c>
      <c r="K32" s="573"/>
      <c r="L32" s="574">
        <f t="shared" si="1"/>
        <v>0</v>
      </c>
    </row>
    <row r="33" spans="1:12" ht="15.75">
      <c r="A33" s="567" t="s">
        <v>675</v>
      </c>
      <c r="B33" s="575" t="s">
        <v>884</v>
      </c>
      <c r="C33" s="576" t="s">
        <v>885</v>
      </c>
      <c r="D33" s="578">
        <f>SUM(D29:D32)</f>
        <v>9140</v>
      </c>
      <c r="E33" s="577"/>
      <c r="F33" s="578">
        <f>SUM(F29:F32)</f>
        <v>26457</v>
      </c>
      <c r="G33" s="579">
        <f>SUM(G29:G32)</f>
        <v>2485</v>
      </c>
      <c r="H33" s="577"/>
      <c r="I33" s="579">
        <f>SUM(I29:I32)</f>
        <v>2578</v>
      </c>
      <c r="J33" s="580">
        <f t="shared" si="0"/>
        <v>11625</v>
      </c>
      <c r="K33" s="581"/>
      <c r="L33" s="582">
        <f t="shared" si="1"/>
        <v>29035</v>
      </c>
    </row>
    <row r="34" spans="1:12" ht="15">
      <c r="A34" s="567" t="s">
        <v>677</v>
      </c>
      <c r="B34" s="539">
        <v>19</v>
      </c>
      <c r="C34" s="568" t="s">
        <v>886</v>
      </c>
      <c r="D34" s="570">
        <v>0</v>
      </c>
      <c r="E34" s="569"/>
      <c r="F34" s="570">
        <v>0</v>
      </c>
      <c r="G34" s="571"/>
      <c r="H34" s="569"/>
      <c r="I34" s="571"/>
      <c r="J34" s="572">
        <f t="shared" si="0"/>
        <v>0</v>
      </c>
      <c r="K34" s="573"/>
      <c r="L34" s="574">
        <f t="shared" si="1"/>
        <v>0</v>
      </c>
    </row>
    <row r="35" spans="1:12" ht="15">
      <c r="A35" s="567" t="s">
        <v>679</v>
      </c>
      <c r="B35" s="539" t="s">
        <v>657</v>
      </c>
      <c r="C35" s="568" t="s">
        <v>887</v>
      </c>
      <c r="D35" s="570"/>
      <c r="E35" s="569"/>
      <c r="F35" s="570"/>
      <c r="G35" s="571"/>
      <c r="H35" s="569"/>
      <c r="I35" s="571"/>
      <c r="J35" s="572">
        <f t="shared" si="0"/>
        <v>0</v>
      </c>
      <c r="K35" s="573"/>
      <c r="L35" s="574">
        <f t="shared" si="1"/>
        <v>0</v>
      </c>
    </row>
    <row r="36" spans="1:12" s="543" customFormat="1" ht="15">
      <c r="A36" s="567" t="s">
        <v>681</v>
      </c>
      <c r="B36" s="539" t="s">
        <v>659</v>
      </c>
      <c r="C36" s="568" t="s">
        <v>888</v>
      </c>
      <c r="D36" s="570"/>
      <c r="E36" s="569"/>
      <c r="F36" s="570"/>
      <c r="G36" s="571">
        <v>995</v>
      </c>
      <c r="H36" s="569"/>
      <c r="I36" s="571">
        <v>0</v>
      </c>
      <c r="J36" s="572">
        <f t="shared" si="0"/>
        <v>995</v>
      </c>
      <c r="K36" s="573"/>
      <c r="L36" s="574">
        <f t="shared" si="1"/>
        <v>0</v>
      </c>
    </row>
    <row r="37" spans="1:12" ht="15">
      <c r="A37" s="567" t="s">
        <v>683</v>
      </c>
      <c r="B37" s="539" t="s">
        <v>889</v>
      </c>
      <c r="C37" s="568" t="s">
        <v>890</v>
      </c>
      <c r="D37" s="570"/>
      <c r="E37" s="569"/>
      <c r="F37" s="570"/>
      <c r="G37" s="571"/>
      <c r="H37" s="569"/>
      <c r="I37" s="571"/>
      <c r="J37" s="572">
        <f t="shared" si="0"/>
        <v>0</v>
      </c>
      <c r="K37" s="573"/>
      <c r="L37" s="574">
        <f t="shared" si="1"/>
        <v>0</v>
      </c>
    </row>
    <row r="38" spans="1:12" ht="15.75">
      <c r="A38" s="567" t="s">
        <v>685</v>
      </c>
      <c r="B38" s="575" t="s">
        <v>891</v>
      </c>
      <c r="C38" s="576" t="s">
        <v>892</v>
      </c>
      <c r="D38" s="578">
        <f>D34+D35+D36</f>
        <v>0</v>
      </c>
      <c r="E38" s="577"/>
      <c r="F38" s="578">
        <f>F34+F35+F36</f>
        <v>0</v>
      </c>
      <c r="G38" s="579">
        <f>G34+G35+G36</f>
        <v>995</v>
      </c>
      <c r="H38" s="577"/>
      <c r="I38" s="579">
        <f>I34+I35+I36</f>
        <v>0</v>
      </c>
      <c r="J38" s="580">
        <f t="shared" si="0"/>
        <v>995</v>
      </c>
      <c r="K38" s="581"/>
      <c r="L38" s="582">
        <f t="shared" si="1"/>
        <v>0</v>
      </c>
    </row>
    <row r="39" spans="1:12" ht="15.75">
      <c r="A39" s="567" t="s">
        <v>687</v>
      </c>
      <c r="B39" s="575" t="s">
        <v>893</v>
      </c>
      <c r="C39" s="576" t="s">
        <v>894</v>
      </c>
      <c r="D39" s="578">
        <f>D33-D38</f>
        <v>9140</v>
      </c>
      <c r="E39" s="577"/>
      <c r="F39" s="578">
        <f>F33-F38</f>
        <v>26457</v>
      </c>
      <c r="G39" s="579">
        <f>G33-G38</f>
        <v>1490</v>
      </c>
      <c r="H39" s="577"/>
      <c r="I39" s="579">
        <f>I33-I38</f>
        <v>2578</v>
      </c>
      <c r="J39" s="580">
        <f t="shared" si="0"/>
        <v>10630</v>
      </c>
      <c r="K39" s="581"/>
      <c r="L39" s="582">
        <f t="shared" si="1"/>
        <v>29035</v>
      </c>
    </row>
    <row r="40" spans="1:12" ht="16.5" thickBot="1">
      <c r="A40" s="567" t="s">
        <v>689</v>
      </c>
      <c r="B40" s="575" t="s">
        <v>895</v>
      </c>
      <c r="C40" s="576" t="s">
        <v>896</v>
      </c>
      <c r="D40" s="578">
        <f>D28+D39</f>
        <v>12104631</v>
      </c>
      <c r="E40" s="577"/>
      <c r="F40" s="578">
        <f>F28+F39</f>
        <v>43739290</v>
      </c>
      <c r="G40" s="579">
        <f>G28+G39</f>
        <v>2689828</v>
      </c>
      <c r="H40" s="577"/>
      <c r="I40" s="579">
        <f>I28+I39</f>
        <v>-2719290</v>
      </c>
      <c r="J40" s="580">
        <f>SUM(D40+G40)</f>
        <v>14794459</v>
      </c>
      <c r="K40" s="581"/>
      <c r="L40" s="582">
        <f>SUM(F40+I40)</f>
        <v>41020000</v>
      </c>
    </row>
    <row r="41" spans="1:12" ht="15.75" customHeight="1" thickBot="1">
      <c r="A41" s="567" t="s">
        <v>699</v>
      </c>
      <c r="B41" s="583" t="s">
        <v>897</v>
      </c>
      <c r="C41" s="584" t="s">
        <v>898</v>
      </c>
      <c r="D41" s="586">
        <f>D40</f>
        <v>12104631</v>
      </c>
      <c r="E41" s="585"/>
      <c r="F41" s="586">
        <f>F40</f>
        <v>43739290</v>
      </c>
      <c r="G41" s="586">
        <f>G40</f>
        <v>2689828</v>
      </c>
      <c r="H41" s="586">
        <f>H40</f>
        <v>0</v>
      </c>
      <c r="I41" s="586">
        <f>I40</f>
        <v>-2719290</v>
      </c>
      <c r="J41" s="587">
        <f t="shared" si="0"/>
        <v>14794459</v>
      </c>
      <c r="K41" s="585"/>
      <c r="L41" s="586">
        <f t="shared" si="1"/>
        <v>41020000</v>
      </c>
    </row>
    <row r="42" spans="4:12" ht="12.75">
      <c r="D42" s="551"/>
      <c r="E42" s="551"/>
      <c r="F42" s="551"/>
      <c r="G42" s="551"/>
      <c r="H42" s="551"/>
      <c r="I42" s="551"/>
      <c r="J42" s="551"/>
      <c r="K42" s="551"/>
      <c r="L42" s="551"/>
    </row>
    <row r="43" spans="1:12" ht="12.75">
      <c r="A43" s="552"/>
      <c r="B43" s="552"/>
      <c r="C43" s="552"/>
      <c r="D43" s="551"/>
      <c r="E43" s="551"/>
      <c r="F43" s="551"/>
      <c r="G43" s="551"/>
      <c r="H43" s="551"/>
      <c r="I43" s="551"/>
      <c r="J43" s="551"/>
      <c r="K43" s="551"/>
      <c r="L43" s="551"/>
    </row>
    <row r="44" spans="4:12" ht="12.75">
      <c r="D44" s="551"/>
      <c r="E44" s="551"/>
      <c r="F44" s="551"/>
      <c r="G44" s="551"/>
      <c r="H44" s="551"/>
      <c r="I44" s="551"/>
      <c r="J44" s="551"/>
      <c r="K44" s="551"/>
      <c r="L44" s="551"/>
    </row>
    <row r="45" spans="4:12" ht="12.75">
      <c r="D45" s="551"/>
      <c r="E45" s="551"/>
      <c r="F45" s="551"/>
      <c r="G45" s="551"/>
      <c r="H45" s="551"/>
      <c r="I45" s="551"/>
      <c r="J45" s="551"/>
      <c r="K45" s="551"/>
      <c r="L45" s="551"/>
    </row>
    <row r="46" spans="4:12" ht="12.75">
      <c r="D46" s="551"/>
      <c r="E46" s="551"/>
      <c r="F46" s="551"/>
      <c r="G46" s="551"/>
      <c r="H46" s="551"/>
      <c r="I46" s="551"/>
      <c r="J46" s="551"/>
      <c r="K46" s="551"/>
      <c r="L46" s="551"/>
    </row>
    <row r="47" spans="4:12" ht="12.75">
      <c r="D47" s="551"/>
      <c r="E47" s="551"/>
      <c r="F47" s="551"/>
      <c r="G47" s="551"/>
      <c r="H47" s="551"/>
      <c r="I47" s="551"/>
      <c r="J47" s="551"/>
      <c r="K47" s="551"/>
      <c r="L47" s="551"/>
    </row>
    <row r="48" spans="4:12" ht="12.75">
      <c r="D48" s="551"/>
      <c r="E48" s="551"/>
      <c r="F48" s="551"/>
      <c r="G48" s="551"/>
      <c r="H48" s="551"/>
      <c r="I48" s="551"/>
      <c r="J48" s="551"/>
      <c r="K48" s="551"/>
      <c r="L48" s="551"/>
    </row>
    <row r="49" spans="4:12" ht="12.75">
      <c r="D49" s="551"/>
      <c r="E49" s="551"/>
      <c r="F49" s="551"/>
      <c r="G49" s="551"/>
      <c r="H49" s="551"/>
      <c r="I49" s="551"/>
      <c r="J49" s="551"/>
      <c r="K49" s="551"/>
      <c r="L49" s="551"/>
    </row>
    <row r="50" spans="4:12" ht="12.75">
      <c r="D50" s="551"/>
      <c r="E50" s="551"/>
      <c r="F50" s="551"/>
      <c r="G50" s="551"/>
      <c r="H50" s="551"/>
      <c r="I50" s="551"/>
      <c r="J50" s="551"/>
      <c r="K50" s="551"/>
      <c r="L50" s="551"/>
    </row>
    <row r="51" spans="4:12" ht="12.75">
      <c r="D51" s="551"/>
      <c r="E51" s="551"/>
      <c r="F51" s="551"/>
      <c r="G51" s="551"/>
      <c r="H51" s="551"/>
      <c r="I51" s="551"/>
      <c r="J51" s="551"/>
      <c r="K51" s="551"/>
      <c r="L51" s="551"/>
    </row>
    <row r="52" spans="4:12" ht="12.75">
      <c r="D52" s="551"/>
      <c r="E52" s="551"/>
      <c r="F52" s="551"/>
      <c r="G52" s="551"/>
      <c r="H52" s="551"/>
      <c r="I52" s="551"/>
      <c r="J52" s="551"/>
      <c r="K52" s="551"/>
      <c r="L52" s="551"/>
    </row>
    <row r="53" spans="4:12" ht="12.75">
      <c r="D53" s="551"/>
      <c r="E53" s="551"/>
      <c r="F53" s="551"/>
      <c r="G53" s="551"/>
      <c r="H53" s="551"/>
      <c r="I53" s="551"/>
      <c r="J53" s="551"/>
      <c r="K53" s="551"/>
      <c r="L53" s="551"/>
    </row>
    <row r="54" spans="4:12" ht="12.75">
      <c r="D54" s="551"/>
      <c r="E54" s="551"/>
      <c r="F54" s="551"/>
      <c r="G54" s="551"/>
      <c r="H54" s="551"/>
      <c r="I54" s="551"/>
      <c r="J54" s="551"/>
      <c r="K54" s="551"/>
      <c r="L54" s="551"/>
    </row>
    <row r="55" spans="4:12" ht="12.75">
      <c r="D55" s="551"/>
      <c r="E55" s="551"/>
      <c r="F55" s="551"/>
      <c r="G55" s="551"/>
      <c r="H55" s="551"/>
      <c r="I55" s="551"/>
      <c r="J55" s="551"/>
      <c r="K55" s="551"/>
      <c r="L55" s="551"/>
    </row>
    <row r="56" spans="4:12" ht="12.75">
      <c r="D56" s="551"/>
      <c r="E56" s="551"/>
      <c r="F56" s="551"/>
      <c r="G56" s="551"/>
      <c r="H56" s="551"/>
      <c r="I56" s="551"/>
      <c r="J56" s="551"/>
      <c r="K56" s="551"/>
      <c r="L56" s="551"/>
    </row>
    <row r="57" spans="4:12" ht="12.75">
      <c r="D57" s="551"/>
      <c r="E57" s="551"/>
      <c r="F57" s="551"/>
      <c r="G57" s="551"/>
      <c r="H57" s="551"/>
      <c r="I57" s="551"/>
      <c r="J57" s="551"/>
      <c r="K57" s="551"/>
      <c r="L57" s="551"/>
    </row>
    <row r="58" spans="4:12" ht="12.75">
      <c r="D58" s="551"/>
      <c r="E58" s="551"/>
      <c r="F58" s="551"/>
      <c r="G58" s="551"/>
      <c r="H58" s="551"/>
      <c r="I58" s="551"/>
      <c r="J58" s="551"/>
      <c r="K58" s="551"/>
      <c r="L58" s="551"/>
    </row>
    <row r="59" spans="4:12" ht="12.75">
      <c r="D59" s="551"/>
      <c r="E59" s="551"/>
      <c r="F59" s="551"/>
      <c r="G59" s="551"/>
      <c r="H59" s="551"/>
      <c r="I59" s="551"/>
      <c r="J59" s="551"/>
      <c r="K59" s="551"/>
      <c r="L59" s="551"/>
    </row>
    <row r="60" spans="4:12" ht="12.75">
      <c r="D60" s="551"/>
      <c r="E60" s="551"/>
      <c r="F60" s="551"/>
      <c r="G60" s="551"/>
      <c r="H60" s="551"/>
      <c r="I60" s="551"/>
      <c r="J60" s="551"/>
      <c r="K60" s="551"/>
      <c r="L60" s="551"/>
    </row>
    <row r="61" spans="4:12" ht="12.75">
      <c r="D61" s="551"/>
      <c r="E61" s="551"/>
      <c r="F61" s="551"/>
      <c r="G61" s="551"/>
      <c r="H61" s="551"/>
      <c r="I61" s="551"/>
      <c r="J61" s="551"/>
      <c r="K61" s="551"/>
      <c r="L61" s="551"/>
    </row>
    <row r="62" spans="4:12" ht="12.75">
      <c r="D62" s="551"/>
      <c r="E62" s="551"/>
      <c r="F62" s="551"/>
      <c r="G62" s="551"/>
      <c r="H62" s="551"/>
      <c r="I62" s="551"/>
      <c r="J62" s="551"/>
      <c r="K62" s="551"/>
      <c r="L62" s="551"/>
    </row>
    <row r="63" spans="4:12" ht="12.75">
      <c r="D63" s="551"/>
      <c r="E63" s="551"/>
      <c r="F63" s="551"/>
      <c r="G63" s="551"/>
      <c r="H63" s="551"/>
      <c r="I63" s="551"/>
      <c r="J63" s="551"/>
      <c r="K63" s="551"/>
      <c r="L63" s="551"/>
    </row>
    <row r="64" spans="4:12" ht="12.75">
      <c r="D64" s="551"/>
      <c r="E64" s="551"/>
      <c r="F64" s="551"/>
      <c r="G64" s="551"/>
      <c r="H64" s="551"/>
      <c r="I64" s="551"/>
      <c r="J64" s="551"/>
      <c r="K64" s="551"/>
      <c r="L64" s="551"/>
    </row>
    <row r="65" spans="4:12" ht="12.75">
      <c r="D65" s="551"/>
      <c r="E65" s="551"/>
      <c r="F65" s="551"/>
      <c r="G65" s="551"/>
      <c r="H65" s="551"/>
      <c r="I65" s="551"/>
      <c r="J65" s="551"/>
      <c r="K65" s="551"/>
      <c r="L65" s="551"/>
    </row>
    <row r="66" spans="4:12" ht="12.75">
      <c r="D66" s="551"/>
      <c r="E66" s="551"/>
      <c r="F66" s="551"/>
      <c r="G66" s="551"/>
      <c r="H66" s="551"/>
      <c r="I66" s="551"/>
      <c r="J66" s="551"/>
      <c r="K66" s="551"/>
      <c r="L66" s="551"/>
    </row>
    <row r="67" spans="4:12" ht="12.75">
      <c r="D67" s="551"/>
      <c r="E67" s="551"/>
      <c r="F67" s="551"/>
      <c r="G67" s="551"/>
      <c r="H67" s="551"/>
      <c r="I67" s="551"/>
      <c r="J67" s="551"/>
      <c r="K67" s="551"/>
      <c r="L67" s="551"/>
    </row>
    <row r="68" spans="4:12" ht="12.75">
      <c r="D68" s="551"/>
      <c r="E68" s="551"/>
      <c r="F68" s="551"/>
      <c r="G68" s="551"/>
      <c r="H68" s="551"/>
      <c r="I68" s="551"/>
      <c r="J68" s="551"/>
      <c r="K68" s="551"/>
      <c r="L68" s="551"/>
    </row>
    <row r="69" spans="4:12" ht="12.75">
      <c r="D69" s="551"/>
      <c r="E69" s="551"/>
      <c r="F69" s="551"/>
      <c r="G69" s="551"/>
      <c r="H69" s="551"/>
      <c r="I69" s="551"/>
      <c r="J69" s="551"/>
      <c r="K69" s="551"/>
      <c r="L69" s="551"/>
    </row>
    <row r="70" spans="4:12" ht="12.75">
      <c r="D70" s="551"/>
      <c r="E70" s="551"/>
      <c r="F70" s="551"/>
      <c r="G70" s="551"/>
      <c r="H70" s="551"/>
      <c r="I70" s="551"/>
      <c r="J70" s="551"/>
      <c r="K70" s="551"/>
      <c r="L70" s="551"/>
    </row>
    <row r="71" spans="4:12" ht="12.75">
      <c r="D71" s="551"/>
      <c r="E71" s="551"/>
      <c r="F71" s="551"/>
      <c r="G71" s="551"/>
      <c r="H71" s="551"/>
      <c r="I71" s="551"/>
      <c r="J71" s="551"/>
      <c r="K71" s="551"/>
      <c r="L71" s="551"/>
    </row>
    <row r="72" spans="4:12" ht="12.75">
      <c r="D72" s="551"/>
      <c r="E72" s="551"/>
      <c r="F72" s="551"/>
      <c r="G72" s="551"/>
      <c r="H72" s="551"/>
      <c r="I72" s="551"/>
      <c r="J72" s="551"/>
      <c r="K72" s="551"/>
      <c r="L72" s="551"/>
    </row>
    <row r="73" spans="4:12" ht="12.75">
      <c r="D73" s="551"/>
      <c r="E73" s="551"/>
      <c r="F73" s="551"/>
      <c r="G73" s="551"/>
      <c r="H73" s="551"/>
      <c r="I73" s="551"/>
      <c r="J73" s="551"/>
      <c r="K73" s="551"/>
      <c r="L73" s="551"/>
    </row>
    <row r="74" spans="4:12" ht="12.75">
      <c r="D74" s="551"/>
      <c r="E74" s="551"/>
      <c r="F74" s="551"/>
      <c r="G74" s="551"/>
      <c r="H74" s="551"/>
      <c r="I74" s="551"/>
      <c r="J74" s="551"/>
      <c r="K74" s="551"/>
      <c r="L74" s="551"/>
    </row>
    <row r="75" spans="4:12" ht="12.75">
      <c r="D75" s="551"/>
      <c r="E75" s="551"/>
      <c r="F75" s="551"/>
      <c r="G75" s="551"/>
      <c r="H75" s="551"/>
      <c r="I75" s="551"/>
      <c r="J75" s="551"/>
      <c r="K75" s="551"/>
      <c r="L75" s="551"/>
    </row>
    <row r="76" spans="4:12" ht="12.75">
      <c r="D76" s="551"/>
      <c r="E76" s="551"/>
      <c r="F76" s="551"/>
      <c r="G76" s="551"/>
      <c r="H76" s="551"/>
      <c r="I76" s="551"/>
      <c r="J76" s="551"/>
      <c r="K76" s="551"/>
      <c r="L76" s="551"/>
    </row>
    <row r="77" spans="4:12" ht="12.75">
      <c r="D77" s="551"/>
      <c r="E77" s="551"/>
      <c r="F77" s="551"/>
      <c r="G77" s="551"/>
      <c r="H77" s="551"/>
      <c r="I77" s="551"/>
      <c r="J77" s="551"/>
      <c r="K77" s="551"/>
      <c r="L77" s="551"/>
    </row>
    <row r="78" spans="4:12" ht="12.75">
      <c r="D78" s="551"/>
      <c r="E78" s="551"/>
      <c r="F78" s="551"/>
      <c r="G78" s="551"/>
      <c r="H78" s="551"/>
      <c r="I78" s="551"/>
      <c r="J78" s="551"/>
      <c r="K78" s="551"/>
      <c r="L78" s="551"/>
    </row>
    <row r="79" spans="4:12" ht="12.75">
      <c r="D79" s="551"/>
      <c r="E79" s="551"/>
      <c r="F79" s="551"/>
      <c r="G79" s="551"/>
      <c r="H79" s="551"/>
      <c r="I79" s="551"/>
      <c r="J79" s="551"/>
      <c r="K79" s="551"/>
      <c r="L79" s="551"/>
    </row>
    <row r="80" spans="4:12" ht="12.75">
      <c r="D80" s="551"/>
      <c r="E80" s="551"/>
      <c r="F80" s="551"/>
      <c r="G80" s="551"/>
      <c r="H80" s="551"/>
      <c r="I80" s="551"/>
      <c r="J80" s="551"/>
      <c r="K80" s="551"/>
      <c r="L80" s="551"/>
    </row>
    <row r="81" spans="4:12" ht="12.75">
      <c r="D81" s="551"/>
      <c r="E81" s="551"/>
      <c r="F81" s="551"/>
      <c r="G81" s="551"/>
      <c r="H81" s="551"/>
      <c r="I81" s="551"/>
      <c r="J81" s="551"/>
      <c r="K81" s="551"/>
      <c r="L81" s="551"/>
    </row>
    <row r="82" spans="4:12" ht="12.75">
      <c r="D82" s="551"/>
      <c r="E82" s="551"/>
      <c r="F82" s="551"/>
      <c r="G82" s="551"/>
      <c r="H82" s="551"/>
      <c r="I82" s="551"/>
      <c r="J82" s="551"/>
      <c r="K82" s="551"/>
      <c r="L82" s="551"/>
    </row>
    <row r="83" spans="4:12" ht="12.75">
      <c r="D83" s="551"/>
      <c r="E83" s="551"/>
      <c r="F83" s="551"/>
      <c r="G83" s="551"/>
      <c r="H83" s="551"/>
      <c r="I83" s="551"/>
      <c r="J83" s="551"/>
      <c r="K83" s="551"/>
      <c r="L83" s="551"/>
    </row>
    <row r="84" spans="4:12" ht="12.75">
      <c r="D84" s="551"/>
      <c r="E84" s="551"/>
      <c r="F84" s="551"/>
      <c r="G84" s="551"/>
      <c r="H84" s="551"/>
      <c r="I84" s="551"/>
      <c r="J84" s="551"/>
      <c r="K84" s="551"/>
      <c r="L84" s="551"/>
    </row>
    <row r="85" spans="4:12" ht="12.75">
      <c r="D85" s="551"/>
      <c r="E85" s="551"/>
      <c r="F85" s="551"/>
      <c r="G85" s="551"/>
      <c r="H85" s="551"/>
      <c r="I85" s="551"/>
      <c r="J85" s="551"/>
      <c r="K85" s="551"/>
      <c r="L85" s="551"/>
    </row>
    <row r="86" spans="4:12" ht="12.75">
      <c r="D86" s="551"/>
      <c r="E86" s="551"/>
      <c r="F86" s="551"/>
      <c r="G86" s="551"/>
      <c r="H86" s="551"/>
      <c r="I86" s="551"/>
      <c r="J86" s="551"/>
      <c r="K86" s="551"/>
      <c r="L86" s="551"/>
    </row>
    <row r="87" spans="4:12" ht="12.75">
      <c r="D87" s="551"/>
      <c r="E87" s="551"/>
      <c r="F87" s="551"/>
      <c r="G87" s="551"/>
      <c r="H87" s="551"/>
      <c r="I87" s="551"/>
      <c r="J87" s="551"/>
      <c r="K87" s="551"/>
      <c r="L87" s="551"/>
    </row>
    <row r="88" spans="4:12" ht="12.75">
      <c r="D88" s="551"/>
      <c r="E88" s="551"/>
      <c r="F88" s="551"/>
      <c r="G88" s="551"/>
      <c r="H88" s="551"/>
      <c r="I88" s="551"/>
      <c r="J88" s="551"/>
      <c r="K88" s="551"/>
      <c r="L88" s="551"/>
    </row>
    <row r="89" spans="4:12" ht="12.75">
      <c r="D89" s="551"/>
      <c r="E89" s="551"/>
      <c r="F89" s="551"/>
      <c r="G89" s="551"/>
      <c r="H89" s="551"/>
      <c r="I89" s="551"/>
      <c r="J89" s="551"/>
      <c r="K89" s="551"/>
      <c r="L89" s="551"/>
    </row>
    <row r="90" spans="4:12" ht="12.75">
      <c r="D90" s="551"/>
      <c r="E90" s="551"/>
      <c r="F90" s="551"/>
      <c r="G90" s="551"/>
      <c r="H90" s="551"/>
      <c r="I90" s="551"/>
      <c r="J90" s="551"/>
      <c r="K90" s="551"/>
      <c r="L90" s="551"/>
    </row>
    <row r="91" spans="4:12" ht="12.75">
      <c r="D91" s="551"/>
      <c r="E91" s="551"/>
      <c r="F91" s="551"/>
      <c r="G91" s="551"/>
      <c r="H91" s="551"/>
      <c r="I91" s="551"/>
      <c r="J91" s="551"/>
      <c r="K91" s="551"/>
      <c r="L91" s="551"/>
    </row>
    <row r="92" spans="4:12" ht="12.75">
      <c r="D92" s="551"/>
      <c r="E92" s="551"/>
      <c r="F92" s="551"/>
      <c r="G92" s="551"/>
      <c r="H92" s="551"/>
      <c r="I92" s="551"/>
      <c r="J92" s="551"/>
      <c r="K92" s="551"/>
      <c r="L92" s="551"/>
    </row>
    <row r="93" spans="4:12" ht="12.75">
      <c r="D93" s="551"/>
      <c r="E93" s="551"/>
      <c r="F93" s="551"/>
      <c r="G93" s="551"/>
      <c r="H93" s="551"/>
      <c r="I93" s="551"/>
      <c r="J93" s="551"/>
      <c r="K93" s="551"/>
      <c r="L93" s="551"/>
    </row>
    <row r="94" spans="4:12" ht="12.75">
      <c r="D94" s="551"/>
      <c r="E94" s="551"/>
      <c r="F94" s="551"/>
      <c r="G94" s="551"/>
      <c r="H94" s="551"/>
      <c r="I94" s="551"/>
      <c r="J94" s="551"/>
      <c r="K94" s="551"/>
      <c r="L94" s="551"/>
    </row>
    <row r="95" spans="4:12" ht="12.75">
      <c r="D95" s="551"/>
      <c r="E95" s="551"/>
      <c r="F95" s="551"/>
      <c r="G95" s="551"/>
      <c r="H95" s="551"/>
      <c r="I95" s="551"/>
      <c r="J95" s="551"/>
      <c r="K95" s="551"/>
      <c r="L95" s="551"/>
    </row>
    <row r="96" spans="4:12" ht="12.75">
      <c r="D96" s="551"/>
      <c r="E96" s="551"/>
      <c r="F96" s="551"/>
      <c r="G96" s="551"/>
      <c r="H96" s="551"/>
      <c r="I96" s="551"/>
      <c r="J96" s="551"/>
      <c r="K96" s="551"/>
      <c r="L96" s="551"/>
    </row>
    <row r="97" spans="4:12" ht="12.75">
      <c r="D97" s="551"/>
      <c r="E97" s="551"/>
      <c r="F97" s="551"/>
      <c r="G97" s="551"/>
      <c r="H97" s="551"/>
      <c r="I97" s="551"/>
      <c r="J97" s="551"/>
      <c r="K97" s="551"/>
      <c r="L97" s="551"/>
    </row>
    <row r="98" spans="4:12" ht="12.75">
      <c r="D98" s="551"/>
      <c r="E98" s="551"/>
      <c r="F98" s="551"/>
      <c r="G98" s="551"/>
      <c r="H98" s="551"/>
      <c r="I98" s="551"/>
      <c r="J98" s="551"/>
      <c r="K98" s="551"/>
      <c r="L98" s="551"/>
    </row>
    <row r="99" spans="4:12" ht="12.75">
      <c r="D99" s="551"/>
      <c r="E99" s="551"/>
      <c r="F99" s="551"/>
      <c r="G99" s="551"/>
      <c r="H99" s="551"/>
      <c r="I99" s="551"/>
      <c r="J99" s="551"/>
      <c r="K99" s="551"/>
      <c r="L99" s="551"/>
    </row>
    <row r="100" spans="4:12" ht="12.75">
      <c r="D100" s="551"/>
      <c r="E100" s="551"/>
      <c r="F100" s="551"/>
      <c r="G100" s="551"/>
      <c r="H100" s="551"/>
      <c r="I100" s="551"/>
      <c r="J100" s="551"/>
      <c r="K100" s="551"/>
      <c r="L100" s="551"/>
    </row>
    <row r="101" spans="4:12" ht="12.75">
      <c r="D101" s="551"/>
      <c r="E101" s="551"/>
      <c r="F101" s="551"/>
      <c r="G101" s="551"/>
      <c r="H101" s="551"/>
      <c r="I101" s="551"/>
      <c r="J101" s="551"/>
      <c r="K101" s="551"/>
      <c r="L101" s="551"/>
    </row>
    <row r="102" spans="4:12" ht="12.75">
      <c r="D102" s="551"/>
      <c r="E102" s="551"/>
      <c r="F102" s="551"/>
      <c r="G102" s="551"/>
      <c r="H102" s="551"/>
      <c r="I102" s="551"/>
      <c r="J102" s="551"/>
      <c r="K102" s="551"/>
      <c r="L102" s="551"/>
    </row>
    <row r="103" spans="4:12" ht="12.75">
      <c r="D103" s="551"/>
      <c r="E103" s="551"/>
      <c r="F103" s="551"/>
      <c r="G103" s="551"/>
      <c r="H103" s="551"/>
      <c r="I103" s="551"/>
      <c r="J103" s="551"/>
      <c r="K103" s="551"/>
      <c r="L103" s="551"/>
    </row>
    <row r="104" spans="4:12" ht="12.75">
      <c r="D104" s="551"/>
      <c r="E104" s="551"/>
      <c r="F104" s="551"/>
      <c r="G104" s="551"/>
      <c r="H104" s="551"/>
      <c r="I104" s="551"/>
      <c r="J104" s="551"/>
      <c r="K104" s="551"/>
      <c r="L104" s="551"/>
    </row>
    <row r="105" spans="4:12" ht="12.75">
      <c r="D105" s="551"/>
      <c r="E105" s="551"/>
      <c r="F105" s="551"/>
      <c r="G105" s="551"/>
      <c r="H105" s="551"/>
      <c r="I105" s="551"/>
      <c r="J105" s="551"/>
      <c r="K105" s="551"/>
      <c r="L105" s="551"/>
    </row>
    <row r="106" spans="4:12" ht="12.75">
      <c r="D106" s="551"/>
      <c r="E106" s="551"/>
      <c r="F106" s="551"/>
      <c r="G106" s="551"/>
      <c r="H106" s="551"/>
      <c r="I106" s="551"/>
      <c r="J106" s="551"/>
      <c r="K106" s="551"/>
      <c r="L106" s="551"/>
    </row>
    <row r="107" spans="4:12" ht="12.75">
      <c r="D107" s="551"/>
      <c r="E107" s="551"/>
      <c r="F107" s="551"/>
      <c r="G107" s="551"/>
      <c r="H107" s="551"/>
      <c r="I107" s="551"/>
      <c r="J107" s="551"/>
      <c r="K107" s="551"/>
      <c r="L107" s="551"/>
    </row>
    <row r="108" spans="4:12" ht="12.75">
      <c r="D108" s="551"/>
      <c r="E108" s="551"/>
      <c r="F108" s="551"/>
      <c r="G108" s="551"/>
      <c r="H108" s="551"/>
      <c r="I108" s="551"/>
      <c r="J108" s="551"/>
      <c r="K108" s="551"/>
      <c r="L108" s="551"/>
    </row>
    <row r="109" spans="4:12" ht="12.75">
      <c r="D109" s="551"/>
      <c r="E109" s="551"/>
      <c r="F109" s="551"/>
      <c r="G109" s="551"/>
      <c r="H109" s="551"/>
      <c r="I109" s="551"/>
      <c r="J109" s="551"/>
      <c r="K109" s="551"/>
      <c r="L109" s="551"/>
    </row>
    <row r="110" spans="4:12" ht="12.75">
      <c r="D110" s="551"/>
      <c r="E110" s="551"/>
      <c r="F110" s="551"/>
      <c r="G110" s="551"/>
      <c r="H110" s="551"/>
      <c r="I110" s="551"/>
      <c r="J110" s="551"/>
      <c r="K110" s="551"/>
      <c r="L110" s="551"/>
    </row>
    <row r="111" spans="4:12" ht="12.75">
      <c r="D111" s="551"/>
      <c r="E111" s="551"/>
      <c r="F111" s="551"/>
      <c r="G111" s="551"/>
      <c r="H111" s="551"/>
      <c r="I111" s="551"/>
      <c r="J111" s="551"/>
      <c r="K111" s="551"/>
      <c r="L111" s="551"/>
    </row>
    <row r="112" spans="4:12" ht="12.75">
      <c r="D112" s="551"/>
      <c r="E112" s="551"/>
      <c r="F112" s="551"/>
      <c r="G112" s="551"/>
      <c r="H112" s="551"/>
      <c r="I112" s="551"/>
      <c r="J112" s="551"/>
      <c r="K112" s="551"/>
      <c r="L112" s="551"/>
    </row>
    <row r="113" spans="4:12" ht="12.75">
      <c r="D113" s="551"/>
      <c r="E113" s="551"/>
      <c r="F113" s="551"/>
      <c r="G113" s="551"/>
      <c r="H113" s="551"/>
      <c r="I113" s="551"/>
      <c r="J113" s="551"/>
      <c r="K113" s="551"/>
      <c r="L113" s="551"/>
    </row>
    <row r="114" spans="4:12" ht="12.75">
      <c r="D114" s="551"/>
      <c r="E114" s="551"/>
      <c r="F114" s="551"/>
      <c r="G114" s="551"/>
      <c r="H114" s="551"/>
      <c r="I114" s="551"/>
      <c r="J114" s="551"/>
      <c r="K114" s="551"/>
      <c r="L114" s="551"/>
    </row>
  </sheetData>
  <sheetProtection/>
  <mergeCells count="8">
    <mergeCell ref="G3:I3"/>
    <mergeCell ref="J3:L3"/>
    <mergeCell ref="A2:C2"/>
    <mergeCell ref="D2:E2"/>
    <mergeCell ref="A3:A4"/>
    <mergeCell ref="B3:B4"/>
    <mergeCell ref="C3:C4"/>
    <mergeCell ref="D3:F3"/>
  </mergeCells>
  <printOptions/>
  <pageMargins left="0.25" right="0.29" top="0.94" bottom="0.33" header="0.26" footer="0.17"/>
  <pageSetup horizontalDpi="600" verticalDpi="600" orientation="landscape" paperSize="9" scale="58" r:id="rId1"/>
  <headerFooter alignWithMargins="0">
    <oddHeader>&amp;C&amp;"Arial CE,Félkövér"&amp;12az    5/2018. ( IV.25. ) számú zárszámadási rendelethez
Zalaszabar Község Önkormányzat eredménykimutatása 2017. év december 31-én
&amp;R&amp;A
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12.625" style="35" customWidth="1"/>
    <col min="2" max="2" width="8.125" style="35" customWidth="1"/>
    <col min="3" max="3" width="8.25390625" style="35" customWidth="1"/>
    <col min="4" max="4" width="48.375" style="35" customWidth="1"/>
    <col min="5" max="5" width="12.125" style="35" customWidth="1"/>
    <col min="6" max="6" width="13.375" style="35" customWidth="1"/>
    <col min="7" max="7" width="12.25390625" style="35" customWidth="1"/>
    <col min="8" max="8" width="11.00390625" style="35" customWidth="1"/>
    <col min="9" max="16384" width="9.125" style="35" customWidth="1"/>
  </cols>
  <sheetData>
    <row r="1" ht="12.75">
      <c r="G1" s="44" t="s">
        <v>18</v>
      </c>
    </row>
    <row r="2" spans="1:7" ht="16.5" customHeight="1">
      <c r="A2" s="782" t="s">
        <v>0</v>
      </c>
      <c r="B2" s="785" t="s">
        <v>52</v>
      </c>
      <c r="C2" s="786"/>
      <c r="D2" s="787"/>
      <c r="E2" s="779" t="s">
        <v>548</v>
      </c>
      <c r="F2" s="47">
        <v>2018</v>
      </c>
      <c r="G2" s="47">
        <v>2019</v>
      </c>
    </row>
    <row r="3" spans="1:7" ht="17.25" customHeight="1">
      <c r="A3" s="783"/>
      <c r="B3" s="788"/>
      <c r="C3" s="789"/>
      <c r="D3" s="790"/>
      <c r="E3" s="780"/>
      <c r="F3" s="772" t="s">
        <v>325</v>
      </c>
      <c r="G3" s="773"/>
    </row>
    <row r="4" spans="1:7" ht="12" customHeight="1">
      <c r="A4" s="784"/>
      <c r="B4" s="791"/>
      <c r="C4" s="792"/>
      <c r="D4" s="793"/>
      <c r="E4" s="781"/>
      <c r="F4" s="774"/>
      <c r="G4" s="775"/>
    </row>
    <row r="5" spans="1:7" ht="34.5" customHeight="1">
      <c r="A5" s="46" t="s">
        <v>2</v>
      </c>
      <c r="B5" s="771" t="s">
        <v>442</v>
      </c>
      <c r="C5" s="771"/>
      <c r="D5" s="771"/>
      <c r="E5" s="100"/>
      <c r="F5" s="100"/>
      <c r="G5" s="100"/>
    </row>
    <row r="6" spans="1:7" ht="34.5" customHeight="1">
      <c r="A6" s="46" t="s">
        <v>4</v>
      </c>
      <c r="B6" s="771" t="s">
        <v>94</v>
      </c>
      <c r="C6" s="771"/>
      <c r="D6" s="771"/>
      <c r="E6" s="100">
        <v>2200000</v>
      </c>
      <c r="F6" s="100"/>
      <c r="G6" s="100"/>
    </row>
    <row r="7" spans="1:7" ht="34.5" customHeight="1">
      <c r="A7" s="46" t="s">
        <v>5</v>
      </c>
      <c r="B7" s="794" t="s">
        <v>443</v>
      </c>
      <c r="C7" s="795"/>
      <c r="D7" s="796"/>
      <c r="E7" s="100">
        <v>0</v>
      </c>
      <c r="F7" s="100"/>
      <c r="G7" s="100"/>
    </row>
    <row r="8" spans="1:7" ht="34.5" customHeight="1">
      <c r="A8" s="46"/>
      <c r="B8" s="776" t="s">
        <v>82</v>
      </c>
      <c r="C8" s="777"/>
      <c r="D8" s="778"/>
      <c r="E8" s="131">
        <f>SUM(E5:E7)</f>
        <v>2200000</v>
      </c>
      <c r="F8" s="131">
        <f>SUM(F5:F7)</f>
        <v>0</v>
      </c>
      <c r="G8" s="131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5/2018. (IV.25.) számú költségvetési rendelethez
ZALASZABAR KÖZSÉG ÖNKORMÁNYZAT 
TÖBB ÉVES KIHATÁSSAL JÁRÓ ELŐIRÁNYZATA ÉVES BONTÁSBAN&amp;R&amp;A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50"/>
  <sheetViews>
    <sheetView view="pageLayout" zoomScaleSheetLayoutView="100" workbookViewId="0" topLeftCell="A1">
      <selection activeCell="B31" sqref="B31"/>
    </sheetView>
  </sheetViews>
  <sheetFormatPr defaultColWidth="9.00390625" defaultRowHeight="12.75"/>
  <cols>
    <col min="1" max="1" width="9.00390625" style="0" customWidth="1"/>
    <col min="2" max="2" width="56.00390625" style="0" customWidth="1"/>
    <col min="3" max="3" width="16.375" style="0" customWidth="1"/>
    <col min="4" max="4" width="16.125" style="0" customWidth="1"/>
    <col min="5" max="5" width="16.375" style="615" customWidth="1"/>
  </cols>
  <sheetData>
    <row r="1" spans="1:5" ht="13.5" customHeight="1">
      <c r="A1" s="797" t="s">
        <v>0</v>
      </c>
      <c r="B1" s="799" t="s">
        <v>1</v>
      </c>
      <c r="C1" s="801" t="s">
        <v>899</v>
      </c>
      <c r="D1" s="803" t="s">
        <v>624</v>
      </c>
      <c r="E1" s="805" t="s">
        <v>900</v>
      </c>
    </row>
    <row r="2" spans="1:5" ht="36.75" customHeight="1">
      <c r="A2" s="798"/>
      <c r="B2" s="800"/>
      <c r="C2" s="802"/>
      <c r="D2" s="804"/>
      <c r="E2" s="806"/>
    </row>
    <row r="3" spans="1:5" ht="24.75" customHeight="1">
      <c r="A3" s="588" t="s">
        <v>132</v>
      </c>
      <c r="B3" s="589" t="s">
        <v>901</v>
      </c>
      <c r="C3" s="590">
        <v>138334478</v>
      </c>
      <c r="D3" s="591">
        <v>21379193</v>
      </c>
      <c r="E3" s="592">
        <f>C3+D3</f>
        <v>159713671</v>
      </c>
    </row>
    <row r="4" spans="1:5" ht="24.75" customHeight="1">
      <c r="A4" s="588" t="s">
        <v>4</v>
      </c>
      <c r="B4" s="589" t="s">
        <v>902</v>
      </c>
      <c r="C4" s="590">
        <v>63258845</v>
      </c>
      <c r="D4" s="590">
        <v>45057119</v>
      </c>
      <c r="E4" s="592">
        <f aca="true" t="shared" si="0" ref="E4:E28">C4+D4</f>
        <v>108315964</v>
      </c>
    </row>
    <row r="5" spans="1:5" s="594" customFormat="1" ht="24.75" customHeight="1">
      <c r="A5" s="588" t="s">
        <v>5</v>
      </c>
      <c r="B5" s="118" t="s">
        <v>903</v>
      </c>
      <c r="C5" s="121">
        <f>C3-C4</f>
        <v>75075633</v>
      </c>
      <c r="D5" s="121">
        <f>D3-D4</f>
        <v>-23677926</v>
      </c>
      <c r="E5" s="593">
        <f t="shared" si="0"/>
        <v>51397707</v>
      </c>
    </row>
    <row r="6" spans="1:5" s="594" customFormat="1" ht="24.75" customHeight="1">
      <c r="A6" s="588" t="s">
        <v>6</v>
      </c>
      <c r="B6" s="595" t="s">
        <v>904</v>
      </c>
      <c r="C6" s="8">
        <v>8939292</v>
      </c>
      <c r="D6" s="8">
        <v>25715662</v>
      </c>
      <c r="E6" s="592">
        <f t="shared" si="0"/>
        <v>34654954</v>
      </c>
    </row>
    <row r="7" spans="1:5" s="594" customFormat="1" ht="24.75" customHeight="1">
      <c r="A7" s="588" t="s">
        <v>8</v>
      </c>
      <c r="B7" s="596" t="s">
        <v>905</v>
      </c>
      <c r="C7" s="8">
        <v>23601807</v>
      </c>
      <c r="D7" s="8"/>
      <c r="E7" s="592">
        <f t="shared" si="0"/>
        <v>23601807</v>
      </c>
    </row>
    <row r="8" spans="1:5" s="594" customFormat="1" ht="24.75" customHeight="1">
      <c r="A8" s="588" t="s">
        <v>632</v>
      </c>
      <c r="B8" s="597" t="s">
        <v>906</v>
      </c>
      <c r="C8" s="36">
        <f>C6-C7</f>
        <v>-14662515</v>
      </c>
      <c r="D8" s="36">
        <f>D6-D7</f>
        <v>25715662</v>
      </c>
      <c r="E8" s="593">
        <f t="shared" si="0"/>
        <v>11053147</v>
      </c>
    </row>
    <row r="9" spans="1:5" s="594" customFormat="1" ht="24.75" customHeight="1">
      <c r="A9" s="588" t="s">
        <v>15</v>
      </c>
      <c r="B9" s="598" t="s">
        <v>907</v>
      </c>
      <c r="C9" s="36">
        <f>C5+C8</f>
        <v>60413118</v>
      </c>
      <c r="D9" s="36">
        <f>D5+D8</f>
        <v>2037736</v>
      </c>
      <c r="E9" s="593">
        <f t="shared" si="0"/>
        <v>62450854</v>
      </c>
    </row>
    <row r="10" spans="1:5" s="594" customFormat="1" ht="24.75" customHeight="1">
      <c r="A10" s="588" t="s">
        <v>20</v>
      </c>
      <c r="B10" s="595" t="s">
        <v>908</v>
      </c>
      <c r="C10" s="8"/>
      <c r="D10" s="599"/>
      <c r="E10" s="592">
        <f t="shared" si="0"/>
        <v>0</v>
      </c>
    </row>
    <row r="11" spans="1:5" s="594" customFormat="1" ht="30" customHeight="1">
      <c r="A11" s="588" t="s">
        <v>636</v>
      </c>
      <c r="B11" s="595" t="s">
        <v>909</v>
      </c>
      <c r="C11" s="8"/>
      <c r="D11" s="8"/>
      <c r="E11" s="592">
        <f t="shared" si="0"/>
        <v>0</v>
      </c>
    </row>
    <row r="12" spans="1:5" s="594" customFormat="1" ht="30" customHeight="1">
      <c r="A12" s="588" t="s">
        <v>16</v>
      </c>
      <c r="B12" s="600" t="s">
        <v>910</v>
      </c>
      <c r="C12" s="36">
        <f>C10-C11</f>
        <v>0</v>
      </c>
      <c r="D12" s="36">
        <f>D10-D11</f>
        <v>0</v>
      </c>
      <c r="E12" s="593">
        <f t="shared" si="0"/>
        <v>0</v>
      </c>
    </row>
    <row r="13" spans="1:5" s="594" customFormat="1" ht="24.75" customHeight="1">
      <c r="A13" s="588" t="s">
        <v>639</v>
      </c>
      <c r="B13" s="595" t="s">
        <v>911</v>
      </c>
      <c r="C13" s="65"/>
      <c r="D13" s="65"/>
      <c r="E13" s="592">
        <f t="shared" si="0"/>
        <v>0</v>
      </c>
    </row>
    <row r="14" spans="1:5" s="594" customFormat="1" ht="24.75" customHeight="1">
      <c r="A14" s="588" t="s">
        <v>641</v>
      </c>
      <c r="B14" s="595" t="s">
        <v>912</v>
      </c>
      <c r="C14" s="159"/>
      <c r="D14" s="159"/>
      <c r="E14" s="592">
        <f t="shared" si="0"/>
        <v>0</v>
      </c>
    </row>
    <row r="15" spans="1:5" s="594" customFormat="1" ht="30" customHeight="1">
      <c r="A15" s="588" t="s">
        <v>643</v>
      </c>
      <c r="B15" s="600" t="s">
        <v>913</v>
      </c>
      <c r="C15" s="36">
        <f>C13-C14</f>
        <v>0</v>
      </c>
      <c r="D15" s="36">
        <f>D13-D14</f>
        <v>0</v>
      </c>
      <c r="E15" s="593">
        <f t="shared" si="0"/>
        <v>0</v>
      </c>
    </row>
    <row r="16" spans="1:5" s="594" customFormat="1" ht="30" customHeight="1">
      <c r="A16" s="588" t="s">
        <v>645</v>
      </c>
      <c r="B16" s="601" t="s">
        <v>914</v>
      </c>
      <c r="C16" s="602"/>
      <c r="D16" s="8"/>
      <c r="E16" s="592">
        <f t="shared" si="0"/>
        <v>0</v>
      </c>
    </row>
    <row r="17" spans="1:5" s="594" customFormat="1" ht="24.75" customHeight="1">
      <c r="A17" s="588" t="s">
        <v>647</v>
      </c>
      <c r="B17" s="601" t="s">
        <v>915</v>
      </c>
      <c r="C17" s="121">
        <f>C9+C16</f>
        <v>60413118</v>
      </c>
      <c r="D17" s="36">
        <f>D9+D16</f>
        <v>2037736</v>
      </c>
      <c r="E17" s="593">
        <f t="shared" si="0"/>
        <v>62450854</v>
      </c>
    </row>
    <row r="18" spans="1:5" s="594" customFormat="1" ht="30" customHeight="1">
      <c r="A18" s="588" t="s">
        <v>649</v>
      </c>
      <c r="B18" s="600" t="s">
        <v>916</v>
      </c>
      <c r="C18" s="121">
        <f>SUM(C20:C25)</f>
        <v>50422114</v>
      </c>
      <c r="D18" s="121">
        <v>508000</v>
      </c>
      <c r="E18" s="650">
        <f t="shared" si="0"/>
        <v>50930114</v>
      </c>
    </row>
    <row r="19" spans="1:5" s="594" customFormat="1" ht="30" customHeight="1">
      <c r="A19" s="588"/>
      <c r="B19" s="603" t="s">
        <v>926</v>
      </c>
      <c r="C19" s="121"/>
      <c r="D19" s="8">
        <v>508000</v>
      </c>
      <c r="E19" s="650"/>
    </row>
    <row r="20" spans="1:5" s="594" customFormat="1" ht="30" customHeight="1">
      <c r="A20" s="588"/>
      <c r="B20" s="603" t="s">
        <v>1011</v>
      </c>
      <c r="C20" s="435">
        <v>16784622</v>
      </c>
      <c r="D20" s="8"/>
      <c r="E20" s="592"/>
    </row>
    <row r="21" spans="1:5" s="594" customFormat="1" ht="30" customHeight="1">
      <c r="A21" s="588"/>
      <c r="B21" s="603" t="s">
        <v>1012</v>
      </c>
      <c r="C21" s="435">
        <v>22904415</v>
      </c>
      <c r="D21" s="8"/>
      <c r="E21" s="592"/>
    </row>
    <row r="22" spans="1:5" s="594" customFormat="1" ht="30" customHeight="1">
      <c r="A22" s="588"/>
      <c r="B22" s="603" t="s">
        <v>1013</v>
      </c>
      <c r="C22" s="435">
        <v>1250000</v>
      </c>
      <c r="D22" s="8"/>
      <c r="E22" s="592"/>
    </row>
    <row r="23" spans="1:5" s="594" customFormat="1" ht="30" customHeight="1">
      <c r="A23" s="588"/>
      <c r="B23" s="603" t="s">
        <v>1014</v>
      </c>
      <c r="C23" s="435">
        <v>7386927</v>
      </c>
      <c r="D23" s="8"/>
      <c r="E23" s="592"/>
    </row>
    <row r="24" spans="1:5" s="594" customFormat="1" ht="30" customHeight="1">
      <c r="A24" s="588"/>
      <c r="B24" s="603" t="s">
        <v>1015</v>
      </c>
      <c r="C24" s="435">
        <v>684900</v>
      </c>
      <c r="D24" s="8"/>
      <c r="E24" s="592"/>
    </row>
    <row r="25" spans="1:5" s="594" customFormat="1" ht="30" customHeight="1">
      <c r="A25" s="588"/>
      <c r="B25" s="603" t="s">
        <v>1016</v>
      </c>
      <c r="C25" s="435">
        <v>1411250</v>
      </c>
      <c r="D25" s="8"/>
      <c r="E25" s="592"/>
    </row>
    <row r="26" spans="1:5" s="594" customFormat="1" ht="24.75" customHeight="1">
      <c r="A26" s="588" t="s">
        <v>651</v>
      </c>
      <c r="B26" s="604" t="s">
        <v>917</v>
      </c>
      <c r="C26" s="8">
        <v>9991004</v>
      </c>
      <c r="D26" s="8">
        <f>D17-D18</f>
        <v>1529736</v>
      </c>
      <c r="E26" s="592">
        <f t="shared" si="0"/>
        <v>11520740</v>
      </c>
    </row>
    <row r="27" spans="1:5" s="594" customFormat="1" ht="30" customHeight="1">
      <c r="A27" s="588" t="s">
        <v>653</v>
      </c>
      <c r="B27" s="605" t="s">
        <v>918</v>
      </c>
      <c r="C27" s="8"/>
      <c r="D27" s="8"/>
      <c r="E27" s="592">
        <f t="shared" si="0"/>
        <v>0</v>
      </c>
    </row>
    <row r="28" spans="1:5" s="594" customFormat="1" ht="30" customHeight="1">
      <c r="A28" s="588" t="s">
        <v>655</v>
      </c>
      <c r="B28" s="606" t="s">
        <v>919</v>
      </c>
      <c r="C28" s="595"/>
      <c r="D28" s="8"/>
      <c r="E28" s="592">
        <f t="shared" si="0"/>
        <v>0</v>
      </c>
    </row>
    <row r="29" spans="1:5" ht="24.75" customHeight="1">
      <c r="A29" s="607"/>
      <c r="B29" s="608"/>
      <c r="C29" s="608"/>
      <c r="D29" s="609"/>
      <c r="E29" s="610"/>
    </row>
    <row r="30" spans="1:5" ht="24.75" customHeight="1">
      <c r="A30" s="607"/>
      <c r="B30" s="611"/>
      <c r="C30" s="611"/>
      <c r="D30" s="612"/>
      <c r="E30" s="610"/>
    </row>
    <row r="31" spans="1:5" ht="13.5" customHeight="1">
      <c r="A31" s="607"/>
      <c r="B31" s="613"/>
      <c r="C31" s="613"/>
      <c r="D31" s="612"/>
      <c r="E31" s="610"/>
    </row>
    <row r="32" spans="1:5" ht="13.5" customHeight="1">
      <c r="A32" s="614"/>
      <c r="B32" s="613"/>
      <c r="C32" s="613"/>
      <c r="D32" s="612"/>
      <c r="E32" s="610"/>
    </row>
    <row r="33" spans="1:5" ht="13.5" customHeight="1">
      <c r="A33" s="607"/>
      <c r="B33" s="611"/>
      <c r="C33" s="611"/>
      <c r="D33" s="612"/>
      <c r="E33" s="610"/>
    </row>
    <row r="34" spans="1:5" ht="13.5" customHeight="1">
      <c r="A34" s="607"/>
      <c r="B34" s="611"/>
      <c r="C34" s="611"/>
      <c r="D34" s="612"/>
      <c r="E34" s="610"/>
    </row>
    <row r="35" spans="1:4" ht="13.5" customHeight="1">
      <c r="A35" s="607"/>
      <c r="B35" s="611"/>
      <c r="C35" s="611"/>
      <c r="D35" s="612"/>
    </row>
    <row r="36" spans="1:4" ht="13.5" customHeight="1">
      <c r="A36" s="607"/>
      <c r="B36" s="611"/>
      <c r="C36" s="611"/>
      <c r="D36" s="612"/>
    </row>
    <row r="37" spans="1:4" ht="13.5" customHeight="1">
      <c r="A37" s="607"/>
      <c r="B37" s="613"/>
      <c r="C37" s="613"/>
      <c r="D37" s="612"/>
    </row>
    <row r="38" spans="1:4" ht="13.5" customHeight="1">
      <c r="A38" s="607"/>
      <c r="B38" s="613"/>
      <c r="C38" s="613"/>
      <c r="D38" s="612"/>
    </row>
    <row r="39" spans="1:4" ht="13.5" customHeight="1">
      <c r="A39" s="607"/>
      <c r="B39" s="613"/>
      <c r="C39" s="613"/>
      <c r="D39" s="612"/>
    </row>
    <row r="40" spans="1:4" ht="13.5" customHeight="1">
      <c r="A40" s="607"/>
      <c r="B40" s="613"/>
      <c r="C40" s="613"/>
      <c r="D40" s="612"/>
    </row>
    <row r="41" spans="1:4" ht="13.5" customHeight="1">
      <c r="A41" s="607"/>
      <c r="B41" s="613"/>
      <c r="C41" s="613"/>
      <c r="D41" s="612"/>
    </row>
    <row r="42" spans="1:4" ht="13.5" customHeight="1">
      <c r="A42" s="607"/>
      <c r="B42" s="613"/>
      <c r="C42" s="613"/>
      <c r="D42" s="612"/>
    </row>
    <row r="43" spans="1:4" ht="13.5" customHeight="1">
      <c r="A43" s="607"/>
      <c r="B43" s="613"/>
      <c r="C43" s="613"/>
      <c r="D43" s="612"/>
    </row>
    <row r="44" spans="1:4" ht="13.5" customHeight="1">
      <c r="A44" s="607"/>
      <c r="B44" s="613"/>
      <c r="C44" s="613"/>
      <c r="D44" s="612"/>
    </row>
    <row r="45" spans="1:4" ht="13.5" customHeight="1">
      <c r="A45" s="607"/>
      <c r="B45" s="613"/>
      <c r="C45" s="613"/>
      <c r="D45" s="612"/>
    </row>
    <row r="46" spans="1:4" ht="13.5" customHeight="1">
      <c r="A46" s="607"/>
      <c r="B46" s="613"/>
      <c r="C46" s="613"/>
      <c r="D46" s="612"/>
    </row>
    <row r="47" spans="1:4" ht="13.5" customHeight="1">
      <c r="A47" s="607"/>
      <c r="B47" s="613"/>
      <c r="C47" s="613"/>
      <c r="D47" s="612"/>
    </row>
    <row r="48" spans="1:4" ht="13.5" customHeight="1">
      <c r="A48" s="607"/>
      <c r="B48" s="611"/>
      <c r="C48" s="611"/>
      <c r="D48" s="616"/>
    </row>
    <row r="49" spans="1:4" ht="13.5" customHeight="1">
      <c r="A49" s="1"/>
      <c r="B49" s="617"/>
      <c r="C49" s="617"/>
      <c r="D49" s="618"/>
    </row>
    <row r="50" spans="1:4" ht="13.5" customHeight="1">
      <c r="A50" s="1"/>
      <c r="B50" s="1"/>
      <c r="C50" s="1"/>
      <c r="D50" s="1"/>
    </row>
  </sheetData>
  <sheetProtection/>
  <mergeCells count="5">
    <mergeCell ref="A1:A2"/>
    <mergeCell ref="B1:B2"/>
    <mergeCell ref="C1:C2"/>
    <mergeCell ref="D1:D2"/>
    <mergeCell ref="E1:E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portrait" paperSize="9" scale="69" r:id="rId1"/>
  <headerFooter alignWithMargins="0">
    <oddHeader>&amp;C&amp;"Garamond,Félkövér"&amp;12a   5/2018. ( IV.25.) számú zárszámadási rendelethez
Zalaszabar Község Önkormányzatának maradvány elszámolása
 2017. évben
&amp;R&amp;A
&amp;P.oldal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44"/>
  <sheetViews>
    <sheetView view="pageLayout" zoomScaleSheetLayoutView="100" workbookViewId="0" topLeftCell="A1">
      <selection activeCell="H4" sqref="H4"/>
    </sheetView>
  </sheetViews>
  <sheetFormatPr defaultColWidth="9.00390625" defaultRowHeight="12.75"/>
  <cols>
    <col min="1" max="1" width="9.00390625" style="0" customWidth="1"/>
    <col min="2" max="2" width="60.00390625" style="0" customWidth="1"/>
    <col min="3" max="3" width="15.75390625" style="0" customWidth="1"/>
    <col min="4" max="4" width="16.375" style="0" customWidth="1"/>
    <col min="5" max="5" width="12.875" style="615" customWidth="1"/>
  </cols>
  <sheetData>
    <row r="1" spans="1:5" ht="12.75" customHeight="1">
      <c r="A1" s="797" t="s">
        <v>0</v>
      </c>
      <c r="B1" s="799" t="s">
        <v>1</v>
      </c>
      <c r="C1" s="801" t="s">
        <v>935</v>
      </c>
      <c r="D1" s="803" t="s">
        <v>934</v>
      </c>
      <c r="E1" s="805" t="s">
        <v>1023</v>
      </c>
    </row>
    <row r="2" spans="1:5" ht="42.75" customHeight="1">
      <c r="A2" s="798"/>
      <c r="B2" s="800"/>
      <c r="C2" s="802"/>
      <c r="D2" s="804"/>
      <c r="E2" s="806"/>
    </row>
    <row r="3" spans="1:5" ht="24.75" customHeight="1">
      <c r="A3" s="588" t="s">
        <v>17</v>
      </c>
      <c r="B3" s="632" t="s">
        <v>933</v>
      </c>
      <c r="C3" s="631">
        <v>60413118</v>
      </c>
      <c r="D3" s="631">
        <v>2037736</v>
      </c>
      <c r="E3" s="593"/>
    </row>
    <row r="4" spans="1:5" ht="24.75" customHeight="1">
      <c r="A4" s="624" t="s">
        <v>424</v>
      </c>
      <c r="B4" s="159" t="s">
        <v>932</v>
      </c>
      <c r="C4" s="446"/>
      <c r="D4" s="446"/>
      <c r="E4" s="629"/>
    </row>
    <row r="5" spans="1:5" s="594" customFormat="1" ht="24.75" customHeight="1">
      <c r="A5" s="630" t="s">
        <v>2</v>
      </c>
      <c r="B5" s="118" t="s">
        <v>931</v>
      </c>
      <c r="C5" s="121"/>
      <c r="D5" s="121"/>
      <c r="E5" s="629"/>
    </row>
    <row r="6" spans="1:5" s="594" customFormat="1" ht="24.75" customHeight="1">
      <c r="A6" s="628" t="s">
        <v>930</v>
      </c>
      <c r="B6" s="596" t="s">
        <v>1022</v>
      </c>
      <c r="C6" s="8">
        <v>1411250</v>
      </c>
      <c r="D6" s="8"/>
      <c r="E6" s="623">
        <f>SUM(C6:D6)</f>
        <v>1411250</v>
      </c>
    </row>
    <row r="7" spans="1:5" s="594" customFormat="1" ht="24.75" customHeight="1">
      <c r="A7" s="310" t="s">
        <v>929</v>
      </c>
      <c r="B7" s="596" t="s">
        <v>928</v>
      </c>
      <c r="C7" s="651">
        <v>7386927</v>
      </c>
      <c r="D7" s="8"/>
      <c r="E7" s="623">
        <f>SUM(C7:D7)</f>
        <v>7386927</v>
      </c>
    </row>
    <row r="8" spans="1:5" s="594" customFormat="1" ht="24.75" customHeight="1">
      <c r="A8" s="310" t="s">
        <v>927</v>
      </c>
      <c r="B8" s="596" t="s">
        <v>926</v>
      </c>
      <c r="C8" s="8"/>
      <c r="D8" s="8">
        <v>508000</v>
      </c>
      <c r="E8" s="623"/>
    </row>
    <row r="9" spans="1:5" s="594" customFormat="1" ht="24.75" customHeight="1">
      <c r="A9" s="310" t="s">
        <v>1017</v>
      </c>
      <c r="B9" s="596" t="s">
        <v>1015</v>
      </c>
      <c r="C9" s="8">
        <v>684900</v>
      </c>
      <c r="D9" s="8"/>
      <c r="E9" s="623"/>
    </row>
    <row r="10" spans="1:5" s="594" customFormat="1" ht="24.75" customHeight="1">
      <c r="A10" s="625"/>
      <c r="B10" s="159" t="s">
        <v>925</v>
      </c>
      <c r="C10" s="36">
        <f>SUM(C6:C9)</f>
        <v>9483077</v>
      </c>
      <c r="D10" s="36">
        <f>SUM(D6:D8)</f>
        <v>508000</v>
      </c>
      <c r="E10" s="619">
        <f>SUM(C10:D10)</f>
        <v>9991077</v>
      </c>
    </row>
    <row r="11" spans="1:5" s="594" customFormat="1" ht="25.5" customHeight="1">
      <c r="A11" s="627" t="s">
        <v>4</v>
      </c>
      <c r="B11" s="626" t="s">
        <v>924</v>
      </c>
      <c r="C11" s="36"/>
      <c r="D11" s="36"/>
      <c r="E11" s="623">
        <f>SUM(C11:D11)</f>
        <v>0</v>
      </c>
    </row>
    <row r="12" spans="1:5" s="594" customFormat="1" ht="25.5" customHeight="1">
      <c r="A12" s="627"/>
      <c r="B12" s="649" t="s">
        <v>1007</v>
      </c>
      <c r="C12" s="8">
        <v>22904415</v>
      </c>
      <c r="D12" s="36"/>
      <c r="E12" s="623"/>
    </row>
    <row r="13" spans="1:5" s="594" customFormat="1" ht="25.5" customHeight="1">
      <c r="A13" s="627"/>
      <c r="B13" s="649" t="s">
        <v>1008</v>
      </c>
      <c r="C13" s="8">
        <v>1250000</v>
      </c>
      <c r="D13" s="36"/>
      <c r="E13" s="623"/>
    </row>
    <row r="14" spans="1:5" s="594" customFormat="1" ht="25.5" customHeight="1">
      <c r="A14" s="627"/>
      <c r="B14" s="649" t="s">
        <v>1009</v>
      </c>
      <c r="C14" s="8">
        <v>16784622</v>
      </c>
      <c r="D14" s="36"/>
      <c r="E14" s="623"/>
    </row>
    <row r="15" spans="1:5" s="594" customFormat="1" ht="24.75" customHeight="1">
      <c r="A15" s="625"/>
      <c r="B15" s="159" t="s">
        <v>923</v>
      </c>
      <c r="C15" s="36">
        <f>SUM(C12:C14)</f>
        <v>40939037</v>
      </c>
      <c r="D15" s="36">
        <v>0</v>
      </c>
      <c r="E15" s="619">
        <f>SUM(C15:D15)</f>
        <v>40939037</v>
      </c>
    </row>
    <row r="16" spans="1:5" s="594" customFormat="1" ht="24.75" customHeight="1">
      <c r="A16" s="624" t="s">
        <v>424</v>
      </c>
      <c r="B16" s="159" t="s">
        <v>922</v>
      </c>
      <c r="C16" s="121">
        <f>C10+C15</f>
        <v>50422114</v>
      </c>
      <c r="D16" s="121">
        <f>D10+D15</f>
        <v>508000</v>
      </c>
      <c r="E16" s="619">
        <f>SUM(C16:D16)</f>
        <v>50930114</v>
      </c>
    </row>
    <row r="17" spans="1:5" s="594" customFormat="1" ht="19.5" customHeight="1">
      <c r="A17" s="126" t="s">
        <v>860</v>
      </c>
      <c r="B17" s="159" t="s">
        <v>921</v>
      </c>
      <c r="C17" s="121">
        <f>C3-C16</f>
        <v>9991004</v>
      </c>
      <c r="D17" s="121">
        <v>1529736</v>
      </c>
      <c r="E17" s="619">
        <f>SUM(C17:D17)</f>
        <v>11520740</v>
      </c>
    </row>
    <row r="18" spans="1:5" s="594" customFormat="1" ht="34.5" customHeight="1">
      <c r="A18" s="126"/>
      <c r="B18" s="601" t="s">
        <v>1018</v>
      </c>
      <c r="C18" s="36"/>
      <c r="D18" s="36"/>
      <c r="E18" s="619"/>
    </row>
    <row r="19" spans="1:5" s="594" customFormat="1" ht="15" customHeight="1">
      <c r="A19" s="310"/>
      <c r="B19" s="603" t="s">
        <v>1019</v>
      </c>
      <c r="C19" s="8">
        <v>2991004</v>
      </c>
      <c r="D19" s="8">
        <v>0</v>
      </c>
      <c r="E19" s="623">
        <f>SUM(C19:D19)</f>
        <v>2991004</v>
      </c>
    </row>
    <row r="20" spans="1:5" s="594" customFormat="1" ht="15" customHeight="1">
      <c r="A20" s="310"/>
      <c r="B20" s="603" t="s">
        <v>1020</v>
      </c>
      <c r="C20" s="8"/>
      <c r="D20" s="8">
        <v>1529736</v>
      </c>
      <c r="E20" s="623"/>
    </row>
    <row r="21" spans="1:5" s="594" customFormat="1" ht="15" customHeight="1">
      <c r="A21" s="310"/>
      <c r="B21" s="603" t="s">
        <v>1021</v>
      </c>
      <c r="C21" s="8">
        <v>7000000</v>
      </c>
      <c r="D21" s="8"/>
      <c r="E21" s="623"/>
    </row>
    <row r="22" spans="1:5" s="594" customFormat="1" ht="15" customHeight="1">
      <c r="A22" s="622"/>
      <c r="B22" s="621" t="s">
        <v>920</v>
      </c>
      <c r="C22" s="620">
        <f>C16+C17</f>
        <v>60413118</v>
      </c>
      <c r="D22" s="620">
        <f>D16+D17</f>
        <v>2037736</v>
      </c>
      <c r="E22" s="619">
        <f>SUM(C22:D22)</f>
        <v>62450854</v>
      </c>
    </row>
    <row r="23" spans="1:5" ht="24.75" customHeight="1">
      <c r="A23" s="607"/>
      <c r="B23" s="608"/>
      <c r="C23" s="608"/>
      <c r="D23" s="609"/>
      <c r="E23" s="610"/>
    </row>
    <row r="24" spans="1:5" ht="24.75" customHeight="1">
      <c r="A24" s="607"/>
      <c r="B24" s="611"/>
      <c r="C24" s="611"/>
      <c r="D24" s="612"/>
      <c r="E24" s="610"/>
    </row>
    <row r="25" spans="1:5" ht="13.5" customHeight="1">
      <c r="A25" s="607"/>
      <c r="B25" s="613"/>
      <c r="C25" s="613"/>
      <c r="D25" s="612"/>
      <c r="E25" s="610"/>
    </row>
    <row r="26" spans="1:5" ht="13.5" customHeight="1">
      <c r="A26" s="614"/>
      <c r="B26" s="613"/>
      <c r="C26" s="613"/>
      <c r="D26" s="612"/>
      <c r="E26" s="610"/>
    </row>
    <row r="27" spans="1:5" ht="13.5" customHeight="1">
      <c r="A27" s="607"/>
      <c r="B27" s="611"/>
      <c r="C27" s="611"/>
      <c r="D27" s="612"/>
      <c r="E27" s="610"/>
    </row>
    <row r="28" spans="1:5" ht="13.5" customHeight="1">
      <c r="A28" s="607"/>
      <c r="B28" s="611"/>
      <c r="C28" s="611"/>
      <c r="D28" s="612"/>
      <c r="E28" s="610"/>
    </row>
    <row r="29" spans="1:4" ht="13.5" customHeight="1">
      <c r="A29" s="607"/>
      <c r="B29" s="611"/>
      <c r="C29" s="611"/>
      <c r="D29" s="612"/>
    </row>
    <row r="30" spans="1:4" ht="13.5" customHeight="1">
      <c r="A30" s="607"/>
      <c r="B30" s="611"/>
      <c r="C30" s="611"/>
      <c r="D30" s="612"/>
    </row>
    <row r="31" spans="1:4" ht="13.5" customHeight="1">
      <c r="A31" s="607"/>
      <c r="B31" s="613"/>
      <c r="C31" s="613"/>
      <c r="D31" s="612"/>
    </row>
    <row r="32" spans="1:4" ht="13.5" customHeight="1">
      <c r="A32" s="607"/>
      <c r="B32" s="613"/>
      <c r="C32" s="613"/>
      <c r="D32" s="612"/>
    </row>
    <row r="33" spans="1:4" ht="13.5" customHeight="1">
      <c r="A33" s="607"/>
      <c r="B33" s="613"/>
      <c r="C33" s="613"/>
      <c r="D33" s="612"/>
    </row>
    <row r="34" spans="1:4" ht="13.5" customHeight="1">
      <c r="A34" s="607"/>
      <c r="B34" s="613"/>
      <c r="C34" s="613"/>
      <c r="D34" s="612"/>
    </row>
    <row r="35" spans="1:4" ht="13.5" customHeight="1">
      <c r="A35" s="607"/>
      <c r="B35" s="613"/>
      <c r="C35" s="613"/>
      <c r="D35" s="612"/>
    </row>
    <row r="36" spans="1:4" ht="13.5" customHeight="1">
      <c r="A36" s="607"/>
      <c r="B36" s="613"/>
      <c r="C36" s="613"/>
      <c r="D36" s="612"/>
    </row>
    <row r="37" spans="1:4" ht="13.5" customHeight="1">
      <c r="A37" s="607"/>
      <c r="B37" s="613"/>
      <c r="C37" s="613"/>
      <c r="D37" s="612"/>
    </row>
    <row r="38" spans="1:4" ht="13.5" customHeight="1">
      <c r="A38" s="607"/>
      <c r="B38" s="613"/>
      <c r="C38" s="613"/>
      <c r="D38" s="612"/>
    </row>
    <row r="39" spans="1:4" ht="13.5" customHeight="1">
      <c r="A39" s="607"/>
      <c r="B39" s="613"/>
      <c r="C39" s="613"/>
      <c r="D39" s="612"/>
    </row>
    <row r="40" spans="1:4" ht="13.5" customHeight="1">
      <c r="A40" s="607"/>
      <c r="B40" s="613"/>
      <c r="C40" s="613"/>
      <c r="D40" s="612"/>
    </row>
    <row r="41" spans="1:4" ht="13.5" customHeight="1">
      <c r="A41" s="607"/>
      <c r="B41" s="613"/>
      <c r="C41" s="613"/>
      <c r="D41" s="612"/>
    </row>
    <row r="42" spans="1:4" ht="13.5" customHeight="1">
      <c r="A42" s="607"/>
      <c r="B42" s="611"/>
      <c r="C42" s="611"/>
      <c r="D42" s="616"/>
    </row>
    <row r="43" spans="1:4" ht="13.5" customHeight="1">
      <c r="A43" s="1"/>
      <c r="B43" s="617"/>
      <c r="C43" s="617"/>
      <c r="D43" s="618"/>
    </row>
    <row r="44" spans="1:4" ht="13.5" customHeight="1">
      <c r="A44" s="1"/>
      <c r="B44" s="1"/>
      <c r="C44" s="1"/>
      <c r="D44" s="1"/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portrait" paperSize="9" scale="55" r:id="rId1"/>
  <headerFooter alignWithMargins="0">
    <oddHeader>&amp;C&amp;"Garamond,Félkövér"&amp;12a    5/2018. ( IV.25.) számú zárszámadási rendelethez
Zalaszabar Község Önkrományzatának maradványának felhasználása  
2017. évre
&amp;R&amp;A
&amp;P.oldal
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I35"/>
  <sheetViews>
    <sheetView view="pageLayout" workbookViewId="0" topLeftCell="A1">
      <selection activeCell="G19" sqref="G19"/>
    </sheetView>
  </sheetViews>
  <sheetFormatPr defaultColWidth="9.00390625" defaultRowHeight="12.75"/>
  <cols>
    <col min="1" max="1" width="5.125" style="633" customWidth="1"/>
    <col min="2" max="2" width="63.875" style="633" customWidth="1"/>
    <col min="3" max="3" width="14.125" style="633" customWidth="1"/>
    <col min="4" max="4" width="17.875" style="633" customWidth="1"/>
    <col min="5" max="5" width="16.625" style="633" customWidth="1"/>
    <col min="6" max="6" width="14.625" style="633" customWidth="1"/>
    <col min="7" max="7" width="12.375" style="633" customWidth="1"/>
    <col min="8" max="8" width="17.25390625" style="633" customWidth="1"/>
    <col min="9" max="9" width="16.25390625" style="633" customWidth="1"/>
    <col min="10" max="16384" width="9.125" style="633" customWidth="1"/>
  </cols>
  <sheetData>
    <row r="3" spans="1:9" ht="15.75">
      <c r="A3" s="807" t="s">
        <v>1006</v>
      </c>
      <c r="B3" s="808"/>
      <c r="C3" s="808"/>
      <c r="D3" s="808"/>
      <c r="E3" s="808"/>
      <c r="F3" s="808"/>
      <c r="G3" s="808"/>
      <c r="H3" s="808"/>
      <c r="I3" s="809"/>
    </row>
    <row r="4" spans="1:9" ht="64.5" customHeight="1">
      <c r="A4" s="648" t="s">
        <v>1005</v>
      </c>
      <c r="B4" s="647" t="s">
        <v>13</v>
      </c>
      <c r="C4" s="647" t="s">
        <v>1004</v>
      </c>
      <c r="D4" s="647" t="s">
        <v>1003</v>
      </c>
      <c r="E4" s="647" t="s">
        <v>1002</v>
      </c>
      <c r="F4" s="647" t="s">
        <v>1001</v>
      </c>
      <c r="G4" s="647" t="s">
        <v>1000</v>
      </c>
      <c r="H4" s="647" t="s">
        <v>999</v>
      </c>
      <c r="I4" s="647" t="s">
        <v>998</v>
      </c>
    </row>
    <row r="5" spans="1:9" ht="15.75">
      <c r="A5" s="639" t="s">
        <v>997</v>
      </c>
      <c r="B5" s="639" t="s">
        <v>996</v>
      </c>
      <c r="C5" s="645" t="s">
        <v>995</v>
      </c>
      <c r="D5" s="645" t="s">
        <v>994</v>
      </c>
      <c r="E5" s="645" t="s">
        <v>993</v>
      </c>
      <c r="F5" s="639" t="s">
        <v>992</v>
      </c>
      <c r="G5" s="645" t="s">
        <v>991</v>
      </c>
      <c r="H5" s="639" t="s">
        <v>990</v>
      </c>
      <c r="I5" s="645" t="s">
        <v>989</v>
      </c>
    </row>
    <row r="6" spans="1:9" ht="15.75">
      <c r="A6" s="642" t="s">
        <v>988</v>
      </c>
      <c r="B6" s="644" t="s">
        <v>987</v>
      </c>
      <c r="C6" s="643">
        <v>4290220</v>
      </c>
      <c r="D6" s="643">
        <v>531274838</v>
      </c>
      <c r="E6" s="643">
        <v>30177012</v>
      </c>
      <c r="F6" s="643" t="s">
        <v>956</v>
      </c>
      <c r="G6" s="643">
        <v>1270000</v>
      </c>
      <c r="H6" s="643" t="s">
        <v>956</v>
      </c>
      <c r="I6" s="643">
        <f aca="true" t="shared" si="0" ref="I6:I31">C6+D6+E6+F6+G6+H6</f>
        <v>567012070</v>
      </c>
    </row>
    <row r="7" spans="1:9" ht="15.75">
      <c r="A7" s="639" t="s">
        <v>986</v>
      </c>
      <c r="B7" s="638" t="s">
        <v>985</v>
      </c>
      <c r="C7" s="637">
        <v>787402</v>
      </c>
      <c r="D7" s="637"/>
      <c r="E7" s="637"/>
      <c r="F7" s="637"/>
      <c r="G7" s="637">
        <v>0</v>
      </c>
      <c r="H7" s="637"/>
      <c r="I7" s="637">
        <f t="shared" si="0"/>
        <v>787402</v>
      </c>
    </row>
    <row r="8" spans="1:9" ht="15.75">
      <c r="A8" s="645" t="s">
        <v>984</v>
      </c>
      <c r="B8" s="638" t="s">
        <v>983</v>
      </c>
      <c r="C8" s="637"/>
      <c r="D8" s="637"/>
      <c r="E8" s="637"/>
      <c r="F8" s="637"/>
      <c r="G8" s="637">
        <v>16472046</v>
      </c>
      <c r="H8" s="637"/>
      <c r="I8" s="637">
        <f t="shared" si="0"/>
        <v>16472046</v>
      </c>
    </row>
    <row r="9" spans="1:9" ht="15.75">
      <c r="A9" s="645" t="s">
        <v>982</v>
      </c>
      <c r="B9" s="638" t="s">
        <v>981</v>
      </c>
      <c r="C9" s="637"/>
      <c r="D9" s="637">
        <v>0</v>
      </c>
      <c r="E9" s="637">
        <v>0</v>
      </c>
      <c r="F9" s="637"/>
      <c r="G9" s="637"/>
      <c r="H9" s="637"/>
      <c r="I9" s="637">
        <f t="shared" si="0"/>
        <v>0</v>
      </c>
    </row>
    <row r="10" spans="1:9" ht="15.75">
      <c r="A10" s="645" t="s">
        <v>980</v>
      </c>
      <c r="B10" s="638" t="s">
        <v>979</v>
      </c>
      <c r="C10" s="637"/>
      <c r="D10" s="637"/>
      <c r="E10" s="637"/>
      <c r="F10" s="637"/>
      <c r="G10" s="637"/>
      <c r="H10" s="637"/>
      <c r="I10" s="637">
        <f t="shared" si="0"/>
        <v>0</v>
      </c>
    </row>
    <row r="11" spans="1:9" ht="31.5">
      <c r="A11" s="639" t="s">
        <v>978</v>
      </c>
      <c r="B11" s="638" t="s">
        <v>977</v>
      </c>
      <c r="C11" s="637"/>
      <c r="D11" s="637">
        <v>0</v>
      </c>
      <c r="E11" s="637">
        <v>0</v>
      </c>
      <c r="F11" s="637"/>
      <c r="G11" s="637"/>
      <c r="H11" s="637"/>
      <c r="I11" s="637">
        <f t="shared" si="0"/>
        <v>0</v>
      </c>
    </row>
    <row r="12" spans="1:9" ht="15.75">
      <c r="A12" s="639" t="s">
        <v>976</v>
      </c>
      <c r="B12" s="638" t="s">
        <v>975</v>
      </c>
      <c r="C12" s="637"/>
      <c r="D12" s="637">
        <v>628210</v>
      </c>
      <c r="E12" s="637">
        <v>2793811</v>
      </c>
      <c r="F12" s="637"/>
      <c r="G12" s="637"/>
      <c r="H12" s="637"/>
      <c r="I12" s="637">
        <f t="shared" si="0"/>
        <v>3422021</v>
      </c>
    </row>
    <row r="13" spans="1:9" ht="15.75">
      <c r="A13" s="642" t="s">
        <v>974</v>
      </c>
      <c r="B13" s="646" t="s">
        <v>973</v>
      </c>
      <c r="C13" s="636">
        <f aca="true" t="shared" si="1" ref="C13:H13">SUM(C7:C12)</f>
        <v>787402</v>
      </c>
      <c r="D13" s="636">
        <f t="shared" si="1"/>
        <v>628210</v>
      </c>
      <c r="E13" s="636">
        <f t="shared" si="1"/>
        <v>2793811</v>
      </c>
      <c r="F13" s="636">
        <f t="shared" si="1"/>
        <v>0</v>
      </c>
      <c r="G13" s="636">
        <f t="shared" si="1"/>
        <v>16472046</v>
      </c>
      <c r="H13" s="636">
        <f t="shared" si="1"/>
        <v>0</v>
      </c>
      <c r="I13" s="636">
        <f t="shared" si="0"/>
        <v>20681469</v>
      </c>
    </row>
    <row r="14" spans="1:9" ht="15.75">
      <c r="A14" s="645" t="s">
        <v>972</v>
      </c>
      <c r="B14" s="638" t="s">
        <v>971</v>
      </c>
      <c r="C14" s="637"/>
      <c r="D14" s="637"/>
      <c r="E14" s="637"/>
      <c r="F14" s="637"/>
      <c r="G14" s="637"/>
      <c r="H14" s="637"/>
      <c r="I14" s="637">
        <f t="shared" si="0"/>
        <v>0</v>
      </c>
    </row>
    <row r="15" spans="1:9" ht="15.75">
      <c r="A15" s="639" t="s">
        <v>970</v>
      </c>
      <c r="B15" s="638" t="s">
        <v>969</v>
      </c>
      <c r="C15" s="637"/>
      <c r="D15" s="637"/>
      <c r="E15" s="637">
        <v>0</v>
      </c>
      <c r="F15" s="637"/>
      <c r="G15" s="637"/>
      <c r="H15" s="637"/>
      <c r="I15" s="637">
        <f t="shared" si="0"/>
        <v>0</v>
      </c>
    </row>
    <row r="16" spans="1:9" ht="15.75">
      <c r="A16" s="639" t="s">
        <v>968</v>
      </c>
      <c r="B16" s="638" t="s">
        <v>967</v>
      </c>
      <c r="C16" s="637"/>
      <c r="D16" s="637"/>
      <c r="E16" s="637"/>
      <c r="F16" s="637"/>
      <c r="G16" s="637"/>
      <c r="H16" s="637"/>
      <c r="I16" s="637">
        <f t="shared" si="0"/>
        <v>0</v>
      </c>
    </row>
    <row r="17" spans="1:9" ht="31.5">
      <c r="A17" s="645" t="s">
        <v>966</v>
      </c>
      <c r="B17" s="638" t="s">
        <v>965</v>
      </c>
      <c r="C17" s="637"/>
      <c r="D17" s="637">
        <v>0</v>
      </c>
      <c r="E17" s="637">
        <v>0</v>
      </c>
      <c r="F17" s="637"/>
      <c r="G17" s="637"/>
      <c r="H17" s="637"/>
      <c r="I17" s="637">
        <f t="shared" si="0"/>
        <v>0</v>
      </c>
    </row>
    <row r="18" spans="1:9" ht="15.75">
      <c r="A18" s="639" t="s">
        <v>964</v>
      </c>
      <c r="B18" s="638" t="s">
        <v>963</v>
      </c>
      <c r="C18" s="637"/>
      <c r="D18" s="637">
        <v>170190</v>
      </c>
      <c r="E18" s="637">
        <v>2713811</v>
      </c>
      <c r="F18" s="637"/>
      <c r="G18" s="637">
        <v>322210</v>
      </c>
      <c r="H18" s="637"/>
      <c r="I18" s="637">
        <f t="shared" si="0"/>
        <v>3206211</v>
      </c>
    </row>
    <row r="19" spans="1:9" ht="15.75">
      <c r="A19" s="642" t="s">
        <v>962</v>
      </c>
      <c r="B19" s="646" t="s">
        <v>961</v>
      </c>
      <c r="C19" s="636">
        <f aca="true" t="shared" si="2" ref="C19:H19">SUM(C14:C18)</f>
        <v>0</v>
      </c>
      <c r="D19" s="636">
        <f t="shared" si="2"/>
        <v>170190</v>
      </c>
      <c r="E19" s="636">
        <f t="shared" si="2"/>
        <v>2713811</v>
      </c>
      <c r="F19" s="636">
        <f t="shared" si="2"/>
        <v>0</v>
      </c>
      <c r="G19" s="636">
        <f t="shared" si="2"/>
        <v>322210</v>
      </c>
      <c r="H19" s="636">
        <f t="shared" si="2"/>
        <v>0</v>
      </c>
      <c r="I19" s="636">
        <f t="shared" si="0"/>
        <v>3206211</v>
      </c>
    </row>
    <row r="20" spans="1:9" ht="15.75">
      <c r="A20" s="642" t="s">
        <v>960</v>
      </c>
      <c r="B20" s="644" t="s">
        <v>959</v>
      </c>
      <c r="C20" s="643">
        <f aca="true" t="shared" si="3" ref="C20:H20">C6+C13-C19</f>
        <v>5077622</v>
      </c>
      <c r="D20" s="643">
        <f t="shared" si="3"/>
        <v>531732858</v>
      </c>
      <c r="E20" s="643">
        <f t="shared" si="3"/>
        <v>30257012</v>
      </c>
      <c r="F20" s="643">
        <f t="shared" si="3"/>
        <v>0</v>
      </c>
      <c r="G20" s="643">
        <f t="shared" si="3"/>
        <v>17419836</v>
      </c>
      <c r="H20" s="643">
        <f t="shared" si="3"/>
        <v>0</v>
      </c>
      <c r="I20" s="643">
        <f t="shared" si="0"/>
        <v>584487328</v>
      </c>
    </row>
    <row r="21" spans="1:9" ht="15.75">
      <c r="A21" s="642" t="s">
        <v>958</v>
      </c>
      <c r="B21" s="644" t="s">
        <v>957</v>
      </c>
      <c r="C21" s="643">
        <v>4290220</v>
      </c>
      <c r="D21" s="643">
        <v>164910328</v>
      </c>
      <c r="E21" s="643">
        <v>19894504</v>
      </c>
      <c r="F21" s="643" t="s">
        <v>956</v>
      </c>
      <c r="G21" s="643" t="s">
        <v>956</v>
      </c>
      <c r="H21" s="643" t="s">
        <v>956</v>
      </c>
      <c r="I21" s="643">
        <f t="shared" si="0"/>
        <v>189095052</v>
      </c>
    </row>
    <row r="22" spans="1:9" ht="15.75">
      <c r="A22" s="645" t="s">
        <v>955</v>
      </c>
      <c r="B22" s="638" t="s">
        <v>954</v>
      </c>
      <c r="C22" s="637">
        <v>8543</v>
      </c>
      <c r="D22" s="637">
        <v>14131659</v>
      </c>
      <c r="E22" s="637">
        <v>4295289</v>
      </c>
      <c r="F22" s="637"/>
      <c r="G22" s="637"/>
      <c r="H22" s="637"/>
      <c r="I22" s="637">
        <f t="shared" si="0"/>
        <v>18435491</v>
      </c>
    </row>
    <row r="23" spans="1:9" ht="15.75">
      <c r="A23" s="639" t="s">
        <v>953</v>
      </c>
      <c r="B23" s="638" t="s">
        <v>952</v>
      </c>
      <c r="C23" s="637">
        <v>0</v>
      </c>
      <c r="D23" s="637">
        <v>16387</v>
      </c>
      <c r="E23" s="637">
        <v>815988</v>
      </c>
      <c r="F23" s="637"/>
      <c r="G23" s="637"/>
      <c r="H23" s="637"/>
      <c r="I23" s="637">
        <f t="shared" si="0"/>
        <v>832375</v>
      </c>
    </row>
    <row r="24" spans="1:9" ht="15.75">
      <c r="A24" s="642" t="s">
        <v>951</v>
      </c>
      <c r="B24" s="646" t="s">
        <v>950</v>
      </c>
      <c r="C24" s="636">
        <f aca="true" t="shared" si="4" ref="C24:H24">C21+C22-C23</f>
        <v>4298763</v>
      </c>
      <c r="D24" s="636">
        <f t="shared" si="4"/>
        <v>179025600</v>
      </c>
      <c r="E24" s="636">
        <f t="shared" si="4"/>
        <v>23373805</v>
      </c>
      <c r="F24" s="636">
        <f t="shared" si="4"/>
        <v>0</v>
      </c>
      <c r="G24" s="636">
        <f t="shared" si="4"/>
        <v>0</v>
      </c>
      <c r="H24" s="636">
        <f t="shared" si="4"/>
        <v>0</v>
      </c>
      <c r="I24" s="636">
        <f t="shared" si="0"/>
        <v>206698168</v>
      </c>
    </row>
    <row r="25" spans="1:9" ht="15.75">
      <c r="A25" s="642" t="s">
        <v>949</v>
      </c>
      <c r="B25" s="646" t="s">
        <v>948</v>
      </c>
      <c r="C25" s="636">
        <v>0</v>
      </c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f t="shared" si="0"/>
        <v>0</v>
      </c>
    </row>
    <row r="26" spans="1:9" ht="15.75">
      <c r="A26" s="639" t="s">
        <v>947</v>
      </c>
      <c r="B26" s="638" t="s">
        <v>946</v>
      </c>
      <c r="C26" s="637"/>
      <c r="D26" s="637"/>
      <c r="E26" s="637"/>
      <c r="F26" s="637"/>
      <c r="G26" s="637"/>
      <c r="H26" s="637"/>
      <c r="I26" s="637">
        <f t="shared" si="0"/>
        <v>0</v>
      </c>
    </row>
    <row r="27" spans="1:9" ht="15.75">
      <c r="A27" s="639" t="s">
        <v>945</v>
      </c>
      <c r="B27" s="638" t="s">
        <v>944</v>
      </c>
      <c r="C27" s="637"/>
      <c r="D27" s="637"/>
      <c r="E27" s="637"/>
      <c r="F27" s="637"/>
      <c r="G27" s="637"/>
      <c r="H27" s="637"/>
      <c r="I27" s="637">
        <f t="shared" si="0"/>
        <v>0</v>
      </c>
    </row>
    <row r="28" spans="1:9" ht="15.75">
      <c r="A28" s="645" t="s">
        <v>943</v>
      </c>
      <c r="B28" s="638" t="s">
        <v>942</v>
      </c>
      <c r="C28" s="636">
        <f aca="true" t="shared" si="5" ref="C28:H28">C25+C26-C27</f>
        <v>0</v>
      </c>
      <c r="D28" s="636">
        <f t="shared" si="5"/>
        <v>0</v>
      </c>
      <c r="E28" s="636">
        <f t="shared" si="5"/>
        <v>0</v>
      </c>
      <c r="F28" s="636">
        <f t="shared" si="5"/>
        <v>0</v>
      </c>
      <c r="G28" s="636">
        <f t="shared" si="5"/>
        <v>0</v>
      </c>
      <c r="H28" s="636">
        <f t="shared" si="5"/>
        <v>0</v>
      </c>
      <c r="I28" s="636">
        <f t="shared" si="0"/>
        <v>0</v>
      </c>
    </row>
    <row r="29" spans="1:9" ht="15.75">
      <c r="A29" s="642" t="s">
        <v>941</v>
      </c>
      <c r="B29" s="644" t="s">
        <v>940</v>
      </c>
      <c r="C29" s="643">
        <f aca="true" t="shared" si="6" ref="C29:H29">C24+C28</f>
        <v>4298763</v>
      </c>
      <c r="D29" s="643">
        <f t="shared" si="6"/>
        <v>179025600</v>
      </c>
      <c r="E29" s="643">
        <f t="shared" si="6"/>
        <v>23373805</v>
      </c>
      <c r="F29" s="643">
        <f t="shared" si="6"/>
        <v>0</v>
      </c>
      <c r="G29" s="643">
        <f t="shared" si="6"/>
        <v>0</v>
      </c>
      <c r="H29" s="643">
        <f t="shared" si="6"/>
        <v>0</v>
      </c>
      <c r="I29" s="643">
        <f t="shared" si="0"/>
        <v>206698168</v>
      </c>
    </row>
    <row r="30" spans="1:9" ht="15.75">
      <c r="A30" s="642" t="s">
        <v>939</v>
      </c>
      <c r="B30" s="641" t="s">
        <v>938</v>
      </c>
      <c r="C30" s="640">
        <f aca="true" t="shared" si="7" ref="C30:H30">C20-C29</f>
        <v>778859</v>
      </c>
      <c r="D30" s="640">
        <f t="shared" si="7"/>
        <v>352707258</v>
      </c>
      <c r="E30" s="640">
        <f t="shared" si="7"/>
        <v>6883207</v>
      </c>
      <c r="F30" s="640">
        <f t="shared" si="7"/>
        <v>0</v>
      </c>
      <c r="G30" s="640">
        <f t="shared" si="7"/>
        <v>17419836</v>
      </c>
      <c r="H30" s="640">
        <f t="shared" si="7"/>
        <v>0</v>
      </c>
      <c r="I30" s="640">
        <f t="shared" si="0"/>
        <v>377789160</v>
      </c>
    </row>
    <row r="31" spans="1:9" ht="15.75">
      <c r="A31" s="639" t="s">
        <v>937</v>
      </c>
      <c r="B31" s="638" t="s">
        <v>936</v>
      </c>
      <c r="C31" s="637">
        <v>4290220</v>
      </c>
      <c r="D31" s="637">
        <v>530000</v>
      </c>
      <c r="E31" s="637">
        <v>10946845</v>
      </c>
      <c r="F31" s="637"/>
      <c r="G31" s="637"/>
      <c r="H31" s="637"/>
      <c r="I31" s="636">
        <f t="shared" si="0"/>
        <v>15767065</v>
      </c>
    </row>
    <row r="32" spans="1:9" ht="15">
      <c r="A32" s="635"/>
      <c r="B32" s="635"/>
      <c r="C32" s="635"/>
      <c r="D32" s="635"/>
      <c r="E32" s="635"/>
      <c r="F32" s="635"/>
      <c r="G32" s="635"/>
      <c r="H32" s="635"/>
      <c r="I32" s="635"/>
    </row>
    <row r="33" ht="12.75">
      <c r="A33" s="634"/>
    </row>
    <row r="35" ht="12.75">
      <c r="A35" s="634"/>
    </row>
  </sheetData>
  <sheetProtection/>
  <mergeCells count="1">
    <mergeCell ref="A3:I3"/>
  </mergeCells>
  <printOptions horizontalCentered="1"/>
  <pageMargins left="0.22" right="0.19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&amp;C&amp;"Arial CE,Félkövér"&amp;12 5/2018.( IV.25.  ) számú zárszámadási rendelethez&amp;"Arial CE,Normál"&amp;10
&amp;"Arial CE,Félkövér"&amp;12Zalaszabar Község Önkormányzatának vagyon kimutatása 
2017.évben  &amp;R&amp;A
&amp;P.oldal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3.75390625" style="32" customWidth="1"/>
    <col min="2" max="2" width="9.125" style="32" customWidth="1"/>
    <col min="3" max="3" width="8.375" style="32" customWidth="1"/>
    <col min="4" max="4" width="22.875" style="32" customWidth="1"/>
    <col min="5" max="5" width="25.625" style="32" customWidth="1"/>
    <col min="6" max="6" width="10.875" style="32" customWidth="1"/>
    <col min="7" max="7" width="11.125" style="32" customWidth="1"/>
    <col min="8" max="8" width="16.75390625" style="32" customWidth="1"/>
    <col min="9" max="9" width="9.125" style="32" customWidth="1"/>
    <col min="10" max="10" width="11.125" style="32" customWidth="1"/>
    <col min="11" max="11" width="11.375" style="32" customWidth="1"/>
    <col min="12" max="16384" width="9.125" style="32" customWidth="1"/>
  </cols>
  <sheetData>
    <row r="1" spans="10:11" ht="12.75">
      <c r="J1" s="821" t="s">
        <v>18</v>
      </c>
      <c r="K1" s="821"/>
    </row>
    <row r="2" spans="1:11" ht="24.75" customHeight="1">
      <c r="A2" s="813" t="s">
        <v>21</v>
      </c>
      <c r="B2" s="813" t="s">
        <v>24</v>
      </c>
      <c r="C2" s="813"/>
      <c r="D2" s="813"/>
      <c r="E2" s="823" t="s">
        <v>64</v>
      </c>
      <c r="F2" s="823"/>
      <c r="G2" s="823"/>
      <c r="H2" s="823" t="s">
        <v>65</v>
      </c>
      <c r="I2" s="823"/>
      <c r="J2" s="823"/>
      <c r="K2" s="33" t="s">
        <v>11</v>
      </c>
    </row>
    <row r="3" spans="1:11" ht="24.75" customHeight="1">
      <c r="A3" s="813"/>
      <c r="B3" s="813"/>
      <c r="C3" s="813"/>
      <c r="D3" s="813"/>
      <c r="E3" s="813" t="s">
        <v>25</v>
      </c>
      <c r="F3" s="813" t="s">
        <v>26</v>
      </c>
      <c r="G3" s="813" t="s">
        <v>27</v>
      </c>
      <c r="H3" s="813" t="s">
        <v>25</v>
      </c>
      <c r="I3" s="813" t="s">
        <v>26</v>
      </c>
      <c r="J3" s="813" t="s">
        <v>562</v>
      </c>
      <c r="K3" s="822" t="s">
        <v>563</v>
      </c>
    </row>
    <row r="4" spans="1:11" ht="24.75" customHeight="1">
      <c r="A4" s="813"/>
      <c r="B4" s="813"/>
      <c r="C4" s="813"/>
      <c r="D4" s="813"/>
      <c r="E4" s="813"/>
      <c r="F4" s="813"/>
      <c r="G4" s="813"/>
      <c r="H4" s="813"/>
      <c r="I4" s="813"/>
      <c r="J4" s="813"/>
      <c r="K4" s="822"/>
    </row>
    <row r="5" spans="1:11" ht="24.75" customHeight="1">
      <c r="A5" s="63" t="s">
        <v>33</v>
      </c>
      <c r="B5" s="814" t="s">
        <v>66</v>
      </c>
      <c r="C5" s="815"/>
      <c r="D5" s="816"/>
      <c r="E5" s="63"/>
      <c r="F5" s="63"/>
      <c r="G5" s="63"/>
      <c r="H5" s="63"/>
      <c r="I5" s="63"/>
      <c r="J5" s="63"/>
      <c r="K5" s="64"/>
    </row>
    <row r="6" spans="1:11" ht="49.5" customHeight="1">
      <c r="A6" s="34" t="s">
        <v>3</v>
      </c>
      <c r="B6" s="811" t="s">
        <v>29</v>
      </c>
      <c r="C6" s="812"/>
      <c r="D6" s="812"/>
      <c r="E6" s="50"/>
      <c r="F6" s="111"/>
      <c r="G6" s="116"/>
      <c r="H6" s="45" t="s">
        <v>51</v>
      </c>
      <c r="I6" s="45" t="s">
        <v>51</v>
      </c>
      <c r="J6" s="45" t="s">
        <v>51</v>
      </c>
      <c r="K6" s="116">
        <f>SUM(G6:J6)</f>
        <v>0</v>
      </c>
    </row>
    <row r="7" spans="1:11" ht="30" customHeight="1">
      <c r="A7" s="34" t="s">
        <v>10</v>
      </c>
      <c r="B7" s="811" t="s">
        <v>30</v>
      </c>
      <c r="C7" s="812"/>
      <c r="D7" s="812"/>
      <c r="E7" s="45"/>
      <c r="F7" s="45"/>
      <c r="G7" s="45"/>
      <c r="H7" s="45" t="s">
        <v>51</v>
      </c>
      <c r="I7" s="45" t="s">
        <v>51</v>
      </c>
      <c r="J7" s="45" t="s">
        <v>51</v>
      </c>
      <c r="K7" s="45" t="s">
        <v>51</v>
      </c>
    </row>
    <row r="8" spans="1:11" ht="30" customHeight="1">
      <c r="A8" s="34" t="s">
        <v>5</v>
      </c>
      <c r="B8" s="811" t="s">
        <v>31</v>
      </c>
      <c r="C8" s="812"/>
      <c r="D8" s="812"/>
      <c r="E8" s="45"/>
      <c r="F8" s="45"/>
      <c r="G8" s="45"/>
      <c r="H8" s="45" t="s">
        <v>51</v>
      </c>
      <c r="I8" s="45" t="s">
        <v>51</v>
      </c>
      <c r="J8" s="45" t="s">
        <v>51</v>
      </c>
      <c r="K8" s="50" t="s">
        <v>51</v>
      </c>
    </row>
    <row r="9" spans="1:11" ht="33" customHeight="1">
      <c r="A9" s="34" t="s">
        <v>6</v>
      </c>
      <c r="B9" s="811" t="s">
        <v>32</v>
      </c>
      <c r="C9" s="812"/>
      <c r="D9" s="812"/>
      <c r="E9" s="49"/>
      <c r="F9" s="50"/>
      <c r="G9" s="51"/>
      <c r="H9" s="49" t="s">
        <v>61</v>
      </c>
      <c r="I9" s="53">
        <v>1</v>
      </c>
      <c r="J9" s="51">
        <v>10000</v>
      </c>
      <c r="K9" s="116">
        <f>SUM(G9+J9)</f>
        <v>10000</v>
      </c>
    </row>
    <row r="10" spans="1:11" ht="33" customHeight="1">
      <c r="A10" s="34"/>
      <c r="B10" s="820" t="s">
        <v>479</v>
      </c>
      <c r="C10" s="820"/>
      <c r="D10" s="820"/>
      <c r="E10" s="59"/>
      <c r="F10" s="60"/>
      <c r="G10" s="115"/>
      <c r="H10" s="59"/>
      <c r="I10" s="62"/>
      <c r="J10" s="61">
        <f>SUM(J9)</f>
        <v>10000</v>
      </c>
      <c r="K10" s="270">
        <f>SUM(K6:K9)</f>
        <v>10000</v>
      </c>
    </row>
    <row r="11" spans="1:11" ht="33" customHeight="1">
      <c r="A11" s="34"/>
      <c r="B11" s="811"/>
      <c r="C11" s="812"/>
      <c r="D11" s="812"/>
      <c r="E11" s="49"/>
      <c r="F11" s="271"/>
      <c r="G11" s="51"/>
      <c r="H11" s="49"/>
      <c r="I11" s="53"/>
      <c r="J11" s="51"/>
      <c r="K11" s="116"/>
    </row>
    <row r="12" spans="1:11" ht="33" customHeight="1">
      <c r="A12" s="58"/>
      <c r="B12" s="817" t="s">
        <v>323</v>
      </c>
      <c r="C12" s="818"/>
      <c r="D12" s="819"/>
      <c r="E12" s="59"/>
      <c r="F12" s="60"/>
      <c r="G12" s="115"/>
      <c r="H12" s="59"/>
      <c r="I12" s="62"/>
      <c r="J12" s="61">
        <f>SUM(J10:J11)</f>
        <v>10000</v>
      </c>
      <c r="K12" s="115">
        <f>SUM(K10:K11)</f>
        <v>10000</v>
      </c>
    </row>
    <row r="13" spans="2:4" ht="12.75">
      <c r="B13" s="810"/>
      <c r="C13" s="810"/>
      <c r="D13" s="810"/>
    </row>
    <row r="21" ht="12.75">
      <c r="D21" s="54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5/2018. (IV.25.) számú zárszámadási rendelethez
ZALASZABAR KÖZSÉG  ÖNKORMÁNYZATA
2017. ÉVI KÖZVETETT TÁMOGATÁSAI
&amp;R&amp;A
&amp;P.oldal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view="pageLayout" workbookViewId="0" topLeftCell="E1">
      <selection activeCell="E8" sqref="E8:Q8"/>
    </sheetView>
  </sheetViews>
  <sheetFormatPr defaultColWidth="9.00390625" defaultRowHeight="12.75"/>
  <cols>
    <col min="1" max="1" width="3.00390625" style="37" customWidth="1"/>
    <col min="2" max="3" width="9.125" style="37" customWidth="1"/>
    <col min="4" max="4" width="8.75390625" style="37" customWidth="1"/>
    <col min="5" max="5" width="11.625" style="37" customWidth="1"/>
    <col min="6" max="6" width="12.00390625" style="37" customWidth="1"/>
    <col min="7" max="7" width="11.375" style="37" customWidth="1"/>
    <col min="8" max="9" width="11.00390625" style="37" customWidth="1"/>
    <col min="10" max="10" width="11.75390625" style="37" customWidth="1"/>
    <col min="11" max="11" width="12.75390625" style="37" customWidth="1"/>
    <col min="12" max="12" width="11.00390625" style="37" customWidth="1"/>
    <col min="13" max="13" width="12.00390625" style="37" customWidth="1"/>
    <col min="14" max="14" width="12.25390625" style="37" customWidth="1"/>
    <col min="15" max="15" width="11.625" style="37" customWidth="1"/>
    <col min="16" max="16" width="11.375" style="37" customWidth="1"/>
    <col min="17" max="17" width="14.00390625" style="37" customWidth="1"/>
    <col min="18" max="16384" width="9.125" style="37" customWidth="1"/>
  </cols>
  <sheetData>
    <row r="1" spans="15:17" ht="12.75">
      <c r="O1" s="826" t="s">
        <v>18</v>
      </c>
      <c r="P1" s="826"/>
      <c r="Q1" s="826"/>
    </row>
    <row r="2" spans="1:17" ht="27.75" customHeight="1">
      <c r="A2" s="38" t="s">
        <v>326</v>
      </c>
      <c r="B2" s="827" t="s">
        <v>13</v>
      </c>
      <c r="C2" s="827"/>
      <c r="D2" s="827"/>
      <c r="E2" s="286" t="s">
        <v>35</v>
      </c>
      <c r="F2" s="286" t="s">
        <v>36</v>
      </c>
      <c r="G2" s="286" t="s">
        <v>37</v>
      </c>
      <c r="H2" s="286" t="s">
        <v>38</v>
      </c>
      <c r="I2" s="286" t="s">
        <v>39</v>
      </c>
      <c r="J2" s="286" t="s">
        <v>40</v>
      </c>
      <c r="K2" s="286" t="s">
        <v>41</v>
      </c>
      <c r="L2" s="286" t="s">
        <v>42</v>
      </c>
      <c r="M2" s="286" t="s">
        <v>43</v>
      </c>
      <c r="N2" s="286" t="s">
        <v>44</v>
      </c>
      <c r="O2" s="286" t="s">
        <v>45</v>
      </c>
      <c r="P2" s="286" t="s">
        <v>46</v>
      </c>
      <c r="Q2" s="286" t="s">
        <v>11</v>
      </c>
    </row>
    <row r="3" spans="1:17" ht="27.75" customHeight="1">
      <c r="A3" s="40"/>
      <c r="B3" s="825" t="s">
        <v>47</v>
      </c>
      <c r="C3" s="825"/>
      <c r="D3" s="825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27.75" customHeight="1">
      <c r="A4" s="41" t="s">
        <v>2</v>
      </c>
      <c r="B4" s="824" t="s">
        <v>83</v>
      </c>
      <c r="C4" s="824"/>
      <c r="D4" s="824"/>
      <c r="E4" s="284">
        <v>4756166</v>
      </c>
      <c r="F4" s="284">
        <v>6243755</v>
      </c>
      <c r="G4" s="284">
        <v>11756166</v>
      </c>
      <c r="H4" s="284">
        <v>6656166</v>
      </c>
      <c r="I4" s="284">
        <v>5756166</v>
      </c>
      <c r="J4" s="284">
        <v>7256166</v>
      </c>
      <c r="K4" s="284">
        <v>5756166</v>
      </c>
      <c r="L4" s="284">
        <v>5749000</v>
      </c>
      <c r="M4" s="284">
        <v>12756000</v>
      </c>
      <c r="N4" s="284">
        <v>23251000</v>
      </c>
      <c r="O4" s="284">
        <v>34600023</v>
      </c>
      <c r="P4" s="284">
        <v>7380997</v>
      </c>
      <c r="Q4" s="288">
        <f>SUM(E4:P4)</f>
        <v>131917771</v>
      </c>
    </row>
    <row r="5" spans="1:17" ht="27.75" customHeight="1">
      <c r="A5" s="41" t="s">
        <v>4</v>
      </c>
      <c r="B5" s="824" t="s">
        <v>462</v>
      </c>
      <c r="C5" s="824"/>
      <c r="D5" s="824"/>
      <c r="E5" s="284">
        <v>3603076</v>
      </c>
      <c r="F5" s="284">
        <v>3603076</v>
      </c>
      <c r="G5" s="284">
        <v>3603076</v>
      </c>
      <c r="H5" s="284">
        <v>3828076</v>
      </c>
      <c r="I5" s="284">
        <v>3828076</v>
      </c>
      <c r="J5" s="284">
        <v>3828076</v>
      </c>
      <c r="K5" s="284">
        <v>3828076</v>
      </c>
      <c r="L5" s="284">
        <v>3728076</v>
      </c>
      <c r="M5" s="284">
        <v>3807502</v>
      </c>
      <c r="N5" s="284">
        <v>3839404</v>
      </c>
      <c r="O5" s="284">
        <v>3753103</v>
      </c>
      <c r="P5" s="284">
        <v>3807502</v>
      </c>
      <c r="Q5" s="288">
        <f>SUM(E5:P5)</f>
        <v>45057119</v>
      </c>
    </row>
    <row r="6" spans="1:17" ht="27.75" customHeight="1">
      <c r="A6" s="41"/>
      <c r="B6" s="825" t="s">
        <v>73</v>
      </c>
      <c r="C6" s="825"/>
      <c r="D6" s="825"/>
      <c r="E6" s="285">
        <f aca="true" t="shared" si="0" ref="E6:Q6">SUM(E4:E5)</f>
        <v>8359242</v>
      </c>
      <c r="F6" s="285">
        <f t="shared" si="0"/>
        <v>9846831</v>
      </c>
      <c r="G6" s="285">
        <f t="shared" si="0"/>
        <v>15359242</v>
      </c>
      <c r="H6" s="285">
        <f t="shared" si="0"/>
        <v>10484242</v>
      </c>
      <c r="I6" s="285">
        <f t="shared" si="0"/>
        <v>9584242</v>
      </c>
      <c r="J6" s="285">
        <f t="shared" si="0"/>
        <v>11084242</v>
      </c>
      <c r="K6" s="285">
        <f t="shared" si="0"/>
        <v>9584242</v>
      </c>
      <c r="L6" s="285">
        <f t="shared" si="0"/>
        <v>9477076</v>
      </c>
      <c r="M6" s="285">
        <f t="shared" si="0"/>
        <v>16563502</v>
      </c>
      <c r="N6" s="285">
        <f t="shared" si="0"/>
        <v>27090404</v>
      </c>
      <c r="O6" s="285">
        <f t="shared" si="0"/>
        <v>38353126</v>
      </c>
      <c r="P6" s="285">
        <f t="shared" si="0"/>
        <v>11188499</v>
      </c>
      <c r="Q6" s="288">
        <f t="shared" si="0"/>
        <v>176974890</v>
      </c>
    </row>
    <row r="7" spans="1:17" ht="27.75" customHeight="1">
      <c r="A7" s="40"/>
      <c r="B7" s="825" t="s">
        <v>48</v>
      </c>
      <c r="C7" s="825"/>
      <c r="D7" s="82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287"/>
    </row>
    <row r="8" spans="1:17" ht="27.75" customHeight="1">
      <c r="A8" s="41" t="s">
        <v>5</v>
      </c>
      <c r="B8" s="824" t="s">
        <v>83</v>
      </c>
      <c r="C8" s="824"/>
      <c r="D8" s="824"/>
      <c r="E8" s="284">
        <v>4756166</v>
      </c>
      <c r="F8" s="284">
        <v>6243755</v>
      </c>
      <c r="G8" s="284">
        <v>11756166</v>
      </c>
      <c r="H8" s="284">
        <v>6656166</v>
      </c>
      <c r="I8" s="284">
        <v>5756166</v>
      </c>
      <c r="J8" s="284">
        <v>7256166</v>
      </c>
      <c r="K8" s="284">
        <v>5756166</v>
      </c>
      <c r="L8" s="284">
        <v>5749000</v>
      </c>
      <c r="M8" s="284">
        <v>12756000</v>
      </c>
      <c r="N8" s="284">
        <v>23251000</v>
      </c>
      <c r="O8" s="284">
        <v>34600023</v>
      </c>
      <c r="P8" s="284">
        <v>7380997</v>
      </c>
      <c r="Q8" s="288">
        <f>SUM(E8:P8)</f>
        <v>131917771</v>
      </c>
    </row>
    <row r="9" spans="1:17" ht="27.75" customHeight="1">
      <c r="A9" s="41" t="s">
        <v>6</v>
      </c>
      <c r="B9" s="824" t="s">
        <v>462</v>
      </c>
      <c r="C9" s="824"/>
      <c r="D9" s="824"/>
      <c r="E9" s="284">
        <v>3603076</v>
      </c>
      <c r="F9" s="284">
        <v>3603076</v>
      </c>
      <c r="G9" s="284">
        <v>3603076</v>
      </c>
      <c r="H9" s="284">
        <v>3828076</v>
      </c>
      <c r="I9" s="284">
        <v>3828076</v>
      </c>
      <c r="J9" s="284">
        <v>3828076</v>
      </c>
      <c r="K9" s="284">
        <v>3828076</v>
      </c>
      <c r="L9" s="284">
        <v>3728076</v>
      </c>
      <c r="M9" s="284">
        <v>3807502</v>
      </c>
      <c r="N9" s="284">
        <v>3839404</v>
      </c>
      <c r="O9" s="284">
        <v>3753103</v>
      </c>
      <c r="P9" s="284">
        <v>3807502</v>
      </c>
      <c r="Q9" s="288">
        <f>SUM(E9:P9)</f>
        <v>45057119</v>
      </c>
    </row>
    <row r="10" spans="1:17" ht="27.75" customHeight="1">
      <c r="A10" s="41"/>
      <c r="B10" s="825" t="s">
        <v>74</v>
      </c>
      <c r="C10" s="825"/>
      <c r="D10" s="825"/>
      <c r="E10" s="285">
        <f aca="true" t="shared" si="1" ref="E10:Q10">SUM(E8:E9)</f>
        <v>8359242</v>
      </c>
      <c r="F10" s="285">
        <f t="shared" si="1"/>
        <v>9846831</v>
      </c>
      <c r="G10" s="285">
        <f t="shared" si="1"/>
        <v>15359242</v>
      </c>
      <c r="H10" s="285">
        <f t="shared" si="1"/>
        <v>10484242</v>
      </c>
      <c r="I10" s="285">
        <f t="shared" si="1"/>
        <v>9584242</v>
      </c>
      <c r="J10" s="285">
        <f t="shared" si="1"/>
        <v>11084242</v>
      </c>
      <c r="K10" s="285">
        <f t="shared" si="1"/>
        <v>9584242</v>
      </c>
      <c r="L10" s="285">
        <f t="shared" si="1"/>
        <v>9477076</v>
      </c>
      <c r="M10" s="285">
        <f t="shared" si="1"/>
        <v>16563502</v>
      </c>
      <c r="N10" s="285">
        <f t="shared" si="1"/>
        <v>27090404</v>
      </c>
      <c r="O10" s="285">
        <f t="shared" si="1"/>
        <v>38353126</v>
      </c>
      <c r="P10" s="285">
        <f t="shared" si="1"/>
        <v>11188499</v>
      </c>
      <c r="Q10" s="288">
        <f t="shared" si="1"/>
        <v>176974890</v>
      </c>
    </row>
    <row r="15" ht="22.5" customHeight="1">
      <c r="B15" s="289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79" r:id="rId1"/>
  <headerFooter alignWithMargins="0">
    <oddHeader>&amp;C&amp;"Garamond,Félkövér"&amp;12  5/2018. (IV.25.) számú költségvetési rendelethez
ZALASZABAR KÖZSÉG  ÖNKORMÁNYZATA 2017.ÉVI ELŐIRÁNYZAT  FELHASZNÁLÁSI ÜTEMTERVE
&amp;R&amp;A
&amp;P.oldal
Ft-ban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K1" sqref="K1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72" t="s">
        <v>276</v>
      </c>
      <c r="B1" s="357" t="s">
        <v>560</v>
      </c>
      <c r="C1" s="357" t="s">
        <v>279</v>
      </c>
      <c r="D1" s="357" t="s">
        <v>280</v>
      </c>
      <c r="E1" s="357" t="s">
        <v>510</v>
      </c>
      <c r="F1" s="357" t="s">
        <v>287</v>
      </c>
      <c r="G1" s="357" t="s">
        <v>281</v>
      </c>
      <c r="H1" s="357" t="s">
        <v>285</v>
      </c>
      <c r="I1" s="357" t="s">
        <v>277</v>
      </c>
      <c r="J1" s="357" t="s">
        <v>288</v>
      </c>
      <c r="K1" s="357" t="s">
        <v>1010</v>
      </c>
    </row>
    <row r="2" spans="1:11" ht="24.75" customHeight="1">
      <c r="A2" s="236" t="s">
        <v>278</v>
      </c>
      <c r="B2" s="97"/>
      <c r="C2" s="78"/>
      <c r="D2" s="78"/>
      <c r="E2" s="78"/>
      <c r="F2" s="78"/>
      <c r="G2" s="78"/>
      <c r="H2" s="78"/>
      <c r="I2" s="78"/>
      <c r="J2" s="78"/>
      <c r="K2" s="97"/>
    </row>
    <row r="3" spans="1:11" ht="24.75" customHeight="1">
      <c r="A3" s="78" t="s">
        <v>483</v>
      </c>
      <c r="B3" s="97">
        <v>0</v>
      </c>
      <c r="C3" s="78"/>
      <c r="D3" s="78"/>
      <c r="E3" s="78"/>
      <c r="F3" s="78"/>
      <c r="G3" s="78"/>
      <c r="H3" s="78"/>
      <c r="I3" s="78"/>
      <c r="J3" s="78"/>
      <c r="K3" s="97">
        <f>SUM(C3:J3)</f>
        <v>0</v>
      </c>
    </row>
    <row r="4" spans="1:11" ht="24.75" customHeight="1">
      <c r="A4" s="78" t="s">
        <v>283</v>
      </c>
      <c r="B4" s="97">
        <v>10</v>
      </c>
      <c r="C4" s="78"/>
      <c r="D4" s="78"/>
      <c r="E4" s="78"/>
      <c r="F4" s="78"/>
      <c r="G4" s="78"/>
      <c r="H4" s="78"/>
      <c r="I4" s="78"/>
      <c r="J4" s="78">
        <v>5</v>
      </c>
      <c r="K4" s="97">
        <f>SUM(C4:J4)</f>
        <v>5</v>
      </c>
    </row>
    <row r="5" spans="1:11" ht="24.75" customHeight="1">
      <c r="A5" s="78" t="s">
        <v>529</v>
      </c>
      <c r="B5" s="97">
        <v>1</v>
      </c>
      <c r="C5" s="78"/>
      <c r="D5" s="78"/>
      <c r="E5" s="78"/>
      <c r="F5" s="78">
        <v>1</v>
      </c>
      <c r="G5" s="78"/>
      <c r="H5" s="78"/>
      <c r="I5" s="78"/>
      <c r="J5" s="78"/>
      <c r="K5" s="97">
        <f>SUM(C5:J5)</f>
        <v>1</v>
      </c>
    </row>
    <row r="6" spans="1:11" s="171" customFormat="1" ht="24.75" customHeight="1">
      <c r="A6" s="264" t="s">
        <v>284</v>
      </c>
      <c r="B6" s="264">
        <f aca="true" t="shared" si="0" ref="B6:J6">SUM(B3:B4)</f>
        <v>10</v>
      </c>
      <c r="C6" s="264">
        <f t="shared" si="0"/>
        <v>0</v>
      </c>
      <c r="D6" s="264">
        <f t="shared" si="0"/>
        <v>0</v>
      </c>
      <c r="E6" s="264">
        <f t="shared" si="0"/>
        <v>0</v>
      </c>
      <c r="F6" s="264">
        <f t="shared" si="0"/>
        <v>0</v>
      </c>
      <c r="G6" s="264">
        <f t="shared" si="0"/>
        <v>0</v>
      </c>
      <c r="H6" s="264">
        <f t="shared" si="0"/>
        <v>0</v>
      </c>
      <c r="I6" s="264">
        <f t="shared" si="0"/>
        <v>0</v>
      </c>
      <c r="J6" s="264">
        <f t="shared" si="0"/>
        <v>5</v>
      </c>
      <c r="K6" s="264">
        <f>SUM(K3:K5)</f>
        <v>6</v>
      </c>
    </row>
    <row r="7" spans="1:11" s="171" customFormat="1" ht="24.75" customHeight="1">
      <c r="A7" s="265" t="s">
        <v>480</v>
      </c>
      <c r="B7" s="265"/>
      <c r="C7" s="265"/>
      <c r="D7" s="265"/>
      <c r="E7" s="265"/>
      <c r="F7" s="265"/>
      <c r="G7" s="265"/>
      <c r="H7" s="265"/>
      <c r="I7" s="265"/>
      <c r="J7" s="265"/>
      <c r="K7" s="265">
        <f>SUM(C7:J7)</f>
        <v>0</v>
      </c>
    </row>
    <row r="8" spans="1:11" ht="24.75" customHeight="1">
      <c r="A8" s="78" t="s">
        <v>282</v>
      </c>
      <c r="B8" s="97">
        <v>4</v>
      </c>
      <c r="C8" s="78"/>
      <c r="D8" s="78">
        <v>2</v>
      </c>
      <c r="E8" s="78">
        <v>2</v>
      </c>
      <c r="F8" s="78"/>
      <c r="G8" s="78"/>
      <c r="H8" s="78"/>
      <c r="I8" s="78"/>
      <c r="J8" s="78"/>
      <c r="K8" s="97">
        <f>SUM(D8:J8)</f>
        <v>4</v>
      </c>
    </row>
    <row r="9" spans="1:11" ht="24.75" customHeight="1">
      <c r="A9" s="78" t="s">
        <v>481</v>
      </c>
      <c r="B9" s="97">
        <v>4</v>
      </c>
      <c r="C9" s="78"/>
      <c r="D9" s="78"/>
      <c r="E9" s="78"/>
      <c r="F9" s="78"/>
      <c r="G9" s="78"/>
      <c r="H9" s="78"/>
      <c r="I9" s="78">
        <v>4</v>
      </c>
      <c r="J9" s="78"/>
      <c r="K9" s="97">
        <f>SUM(D9:J9)</f>
        <v>4</v>
      </c>
    </row>
    <row r="10" spans="1:11" ht="24.75" customHeight="1">
      <c r="A10" s="264" t="s">
        <v>482</v>
      </c>
      <c r="B10" s="264">
        <f aca="true" t="shared" si="1" ref="B10:K10">SUM(B8:B9)</f>
        <v>8</v>
      </c>
      <c r="C10" s="264">
        <f t="shared" si="1"/>
        <v>0</v>
      </c>
      <c r="D10" s="264">
        <f t="shared" si="1"/>
        <v>2</v>
      </c>
      <c r="E10" s="264">
        <f t="shared" si="1"/>
        <v>2</v>
      </c>
      <c r="F10" s="264">
        <f t="shared" si="1"/>
        <v>0</v>
      </c>
      <c r="G10" s="264">
        <f t="shared" si="1"/>
        <v>0</v>
      </c>
      <c r="H10" s="264">
        <f t="shared" si="1"/>
        <v>0</v>
      </c>
      <c r="I10" s="264">
        <f t="shared" si="1"/>
        <v>4</v>
      </c>
      <c r="J10" s="264">
        <f t="shared" si="1"/>
        <v>0</v>
      </c>
      <c r="K10" s="264">
        <f t="shared" si="1"/>
        <v>8</v>
      </c>
    </row>
    <row r="11" spans="1:11" s="171" customFormat="1" ht="24.75" customHeight="1">
      <c r="A11" s="265" t="s">
        <v>286</v>
      </c>
      <c r="B11" s="265">
        <f aca="true" t="shared" si="2" ref="B11:K11">SUM(B10+B7+B6)</f>
        <v>18</v>
      </c>
      <c r="C11" s="265">
        <f t="shared" si="2"/>
        <v>0</v>
      </c>
      <c r="D11" s="265">
        <f t="shared" si="2"/>
        <v>2</v>
      </c>
      <c r="E11" s="265">
        <f t="shared" si="2"/>
        <v>2</v>
      </c>
      <c r="F11" s="265">
        <f t="shared" si="2"/>
        <v>0</v>
      </c>
      <c r="G11" s="265">
        <f t="shared" si="2"/>
        <v>0</v>
      </c>
      <c r="H11" s="265">
        <f t="shared" si="2"/>
        <v>0</v>
      </c>
      <c r="I11" s="265">
        <f t="shared" si="2"/>
        <v>4</v>
      </c>
      <c r="J11" s="265">
        <f t="shared" si="2"/>
        <v>5</v>
      </c>
      <c r="K11" s="265">
        <f t="shared" si="2"/>
        <v>14</v>
      </c>
    </row>
    <row r="13" spans="1:9" ht="15.75">
      <c r="A13" s="273"/>
      <c r="B13" s="273"/>
      <c r="C13" s="273"/>
      <c r="D13" s="273"/>
      <c r="I13" s="263"/>
    </row>
    <row r="14" ht="12.75">
      <c r="A14" s="171"/>
    </row>
    <row r="15" ht="12.75">
      <c r="A15" s="171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&amp;C5/2018.(IV.25.) számú rendelethez
ZALASZABAR  KÖZSÉG ÖNKORMÁNYZATÁNAK ÉS INTÉZMÉNYÉNEK  2017. 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3"/>
  <sheetViews>
    <sheetView view="pageLayout" zoomScale="75" zoomScaleSheetLayoutView="100" zoomScalePageLayoutView="75" workbookViewId="0" topLeftCell="A1">
      <selection activeCell="E10" sqref="E10"/>
    </sheetView>
  </sheetViews>
  <sheetFormatPr defaultColWidth="9.00390625" defaultRowHeight="12.75"/>
  <cols>
    <col min="1" max="1" width="76.75390625" style="173" customWidth="1"/>
    <col min="2" max="2" width="9.25390625" style="173" bestFit="1" customWidth="1"/>
    <col min="3" max="3" width="13.125" style="173" customWidth="1"/>
    <col min="4" max="4" width="12.00390625" style="173" customWidth="1"/>
    <col min="5" max="5" width="11.125" style="173" customWidth="1"/>
    <col min="6" max="6" width="12.875" style="173" customWidth="1"/>
    <col min="7" max="7" width="11.75390625" style="173" customWidth="1"/>
    <col min="8" max="8" width="9.125" style="173" customWidth="1"/>
    <col min="9" max="9" width="11.25390625" style="173" customWidth="1"/>
    <col min="10" max="10" width="12.375" style="173" customWidth="1"/>
    <col min="11" max="11" width="9.125" style="173" customWidth="1"/>
    <col min="12" max="12" width="10.25390625" style="173" customWidth="1"/>
    <col min="13" max="13" width="12.375" style="173" customWidth="1"/>
    <col min="14" max="14" width="9.125" style="173" customWidth="1"/>
    <col min="15" max="15" width="11.00390625" style="173" customWidth="1"/>
    <col min="16" max="16" width="12.00390625" style="173" customWidth="1"/>
    <col min="17" max="17" width="9.125" style="173" customWidth="1"/>
    <col min="18" max="18" width="10.125" style="173" customWidth="1"/>
    <col min="19" max="19" width="10.75390625" style="173" customWidth="1"/>
    <col min="20" max="16384" width="9.125" style="173" customWidth="1"/>
  </cols>
  <sheetData>
    <row r="1" spans="1:19" ht="15">
      <c r="A1" s="667" t="s">
        <v>49</v>
      </c>
      <c r="B1" s="664" t="s">
        <v>518</v>
      </c>
      <c r="C1" s="665"/>
      <c r="D1" s="666"/>
      <c r="E1" s="664" t="s">
        <v>566</v>
      </c>
      <c r="F1" s="665"/>
      <c r="G1" s="666"/>
      <c r="H1" s="664" t="s">
        <v>567</v>
      </c>
      <c r="I1" s="665"/>
      <c r="J1" s="666"/>
      <c r="K1" s="664" t="s">
        <v>589</v>
      </c>
      <c r="L1" s="665"/>
      <c r="M1" s="666"/>
      <c r="N1" s="664" t="s">
        <v>607</v>
      </c>
      <c r="O1" s="665"/>
      <c r="P1" s="666"/>
      <c r="Q1" s="664" t="s">
        <v>619</v>
      </c>
      <c r="R1" s="665"/>
      <c r="S1" s="666"/>
    </row>
    <row r="2" spans="1:19" s="221" customFormat="1" ht="30">
      <c r="A2" s="668"/>
      <c r="B2" s="223" t="s">
        <v>272</v>
      </c>
      <c r="C2" s="223" t="s">
        <v>118</v>
      </c>
      <c r="D2" s="224" t="s">
        <v>273</v>
      </c>
      <c r="E2" s="223" t="s">
        <v>272</v>
      </c>
      <c r="F2" s="223" t="s">
        <v>118</v>
      </c>
      <c r="G2" s="224" t="s">
        <v>273</v>
      </c>
      <c r="H2" s="223" t="s">
        <v>272</v>
      </c>
      <c r="I2" s="223" t="s">
        <v>118</v>
      </c>
      <c r="J2" s="224" t="s">
        <v>273</v>
      </c>
      <c r="K2" s="223" t="s">
        <v>272</v>
      </c>
      <c r="L2" s="223" t="s">
        <v>118</v>
      </c>
      <c r="M2" s="224" t="s">
        <v>273</v>
      </c>
      <c r="N2" s="223" t="s">
        <v>272</v>
      </c>
      <c r="O2" s="223" t="s">
        <v>118</v>
      </c>
      <c r="P2" s="224" t="s">
        <v>273</v>
      </c>
      <c r="Q2" s="223" t="s">
        <v>272</v>
      </c>
      <c r="R2" s="223" t="s">
        <v>118</v>
      </c>
      <c r="S2" s="224" t="s">
        <v>273</v>
      </c>
    </row>
    <row r="3" spans="1:19" ht="15">
      <c r="A3" s="225"/>
      <c r="B3" s="226"/>
      <c r="C3" s="227" t="s">
        <v>50</v>
      </c>
      <c r="D3" s="228" t="s">
        <v>28</v>
      </c>
      <c r="E3" s="226"/>
      <c r="F3" s="227" t="s">
        <v>50</v>
      </c>
      <c r="G3" s="228" t="s">
        <v>28</v>
      </c>
      <c r="H3" s="226"/>
      <c r="I3" s="227" t="s">
        <v>50</v>
      </c>
      <c r="J3" s="228" t="s">
        <v>28</v>
      </c>
      <c r="K3" s="226"/>
      <c r="L3" s="227" t="s">
        <v>50</v>
      </c>
      <c r="M3" s="228" t="s">
        <v>28</v>
      </c>
      <c r="N3" s="226"/>
      <c r="O3" s="227" t="s">
        <v>50</v>
      </c>
      <c r="P3" s="228" t="s">
        <v>28</v>
      </c>
      <c r="Q3" s="226"/>
      <c r="R3" s="227" t="s">
        <v>50</v>
      </c>
      <c r="S3" s="228" t="s">
        <v>28</v>
      </c>
    </row>
    <row r="4" spans="1:19" ht="15">
      <c r="A4" s="337" t="s">
        <v>101</v>
      </c>
      <c r="B4" s="338"/>
      <c r="C4" s="338"/>
      <c r="D4" s="338"/>
      <c r="E4" s="338"/>
      <c r="F4" s="338"/>
      <c r="G4" s="339"/>
      <c r="H4" s="338"/>
      <c r="I4" s="338"/>
      <c r="J4" s="339"/>
      <c r="K4" s="338"/>
      <c r="L4" s="338"/>
      <c r="M4" s="339"/>
      <c r="N4" s="338"/>
      <c r="O4" s="338"/>
      <c r="P4" s="339"/>
      <c r="Q4" s="338"/>
      <c r="R4" s="338"/>
      <c r="S4" s="339"/>
    </row>
    <row r="5" spans="1:19" ht="15">
      <c r="A5" s="215" t="s">
        <v>102</v>
      </c>
      <c r="B5" s="340"/>
      <c r="C5" s="341"/>
      <c r="D5" s="341"/>
      <c r="E5" s="340"/>
      <c r="F5" s="341"/>
      <c r="G5" s="342"/>
      <c r="H5" s="340"/>
      <c r="I5" s="341"/>
      <c r="J5" s="342"/>
      <c r="K5" s="340"/>
      <c r="L5" s="341"/>
      <c r="M5" s="342"/>
      <c r="N5" s="340"/>
      <c r="O5" s="341"/>
      <c r="P5" s="342"/>
      <c r="Q5" s="340"/>
      <c r="R5" s="341"/>
      <c r="S5" s="342"/>
    </row>
    <row r="6" spans="1:19" ht="15">
      <c r="A6" s="215" t="s">
        <v>103</v>
      </c>
      <c r="B6" s="341"/>
      <c r="C6" s="341"/>
      <c r="D6" s="341"/>
      <c r="E6" s="341"/>
      <c r="F6" s="341"/>
      <c r="G6" s="342"/>
      <c r="H6" s="341"/>
      <c r="I6" s="341"/>
      <c r="J6" s="342"/>
      <c r="K6" s="341"/>
      <c r="L6" s="341"/>
      <c r="M6" s="342"/>
      <c r="N6" s="341"/>
      <c r="O6" s="341"/>
      <c r="P6" s="342"/>
      <c r="Q6" s="341"/>
      <c r="R6" s="341"/>
      <c r="S6" s="342"/>
    </row>
    <row r="7" spans="1:19" ht="15">
      <c r="A7" s="215" t="s">
        <v>330</v>
      </c>
      <c r="B7" s="341"/>
      <c r="C7" s="341"/>
      <c r="D7" s="341"/>
      <c r="E7" s="341"/>
      <c r="F7" s="341"/>
      <c r="G7" s="342"/>
      <c r="H7" s="341"/>
      <c r="I7" s="341"/>
      <c r="J7" s="342"/>
      <c r="K7" s="341"/>
      <c r="L7" s="341"/>
      <c r="M7" s="342"/>
      <c r="N7" s="341"/>
      <c r="O7" s="341"/>
      <c r="P7" s="342"/>
      <c r="Q7" s="341"/>
      <c r="R7" s="341"/>
      <c r="S7" s="342"/>
    </row>
    <row r="8" spans="1:19" ht="14.25">
      <c r="A8" s="216" t="s">
        <v>104</v>
      </c>
      <c r="B8" s="175"/>
      <c r="C8" s="176">
        <v>22300</v>
      </c>
      <c r="D8" s="178">
        <v>2322000</v>
      </c>
      <c r="E8" s="175"/>
      <c r="F8" s="176">
        <v>22300</v>
      </c>
      <c r="G8" s="177">
        <v>2321430</v>
      </c>
      <c r="H8" s="175"/>
      <c r="I8" s="176">
        <v>22300</v>
      </c>
      <c r="J8" s="177">
        <v>2321430</v>
      </c>
      <c r="K8" s="175"/>
      <c r="L8" s="176">
        <v>22300</v>
      </c>
      <c r="M8" s="177">
        <v>2321430</v>
      </c>
      <c r="N8" s="175"/>
      <c r="O8" s="176">
        <v>22300</v>
      </c>
      <c r="P8" s="177">
        <v>2321430</v>
      </c>
      <c r="Q8" s="175"/>
      <c r="R8" s="176">
        <v>22300</v>
      </c>
      <c r="S8" s="177">
        <v>2321430</v>
      </c>
    </row>
    <row r="9" spans="1:19" ht="14.25">
      <c r="A9" s="216" t="s">
        <v>187</v>
      </c>
      <c r="B9" s="175"/>
      <c r="C9" s="176"/>
      <c r="D9" s="178"/>
      <c r="E9" s="175"/>
      <c r="F9" s="176"/>
      <c r="G9" s="177"/>
      <c r="H9" s="175"/>
      <c r="I9" s="176"/>
      <c r="J9" s="177"/>
      <c r="K9" s="175"/>
      <c r="L9" s="176"/>
      <c r="M9" s="177"/>
      <c r="N9" s="175"/>
      <c r="O9" s="176"/>
      <c r="P9" s="177"/>
      <c r="Q9" s="175"/>
      <c r="R9" s="176"/>
      <c r="S9" s="177"/>
    </row>
    <row r="10" spans="1:19" ht="14.25">
      <c r="A10" s="216" t="s">
        <v>105</v>
      </c>
      <c r="B10" s="178"/>
      <c r="C10" s="178"/>
      <c r="D10" s="178">
        <v>3360000</v>
      </c>
      <c r="E10" s="178"/>
      <c r="F10" s="178"/>
      <c r="G10" s="177">
        <v>3360000</v>
      </c>
      <c r="H10" s="178"/>
      <c r="I10" s="178"/>
      <c r="J10" s="177">
        <v>3360000</v>
      </c>
      <c r="K10" s="178"/>
      <c r="L10" s="178"/>
      <c r="M10" s="177">
        <v>3360000</v>
      </c>
      <c r="N10" s="178"/>
      <c r="O10" s="178"/>
      <c r="P10" s="177">
        <v>3360000</v>
      </c>
      <c r="Q10" s="178"/>
      <c r="R10" s="178"/>
      <c r="S10" s="177">
        <v>3360000</v>
      </c>
    </row>
    <row r="11" spans="1:19" ht="14.25">
      <c r="A11" s="216" t="s">
        <v>188</v>
      </c>
      <c r="B11" s="178"/>
      <c r="C11" s="178"/>
      <c r="D11" s="178"/>
      <c r="E11" s="178"/>
      <c r="F11" s="178"/>
      <c r="G11" s="177"/>
      <c r="H11" s="178"/>
      <c r="I11" s="178"/>
      <c r="J11" s="177"/>
      <c r="K11" s="178"/>
      <c r="L11" s="178"/>
      <c r="M11" s="177"/>
      <c r="N11" s="178"/>
      <c r="O11" s="178"/>
      <c r="P11" s="177"/>
      <c r="Q11" s="178"/>
      <c r="R11" s="178"/>
      <c r="S11" s="177"/>
    </row>
    <row r="12" spans="1:19" ht="14.25">
      <c r="A12" s="216" t="s">
        <v>106</v>
      </c>
      <c r="B12" s="178"/>
      <c r="C12" s="178"/>
      <c r="D12" s="178">
        <v>646000</v>
      </c>
      <c r="E12" s="178"/>
      <c r="F12" s="178"/>
      <c r="G12" s="177">
        <v>646392</v>
      </c>
      <c r="H12" s="178"/>
      <c r="I12" s="178"/>
      <c r="J12" s="177">
        <v>646392</v>
      </c>
      <c r="K12" s="178"/>
      <c r="L12" s="178"/>
      <c r="M12" s="177">
        <v>646392</v>
      </c>
      <c r="N12" s="178"/>
      <c r="O12" s="178"/>
      <c r="P12" s="177">
        <v>646392</v>
      </c>
      <c r="Q12" s="178"/>
      <c r="R12" s="178"/>
      <c r="S12" s="177">
        <v>646392</v>
      </c>
    </row>
    <row r="13" spans="1:19" ht="14.25">
      <c r="A13" s="216" t="s">
        <v>189</v>
      </c>
      <c r="B13" s="178"/>
      <c r="C13" s="178"/>
      <c r="D13" s="178"/>
      <c r="E13" s="178"/>
      <c r="F13" s="178"/>
      <c r="G13" s="177"/>
      <c r="H13" s="178"/>
      <c r="I13" s="178"/>
      <c r="J13" s="177"/>
      <c r="K13" s="178"/>
      <c r="L13" s="178"/>
      <c r="M13" s="177"/>
      <c r="N13" s="178"/>
      <c r="O13" s="178"/>
      <c r="P13" s="177"/>
      <c r="Q13" s="178"/>
      <c r="R13" s="178"/>
      <c r="S13" s="177"/>
    </row>
    <row r="14" spans="1:19" ht="14.25">
      <c r="A14" s="216" t="s">
        <v>107</v>
      </c>
      <c r="B14" s="178"/>
      <c r="C14" s="178"/>
      <c r="D14" s="178">
        <v>792000</v>
      </c>
      <c r="E14" s="178"/>
      <c r="F14" s="178"/>
      <c r="G14" s="177">
        <v>792230</v>
      </c>
      <c r="H14" s="178"/>
      <c r="I14" s="178"/>
      <c r="J14" s="177">
        <v>792230</v>
      </c>
      <c r="K14" s="178"/>
      <c r="L14" s="178"/>
      <c r="M14" s="177">
        <v>792230</v>
      </c>
      <c r="N14" s="178"/>
      <c r="O14" s="178"/>
      <c r="P14" s="177">
        <v>792230</v>
      </c>
      <c r="Q14" s="178"/>
      <c r="R14" s="178"/>
      <c r="S14" s="177">
        <v>792230</v>
      </c>
    </row>
    <row r="15" spans="1:19" ht="14.25">
      <c r="A15" s="216" t="s">
        <v>107</v>
      </c>
      <c r="B15" s="178"/>
      <c r="C15" s="178"/>
      <c r="D15" s="178"/>
      <c r="E15" s="178"/>
      <c r="F15" s="178"/>
      <c r="G15" s="177"/>
      <c r="H15" s="178"/>
      <c r="I15" s="178"/>
      <c r="J15" s="177"/>
      <c r="K15" s="178"/>
      <c r="L15" s="178"/>
      <c r="M15" s="177"/>
      <c r="N15" s="178"/>
      <c r="O15" s="178"/>
      <c r="P15" s="177"/>
      <c r="Q15" s="178"/>
      <c r="R15" s="178"/>
      <c r="S15" s="177"/>
    </row>
    <row r="16" spans="1:19" ht="15">
      <c r="A16" s="215" t="s">
        <v>432</v>
      </c>
      <c r="B16" s="179"/>
      <c r="C16" s="179"/>
      <c r="D16" s="179"/>
      <c r="E16" s="179"/>
      <c r="F16" s="179"/>
      <c r="G16" s="180"/>
      <c r="H16" s="179"/>
      <c r="I16" s="179"/>
      <c r="J16" s="180"/>
      <c r="K16" s="179"/>
      <c r="L16" s="179"/>
      <c r="M16" s="180"/>
      <c r="N16" s="179"/>
      <c r="O16" s="179"/>
      <c r="P16" s="180"/>
      <c r="Q16" s="179"/>
      <c r="R16" s="179"/>
      <c r="S16" s="180"/>
    </row>
    <row r="17" spans="1:19" ht="15">
      <c r="A17" s="215" t="s">
        <v>433</v>
      </c>
      <c r="B17" s="179"/>
      <c r="C17" s="179"/>
      <c r="D17" s="179">
        <v>5000000</v>
      </c>
      <c r="E17" s="179"/>
      <c r="F17" s="179">
        <v>2700</v>
      </c>
      <c r="G17" s="180">
        <v>5000000</v>
      </c>
      <c r="H17" s="179"/>
      <c r="I17" s="179">
        <v>2700</v>
      </c>
      <c r="J17" s="180">
        <v>5000000</v>
      </c>
      <c r="K17" s="179"/>
      <c r="L17" s="179">
        <v>2700</v>
      </c>
      <c r="M17" s="180">
        <v>5000000</v>
      </c>
      <c r="N17" s="179"/>
      <c r="O17" s="179">
        <v>2700</v>
      </c>
      <c r="P17" s="180">
        <v>5000000</v>
      </c>
      <c r="Q17" s="179"/>
      <c r="R17" s="179">
        <v>2700</v>
      </c>
      <c r="S17" s="180">
        <v>5000000</v>
      </c>
    </row>
    <row r="18" spans="1:19" ht="14.25" customHeight="1">
      <c r="A18" s="215" t="s">
        <v>436</v>
      </c>
      <c r="B18" s="179"/>
      <c r="C18" s="179"/>
      <c r="D18" s="179"/>
      <c r="E18" s="179"/>
      <c r="F18" s="179"/>
      <c r="G18" s="180"/>
      <c r="H18" s="179"/>
      <c r="I18" s="179"/>
      <c r="J18" s="180"/>
      <c r="K18" s="179"/>
      <c r="L18" s="179"/>
      <c r="M18" s="180"/>
      <c r="N18" s="179"/>
      <c r="O18" s="179"/>
      <c r="P18" s="180"/>
      <c r="Q18" s="179"/>
      <c r="R18" s="179"/>
      <c r="S18" s="180"/>
    </row>
    <row r="19" spans="1:19" ht="14.25" customHeight="1">
      <c r="A19" s="215" t="s">
        <v>434</v>
      </c>
      <c r="B19" s="179"/>
      <c r="C19" s="179"/>
      <c r="D19" s="179">
        <v>31000</v>
      </c>
      <c r="E19" s="179"/>
      <c r="F19" s="179"/>
      <c r="G19" s="180">
        <v>28050</v>
      </c>
      <c r="H19" s="179"/>
      <c r="I19" s="179"/>
      <c r="J19" s="180">
        <v>28050</v>
      </c>
      <c r="K19" s="179"/>
      <c r="L19" s="179"/>
      <c r="M19" s="180">
        <v>28050</v>
      </c>
      <c r="N19" s="179"/>
      <c r="O19" s="179"/>
      <c r="P19" s="180">
        <v>28050</v>
      </c>
      <c r="Q19" s="179"/>
      <c r="R19" s="179"/>
      <c r="S19" s="180">
        <v>28050</v>
      </c>
    </row>
    <row r="20" spans="1:19" ht="14.25" customHeight="1">
      <c r="A20" s="215" t="s">
        <v>435</v>
      </c>
      <c r="B20" s="179"/>
      <c r="C20" s="179"/>
      <c r="D20" s="179"/>
      <c r="E20" s="179"/>
      <c r="F20" s="179"/>
      <c r="G20" s="180"/>
      <c r="H20" s="179"/>
      <c r="I20" s="179"/>
      <c r="J20" s="180"/>
      <c r="K20" s="179"/>
      <c r="L20" s="179"/>
      <c r="M20" s="180"/>
      <c r="N20" s="179"/>
      <c r="O20" s="179"/>
      <c r="P20" s="180"/>
      <c r="Q20" s="179"/>
      <c r="R20" s="179"/>
      <c r="S20" s="180"/>
    </row>
    <row r="21" spans="1:19" ht="14.25" customHeight="1">
      <c r="A21" s="215" t="s">
        <v>437</v>
      </c>
      <c r="B21" s="179"/>
      <c r="C21" s="179"/>
      <c r="D21" s="179"/>
      <c r="E21" s="179"/>
      <c r="F21" s="179"/>
      <c r="G21" s="180"/>
      <c r="H21" s="179"/>
      <c r="I21" s="179"/>
      <c r="J21" s="180"/>
      <c r="K21" s="179"/>
      <c r="L21" s="179"/>
      <c r="M21" s="180"/>
      <c r="N21" s="179"/>
      <c r="O21" s="179"/>
      <c r="P21" s="180"/>
      <c r="Q21" s="179"/>
      <c r="R21" s="179"/>
      <c r="S21" s="180"/>
    </row>
    <row r="22" spans="1:19" ht="14.25" customHeight="1">
      <c r="A22" s="215" t="s">
        <v>438</v>
      </c>
      <c r="B22" s="179"/>
      <c r="C22" s="179"/>
      <c r="D22" s="179"/>
      <c r="E22" s="179"/>
      <c r="F22" s="179"/>
      <c r="G22" s="180"/>
      <c r="H22" s="179"/>
      <c r="I22" s="179"/>
      <c r="J22" s="180"/>
      <c r="K22" s="179"/>
      <c r="L22" s="179"/>
      <c r="M22" s="180"/>
      <c r="N22" s="179"/>
      <c r="O22" s="179"/>
      <c r="P22" s="180"/>
      <c r="Q22" s="179"/>
      <c r="R22" s="179"/>
      <c r="S22" s="180"/>
    </row>
    <row r="23" spans="1:19" ht="14.25" customHeight="1">
      <c r="A23" s="215" t="s">
        <v>439</v>
      </c>
      <c r="B23" s="179"/>
      <c r="C23" s="179"/>
      <c r="D23" s="179">
        <v>3037000</v>
      </c>
      <c r="E23" s="179"/>
      <c r="F23" s="179"/>
      <c r="G23" s="180">
        <v>4373317</v>
      </c>
      <c r="H23" s="179"/>
      <c r="I23" s="179"/>
      <c r="J23" s="180">
        <v>4373317</v>
      </c>
      <c r="K23" s="179"/>
      <c r="L23" s="179"/>
      <c r="M23" s="180">
        <v>4373317</v>
      </c>
      <c r="N23" s="179"/>
      <c r="O23" s="179"/>
      <c r="P23" s="180">
        <v>4373317</v>
      </c>
      <c r="Q23" s="179"/>
      <c r="R23" s="179"/>
      <c r="S23" s="180">
        <v>4373317</v>
      </c>
    </row>
    <row r="24" spans="1:19" ht="14.25" customHeight="1">
      <c r="A24" s="215" t="s">
        <v>582</v>
      </c>
      <c r="B24" s="179"/>
      <c r="C24" s="179"/>
      <c r="D24" s="179"/>
      <c r="E24" s="179"/>
      <c r="F24" s="179"/>
      <c r="G24" s="508"/>
      <c r="H24" s="179"/>
      <c r="I24" s="179"/>
      <c r="J24" s="508"/>
      <c r="K24" s="179"/>
      <c r="L24" s="179"/>
      <c r="M24" s="508">
        <v>1000000</v>
      </c>
      <c r="N24" s="179"/>
      <c r="O24" s="179"/>
      <c r="P24" s="508">
        <v>1000000</v>
      </c>
      <c r="Q24" s="179"/>
      <c r="R24" s="179"/>
      <c r="S24" s="508">
        <v>1000000</v>
      </c>
    </row>
    <row r="25" spans="1:19" ht="14.25" customHeight="1">
      <c r="A25" s="215" t="s">
        <v>583</v>
      </c>
      <c r="B25" s="179"/>
      <c r="C25" s="179"/>
      <c r="D25" s="179"/>
      <c r="E25" s="179"/>
      <c r="F25" s="179"/>
      <c r="G25" s="508"/>
      <c r="H25" s="179"/>
      <c r="I25" s="179"/>
      <c r="J25" s="508"/>
      <c r="K25" s="179"/>
      <c r="L25" s="179"/>
      <c r="M25" s="508">
        <v>24130</v>
      </c>
      <c r="N25" s="179"/>
      <c r="O25" s="179"/>
      <c r="P25" s="508">
        <v>24130</v>
      </c>
      <c r="Q25" s="179"/>
      <c r="R25" s="179"/>
      <c r="S25" s="508">
        <v>24130</v>
      </c>
    </row>
    <row r="26" spans="1:19" ht="15">
      <c r="A26" s="349" t="s">
        <v>108</v>
      </c>
      <c r="B26" s="350"/>
      <c r="C26" s="350"/>
      <c r="D26" s="350">
        <f>SUM(D8:D23)</f>
        <v>15188000</v>
      </c>
      <c r="E26" s="350"/>
      <c r="F26" s="350"/>
      <c r="G26" s="350">
        <f>SUM(G8:G23)</f>
        <v>16521419</v>
      </c>
      <c r="H26" s="350"/>
      <c r="I26" s="350"/>
      <c r="J26" s="350">
        <f>SUM(J8:J23)</f>
        <v>16521419</v>
      </c>
      <c r="K26" s="350"/>
      <c r="L26" s="350"/>
      <c r="M26" s="350">
        <f>SUM(M8:M25)</f>
        <v>17545549</v>
      </c>
      <c r="N26" s="350"/>
      <c r="O26" s="350"/>
      <c r="P26" s="350">
        <f>SUM(P8:P25)</f>
        <v>17545549</v>
      </c>
      <c r="Q26" s="350"/>
      <c r="R26" s="350"/>
      <c r="S26" s="350">
        <f>SUM(S8:S25)</f>
        <v>17545549</v>
      </c>
    </row>
    <row r="27" spans="1:19" ht="15">
      <c r="A27" s="215" t="s">
        <v>109</v>
      </c>
      <c r="B27" s="341"/>
      <c r="C27" s="341"/>
      <c r="D27" s="341"/>
      <c r="E27" s="341"/>
      <c r="F27" s="341"/>
      <c r="G27" s="342"/>
      <c r="H27" s="341"/>
      <c r="I27" s="341"/>
      <c r="J27" s="342"/>
      <c r="K27" s="341"/>
      <c r="L27" s="341"/>
      <c r="M27" s="342"/>
      <c r="N27" s="341"/>
      <c r="O27" s="341"/>
      <c r="P27" s="342"/>
      <c r="Q27" s="341"/>
      <c r="R27" s="341"/>
      <c r="S27" s="342"/>
    </row>
    <row r="28" spans="1:19" ht="14.25">
      <c r="A28" s="296" t="s">
        <v>513</v>
      </c>
      <c r="B28" s="343">
        <v>3.2</v>
      </c>
      <c r="C28" s="344"/>
      <c r="D28" s="344">
        <v>14216000</v>
      </c>
      <c r="E28" s="343">
        <v>2</v>
      </c>
      <c r="F28" s="344"/>
      <c r="G28" s="345">
        <v>11621740</v>
      </c>
      <c r="H28" s="343">
        <v>2</v>
      </c>
      <c r="I28" s="344"/>
      <c r="J28" s="345">
        <v>11621740</v>
      </c>
      <c r="K28" s="343">
        <v>2</v>
      </c>
      <c r="L28" s="344"/>
      <c r="M28" s="345">
        <v>11621740</v>
      </c>
      <c r="N28" s="343">
        <v>2</v>
      </c>
      <c r="O28" s="344"/>
      <c r="P28" s="345">
        <f>M28-60593</f>
        <v>11561147</v>
      </c>
      <c r="Q28" s="343">
        <v>2</v>
      </c>
      <c r="R28" s="344"/>
      <c r="S28" s="345">
        <f>P28-60593</f>
        <v>11500554</v>
      </c>
    </row>
    <row r="29" spans="1:19" ht="14.25">
      <c r="A29" s="296" t="s">
        <v>514</v>
      </c>
      <c r="B29" s="343"/>
      <c r="C29" s="344"/>
      <c r="D29" s="344">
        <v>116000</v>
      </c>
      <c r="E29" s="343"/>
      <c r="F29" s="344"/>
      <c r="G29" s="345">
        <v>91680</v>
      </c>
      <c r="H29" s="343"/>
      <c r="I29" s="344"/>
      <c r="J29" s="345">
        <v>91680</v>
      </c>
      <c r="K29" s="343"/>
      <c r="L29" s="344"/>
      <c r="M29" s="345">
        <v>91680</v>
      </c>
      <c r="N29" s="343"/>
      <c r="O29" s="344"/>
      <c r="P29" s="345">
        <v>91680</v>
      </c>
      <c r="Q29" s="343"/>
      <c r="R29" s="344"/>
      <c r="S29" s="345">
        <v>91680</v>
      </c>
    </row>
    <row r="30" spans="1:19" ht="14.25">
      <c r="A30" s="296" t="s">
        <v>515</v>
      </c>
      <c r="B30" s="343">
        <v>1</v>
      </c>
      <c r="C30" s="344"/>
      <c r="D30" s="344">
        <v>384000</v>
      </c>
      <c r="E30" s="343">
        <v>1</v>
      </c>
      <c r="F30" s="344"/>
      <c r="G30" s="345">
        <v>0</v>
      </c>
      <c r="H30" s="343">
        <v>1</v>
      </c>
      <c r="I30" s="344"/>
      <c r="J30" s="345">
        <v>0</v>
      </c>
      <c r="K30" s="343">
        <v>1</v>
      </c>
      <c r="L30" s="344"/>
      <c r="M30" s="345">
        <v>0</v>
      </c>
      <c r="N30" s="343">
        <v>1</v>
      </c>
      <c r="O30" s="344"/>
      <c r="P30" s="345">
        <v>0</v>
      </c>
      <c r="Q30" s="343">
        <v>1</v>
      </c>
      <c r="R30" s="344"/>
      <c r="S30" s="345">
        <v>0</v>
      </c>
    </row>
    <row r="31" spans="1:19" ht="14.25">
      <c r="A31" s="396" t="s">
        <v>516</v>
      </c>
      <c r="B31" s="178">
        <v>2</v>
      </c>
      <c r="C31" s="344"/>
      <c r="D31" s="344">
        <v>3600000</v>
      </c>
      <c r="E31" s="178">
        <v>1</v>
      </c>
      <c r="F31" s="344"/>
      <c r="G31" s="345">
        <v>1800000</v>
      </c>
      <c r="H31" s="178">
        <v>1</v>
      </c>
      <c r="I31" s="344"/>
      <c r="J31" s="345">
        <v>1800000</v>
      </c>
      <c r="K31" s="178">
        <v>1</v>
      </c>
      <c r="L31" s="344"/>
      <c r="M31" s="345">
        <v>1800000</v>
      </c>
      <c r="N31" s="178">
        <v>1</v>
      </c>
      <c r="O31" s="344"/>
      <c r="P31" s="345">
        <v>1800000</v>
      </c>
      <c r="Q31" s="178">
        <v>1</v>
      </c>
      <c r="R31" s="344"/>
      <c r="S31" s="345">
        <v>1800000</v>
      </c>
    </row>
    <row r="32" spans="1:19" ht="14.25">
      <c r="A32" s="397" t="s">
        <v>517</v>
      </c>
      <c r="B32" s="346">
        <v>32</v>
      </c>
      <c r="C32" s="346"/>
      <c r="D32" s="347">
        <v>2560000</v>
      </c>
      <c r="E32" s="346">
        <v>32</v>
      </c>
      <c r="F32" s="346"/>
      <c r="G32" s="348">
        <v>1960800</v>
      </c>
      <c r="H32" s="346">
        <v>32</v>
      </c>
      <c r="I32" s="346"/>
      <c r="J32" s="348">
        <v>1960800</v>
      </c>
      <c r="K32" s="346">
        <v>32</v>
      </c>
      <c r="L32" s="346"/>
      <c r="M32" s="348">
        <v>1960800</v>
      </c>
      <c r="N32" s="346">
        <v>32</v>
      </c>
      <c r="O32" s="346"/>
      <c r="P32" s="348">
        <v>1960800</v>
      </c>
      <c r="Q32" s="346">
        <v>32</v>
      </c>
      <c r="R32" s="346"/>
      <c r="S32" s="348">
        <v>1960800</v>
      </c>
    </row>
    <row r="33" spans="1:19" ht="14.25">
      <c r="A33" s="266" t="s">
        <v>584</v>
      </c>
      <c r="B33" s="189"/>
      <c r="C33" s="189"/>
      <c r="D33" s="181"/>
      <c r="E33" s="189"/>
      <c r="F33" s="189"/>
      <c r="G33" s="181"/>
      <c r="H33" s="189"/>
      <c r="I33" s="189"/>
      <c r="J33" s="181"/>
      <c r="K33" s="189"/>
      <c r="L33" s="189"/>
      <c r="M33" s="181">
        <v>400360</v>
      </c>
      <c r="N33" s="189"/>
      <c r="O33" s="189"/>
      <c r="P33" s="181">
        <v>400360</v>
      </c>
      <c r="Q33" s="189"/>
      <c r="R33" s="189"/>
      <c r="S33" s="181">
        <v>400360</v>
      </c>
    </row>
    <row r="34" spans="1:19" ht="15">
      <c r="A34" s="351" t="s">
        <v>110</v>
      </c>
      <c r="B34" s="352"/>
      <c r="C34" s="352"/>
      <c r="D34" s="352">
        <f>SUM(D28:D32)</f>
        <v>20876000</v>
      </c>
      <c r="E34" s="352"/>
      <c r="F34" s="352"/>
      <c r="G34" s="352">
        <f>SUM(G28:G32)</f>
        <v>15474220</v>
      </c>
      <c r="H34" s="352"/>
      <c r="I34" s="352"/>
      <c r="J34" s="352">
        <f>SUM(J28:J32)</f>
        <v>15474220</v>
      </c>
      <c r="K34" s="352"/>
      <c r="L34" s="352"/>
      <c r="M34" s="352">
        <f>SUM(M28:M33)</f>
        <v>15874580</v>
      </c>
      <c r="N34" s="352"/>
      <c r="O34" s="352"/>
      <c r="P34" s="352">
        <f>SUM(P28:P33)</f>
        <v>15813987</v>
      </c>
      <c r="Q34" s="352"/>
      <c r="R34" s="352"/>
      <c r="S34" s="352">
        <f>SUM(S28:S33)</f>
        <v>15753394</v>
      </c>
    </row>
    <row r="35" spans="1:19" ht="15">
      <c r="A35" s="294" t="s">
        <v>111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</row>
    <row r="36" spans="1:19" ht="14.25">
      <c r="A36" s="216" t="s">
        <v>112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</row>
    <row r="37" spans="1:19" ht="14.25">
      <c r="A37" s="296" t="s">
        <v>331</v>
      </c>
      <c r="B37" s="181"/>
      <c r="C37" s="181"/>
      <c r="D37" s="181">
        <v>5189000</v>
      </c>
      <c r="E37" s="181"/>
      <c r="F37" s="181"/>
      <c r="G37" s="181">
        <v>4620000</v>
      </c>
      <c r="H37" s="181"/>
      <c r="I37" s="181"/>
      <c r="J37" s="181">
        <v>4620000</v>
      </c>
      <c r="K37" s="181"/>
      <c r="L37" s="181"/>
      <c r="M37" s="181">
        <v>4620000</v>
      </c>
      <c r="N37" s="181"/>
      <c r="O37" s="181"/>
      <c r="P37" s="181">
        <v>4620000</v>
      </c>
      <c r="Q37" s="181"/>
      <c r="R37" s="181"/>
      <c r="S37" s="181">
        <v>4620000</v>
      </c>
    </row>
    <row r="38" spans="1:19" ht="14.25">
      <c r="A38" s="216" t="s">
        <v>113</v>
      </c>
      <c r="B38" s="181"/>
      <c r="C38" s="178"/>
      <c r="D38" s="178"/>
      <c r="E38" s="181"/>
      <c r="F38" s="178"/>
      <c r="G38" s="178"/>
      <c r="H38" s="181"/>
      <c r="I38" s="178"/>
      <c r="J38" s="178"/>
      <c r="K38" s="181"/>
      <c r="L38" s="178"/>
      <c r="M38" s="178"/>
      <c r="N38" s="181"/>
      <c r="O38" s="178"/>
      <c r="P38" s="178"/>
      <c r="Q38" s="181"/>
      <c r="R38" s="178"/>
      <c r="S38" s="178"/>
    </row>
    <row r="39" spans="1:19" ht="14.25">
      <c r="A39" s="216" t="s">
        <v>116</v>
      </c>
      <c r="B39" s="182"/>
      <c r="C39" s="183"/>
      <c r="D39" s="183">
        <v>1273000</v>
      </c>
      <c r="E39" s="182"/>
      <c r="F39" s="183"/>
      <c r="G39" s="183">
        <v>1273280</v>
      </c>
      <c r="H39" s="182"/>
      <c r="I39" s="183"/>
      <c r="J39" s="183">
        <v>1273280</v>
      </c>
      <c r="K39" s="182"/>
      <c r="L39" s="183"/>
      <c r="M39" s="183">
        <v>1273280</v>
      </c>
      <c r="N39" s="182"/>
      <c r="O39" s="183"/>
      <c r="P39" s="183">
        <v>1273280</v>
      </c>
      <c r="Q39" s="182"/>
      <c r="R39" s="183"/>
      <c r="S39" s="183">
        <v>1273280</v>
      </c>
    </row>
    <row r="40" spans="1:19" ht="14.25">
      <c r="A40" s="217" t="s">
        <v>114</v>
      </c>
      <c r="B40" s="184"/>
      <c r="C40" s="185"/>
      <c r="D40" s="183"/>
      <c r="E40" s="184"/>
      <c r="F40" s="185"/>
      <c r="G40" s="183"/>
      <c r="H40" s="184"/>
      <c r="I40" s="185"/>
      <c r="J40" s="183"/>
      <c r="K40" s="184"/>
      <c r="L40" s="185"/>
      <c r="M40" s="183"/>
      <c r="N40" s="184"/>
      <c r="O40" s="185"/>
      <c r="P40" s="183"/>
      <c r="Q40" s="184"/>
      <c r="R40" s="185"/>
      <c r="S40" s="183"/>
    </row>
    <row r="41" spans="1:19" ht="14.25">
      <c r="A41" s="218" t="s">
        <v>190</v>
      </c>
      <c r="B41" s="184"/>
      <c r="C41" s="185"/>
      <c r="D41" s="183"/>
      <c r="E41" s="184"/>
      <c r="F41" s="185"/>
      <c r="G41" s="183"/>
      <c r="H41" s="184"/>
      <c r="I41" s="185"/>
      <c r="J41" s="183"/>
      <c r="K41" s="184"/>
      <c r="L41" s="185"/>
      <c r="M41" s="183"/>
      <c r="N41" s="184"/>
      <c r="O41" s="185"/>
      <c r="P41" s="183"/>
      <c r="Q41" s="184"/>
      <c r="R41" s="185"/>
      <c r="S41" s="183"/>
    </row>
    <row r="42" spans="1:19" ht="14.25">
      <c r="A42" s="220" t="s">
        <v>191</v>
      </c>
      <c r="B42" s="186"/>
      <c r="C42" s="185"/>
      <c r="D42" s="183"/>
      <c r="E42" s="353"/>
      <c r="F42" s="185"/>
      <c r="G42" s="183"/>
      <c r="H42" s="353"/>
      <c r="I42" s="185"/>
      <c r="J42" s="183"/>
      <c r="K42" s="353"/>
      <c r="L42" s="185"/>
      <c r="M42" s="183"/>
      <c r="N42" s="353"/>
      <c r="O42" s="185"/>
      <c r="P42" s="183"/>
      <c r="Q42" s="353"/>
      <c r="R42" s="185"/>
      <c r="S42" s="183"/>
    </row>
    <row r="43" spans="1:19" ht="14.25">
      <c r="A43" s="266" t="s">
        <v>440</v>
      </c>
      <c r="B43" s="186"/>
      <c r="C43" s="185"/>
      <c r="D43" s="189">
        <v>3536000</v>
      </c>
      <c r="E43" s="186"/>
      <c r="F43" s="185"/>
      <c r="G43" s="189">
        <v>2967531</v>
      </c>
      <c r="H43" s="186"/>
      <c r="I43" s="185"/>
      <c r="J43" s="189">
        <v>2967531</v>
      </c>
      <c r="K43" s="186"/>
      <c r="L43" s="185"/>
      <c r="M43" s="189">
        <v>2969811</v>
      </c>
      <c r="N43" s="186"/>
      <c r="O43" s="185"/>
      <c r="P43" s="189">
        <f>M43-60990</f>
        <v>2908821</v>
      </c>
      <c r="Q43" s="186"/>
      <c r="R43" s="185"/>
      <c r="S43" s="189">
        <f>P43-60990</f>
        <v>2847831</v>
      </c>
    </row>
    <row r="44" spans="1:19" ht="14.25">
      <c r="A44" s="266"/>
      <c r="B44" s="186"/>
      <c r="C44" s="185"/>
      <c r="D44" s="189"/>
      <c r="E44" s="186"/>
      <c r="F44" s="185"/>
      <c r="G44" s="189"/>
      <c r="H44" s="186"/>
      <c r="I44" s="185"/>
      <c r="J44" s="189"/>
      <c r="K44" s="186"/>
      <c r="L44" s="185"/>
      <c r="M44" s="189"/>
      <c r="N44" s="186"/>
      <c r="O44" s="185"/>
      <c r="P44" s="189"/>
      <c r="Q44" s="186"/>
      <c r="R44" s="185"/>
      <c r="S44" s="189"/>
    </row>
    <row r="45" spans="1:19" ht="15">
      <c r="A45" s="351" t="s">
        <v>115</v>
      </c>
      <c r="B45" s="354"/>
      <c r="C45" s="355"/>
      <c r="D45" s="356">
        <f>SUM(D37:D44)</f>
        <v>9998000</v>
      </c>
      <c r="E45" s="354"/>
      <c r="F45" s="355"/>
      <c r="G45" s="356">
        <f>SUM(G37:G44)</f>
        <v>8860811</v>
      </c>
      <c r="H45" s="354"/>
      <c r="I45" s="355"/>
      <c r="J45" s="356">
        <f>SUM(J37:J44)</f>
        <v>8860811</v>
      </c>
      <c r="K45" s="354"/>
      <c r="L45" s="355"/>
      <c r="M45" s="356">
        <f>SUM(M37:M44)</f>
        <v>8863091</v>
      </c>
      <c r="N45" s="354"/>
      <c r="O45" s="355"/>
      <c r="P45" s="356">
        <f>SUM(P37:P44)</f>
        <v>8802101</v>
      </c>
      <c r="Q45" s="354"/>
      <c r="R45" s="355"/>
      <c r="S45" s="356">
        <f>SUM(S37:S44)</f>
        <v>8741111</v>
      </c>
    </row>
    <row r="46" spans="1:19" ht="15">
      <c r="A46" s="351" t="s">
        <v>317</v>
      </c>
      <c r="B46" s="352"/>
      <c r="C46" s="355"/>
      <c r="D46" s="356">
        <v>1200000</v>
      </c>
      <c r="E46" s="352"/>
      <c r="F46" s="355"/>
      <c r="G46" s="356">
        <v>1200000</v>
      </c>
      <c r="H46" s="352"/>
      <c r="I46" s="355"/>
      <c r="J46" s="356">
        <v>1200000</v>
      </c>
      <c r="K46" s="352"/>
      <c r="L46" s="355"/>
      <c r="M46" s="356">
        <v>1200000</v>
      </c>
      <c r="N46" s="352"/>
      <c r="O46" s="355"/>
      <c r="P46" s="356">
        <v>1200000</v>
      </c>
      <c r="Q46" s="352"/>
      <c r="R46" s="355"/>
      <c r="S46" s="356">
        <v>1200000</v>
      </c>
    </row>
    <row r="47" spans="1:19" ht="15">
      <c r="A47" s="509" t="s">
        <v>585</v>
      </c>
      <c r="B47" s="174"/>
      <c r="C47" s="187"/>
      <c r="D47" s="188"/>
      <c r="E47" s="174"/>
      <c r="F47" s="187"/>
      <c r="G47" s="188"/>
      <c r="H47" s="174"/>
      <c r="I47" s="187"/>
      <c r="J47" s="188">
        <v>114627</v>
      </c>
      <c r="K47" s="174"/>
      <c r="L47" s="187"/>
      <c r="M47" s="188">
        <v>218693</v>
      </c>
      <c r="N47" s="174"/>
      <c r="O47" s="187"/>
      <c r="P47" s="188">
        <f>M47+62395</f>
        <v>281088</v>
      </c>
      <c r="Q47" s="174"/>
      <c r="R47" s="187"/>
      <c r="S47" s="188">
        <f>P47+62395</f>
        <v>343483</v>
      </c>
    </row>
    <row r="48" spans="1:19" ht="15">
      <c r="A48" s="266" t="s">
        <v>587</v>
      </c>
      <c r="B48" s="174"/>
      <c r="C48" s="187"/>
      <c r="D48" s="188"/>
      <c r="E48" s="174"/>
      <c r="F48" s="187"/>
      <c r="G48" s="188"/>
      <c r="H48" s="174"/>
      <c r="I48" s="187"/>
      <c r="J48" s="188"/>
      <c r="K48" s="174"/>
      <c r="L48" s="187"/>
      <c r="M48" s="188">
        <v>897425</v>
      </c>
      <c r="N48" s="174"/>
      <c r="O48" s="187"/>
      <c r="P48" s="188">
        <v>897425</v>
      </c>
      <c r="Q48" s="174"/>
      <c r="R48" s="187"/>
      <c r="S48" s="188">
        <v>897425</v>
      </c>
    </row>
    <row r="49" spans="1:19" ht="15">
      <c r="A49" s="266" t="s">
        <v>588</v>
      </c>
      <c r="B49" s="174"/>
      <c r="C49" s="187"/>
      <c r="D49" s="188"/>
      <c r="E49" s="174"/>
      <c r="F49" s="187"/>
      <c r="G49" s="188"/>
      <c r="H49" s="174"/>
      <c r="I49" s="187"/>
      <c r="J49" s="188"/>
      <c r="K49" s="174"/>
      <c r="L49" s="187"/>
      <c r="M49" s="188">
        <v>537800</v>
      </c>
      <c r="N49" s="174"/>
      <c r="O49" s="187"/>
      <c r="P49" s="188">
        <v>537800</v>
      </c>
      <c r="Q49" s="174"/>
      <c r="R49" s="187"/>
      <c r="S49" s="188">
        <v>537800</v>
      </c>
    </row>
    <row r="50" spans="1:19" ht="15">
      <c r="A50" s="266" t="s">
        <v>608</v>
      </c>
      <c r="B50" s="174"/>
      <c r="C50" s="187"/>
      <c r="D50" s="188"/>
      <c r="E50" s="174"/>
      <c r="F50" s="187"/>
      <c r="G50" s="188"/>
      <c r="H50" s="174"/>
      <c r="I50" s="187"/>
      <c r="J50" s="188"/>
      <c r="K50" s="174"/>
      <c r="L50" s="187"/>
      <c r="M50" s="188"/>
      <c r="N50" s="174"/>
      <c r="O50" s="187"/>
      <c r="P50" s="188">
        <v>1085850</v>
      </c>
      <c r="Q50" s="174"/>
      <c r="R50" s="187"/>
      <c r="S50" s="188">
        <v>1085850</v>
      </c>
    </row>
    <row r="51" spans="1:19" ht="15">
      <c r="A51" s="219" t="s">
        <v>586</v>
      </c>
      <c r="B51" s="174"/>
      <c r="C51" s="187"/>
      <c r="D51" s="188"/>
      <c r="E51" s="174"/>
      <c r="F51" s="187"/>
      <c r="G51" s="188"/>
      <c r="H51" s="174"/>
      <c r="I51" s="187"/>
      <c r="J51" s="188">
        <f>SUM(J47:J49)</f>
        <v>114627</v>
      </c>
      <c r="K51" s="174"/>
      <c r="L51" s="187"/>
      <c r="M51" s="188">
        <f>SUM(M47:M49)</f>
        <v>1653918</v>
      </c>
      <c r="N51" s="174"/>
      <c r="O51" s="187"/>
      <c r="P51" s="188">
        <f>SUM(P47:P50)</f>
        <v>2802163</v>
      </c>
      <c r="Q51" s="174"/>
      <c r="R51" s="187"/>
      <c r="S51" s="188">
        <f>SUM(S47:S50)</f>
        <v>2864558</v>
      </c>
    </row>
    <row r="52" spans="1:19" s="267" customFormat="1" ht="15">
      <c r="A52" s="222" t="s">
        <v>117</v>
      </c>
      <c r="B52" s="275"/>
      <c r="C52" s="276"/>
      <c r="D52" s="277">
        <f>D26+D34+D45+D46</f>
        <v>47262000</v>
      </c>
      <c r="E52" s="275"/>
      <c r="F52" s="276"/>
      <c r="G52" s="277">
        <f>G26+G34+G45+G46</f>
        <v>42056450</v>
      </c>
      <c r="H52" s="275"/>
      <c r="I52" s="276"/>
      <c r="J52" s="277">
        <f>J26+J34+J45+J46+J47</f>
        <v>42171077</v>
      </c>
      <c r="K52" s="275"/>
      <c r="L52" s="276"/>
      <c r="M52" s="277">
        <f>M26+M34+M45+M46+M51</f>
        <v>45137138</v>
      </c>
      <c r="N52" s="275"/>
      <c r="O52" s="276"/>
      <c r="P52" s="277">
        <f>P26+P34+P45+P46+P51</f>
        <v>46163800</v>
      </c>
      <c r="Q52" s="275"/>
      <c r="R52" s="276"/>
      <c r="S52" s="277">
        <f>S26+S34+S45+S46+S51</f>
        <v>46104612</v>
      </c>
    </row>
    <row r="53" spans="1:2" ht="14.25">
      <c r="A53" s="279"/>
      <c r="B53" s="280"/>
    </row>
  </sheetData>
  <sheetProtection/>
  <mergeCells count="7">
    <mergeCell ref="Q1:S1"/>
    <mergeCell ref="A1:A2"/>
    <mergeCell ref="B1:D1"/>
    <mergeCell ref="E1:G1"/>
    <mergeCell ref="H1:J1"/>
    <mergeCell ref="K1:M1"/>
    <mergeCell ref="N1:P1"/>
  </mergeCells>
  <printOptions horizontalCentered="1"/>
  <pageMargins left="0.2362204724409449" right="0.2362204724409449" top="0.8069444444444445" bottom="0.19" header="0.19" footer="0.19"/>
  <pageSetup fitToHeight="0" fitToWidth="1" horizontalDpi="600" verticalDpi="600" orientation="landscape" paperSize="9" scale="53" r:id="rId1"/>
  <headerFooter alignWithMargins="0">
    <oddHeader>&amp;C&amp;"Garamond,Félkövér"&amp;14 5/2018. (IV.25.) számú rendelethez 
ZALASZABAR KÖZSÉG ÖNKORMÁNYZATÁNAK 
ÁLLAMI HOZZÁJÁRULÁSA 2017. ÉVBEN 
&amp;12
&amp;14
&amp;R&amp;A
&amp;P.oldal
1000.-Ft-ban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50"/>
  <sheetViews>
    <sheetView view="pageLayout" zoomScaleSheetLayoutView="100" workbookViewId="0" topLeftCell="B1">
      <selection activeCell="P14" sqref="P14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3.00390625" style="0" customWidth="1"/>
    <col min="5" max="8" width="14.375" style="0" customWidth="1"/>
    <col min="9" max="9" width="4.625" style="0" customWidth="1"/>
    <col min="10" max="10" width="45.625" style="0" customWidth="1"/>
    <col min="11" max="11" width="14.00390625" style="0" customWidth="1"/>
    <col min="12" max="12" width="14.625" style="0" customWidth="1"/>
    <col min="13" max="14" width="13.875" style="0" customWidth="1"/>
    <col min="15" max="16" width="15.00390625" style="0" customWidth="1"/>
  </cols>
  <sheetData>
    <row r="1" spans="1:16" ht="18" customHeight="1">
      <c r="A1" s="681" t="s">
        <v>14</v>
      </c>
      <c r="B1" s="679" t="s">
        <v>1</v>
      </c>
      <c r="C1" s="2" t="s">
        <v>543</v>
      </c>
      <c r="D1" s="2" t="s">
        <v>544</v>
      </c>
      <c r="E1" s="669" t="s">
        <v>568</v>
      </c>
      <c r="F1" s="669" t="s">
        <v>590</v>
      </c>
      <c r="G1" s="669" t="s">
        <v>609</v>
      </c>
      <c r="H1" s="669" t="s">
        <v>619</v>
      </c>
      <c r="I1" s="681" t="s">
        <v>14</v>
      </c>
      <c r="J1" s="679" t="s">
        <v>1</v>
      </c>
      <c r="K1" s="2" t="s">
        <v>543</v>
      </c>
      <c r="L1" s="2" t="s">
        <v>545</v>
      </c>
      <c r="M1" s="669" t="s">
        <v>568</v>
      </c>
      <c r="N1" s="669" t="s">
        <v>590</v>
      </c>
      <c r="O1" s="669" t="s">
        <v>609</v>
      </c>
      <c r="P1" s="669" t="s">
        <v>619</v>
      </c>
    </row>
    <row r="2" spans="1:16" ht="28.5" customHeight="1">
      <c r="A2" s="682"/>
      <c r="B2" s="680"/>
      <c r="C2" s="42" t="s">
        <v>58</v>
      </c>
      <c r="D2" s="42" t="s">
        <v>58</v>
      </c>
      <c r="E2" s="670"/>
      <c r="F2" s="670"/>
      <c r="G2" s="670"/>
      <c r="H2" s="670"/>
      <c r="I2" s="682"/>
      <c r="J2" s="680"/>
      <c r="K2" s="42" t="s">
        <v>58</v>
      </c>
      <c r="L2" s="42" t="s">
        <v>58</v>
      </c>
      <c r="M2" s="670"/>
      <c r="N2" s="670"/>
      <c r="O2" s="670"/>
      <c r="P2" s="670"/>
    </row>
    <row r="3" spans="1:12" ht="15" customHeight="1">
      <c r="A3" s="685" t="s">
        <v>59</v>
      </c>
      <c r="B3" s="686"/>
      <c r="C3" s="686"/>
      <c r="D3" s="687"/>
      <c r="E3" s="482"/>
      <c r="F3" s="482"/>
      <c r="G3" s="482"/>
      <c r="H3" s="482"/>
      <c r="I3" s="685" t="s">
        <v>22</v>
      </c>
      <c r="J3" s="686"/>
      <c r="K3" s="686"/>
      <c r="L3" s="687"/>
    </row>
    <row r="4" spans="1:16" ht="15" customHeight="1">
      <c r="A4" s="126" t="s">
        <v>89</v>
      </c>
      <c r="B4" s="11" t="s">
        <v>83</v>
      </c>
      <c r="C4" s="3"/>
      <c r="D4" s="3"/>
      <c r="E4" s="3"/>
      <c r="F4" s="3"/>
      <c r="G4" s="3"/>
      <c r="H4" s="3"/>
      <c r="I4" s="119" t="s">
        <v>89</v>
      </c>
      <c r="J4" s="123" t="s">
        <v>83</v>
      </c>
      <c r="K4" s="3"/>
      <c r="L4" s="3"/>
      <c r="M4" s="3"/>
      <c r="N4" s="3"/>
      <c r="O4" s="3"/>
      <c r="P4" s="3"/>
    </row>
    <row r="5" spans="1:16" ht="15" customHeight="1">
      <c r="A5" s="126"/>
      <c r="B5" s="248" t="s">
        <v>445</v>
      </c>
      <c r="C5" s="249">
        <v>47262000</v>
      </c>
      <c r="D5" s="249">
        <v>46651680</v>
      </c>
      <c r="E5" s="487">
        <v>51421564</v>
      </c>
      <c r="F5" s="487">
        <v>54560495</v>
      </c>
      <c r="G5" s="487">
        <v>55018461</v>
      </c>
      <c r="H5" s="487">
        <v>54864663</v>
      </c>
      <c r="I5" s="125"/>
      <c r="J5" s="67" t="s">
        <v>292</v>
      </c>
      <c r="K5" s="65">
        <v>27302423</v>
      </c>
      <c r="L5" s="65">
        <v>29346903</v>
      </c>
      <c r="M5" s="65">
        <v>33962160</v>
      </c>
      <c r="N5" s="65">
        <v>35799665</v>
      </c>
      <c r="O5" s="65">
        <v>36760829</v>
      </c>
      <c r="P5" s="65">
        <f>9460577+1617298+19700908</f>
        <v>30778783</v>
      </c>
    </row>
    <row r="6" spans="1:16" ht="15" customHeight="1">
      <c r="A6" s="126"/>
      <c r="B6" s="250" t="s">
        <v>446</v>
      </c>
      <c r="C6" s="251">
        <v>9600000</v>
      </c>
      <c r="D6" s="251">
        <v>12300000</v>
      </c>
      <c r="E6" s="251">
        <v>12300000</v>
      </c>
      <c r="F6" s="251">
        <v>12300000</v>
      </c>
      <c r="G6" s="251">
        <v>13362478</v>
      </c>
      <c r="H6" s="251">
        <v>13362478</v>
      </c>
      <c r="I6" s="119"/>
      <c r="J6" s="247" t="s">
        <v>293</v>
      </c>
      <c r="K6" s="65">
        <v>4584000</v>
      </c>
      <c r="L6" s="65">
        <v>4620000</v>
      </c>
      <c r="M6" s="65">
        <v>4620000</v>
      </c>
      <c r="N6" s="65">
        <v>4817000</v>
      </c>
      <c r="O6" s="65">
        <v>4990000</v>
      </c>
      <c r="P6" s="65">
        <v>4931300</v>
      </c>
    </row>
    <row r="7" spans="1:16" ht="15" customHeight="1">
      <c r="A7" s="126"/>
      <c r="B7" s="248" t="s">
        <v>447</v>
      </c>
      <c r="C7" s="251">
        <v>2880785</v>
      </c>
      <c r="D7" s="251">
        <v>2913000</v>
      </c>
      <c r="E7" s="251">
        <v>2913000</v>
      </c>
      <c r="F7" s="251">
        <v>2913000</v>
      </c>
      <c r="G7" s="251">
        <v>4240473</v>
      </c>
      <c r="H7" s="251">
        <v>4240473</v>
      </c>
      <c r="I7" s="119"/>
      <c r="J7" s="67" t="s">
        <v>294</v>
      </c>
      <c r="K7" s="65">
        <v>2638000</v>
      </c>
      <c r="L7" s="65">
        <v>2200000</v>
      </c>
      <c r="M7" s="65">
        <v>2200000</v>
      </c>
      <c r="N7" s="65">
        <v>2200000</v>
      </c>
      <c r="O7" s="65">
        <v>2200000</v>
      </c>
      <c r="P7" s="65">
        <v>1754250</v>
      </c>
    </row>
    <row r="8" spans="1:16" ht="15" customHeight="1">
      <c r="A8" s="126"/>
      <c r="B8" s="248" t="s">
        <v>448</v>
      </c>
      <c r="C8" s="251">
        <v>3517000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119"/>
      <c r="J8" s="67" t="s">
        <v>295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55000</v>
      </c>
    </row>
    <row r="9" spans="1:16" ht="15" customHeight="1">
      <c r="A9" s="126"/>
      <c r="B9" s="79" t="s">
        <v>88</v>
      </c>
      <c r="C9" s="242">
        <f aca="true" t="shared" si="0" ref="C9:H9">SUM(C5:C8)</f>
        <v>63259785</v>
      </c>
      <c r="D9" s="242">
        <f t="shared" si="0"/>
        <v>61864680</v>
      </c>
      <c r="E9" s="242">
        <f t="shared" si="0"/>
        <v>66634564</v>
      </c>
      <c r="F9" s="242">
        <f t="shared" si="0"/>
        <v>69773495</v>
      </c>
      <c r="G9" s="242">
        <f t="shared" si="0"/>
        <v>72621412</v>
      </c>
      <c r="H9" s="242">
        <f t="shared" si="0"/>
        <v>72467614</v>
      </c>
      <c r="I9" s="119"/>
      <c r="J9" s="67" t="s">
        <v>453</v>
      </c>
      <c r="K9" s="65"/>
      <c r="L9" s="65"/>
      <c r="M9" s="65"/>
      <c r="N9" s="65"/>
      <c r="O9" s="65">
        <v>291386</v>
      </c>
      <c r="P9" s="65">
        <v>291386</v>
      </c>
    </row>
    <row r="10" spans="1:16" ht="15" customHeight="1">
      <c r="A10" s="126"/>
      <c r="B10" s="79"/>
      <c r="C10" s="242"/>
      <c r="D10" s="242"/>
      <c r="E10" s="242"/>
      <c r="F10" s="242"/>
      <c r="G10" s="242"/>
      <c r="H10" s="242"/>
      <c r="I10" s="119"/>
      <c r="J10" s="67" t="s">
        <v>454</v>
      </c>
      <c r="K10" s="65">
        <v>0</v>
      </c>
      <c r="L10" s="65">
        <v>7386927</v>
      </c>
      <c r="M10" s="65">
        <v>10520371</v>
      </c>
      <c r="N10" s="65">
        <v>10355271</v>
      </c>
      <c r="O10" s="65">
        <v>13865086</v>
      </c>
      <c r="P10" s="65">
        <v>0</v>
      </c>
    </row>
    <row r="11" spans="1:16" ht="15" customHeight="1">
      <c r="A11" s="126"/>
      <c r="B11" s="79"/>
      <c r="C11" s="239"/>
      <c r="D11" s="239"/>
      <c r="E11" s="239"/>
      <c r="F11" s="239"/>
      <c r="G11" s="239"/>
      <c r="H11" s="239"/>
      <c r="I11" s="363"/>
      <c r="J11" s="11" t="s">
        <v>88</v>
      </c>
      <c r="K11" s="36">
        <f aca="true" t="shared" si="1" ref="K11:P11">SUM(K4:K10)</f>
        <v>34524423</v>
      </c>
      <c r="L11" s="36">
        <f t="shared" si="1"/>
        <v>43553830</v>
      </c>
      <c r="M11" s="36">
        <f t="shared" si="1"/>
        <v>51302531</v>
      </c>
      <c r="N11" s="36">
        <f t="shared" si="1"/>
        <v>53171936</v>
      </c>
      <c r="O11" s="36">
        <f t="shared" si="1"/>
        <v>58107301</v>
      </c>
      <c r="P11" s="36">
        <f t="shared" si="1"/>
        <v>37810719</v>
      </c>
    </row>
    <row r="12" spans="1:16" ht="15" customHeight="1">
      <c r="A12" s="126" t="s">
        <v>90</v>
      </c>
      <c r="B12" s="79" t="s">
        <v>462</v>
      </c>
      <c r="C12" s="239"/>
      <c r="D12" s="239"/>
      <c r="E12" s="239"/>
      <c r="F12" s="239"/>
      <c r="G12" s="239"/>
      <c r="H12" s="239"/>
      <c r="I12" s="119" t="s">
        <v>90</v>
      </c>
      <c r="J12" s="79" t="s">
        <v>462</v>
      </c>
      <c r="K12" s="3"/>
      <c r="L12" s="3"/>
      <c r="M12" s="3"/>
      <c r="N12" s="3"/>
      <c r="O12" s="3"/>
      <c r="P12" s="3"/>
    </row>
    <row r="13" spans="1:16" ht="15" customHeight="1">
      <c r="A13" s="126"/>
      <c r="B13" s="67" t="s">
        <v>461</v>
      </c>
      <c r="C13" s="241">
        <v>17631215</v>
      </c>
      <c r="D13" s="241">
        <v>19716750</v>
      </c>
      <c r="E13" s="241">
        <v>19716750</v>
      </c>
      <c r="F13" s="241">
        <v>19716750</v>
      </c>
      <c r="G13" s="241">
        <v>21379193</v>
      </c>
      <c r="H13" s="241">
        <v>21379193</v>
      </c>
      <c r="I13" s="119"/>
      <c r="J13" s="67" t="s">
        <v>87</v>
      </c>
      <c r="K13" s="65">
        <v>46215577</v>
      </c>
      <c r="L13" s="65">
        <v>42636912</v>
      </c>
      <c r="M13" s="65">
        <v>43259539</v>
      </c>
      <c r="N13" s="65">
        <v>44363965</v>
      </c>
      <c r="O13" s="65">
        <v>44363965</v>
      </c>
      <c r="P13" s="65">
        <v>44101654</v>
      </c>
    </row>
    <row r="14" spans="1:16" ht="15" customHeight="1">
      <c r="A14" s="126"/>
      <c r="B14" s="79" t="s">
        <v>463</v>
      </c>
      <c r="C14" s="361">
        <f aca="true" t="shared" si="2" ref="C14:H14">SUM(C13)</f>
        <v>17631215</v>
      </c>
      <c r="D14" s="361">
        <f t="shared" si="2"/>
        <v>19716750</v>
      </c>
      <c r="E14" s="361">
        <f t="shared" si="2"/>
        <v>19716750</v>
      </c>
      <c r="F14" s="361">
        <f t="shared" si="2"/>
        <v>19716750</v>
      </c>
      <c r="G14" s="361">
        <f t="shared" si="2"/>
        <v>21379193</v>
      </c>
      <c r="H14" s="361">
        <f t="shared" si="2"/>
        <v>21379193</v>
      </c>
      <c r="I14" s="119"/>
      <c r="J14" s="79" t="s">
        <v>463</v>
      </c>
      <c r="K14" s="36">
        <f aca="true" t="shared" si="3" ref="K14:P14">SUM(K13)</f>
        <v>46215577</v>
      </c>
      <c r="L14" s="36">
        <f t="shared" si="3"/>
        <v>42636912</v>
      </c>
      <c r="M14" s="36">
        <f t="shared" si="3"/>
        <v>43259539</v>
      </c>
      <c r="N14" s="36">
        <f t="shared" si="3"/>
        <v>44363965</v>
      </c>
      <c r="O14" s="36">
        <f t="shared" si="3"/>
        <v>44363965</v>
      </c>
      <c r="P14" s="36">
        <f t="shared" si="3"/>
        <v>44101654</v>
      </c>
    </row>
    <row r="15" spans="1:16" ht="15" customHeight="1">
      <c r="A15" s="692" t="s">
        <v>500</v>
      </c>
      <c r="B15" s="693"/>
      <c r="C15" s="242">
        <f aca="true" t="shared" si="4" ref="C15:H15">C9+C14</f>
        <v>80891000</v>
      </c>
      <c r="D15" s="242">
        <f t="shared" si="4"/>
        <v>81581430</v>
      </c>
      <c r="E15" s="488">
        <f t="shared" si="4"/>
        <v>86351314</v>
      </c>
      <c r="F15" s="488">
        <f t="shared" si="4"/>
        <v>89490245</v>
      </c>
      <c r="G15" s="488">
        <f t="shared" si="4"/>
        <v>94000605</v>
      </c>
      <c r="H15" s="488">
        <f t="shared" si="4"/>
        <v>93846807</v>
      </c>
      <c r="I15" s="671" t="s">
        <v>499</v>
      </c>
      <c r="J15" s="672"/>
      <c r="K15" s="121">
        <f aca="true" t="shared" si="5" ref="K15:P15">K11+K14</f>
        <v>80740000</v>
      </c>
      <c r="L15" s="36">
        <f t="shared" si="5"/>
        <v>86190742</v>
      </c>
      <c r="M15" s="36">
        <f t="shared" si="5"/>
        <v>94562070</v>
      </c>
      <c r="N15" s="36">
        <f t="shared" si="5"/>
        <v>97535901</v>
      </c>
      <c r="O15" s="36">
        <f t="shared" si="5"/>
        <v>102471266</v>
      </c>
      <c r="P15" s="36">
        <f t="shared" si="5"/>
        <v>81912373</v>
      </c>
    </row>
    <row r="16" spans="1:16" ht="15" customHeight="1">
      <c r="A16" s="671" t="s">
        <v>530</v>
      </c>
      <c r="B16" s="672"/>
      <c r="C16" s="241">
        <v>0</v>
      </c>
      <c r="D16" s="241">
        <v>0</v>
      </c>
      <c r="E16" s="489">
        <v>0</v>
      </c>
      <c r="F16" s="489">
        <v>0</v>
      </c>
      <c r="G16" s="489">
        <v>0</v>
      </c>
      <c r="H16" s="489">
        <v>0</v>
      </c>
      <c r="I16" s="690" t="s">
        <v>531</v>
      </c>
      <c r="J16" s="691"/>
      <c r="K16" s="65">
        <v>0</v>
      </c>
      <c r="L16" s="65">
        <v>1487589</v>
      </c>
      <c r="M16" s="65">
        <v>1487589</v>
      </c>
      <c r="N16" s="65">
        <v>1487589</v>
      </c>
      <c r="O16" s="65">
        <v>1487589</v>
      </c>
      <c r="P16" s="65">
        <v>1487589</v>
      </c>
    </row>
    <row r="17" spans="1:16" ht="15" customHeight="1">
      <c r="A17" s="362" t="s">
        <v>511</v>
      </c>
      <c r="B17" s="79" t="s">
        <v>83</v>
      </c>
      <c r="C17" s="241"/>
      <c r="D17" s="241"/>
      <c r="E17" s="489"/>
      <c r="F17" s="489"/>
      <c r="G17" s="489"/>
      <c r="H17" s="489"/>
      <c r="I17" s="391"/>
      <c r="J17" s="392"/>
      <c r="K17" s="65"/>
      <c r="L17" s="65"/>
      <c r="M17" s="65"/>
      <c r="N17" s="65"/>
      <c r="O17" s="65"/>
      <c r="P17" s="65"/>
    </row>
    <row r="18" spans="1:16" ht="15" customHeight="1">
      <c r="A18" s="362"/>
      <c r="B18" s="253" t="s">
        <v>452</v>
      </c>
      <c r="C18" s="147">
        <v>5923000</v>
      </c>
      <c r="D18" s="147">
        <v>8696901</v>
      </c>
      <c r="E18" s="490">
        <v>8696901</v>
      </c>
      <c r="F18" s="490">
        <v>8696901</v>
      </c>
      <c r="G18" s="490">
        <v>8696901</v>
      </c>
      <c r="H18" s="490">
        <v>7528042</v>
      </c>
      <c r="I18" s="391"/>
      <c r="J18" s="392"/>
      <c r="K18" s="65"/>
      <c r="L18" s="65"/>
      <c r="M18" s="65"/>
      <c r="N18" s="65"/>
      <c r="O18" s="65"/>
      <c r="P18" s="65"/>
    </row>
    <row r="19" spans="1:16" ht="15" customHeight="1">
      <c r="A19" s="362"/>
      <c r="B19" s="253" t="s">
        <v>546</v>
      </c>
      <c r="C19" s="147"/>
      <c r="D19" s="147"/>
      <c r="E19" s="490"/>
      <c r="F19" s="490"/>
      <c r="G19" s="490">
        <v>1411250</v>
      </c>
      <c r="H19" s="490">
        <v>1411250</v>
      </c>
      <c r="I19" s="391"/>
      <c r="J19" s="430" t="s">
        <v>547</v>
      </c>
      <c r="K19" s="65"/>
      <c r="L19" s="65">
        <v>1487589</v>
      </c>
      <c r="M19" s="65">
        <v>1487589</v>
      </c>
      <c r="N19" s="65">
        <v>1487589</v>
      </c>
      <c r="O19" s="65">
        <v>1487589</v>
      </c>
      <c r="P19" s="65">
        <v>1487589</v>
      </c>
    </row>
    <row r="20" spans="1:16" ht="15" customHeight="1">
      <c r="A20" s="362"/>
      <c r="B20" s="11" t="s">
        <v>504</v>
      </c>
      <c r="C20" s="36">
        <f>SUM(C18)</f>
        <v>5923000</v>
      </c>
      <c r="D20" s="36">
        <f>SUM(D18:D19)</f>
        <v>8696901</v>
      </c>
      <c r="E20" s="491">
        <f>SUM(E18:E19)</f>
        <v>8696901</v>
      </c>
      <c r="F20" s="491">
        <f>SUM(F18:F19)</f>
        <v>8696901</v>
      </c>
      <c r="G20" s="491">
        <f>SUM(G18:G19)</f>
        <v>10108151</v>
      </c>
      <c r="H20" s="491">
        <f>SUM(H18:H19)</f>
        <v>8939292</v>
      </c>
      <c r="I20" s="391"/>
      <c r="J20" s="392"/>
      <c r="K20" s="65"/>
      <c r="L20" s="65"/>
      <c r="M20" s="65"/>
      <c r="N20" s="65"/>
      <c r="O20" s="65"/>
      <c r="P20" s="65"/>
    </row>
    <row r="21" spans="1:16" ht="15" customHeight="1">
      <c r="A21" s="362" t="s">
        <v>90</v>
      </c>
      <c r="B21" s="11" t="s">
        <v>462</v>
      </c>
      <c r="C21" s="36"/>
      <c r="D21" s="36"/>
      <c r="E21" s="491"/>
      <c r="F21" s="491"/>
      <c r="G21" s="491"/>
      <c r="H21" s="491"/>
      <c r="I21" s="391"/>
      <c r="J21" s="392"/>
      <c r="K21" s="65"/>
      <c r="L21" s="65"/>
      <c r="M21" s="65"/>
      <c r="N21" s="65"/>
      <c r="O21" s="65"/>
      <c r="P21" s="65"/>
    </row>
    <row r="22" spans="1:16" ht="15" customHeight="1">
      <c r="A22" s="362"/>
      <c r="B22" s="11" t="s">
        <v>452</v>
      </c>
      <c r="C22" s="36"/>
      <c r="D22" s="36"/>
      <c r="E22" s="491">
        <v>3601444</v>
      </c>
      <c r="F22" s="491">
        <v>3601444</v>
      </c>
      <c r="G22" s="491">
        <v>3601444</v>
      </c>
      <c r="H22" s="491">
        <v>3601444</v>
      </c>
      <c r="I22" s="391"/>
      <c r="J22" s="392"/>
      <c r="K22" s="65"/>
      <c r="L22" s="65"/>
      <c r="M22" s="65"/>
      <c r="N22" s="65"/>
      <c r="O22" s="65"/>
      <c r="P22" s="65"/>
    </row>
    <row r="23" spans="1:16" ht="15" customHeight="1">
      <c r="A23" s="684" t="s">
        <v>56</v>
      </c>
      <c r="B23" s="684"/>
      <c r="C23" s="278">
        <f>C15+C20</f>
        <v>86814000</v>
      </c>
      <c r="D23" s="278">
        <f>D15+D20</f>
        <v>90278331</v>
      </c>
      <c r="E23" s="278">
        <f>E15+E20+E22</f>
        <v>98649659</v>
      </c>
      <c r="F23" s="278">
        <f>F15+F20+F22</f>
        <v>101788590</v>
      </c>
      <c r="G23" s="278">
        <f>G15+G20+G22</f>
        <v>107710200</v>
      </c>
      <c r="H23" s="278">
        <f>H15+H20+H22</f>
        <v>106387543</v>
      </c>
      <c r="I23" s="684" t="s">
        <v>9</v>
      </c>
      <c r="J23" s="684" t="s">
        <v>9</v>
      </c>
      <c r="K23" s="278">
        <f aca="true" t="shared" si="6" ref="K23:P23">K15+K16</f>
        <v>80740000</v>
      </c>
      <c r="L23" s="278">
        <f t="shared" si="6"/>
        <v>87678331</v>
      </c>
      <c r="M23" s="278">
        <f t="shared" si="6"/>
        <v>96049659</v>
      </c>
      <c r="N23" s="278">
        <f t="shared" si="6"/>
        <v>99023490</v>
      </c>
      <c r="O23" s="278">
        <f t="shared" si="6"/>
        <v>103958855</v>
      </c>
      <c r="P23" s="278">
        <f t="shared" si="6"/>
        <v>83399962</v>
      </c>
    </row>
    <row r="24" spans="1:16" ht="15" customHeight="1">
      <c r="A24" s="688" t="s">
        <v>23</v>
      </c>
      <c r="B24" s="689"/>
      <c r="C24" s="68"/>
      <c r="D24" s="68"/>
      <c r="E24" s="68"/>
      <c r="F24" s="68"/>
      <c r="G24" s="68"/>
      <c r="H24" s="68"/>
      <c r="I24" s="688" t="s">
        <v>97</v>
      </c>
      <c r="J24" s="689"/>
      <c r="K24" s="69"/>
      <c r="L24" s="69"/>
      <c r="M24" s="69"/>
      <c r="N24" s="69"/>
      <c r="O24" s="69"/>
      <c r="P24" s="69"/>
    </row>
    <row r="25" spans="1:16" ht="15" customHeight="1">
      <c r="A25" s="126" t="s">
        <v>89</v>
      </c>
      <c r="B25" s="127" t="s">
        <v>83</v>
      </c>
      <c r="C25" s="8"/>
      <c r="D25" s="8"/>
      <c r="E25" s="8"/>
      <c r="F25" s="8"/>
      <c r="G25" s="8"/>
      <c r="H25" s="8"/>
      <c r="I25" s="126" t="s">
        <v>89</v>
      </c>
      <c r="J25" s="123" t="s">
        <v>83</v>
      </c>
      <c r="K25" s="3"/>
      <c r="L25" s="3"/>
      <c r="M25" s="3"/>
      <c r="N25" s="3"/>
      <c r="O25" s="3"/>
      <c r="P25" s="3"/>
    </row>
    <row r="26" spans="1:16" ht="15" customHeight="1">
      <c r="A26" s="124"/>
      <c r="B26" s="252" t="s">
        <v>449</v>
      </c>
      <c r="C26" s="65">
        <v>31500000</v>
      </c>
      <c r="D26" s="65"/>
      <c r="E26" s="65"/>
      <c r="F26" s="65">
        <v>17485900</v>
      </c>
      <c r="G26" s="65">
        <v>19301660</v>
      </c>
      <c r="H26" s="65">
        <v>193101660</v>
      </c>
      <c r="I26" s="126"/>
      <c r="J26" s="67" t="s">
        <v>455</v>
      </c>
      <c r="K26" s="65">
        <v>35000000</v>
      </c>
      <c r="L26" s="65">
        <v>0</v>
      </c>
      <c r="M26" s="65">
        <v>0</v>
      </c>
      <c r="N26" s="65">
        <v>861992</v>
      </c>
      <c r="O26" s="65">
        <v>1692772</v>
      </c>
      <c r="P26" s="65">
        <v>1080000</v>
      </c>
    </row>
    <row r="27" spans="1:16" ht="15" customHeight="1">
      <c r="A27" s="124"/>
      <c r="B27" s="252" t="s">
        <v>450</v>
      </c>
      <c r="C27" s="65"/>
      <c r="D27" s="65"/>
      <c r="E27" s="65"/>
      <c r="F27" s="65"/>
      <c r="G27" s="65"/>
      <c r="H27" s="65"/>
      <c r="I27" s="126"/>
      <c r="J27" s="66" t="s">
        <v>456</v>
      </c>
      <c r="K27" s="65">
        <v>2000000</v>
      </c>
      <c r="L27" s="65">
        <v>2000000</v>
      </c>
      <c r="M27" s="65">
        <v>43160604</v>
      </c>
      <c r="N27" s="65">
        <v>59949612</v>
      </c>
      <c r="O27" s="65">
        <v>61565372</v>
      </c>
      <c r="P27" s="65">
        <v>16906126</v>
      </c>
    </row>
    <row r="28" spans="1:16" ht="15" customHeight="1">
      <c r="A28" s="124"/>
      <c r="B28" s="252" t="s">
        <v>492</v>
      </c>
      <c r="C28" s="65">
        <v>26000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126"/>
      <c r="J28" s="66" t="s">
        <v>457</v>
      </c>
      <c r="K28" s="65"/>
      <c r="L28" s="65"/>
      <c r="M28" s="65">
        <v>7462000</v>
      </c>
      <c r="N28" s="65">
        <v>7462000</v>
      </c>
      <c r="O28" s="65">
        <v>7462000</v>
      </c>
      <c r="P28" s="65">
        <v>7462000</v>
      </c>
    </row>
    <row r="29" spans="1:16" ht="15" customHeight="1">
      <c r="A29" s="124"/>
      <c r="B29" s="252" t="s">
        <v>451</v>
      </c>
      <c r="C29" s="65">
        <v>0</v>
      </c>
      <c r="D29" s="241">
        <v>0</v>
      </c>
      <c r="E29" s="241">
        <v>48622604</v>
      </c>
      <c r="F29" s="241">
        <v>48622604</v>
      </c>
      <c r="G29" s="241">
        <v>48622604</v>
      </c>
      <c r="H29" s="241">
        <v>46765204</v>
      </c>
      <c r="I29" s="126"/>
      <c r="J29" s="11" t="s">
        <v>88</v>
      </c>
      <c r="K29" s="121">
        <f aca="true" t="shared" si="7" ref="K29:P29">SUM(K26:K28)</f>
        <v>37000000</v>
      </c>
      <c r="L29" s="121">
        <f t="shared" si="7"/>
        <v>2000000</v>
      </c>
      <c r="M29" s="121">
        <f t="shared" si="7"/>
        <v>50622604</v>
      </c>
      <c r="N29" s="121">
        <f t="shared" si="7"/>
        <v>68273604</v>
      </c>
      <c r="O29" s="121">
        <f t="shared" si="7"/>
        <v>70720144</v>
      </c>
      <c r="P29" s="121">
        <f t="shared" si="7"/>
        <v>25448126</v>
      </c>
    </row>
    <row r="30" spans="1:16" s="245" customFormat="1" ht="15.75">
      <c r="A30" s="243"/>
      <c r="B30" s="11" t="s">
        <v>88</v>
      </c>
      <c r="C30" s="121">
        <f aca="true" t="shared" si="8" ref="C30:H30">SUM(C26:C29)</f>
        <v>31526000</v>
      </c>
      <c r="D30" s="121">
        <f t="shared" si="8"/>
        <v>0</v>
      </c>
      <c r="E30" s="121">
        <f t="shared" si="8"/>
        <v>48622604</v>
      </c>
      <c r="F30" s="121">
        <f t="shared" si="8"/>
        <v>66108504</v>
      </c>
      <c r="G30" s="121">
        <f t="shared" si="8"/>
        <v>67924264</v>
      </c>
      <c r="H30" s="121">
        <f t="shared" si="8"/>
        <v>239866864</v>
      </c>
      <c r="I30" s="244"/>
      <c r="J30" s="11"/>
      <c r="K30" s="246"/>
      <c r="L30" s="246"/>
      <c r="M30" s="246"/>
      <c r="N30" s="246"/>
      <c r="O30" s="246"/>
      <c r="P30" s="246"/>
    </row>
    <row r="31" spans="1:16" ht="15" customHeight="1">
      <c r="A31" s="126"/>
      <c r="B31" s="11"/>
      <c r="C31" s="3"/>
      <c r="D31" s="3"/>
      <c r="E31" s="3"/>
      <c r="F31" s="3"/>
      <c r="G31" s="3"/>
      <c r="H31" s="3"/>
      <c r="I31" s="126" t="s">
        <v>90</v>
      </c>
      <c r="J31" s="79" t="s">
        <v>462</v>
      </c>
      <c r="K31" s="65"/>
      <c r="L31" s="65"/>
      <c r="M31" s="65"/>
      <c r="N31" s="65"/>
      <c r="O31" s="65"/>
      <c r="P31" s="65"/>
    </row>
    <row r="32" spans="1:16" ht="15" customHeight="1">
      <c r="A32" s="124"/>
      <c r="B32" s="253"/>
      <c r="C32" s="65"/>
      <c r="D32" s="65"/>
      <c r="E32" s="65"/>
      <c r="F32" s="65"/>
      <c r="G32" s="65"/>
      <c r="H32" s="65"/>
      <c r="I32" s="126"/>
      <c r="J32" s="66" t="s">
        <v>465</v>
      </c>
      <c r="K32" s="3">
        <v>600000</v>
      </c>
      <c r="L32" s="3">
        <v>600000</v>
      </c>
      <c r="M32" s="3">
        <v>600000</v>
      </c>
      <c r="N32" s="3">
        <v>600000</v>
      </c>
      <c r="O32" s="3">
        <v>955465</v>
      </c>
      <c r="P32" s="3">
        <v>955465</v>
      </c>
    </row>
    <row r="33" spans="1:16" ht="15" customHeight="1">
      <c r="A33" s="124"/>
      <c r="B33" s="365"/>
      <c r="C33" s="121"/>
      <c r="D33" s="121"/>
      <c r="E33" s="121"/>
      <c r="F33" s="121"/>
      <c r="G33" s="121"/>
      <c r="H33" s="121"/>
      <c r="I33" s="126"/>
      <c r="J33" s="79" t="s">
        <v>463</v>
      </c>
      <c r="K33" s="121">
        <f aca="true" t="shared" si="9" ref="K33:P33">SUM(K32)</f>
        <v>600000</v>
      </c>
      <c r="L33" s="121">
        <f t="shared" si="9"/>
        <v>600000</v>
      </c>
      <c r="M33" s="121">
        <f t="shared" si="9"/>
        <v>600000</v>
      </c>
      <c r="N33" s="121">
        <f t="shared" si="9"/>
        <v>600000</v>
      </c>
      <c r="O33" s="121">
        <f t="shared" si="9"/>
        <v>955465</v>
      </c>
      <c r="P33" s="121">
        <f t="shared" si="9"/>
        <v>955465</v>
      </c>
    </row>
    <row r="34" spans="1:16" ht="15" customHeight="1">
      <c r="A34" s="673" t="s">
        <v>533</v>
      </c>
      <c r="B34" s="674"/>
      <c r="C34" s="372">
        <f aca="true" t="shared" si="10" ref="C34:H34">C30+C33</f>
        <v>31526000</v>
      </c>
      <c r="D34" s="372">
        <f t="shared" si="10"/>
        <v>0</v>
      </c>
      <c r="E34" s="492">
        <f t="shared" si="10"/>
        <v>48622604</v>
      </c>
      <c r="F34" s="492">
        <f t="shared" si="10"/>
        <v>66108504</v>
      </c>
      <c r="G34" s="492">
        <f t="shared" si="10"/>
        <v>67924264</v>
      </c>
      <c r="H34" s="492">
        <f t="shared" si="10"/>
        <v>239866864</v>
      </c>
      <c r="I34" s="673" t="s">
        <v>502</v>
      </c>
      <c r="J34" s="674"/>
      <c r="K34" s="372">
        <f aca="true" t="shared" si="11" ref="K34:P34">K29+K33</f>
        <v>37600000</v>
      </c>
      <c r="L34" s="372">
        <f t="shared" si="11"/>
        <v>2600000</v>
      </c>
      <c r="M34" s="372">
        <f t="shared" si="11"/>
        <v>51222604</v>
      </c>
      <c r="N34" s="372">
        <f t="shared" si="11"/>
        <v>68873604</v>
      </c>
      <c r="O34" s="372">
        <f t="shared" si="11"/>
        <v>71675609</v>
      </c>
      <c r="P34" s="372">
        <f t="shared" si="11"/>
        <v>26403591</v>
      </c>
    </row>
    <row r="35" spans="1:16" ht="15" customHeight="1">
      <c r="A35" s="671" t="s">
        <v>316</v>
      </c>
      <c r="B35" s="672"/>
      <c r="C35" s="36"/>
      <c r="D35" s="36"/>
      <c r="E35" s="491"/>
      <c r="F35" s="491"/>
      <c r="G35" s="491"/>
      <c r="H35" s="491"/>
      <c r="I35" s="671" t="s">
        <v>532</v>
      </c>
      <c r="J35" s="672"/>
      <c r="K35" s="65"/>
      <c r="L35" s="65"/>
      <c r="M35" s="65"/>
      <c r="N35" s="65"/>
      <c r="O35" s="65"/>
      <c r="P35" s="65"/>
    </row>
    <row r="36" spans="1:16" ht="15" customHeight="1">
      <c r="A36" s="362" t="s">
        <v>89</v>
      </c>
      <c r="B36" s="159" t="s">
        <v>83</v>
      </c>
      <c r="C36" s="36"/>
      <c r="D36" s="36"/>
      <c r="E36" s="491"/>
      <c r="F36" s="491"/>
      <c r="G36" s="491"/>
      <c r="H36" s="491"/>
      <c r="I36" s="362" t="s">
        <v>89</v>
      </c>
      <c r="J36" s="79" t="s">
        <v>88</v>
      </c>
      <c r="K36" s="65"/>
      <c r="L36" s="65"/>
      <c r="M36" s="65"/>
      <c r="N36" s="65"/>
      <c r="O36" s="65"/>
      <c r="P36" s="65"/>
    </row>
    <row r="37" spans="1:16" ht="15" customHeight="1">
      <c r="A37" s="124"/>
      <c r="B37" s="253" t="s">
        <v>452</v>
      </c>
      <c r="C37" s="147"/>
      <c r="D37" s="147"/>
      <c r="E37" s="490"/>
      <c r="F37" s="490"/>
      <c r="G37" s="490"/>
      <c r="H37" s="490"/>
      <c r="I37" s="364"/>
      <c r="J37" s="67" t="s">
        <v>503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 ht="15" customHeight="1">
      <c r="A38" s="124"/>
      <c r="B38" s="11" t="s">
        <v>504</v>
      </c>
      <c r="C38" s="36"/>
      <c r="D38" s="36"/>
      <c r="E38" s="491"/>
      <c r="F38" s="491"/>
      <c r="G38" s="491"/>
      <c r="H38" s="491"/>
      <c r="I38" s="364"/>
      <c r="J38" s="497" t="s">
        <v>569</v>
      </c>
      <c r="K38" s="36">
        <f>SUM(K37)</f>
        <v>0</v>
      </c>
      <c r="L38" s="36">
        <f>SUM(L37)</f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15" customHeight="1">
      <c r="A39" s="126" t="s">
        <v>90</v>
      </c>
      <c r="B39" s="11" t="s">
        <v>462</v>
      </c>
      <c r="C39" s="3"/>
      <c r="D39" s="3"/>
      <c r="E39" s="493"/>
      <c r="F39" s="493"/>
      <c r="G39" s="493"/>
      <c r="H39" s="493"/>
      <c r="I39" s="364"/>
      <c r="J39" s="366" t="s">
        <v>88</v>
      </c>
      <c r="K39" s="36">
        <f>SUM(K38)</f>
        <v>0</v>
      </c>
      <c r="L39" s="36">
        <f>SUM(L38)</f>
        <v>0</v>
      </c>
      <c r="M39" s="36">
        <f>SUM(M38)</f>
        <v>0</v>
      </c>
      <c r="N39" s="36">
        <f>SUM(N38)</f>
        <v>0</v>
      </c>
      <c r="O39" s="36">
        <f>SUM(O38)</f>
        <v>0</v>
      </c>
      <c r="P39" s="36">
        <f>SUM(P38)</f>
        <v>0</v>
      </c>
    </row>
    <row r="40" spans="1:16" ht="15" customHeight="1">
      <c r="A40" s="124"/>
      <c r="B40" s="253" t="s">
        <v>491</v>
      </c>
      <c r="C40" s="65"/>
      <c r="D40" s="65"/>
      <c r="E40" s="494"/>
      <c r="F40" s="494"/>
      <c r="G40" s="494"/>
      <c r="H40" s="494"/>
      <c r="I40" s="364"/>
      <c r="J40" s="366"/>
      <c r="K40" s="36"/>
      <c r="L40" s="36"/>
      <c r="M40" s="36"/>
      <c r="N40" s="36"/>
      <c r="O40" s="36"/>
      <c r="P40" s="36"/>
    </row>
    <row r="41" spans="1:16" ht="15" customHeight="1">
      <c r="A41" s="124"/>
      <c r="B41" s="365" t="s">
        <v>501</v>
      </c>
      <c r="C41" s="121"/>
      <c r="D41" s="121"/>
      <c r="E41" s="495"/>
      <c r="F41" s="495"/>
      <c r="G41" s="495"/>
      <c r="H41" s="495"/>
      <c r="I41" s="364"/>
      <c r="J41" s="366"/>
      <c r="K41" s="36"/>
      <c r="L41" s="36"/>
      <c r="M41" s="36"/>
      <c r="N41" s="36"/>
      <c r="O41" s="36"/>
      <c r="P41" s="36"/>
    </row>
    <row r="42" spans="1:16" ht="15" customHeight="1">
      <c r="A42" s="673" t="s">
        <v>534</v>
      </c>
      <c r="B42" s="674"/>
      <c r="C42" s="372">
        <f aca="true" t="shared" si="12" ref="C42:H42">C38+C41</f>
        <v>0</v>
      </c>
      <c r="D42" s="372">
        <f t="shared" si="12"/>
        <v>0</v>
      </c>
      <c r="E42" s="492">
        <f t="shared" si="12"/>
        <v>0</v>
      </c>
      <c r="F42" s="492">
        <f t="shared" si="12"/>
        <v>0</v>
      </c>
      <c r="G42" s="492">
        <f t="shared" si="12"/>
        <v>0</v>
      </c>
      <c r="H42" s="492">
        <f t="shared" si="12"/>
        <v>0</v>
      </c>
      <c r="I42" s="677" t="s">
        <v>536</v>
      </c>
      <c r="J42" s="678"/>
      <c r="K42" s="367">
        <f aca="true" t="shared" si="13" ref="K42:P42">K38</f>
        <v>0</v>
      </c>
      <c r="L42" s="367">
        <f t="shared" si="13"/>
        <v>0</v>
      </c>
      <c r="M42" s="367">
        <f t="shared" si="13"/>
        <v>0</v>
      </c>
      <c r="N42" s="367">
        <f t="shared" si="13"/>
        <v>0</v>
      </c>
      <c r="O42" s="367">
        <f t="shared" si="13"/>
        <v>0</v>
      </c>
      <c r="P42" s="367">
        <f t="shared" si="13"/>
        <v>0</v>
      </c>
    </row>
    <row r="43" spans="1:16" ht="15" customHeight="1">
      <c r="A43" s="675" t="s">
        <v>535</v>
      </c>
      <c r="B43" s="676"/>
      <c r="C43" s="368">
        <f aca="true" t="shared" si="14" ref="C43:H43">C34+C42</f>
        <v>31526000</v>
      </c>
      <c r="D43" s="368">
        <f t="shared" si="14"/>
        <v>0</v>
      </c>
      <c r="E43" s="496">
        <f t="shared" si="14"/>
        <v>48622604</v>
      </c>
      <c r="F43" s="496">
        <f t="shared" si="14"/>
        <v>66108504</v>
      </c>
      <c r="G43" s="496">
        <f t="shared" si="14"/>
        <v>67924264</v>
      </c>
      <c r="H43" s="496">
        <f t="shared" si="14"/>
        <v>239866864</v>
      </c>
      <c r="I43" s="369"/>
      <c r="J43" s="370" t="s">
        <v>464</v>
      </c>
      <c r="K43" s="371">
        <f aca="true" t="shared" si="15" ref="K43:P43">K34+K42</f>
        <v>37600000</v>
      </c>
      <c r="L43" s="371">
        <f t="shared" si="15"/>
        <v>2600000</v>
      </c>
      <c r="M43" s="371">
        <f t="shared" si="15"/>
        <v>51222604</v>
      </c>
      <c r="N43" s="371">
        <f t="shared" si="15"/>
        <v>68873604</v>
      </c>
      <c r="O43" s="371">
        <f t="shared" si="15"/>
        <v>71675609</v>
      </c>
      <c r="P43" s="371">
        <f t="shared" si="15"/>
        <v>26403591</v>
      </c>
    </row>
    <row r="44" spans="1:16" ht="15" customHeight="1">
      <c r="A44" s="683" t="s">
        <v>57</v>
      </c>
      <c r="B44" s="683"/>
      <c r="C44" s="70">
        <f aca="true" t="shared" si="16" ref="C44:H44">C23+C43</f>
        <v>118340000</v>
      </c>
      <c r="D44" s="70">
        <f t="shared" si="16"/>
        <v>90278331</v>
      </c>
      <c r="E44" s="70">
        <f t="shared" si="16"/>
        <v>147272263</v>
      </c>
      <c r="F44" s="70">
        <f t="shared" si="16"/>
        <v>167897094</v>
      </c>
      <c r="G44" s="70">
        <f t="shared" si="16"/>
        <v>175634464</v>
      </c>
      <c r="H44" s="70">
        <f t="shared" si="16"/>
        <v>346254407</v>
      </c>
      <c r="I44" s="240"/>
      <c r="J44" s="240" t="s">
        <v>291</v>
      </c>
      <c r="K44" s="70">
        <f aca="true" t="shared" si="17" ref="K44:P44">K23+K43</f>
        <v>118340000</v>
      </c>
      <c r="L44" s="70">
        <f t="shared" si="17"/>
        <v>90278331</v>
      </c>
      <c r="M44" s="70">
        <f t="shared" si="17"/>
        <v>147272263</v>
      </c>
      <c r="N44" s="70">
        <f t="shared" si="17"/>
        <v>167897094</v>
      </c>
      <c r="O44" s="70">
        <f t="shared" si="17"/>
        <v>175634464</v>
      </c>
      <c r="P44" s="70">
        <f t="shared" si="17"/>
        <v>109803553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>
      <c r="J50" s="52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</sheetData>
  <sheetProtection/>
  <mergeCells count="30">
    <mergeCell ref="P1:P2"/>
    <mergeCell ref="O1:O2"/>
    <mergeCell ref="A35:B35"/>
    <mergeCell ref="I1:I2"/>
    <mergeCell ref="A15:B15"/>
    <mergeCell ref="I15:J15"/>
    <mergeCell ref="E1:E2"/>
    <mergeCell ref="F1:F2"/>
    <mergeCell ref="G1:G2"/>
    <mergeCell ref="B1:B2"/>
    <mergeCell ref="N1:N2"/>
    <mergeCell ref="A44:B44"/>
    <mergeCell ref="A23:B23"/>
    <mergeCell ref="I23:J23"/>
    <mergeCell ref="A3:D3"/>
    <mergeCell ref="I3:L3"/>
    <mergeCell ref="A24:B24"/>
    <mergeCell ref="I24:J24"/>
    <mergeCell ref="A16:B16"/>
    <mergeCell ref="I16:J16"/>
    <mergeCell ref="M1:M2"/>
    <mergeCell ref="I35:J35"/>
    <mergeCell ref="A34:B34"/>
    <mergeCell ref="I34:J34"/>
    <mergeCell ref="A43:B43"/>
    <mergeCell ref="A42:B42"/>
    <mergeCell ref="I42:J42"/>
    <mergeCell ref="J1:J2"/>
    <mergeCell ref="A1:A2"/>
    <mergeCell ref="H1:H2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61" r:id="rId1"/>
  <headerFooter alignWithMargins="0">
    <oddHeader>&amp;C&amp;"Garamond,Félkövér"&amp;12 5/2018. (IV.25.) számú költségvetési rendelethez
ZALASZABAR KÖZSÉG  ÖNKORMÁNYZATA ÉS INTÉZMÉNYE
2017.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0"/>
  <sheetViews>
    <sheetView view="pageLayout" zoomScaleSheetLayoutView="100" workbookViewId="0" topLeftCell="A1">
      <selection activeCell="B1" sqref="B1"/>
    </sheetView>
  </sheetViews>
  <sheetFormatPr defaultColWidth="9.00390625" defaultRowHeight="12.75"/>
  <cols>
    <col min="1" max="1" width="5.625" style="22" customWidth="1"/>
    <col min="2" max="2" width="68.375" style="22" customWidth="1"/>
    <col min="3" max="3" width="14.00390625" style="22" customWidth="1"/>
    <col min="4" max="4" width="11.375" style="22" customWidth="1"/>
    <col min="5" max="5" width="12.25390625" style="22" customWidth="1"/>
    <col min="6" max="6" width="13.625" style="22" customWidth="1"/>
    <col min="7" max="7" width="17.625" style="22" customWidth="1"/>
    <col min="8" max="8" width="15.625" style="22" customWidth="1"/>
    <col min="9" max="16384" width="9.125" style="22" customWidth="1"/>
  </cols>
  <sheetData>
    <row r="1" spans="3:4" ht="12.75">
      <c r="C1" s="199"/>
      <c r="D1" s="199"/>
    </row>
    <row r="2" spans="1:8" ht="15" customHeight="1">
      <c r="A2" s="656" t="s">
        <v>19</v>
      </c>
      <c r="B2" s="657" t="s">
        <v>13</v>
      </c>
      <c r="C2" s="656" t="s">
        <v>519</v>
      </c>
      <c r="D2" s="694" t="s">
        <v>548</v>
      </c>
      <c r="E2" s="694" t="s">
        <v>568</v>
      </c>
      <c r="F2" s="694" t="s">
        <v>590</v>
      </c>
      <c r="G2" s="694" t="s">
        <v>609</v>
      </c>
      <c r="H2" s="694" t="s">
        <v>619</v>
      </c>
    </row>
    <row r="3" spans="1:8" ht="15" customHeight="1">
      <c r="A3" s="656"/>
      <c r="B3" s="657"/>
      <c r="C3" s="656"/>
      <c r="D3" s="695"/>
      <c r="E3" s="695"/>
      <c r="F3" s="695"/>
      <c r="G3" s="695"/>
      <c r="H3" s="695"/>
    </row>
    <row r="4" spans="1:8" ht="19.5" customHeight="1">
      <c r="A4" s="30" t="s">
        <v>89</v>
      </c>
      <c r="B4" s="76" t="s">
        <v>296</v>
      </c>
      <c r="C4" s="23"/>
      <c r="D4" s="327"/>
      <c r="E4" s="327"/>
      <c r="F4" s="327"/>
      <c r="G4" s="327"/>
      <c r="H4" s="327"/>
    </row>
    <row r="5" spans="1:8" ht="19.5" customHeight="1">
      <c r="A5" s="30" t="s">
        <v>33</v>
      </c>
      <c r="B5" s="76" t="s">
        <v>297</v>
      </c>
      <c r="C5" s="24"/>
      <c r="D5" s="24"/>
      <c r="E5" s="24"/>
      <c r="F5" s="24"/>
      <c r="G5" s="24"/>
      <c r="H5" s="24"/>
    </row>
    <row r="6" spans="1:8" ht="19.5" customHeight="1">
      <c r="A6" s="30">
        <v>1</v>
      </c>
      <c r="B6" s="76" t="s">
        <v>495</v>
      </c>
      <c r="C6" s="24"/>
      <c r="D6" s="24"/>
      <c r="E6" s="24"/>
      <c r="F6" s="24"/>
      <c r="G6" s="24"/>
      <c r="H6" s="24"/>
    </row>
    <row r="7" spans="1:8" ht="19.5" customHeight="1">
      <c r="A7" s="30"/>
      <c r="B7" s="143" t="s">
        <v>420</v>
      </c>
      <c r="C7" s="24"/>
      <c r="D7" s="24"/>
      <c r="E7" s="24"/>
      <c r="F7" s="24"/>
      <c r="G7" s="24"/>
      <c r="H7" s="24"/>
    </row>
    <row r="8" spans="1:8" ht="19.5" customHeight="1">
      <c r="A8" s="30"/>
      <c r="B8" s="262" t="s">
        <v>466</v>
      </c>
      <c r="C8" s="25">
        <v>15188000</v>
      </c>
      <c r="D8" s="25">
        <v>16521419</v>
      </c>
      <c r="E8" s="25">
        <v>16545549</v>
      </c>
      <c r="F8" s="25">
        <v>17545549</v>
      </c>
      <c r="G8" s="25">
        <v>17545549</v>
      </c>
      <c r="H8" s="25">
        <v>17545549</v>
      </c>
    </row>
    <row r="9" spans="1:8" ht="19.5" customHeight="1">
      <c r="A9" s="30"/>
      <c r="B9" s="258" t="s">
        <v>549</v>
      </c>
      <c r="C9" s="25">
        <v>20876000</v>
      </c>
      <c r="D9" s="25">
        <v>15474220</v>
      </c>
      <c r="E9" s="25">
        <v>15474220</v>
      </c>
      <c r="F9" s="25">
        <v>15874580</v>
      </c>
      <c r="G9" s="25">
        <v>15813987</v>
      </c>
      <c r="H9" s="25">
        <v>15813987</v>
      </c>
    </row>
    <row r="10" spans="1:8" ht="19.5" customHeight="1">
      <c r="A10" s="30"/>
      <c r="B10" s="258" t="s">
        <v>550</v>
      </c>
      <c r="C10" s="25">
        <v>9998000</v>
      </c>
      <c r="D10" s="25">
        <v>8860811</v>
      </c>
      <c r="E10" s="25">
        <v>8860811</v>
      </c>
      <c r="F10" s="25">
        <v>8863091</v>
      </c>
      <c r="G10" s="25">
        <v>8802101</v>
      </c>
      <c r="H10" s="25">
        <v>8802101</v>
      </c>
    </row>
    <row r="11" spans="1:8" ht="19.5" customHeight="1">
      <c r="A11" s="30"/>
      <c r="B11" s="258" t="s">
        <v>421</v>
      </c>
      <c r="C11" s="25">
        <v>1200000</v>
      </c>
      <c r="D11" s="25">
        <v>1200000</v>
      </c>
      <c r="E11" s="25">
        <v>1200000</v>
      </c>
      <c r="F11" s="25">
        <v>1200000</v>
      </c>
      <c r="G11" s="25">
        <v>1200000</v>
      </c>
      <c r="H11" s="25">
        <v>1200000</v>
      </c>
    </row>
    <row r="12" spans="1:8" ht="19.5" customHeight="1">
      <c r="A12" s="30"/>
      <c r="B12" s="258" t="s">
        <v>422</v>
      </c>
      <c r="C12" s="25"/>
      <c r="D12" s="25"/>
      <c r="E12" s="25">
        <v>114627</v>
      </c>
      <c r="F12" s="25">
        <v>1653918</v>
      </c>
      <c r="G12" s="25">
        <v>2802163</v>
      </c>
      <c r="H12" s="25">
        <v>2802163</v>
      </c>
    </row>
    <row r="13" spans="1:8" ht="19.5" customHeight="1">
      <c r="A13" s="30"/>
      <c r="B13" s="373" t="s">
        <v>298</v>
      </c>
      <c r="C13" s="374">
        <f aca="true" t="shared" si="0" ref="C13:H13">SUM(C8:C12)</f>
        <v>47262000</v>
      </c>
      <c r="D13" s="374">
        <f t="shared" si="0"/>
        <v>42056450</v>
      </c>
      <c r="E13" s="374">
        <f t="shared" si="0"/>
        <v>42195207</v>
      </c>
      <c r="F13" s="374">
        <f t="shared" si="0"/>
        <v>45137138</v>
      </c>
      <c r="G13" s="374">
        <f t="shared" si="0"/>
        <v>46163800</v>
      </c>
      <c r="H13" s="374">
        <f t="shared" si="0"/>
        <v>46163800</v>
      </c>
    </row>
    <row r="14" spans="1:8" ht="19.5" customHeight="1">
      <c r="A14" s="255"/>
      <c r="B14" s="254" t="s">
        <v>471</v>
      </c>
      <c r="C14" s="25"/>
      <c r="D14" s="25"/>
      <c r="E14" s="25"/>
      <c r="F14" s="25"/>
      <c r="G14" s="25"/>
      <c r="H14" s="25"/>
    </row>
    <row r="15" spans="1:8" ht="19.5" customHeight="1">
      <c r="A15" s="30"/>
      <c r="B15" s="260" t="s">
        <v>423</v>
      </c>
      <c r="C15" s="25">
        <v>1617000</v>
      </c>
      <c r="D15" s="25">
        <v>2695230</v>
      </c>
      <c r="E15" s="25">
        <v>7086357</v>
      </c>
      <c r="F15" s="25">
        <v>7086357</v>
      </c>
      <c r="G15" s="25">
        <v>6744661</v>
      </c>
      <c r="H15" s="25">
        <v>6744561</v>
      </c>
    </row>
    <row r="16" spans="1:8" ht="19.5" customHeight="1">
      <c r="A16" s="30"/>
      <c r="B16" s="260" t="s">
        <v>572</v>
      </c>
      <c r="C16" s="25">
        <v>0</v>
      </c>
      <c r="D16" s="25">
        <v>0</v>
      </c>
      <c r="E16" s="25">
        <v>40000</v>
      </c>
      <c r="F16" s="25">
        <v>40000</v>
      </c>
      <c r="G16" s="25">
        <v>40000</v>
      </c>
      <c r="H16" s="25">
        <v>40000</v>
      </c>
    </row>
    <row r="17" spans="1:8" ht="19.5" customHeight="1">
      <c r="A17" s="30"/>
      <c r="B17" s="260" t="s">
        <v>467</v>
      </c>
      <c r="C17" s="25">
        <v>1200000</v>
      </c>
      <c r="D17" s="25">
        <v>1200000</v>
      </c>
      <c r="E17" s="25">
        <v>1200000</v>
      </c>
      <c r="F17" s="25">
        <v>1200000</v>
      </c>
      <c r="G17" s="25">
        <v>1200000</v>
      </c>
      <c r="H17" s="25">
        <v>1200000</v>
      </c>
    </row>
    <row r="18" spans="1:8" ht="19.5" customHeight="1">
      <c r="A18" s="30"/>
      <c r="B18" s="258" t="s">
        <v>472</v>
      </c>
      <c r="C18" s="25">
        <v>700000</v>
      </c>
      <c r="D18" s="25">
        <v>700000</v>
      </c>
      <c r="E18" s="25">
        <v>700000</v>
      </c>
      <c r="F18" s="25">
        <v>700000</v>
      </c>
      <c r="G18" s="25">
        <v>500000</v>
      </c>
      <c r="H18" s="25">
        <v>346302</v>
      </c>
    </row>
    <row r="19" spans="1:8" ht="19.5" customHeight="1">
      <c r="A19" s="30"/>
      <c r="B19" s="258" t="s">
        <v>591</v>
      </c>
      <c r="C19" s="25"/>
      <c r="D19" s="25"/>
      <c r="E19" s="25"/>
      <c r="F19" s="25">
        <v>197000</v>
      </c>
      <c r="G19" s="25">
        <f>F19+173000</f>
        <v>370000</v>
      </c>
      <c r="H19" s="25">
        <v>370000</v>
      </c>
    </row>
    <row r="20" spans="1:8" ht="19.5" customHeight="1">
      <c r="A20" s="30"/>
      <c r="B20" s="375" t="s">
        <v>319</v>
      </c>
      <c r="C20" s="374">
        <f>SUM(C15:C18)</f>
        <v>3517000</v>
      </c>
      <c r="D20" s="374">
        <f>SUM(D15:D18)</f>
        <v>4595230</v>
      </c>
      <c r="E20" s="374">
        <f>SUM(E15:E18)</f>
        <v>9026357</v>
      </c>
      <c r="F20" s="374">
        <f>SUM(F15:F19)</f>
        <v>9223357</v>
      </c>
      <c r="G20" s="374">
        <f>SUM(G15:G19)</f>
        <v>8854661</v>
      </c>
      <c r="H20" s="374">
        <f>SUM(H15:H19)</f>
        <v>8700863</v>
      </c>
    </row>
    <row r="21" spans="1:8" ht="19.5" customHeight="1">
      <c r="A21" s="30"/>
      <c r="B21" s="378" t="s">
        <v>299</v>
      </c>
      <c r="C21" s="379">
        <f aca="true" t="shared" si="1" ref="C21:H21">C13+C20</f>
        <v>50779000</v>
      </c>
      <c r="D21" s="379">
        <f t="shared" si="1"/>
        <v>46651680</v>
      </c>
      <c r="E21" s="379">
        <f t="shared" si="1"/>
        <v>51221564</v>
      </c>
      <c r="F21" s="379">
        <f t="shared" si="1"/>
        <v>54360495</v>
      </c>
      <c r="G21" s="379">
        <f t="shared" si="1"/>
        <v>55018461</v>
      </c>
      <c r="H21" s="379">
        <f t="shared" si="1"/>
        <v>54864663</v>
      </c>
    </row>
    <row r="22" spans="1:8" ht="19.5" customHeight="1">
      <c r="A22" s="30">
        <v>2</v>
      </c>
      <c r="B22" s="76" t="s">
        <v>468</v>
      </c>
      <c r="C22" s="24"/>
      <c r="D22" s="24"/>
      <c r="E22" s="24"/>
      <c r="F22" s="24"/>
      <c r="G22" s="24"/>
      <c r="H22" s="24"/>
    </row>
    <row r="23" spans="1:8" ht="19.5" customHeight="1">
      <c r="A23" s="30"/>
      <c r="B23" s="257" t="s">
        <v>469</v>
      </c>
      <c r="C23" s="24">
        <v>31500000</v>
      </c>
      <c r="D23" s="358">
        <v>0</v>
      </c>
      <c r="E23" s="358">
        <v>0</v>
      </c>
      <c r="F23" s="358">
        <v>1485900</v>
      </c>
      <c r="G23" s="358">
        <f>F23+365760</f>
        <v>1851660</v>
      </c>
      <c r="H23" s="358">
        <v>1851660</v>
      </c>
    </row>
    <row r="24" spans="1:8" ht="19.5" customHeight="1">
      <c r="A24" s="30"/>
      <c r="B24" s="257" t="s">
        <v>570</v>
      </c>
      <c r="C24" s="24">
        <v>0</v>
      </c>
      <c r="D24" s="256">
        <v>0</v>
      </c>
      <c r="E24" s="256">
        <v>41160604</v>
      </c>
      <c r="F24" s="256">
        <v>41160604</v>
      </c>
      <c r="G24" s="256">
        <v>41160604</v>
      </c>
      <c r="H24" s="256">
        <v>39103204</v>
      </c>
    </row>
    <row r="25" spans="1:8" ht="19.5" customHeight="1">
      <c r="A25" s="30"/>
      <c r="B25" s="257" t="s">
        <v>592</v>
      </c>
      <c r="C25" s="24"/>
      <c r="D25" s="256"/>
      <c r="E25" s="256"/>
      <c r="F25" s="256">
        <v>16000000</v>
      </c>
      <c r="G25" s="256">
        <v>16000000</v>
      </c>
      <c r="H25" s="256">
        <v>16000000</v>
      </c>
    </row>
    <row r="26" spans="1:8" ht="19.5" customHeight="1">
      <c r="A26" s="30"/>
      <c r="B26" s="257" t="s">
        <v>610</v>
      </c>
      <c r="C26" s="24"/>
      <c r="D26" s="256"/>
      <c r="E26" s="256"/>
      <c r="F26" s="256"/>
      <c r="G26" s="256">
        <v>1250000</v>
      </c>
      <c r="H26" s="256">
        <v>1250000</v>
      </c>
    </row>
    <row r="27" spans="1:8" ht="19.5" customHeight="1">
      <c r="A27" s="30"/>
      <c r="B27" s="378" t="s">
        <v>419</v>
      </c>
      <c r="C27" s="379">
        <f>SUM(C23:C24)</f>
        <v>31500000</v>
      </c>
      <c r="D27" s="379">
        <f>SUM(D23:D24)</f>
        <v>0</v>
      </c>
      <c r="E27" s="379">
        <f>SUM(E23:E24)</f>
        <v>41160604</v>
      </c>
      <c r="F27" s="379">
        <f>SUM(F23:F25)</f>
        <v>58646504</v>
      </c>
      <c r="G27" s="379">
        <f>SUM(G23:G26)</f>
        <v>60262264</v>
      </c>
      <c r="H27" s="379">
        <f>SUM(H23:H26)</f>
        <v>58204864</v>
      </c>
    </row>
    <row r="28" spans="1:8" ht="19.5" customHeight="1">
      <c r="A28" s="30" t="s">
        <v>5</v>
      </c>
      <c r="B28" s="76" t="s">
        <v>300</v>
      </c>
      <c r="C28" s="24"/>
      <c r="D28" s="24"/>
      <c r="E28" s="24"/>
      <c r="F28" s="24"/>
      <c r="G28" s="24"/>
      <c r="H28" s="24"/>
    </row>
    <row r="29" spans="1:8" ht="19.5" customHeight="1">
      <c r="A29" s="30"/>
      <c r="B29" s="259" t="s">
        <v>304</v>
      </c>
      <c r="C29" s="25">
        <v>2000000</v>
      </c>
      <c r="D29" s="25">
        <v>2500000</v>
      </c>
      <c r="E29" s="25">
        <v>2500000</v>
      </c>
      <c r="F29" s="25">
        <v>2500000</v>
      </c>
      <c r="G29" s="25">
        <v>2418840</v>
      </c>
      <c r="H29" s="25">
        <v>2418840</v>
      </c>
    </row>
    <row r="30" spans="1:8" ht="19.5" customHeight="1">
      <c r="A30" s="30"/>
      <c r="B30" s="259" t="s">
        <v>305</v>
      </c>
      <c r="C30" s="25">
        <v>2300000</v>
      </c>
      <c r="D30" s="25">
        <v>2500000</v>
      </c>
      <c r="E30" s="25">
        <v>2500000</v>
      </c>
      <c r="F30" s="25">
        <v>2500000</v>
      </c>
      <c r="G30" s="25">
        <v>2154824</v>
      </c>
      <c r="H30" s="25">
        <v>2154824</v>
      </c>
    </row>
    <row r="31" spans="1:8" ht="19.5" customHeight="1">
      <c r="A31" s="30"/>
      <c r="B31" s="257" t="s">
        <v>306</v>
      </c>
      <c r="C31" s="25">
        <v>4000000</v>
      </c>
      <c r="D31" s="25">
        <v>6000000</v>
      </c>
      <c r="E31" s="25">
        <v>6000000</v>
      </c>
      <c r="F31" s="25">
        <v>6000000</v>
      </c>
      <c r="G31" s="25">
        <v>7203605</v>
      </c>
      <c r="H31" s="25">
        <v>7203605</v>
      </c>
    </row>
    <row r="32" spans="1:8" ht="19.5" customHeight="1">
      <c r="A32" s="30"/>
      <c r="B32" s="80" t="s">
        <v>307</v>
      </c>
      <c r="C32" s="43">
        <v>1300000</v>
      </c>
      <c r="D32" s="43">
        <v>1300000</v>
      </c>
      <c r="E32" s="43">
        <v>1300000</v>
      </c>
      <c r="F32" s="43">
        <v>1300000</v>
      </c>
      <c r="G32" s="43">
        <v>1340035</v>
      </c>
      <c r="H32" s="43">
        <v>1340035</v>
      </c>
    </row>
    <row r="33" spans="1:8" ht="19.5" customHeight="1">
      <c r="A33" s="30"/>
      <c r="B33" s="80" t="s">
        <v>308</v>
      </c>
      <c r="C33" s="43"/>
      <c r="D33" s="43"/>
      <c r="E33" s="43"/>
      <c r="F33" s="43"/>
      <c r="G33" s="43">
        <v>245174</v>
      </c>
      <c r="H33" s="43">
        <v>245174</v>
      </c>
    </row>
    <row r="34" spans="1:8" ht="19.5" customHeight="1">
      <c r="A34" s="30"/>
      <c r="B34" s="378" t="s">
        <v>98</v>
      </c>
      <c r="C34" s="379">
        <f aca="true" t="shared" si="2" ref="C34:H34">SUM(C29:C33)</f>
        <v>9600000</v>
      </c>
      <c r="D34" s="379">
        <f t="shared" si="2"/>
        <v>12300000</v>
      </c>
      <c r="E34" s="379">
        <f t="shared" si="2"/>
        <v>12300000</v>
      </c>
      <c r="F34" s="379">
        <f t="shared" si="2"/>
        <v>12300000</v>
      </c>
      <c r="G34" s="379">
        <f t="shared" si="2"/>
        <v>13362478</v>
      </c>
      <c r="H34" s="379">
        <f t="shared" si="2"/>
        <v>13362478</v>
      </c>
    </row>
    <row r="35" spans="1:8" ht="19.5" customHeight="1">
      <c r="A35" s="30" t="s">
        <v>6</v>
      </c>
      <c r="B35" s="378" t="s">
        <v>301</v>
      </c>
      <c r="C35" s="379">
        <v>2881000</v>
      </c>
      <c r="D35" s="379">
        <v>2913000</v>
      </c>
      <c r="E35" s="379">
        <v>2913000</v>
      </c>
      <c r="F35" s="379">
        <v>2913000</v>
      </c>
      <c r="G35" s="379">
        <v>4240473</v>
      </c>
      <c r="H35" s="379">
        <v>4240473</v>
      </c>
    </row>
    <row r="36" spans="1:8" ht="19.5" customHeight="1">
      <c r="A36" s="30" t="s">
        <v>7</v>
      </c>
      <c r="B36" s="378" t="s">
        <v>302</v>
      </c>
      <c r="C36" s="379">
        <v>0</v>
      </c>
      <c r="D36" s="379">
        <v>0</v>
      </c>
      <c r="E36" s="379">
        <v>0</v>
      </c>
      <c r="F36" s="379">
        <v>0</v>
      </c>
      <c r="G36" s="379">
        <v>0</v>
      </c>
      <c r="H36" s="379">
        <v>0</v>
      </c>
    </row>
    <row r="37" spans="1:8" ht="19.5" customHeight="1">
      <c r="A37" s="30" t="s">
        <v>303</v>
      </c>
      <c r="B37" s="76" t="s">
        <v>309</v>
      </c>
      <c r="C37" s="24"/>
      <c r="D37" s="24"/>
      <c r="E37" s="24"/>
      <c r="F37" s="24"/>
      <c r="G37" s="24"/>
      <c r="H37" s="24"/>
    </row>
    <row r="38" spans="1:8" ht="19.5" customHeight="1">
      <c r="A38" s="30"/>
      <c r="B38" s="76" t="s">
        <v>310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ht="19.5" customHeight="1">
      <c r="A39" s="193" t="s">
        <v>15</v>
      </c>
      <c r="B39" s="261" t="s">
        <v>311</v>
      </c>
      <c r="C39" s="256"/>
      <c r="D39" s="256"/>
      <c r="E39" s="256"/>
      <c r="F39" s="256"/>
      <c r="G39" s="256"/>
      <c r="H39" s="256"/>
    </row>
    <row r="40" spans="1:8" ht="19.5" customHeight="1">
      <c r="A40" s="23"/>
      <c r="B40" s="257" t="s">
        <v>498</v>
      </c>
      <c r="C40" s="256">
        <v>26000</v>
      </c>
      <c r="D40" s="256">
        <v>0</v>
      </c>
      <c r="E40" s="256">
        <v>0</v>
      </c>
      <c r="F40" s="256">
        <v>0</v>
      </c>
      <c r="G40" s="256">
        <v>0</v>
      </c>
      <c r="H40" s="256">
        <v>0</v>
      </c>
    </row>
    <row r="41" spans="1:8" ht="19.5" customHeight="1">
      <c r="A41" s="23"/>
      <c r="B41" s="257" t="s">
        <v>571</v>
      </c>
      <c r="C41" s="256"/>
      <c r="D41" s="256"/>
      <c r="E41" s="256">
        <v>7662000</v>
      </c>
      <c r="F41" s="256">
        <v>7662000</v>
      </c>
      <c r="G41" s="256">
        <v>7662000</v>
      </c>
      <c r="H41" s="256">
        <v>7662000</v>
      </c>
    </row>
    <row r="42" spans="1:8" ht="19.5" customHeight="1">
      <c r="A42" s="26"/>
      <c r="B42" s="261" t="s">
        <v>312</v>
      </c>
      <c r="C42" s="24">
        <f>SUM(C40:C40)</f>
        <v>26000</v>
      </c>
      <c r="D42" s="24">
        <f>SUM(D40:D40)</f>
        <v>0</v>
      </c>
      <c r="E42" s="24">
        <f>SUM(E40:E41)</f>
        <v>7662000</v>
      </c>
      <c r="F42" s="24">
        <f>SUM(F40:F41)</f>
        <v>7662000</v>
      </c>
      <c r="G42" s="24">
        <f>SUM(G40:G41)</f>
        <v>7662000</v>
      </c>
      <c r="H42" s="24">
        <f>SUM(H40:H41)</f>
        <v>7662000</v>
      </c>
    </row>
    <row r="43" spans="1:8" ht="19.5" customHeight="1">
      <c r="A43" s="28" t="s">
        <v>20</v>
      </c>
      <c r="B43" s="76" t="s">
        <v>313</v>
      </c>
      <c r="C43" s="25"/>
      <c r="D43" s="25"/>
      <c r="E43" s="25"/>
      <c r="F43" s="25"/>
      <c r="G43" s="25"/>
      <c r="H43" s="25"/>
    </row>
    <row r="44" spans="1:8" ht="19.5" customHeight="1">
      <c r="A44" s="28"/>
      <c r="B44" s="76" t="s">
        <v>314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9.5" customHeight="1">
      <c r="A45" s="380"/>
      <c r="B45" s="376" t="s">
        <v>224</v>
      </c>
      <c r="C45" s="377">
        <f aca="true" t="shared" si="3" ref="C45:H45">SUM(+C42+C38+C35+C34+C27+C21)</f>
        <v>94786000</v>
      </c>
      <c r="D45" s="377">
        <f t="shared" si="3"/>
        <v>61864680</v>
      </c>
      <c r="E45" s="377">
        <f t="shared" si="3"/>
        <v>115257168</v>
      </c>
      <c r="F45" s="377">
        <f t="shared" si="3"/>
        <v>135881999</v>
      </c>
      <c r="G45" s="377">
        <f t="shared" si="3"/>
        <v>140545676</v>
      </c>
      <c r="H45" s="377">
        <f t="shared" si="3"/>
        <v>138334478</v>
      </c>
    </row>
    <row r="46" spans="1:8" ht="19.5" customHeight="1">
      <c r="A46" s="28" t="s">
        <v>122</v>
      </c>
      <c r="B46" s="76" t="s">
        <v>316</v>
      </c>
      <c r="C46" s="24"/>
      <c r="D46" s="24"/>
      <c r="E46" s="24"/>
      <c r="F46" s="24"/>
      <c r="G46" s="24"/>
      <c r="H46" s="24"/>
    </row>
    <row r="47" spans="1:8" ht="19.5" customHeight="1">
      <c r="A47" s="28"/>
      <c r="B47" s="76" t="s">
        <v>315</v>
      </c>
      <c r="C47" s="24">
        <v>5923000</v>
      </c>
      <c r="D47" s="24">
        <v>8696901</v>
      </c>
      <c r="E47" s="24">
        <v>8696901</v>
      </c>
      <c r="F47" s="24">
        <v>8696901</v>
      </c>
      <c r="G47" s="24">
        <v>8696901</v>
      </c>
      <c r="H47" s="24">
        <v>7528042</v>
      </c>
    </row>
    <row r="48" spans="1:8" ht="19.5" customHeight="1">
      <c r="A48" s="28"/>
      <c r="B48" s="76" t="s">
        <v>602</v>
      </c>
      <c r="C48" s="24"/>
      <c r="D48" s="24"/>
      <c r="E48" s="24"/>
      <c r="F48" s="24"/>
      <c r="G48" s="24">
        <v>1411250</v>
      </c>
      <c r="H48" s="24">
        <v>1411250</v>
      </c>
    </row>
    <row r="49" spans="1:8" ht="19.5" customHeight="1">
      <c r="A49" s="201"/>
      <c r="B49" s="202" t="s">
        <v>85</v>
      </c>
      <c r="C49" s="203">
        <f>C21+C27+C34+C35+C36+C38+C42+C44+C47</f>
        <v>100709000</v>
      </c>
      <c r="D49" s="203">
        <f>D21+D27+D34+D35+D36+D38+D42+D44+D47</f>
        <v>70561581</v>
      </c>
      <c r="E49" s="203">
        <f>E21+E27+E34+E35+E36+E38+E42+E44+E47</f>
        <v>123954069</v>
      </c>
      <c r="F49" s="203">
        <f>F21+F27+F34+F35+F36+F38+F42+F44+F47</f>
        <v>144578900</v>
      </c>
      <c r="G49" s="203">
        <f>G21+G27+G34+G35+G36+G38+G42+G44+G47+G48</f>
        <v>150653827</v>
      </c>
      <c r="H49" s="203">
        <f>H21+H27+H34+H35+H36+H38+H42+H44+H47+H48</f>
        <v>147273770</v>
      </c>
    </row>
    <row r="50" spans="1:8" ht="19.5" customHeight="1">
      <c r="A50" s="28" t="s">
        <v>90</v>
      </c>
      <c r="B50" s="82" t="s">
        <v>462</v>
      </c>
      <c r="C50" s="81"/>
      <c r="D50" s="81"/>
      <c r="E50" s="81"/>
      <c r="F50" s="81"/>
      <c r="G50" s="81"/>
      <c r="H50" s="81"/>
    </row>
    <row r="51" spans="1:8" ht="19.5" customHeight="1">
      <c r="A51" s="28" t="s">
        <v>33</v>
      </c>
      <c r="B51" s="76" t="s">
        <v>53</v>
      </c>
      <c r="C51" s="24"/>
      <c r="D51" s="24"/>
      <c r="E51" s="24"/>
      <c r="F51" s="24"/>
      <c r="G51" s="24"/>
      <c r="H51" s="24"/>
    </row>
    <row r="52" spans="1:8" ht="19.5" customHeight="1">
      <c r="A52" s="28" t="s">
        <v>2</v>
      </c>
      <c r="B52" s="74" t="s">
        <v>55</v>
      </c>
      <c r="C52" s="25">
        <v>17631000</v>
      </c>
      <c r="D52" s="25">
        <v>19716750</v>
      </c>
      <c r="E52" s="25">
        <v>19716750</v>
      </c>
      <c r="F52" s="25">
        <v>19716750</v>
      </c>
      <c r="G52" s="25">
        <v>21379193</v>
      </c>
      <c r="H52" s="25">
        <v>21379193</v>
      </c>
    </row>
    <row r="53" spans="1:8" ht="19.5" customHeight="1">
      <c r="A53" s="28"/>
      <c r="B53" s="76" t="s">
        <v>54</v>
      </c>
      <c r="C53" s="25">
        <f aca="true" t="shared" si="4" ref="C53:H53">C52</f>
        <v>17631000</v>
      </c>
      <c r="D53" s="24">
        <f t="shared" si="4"/>
        <v>19716750</v>
      </c>
      <c r="E53" s="24">
        <f t="shared" si="4"/>
        <v>19716750</v>
      </c>
      <c r="F53" s="24">
        <f t="shared" si="4"/>
        <v>19716750</v>
      </c>
      <c r="G53" s="24">
        <f t="shared" si="4"/>
        <v>21379193</v>
      </c>
      <c r="H53" s="24">
        <f t="shared" si="4"/>
        <v>21379193</v>
      </c>
    </row>
    <row r="54" spans="1:8" ht="19.5" customHeight="1">
      <c r="A54" s="28" t="s">
        <v>122</v>
      </c>
      <c r="B54" s="76" t="s">
        <v>315</v>
      </c>
      <c r="C54" s="25">
        <v>0</v>
      </c>
      <c r="D54" s="25">
        <v>0</v>
      </c>
      <c r="E54" s="25">
        <v>3601444</v>
      </c>
      <c r="F54" s="25">
        <v>3601444</v>
      </c>
      <c r="G54" s="25">
        <v>3601444</v>
      </c>
      <c r="H54" s="25">
        <v>3601444</v>
      </c>
    </row>
    <row r="55" spans="1:8" ht="19.5" customHeight="1">
      <c r="A55" s="207"/>
      <c r="B55" s="202" t="s">
        <v>470</v>
      </c>
      <c r="C55" s="203">
        <f aca="true" t="shared" si="5" ref="C55:H55">SUM(C53:C54)</f>
        <v>17631000</v>
      </c>
      <c r="D55" s="203">
        <f t="shared" si="5"/>
        <v>19716750</v>
      </c>
      <c r="E55" s="203">
        <f t="shared" si="5"/>
        <v>23318194</v>
      </c>
      <c r="F55" s="203">
        <f t="shared" si="5"/>
        <v>23318194</v>
      </c>
      <c r="G55" s="203">
        <f t="shared" si="5"/>
        <v>24980637</v>
      </c>
      <c r="H55" s="203">
        <f t="shared" si="5"/>
        <v>24980637</v>
      </c>
    </row>
    <row r="56" spans="1:8" ht="19.5" customHeight="1">
      <c r="A56" s="201"/>
      <c r="B56" s="202" t="s">
        <v>86</v>
      </c>
      <c r="C56" s="203">
        <f aca="true" t="shared" si="6" ref="C56:H56">SUM(C55+C49)</f>
        <v>118340000</v>
      </c>
      <c r="D56" s="203">
        <f t="shared" si="6"/>
        <v>90278331</v>
      </c>
      <c r="E56" s="203">
        <f t="shared" si="6"/>
        <v>147272263</v>
      </c>
      <c r="F56" s="203">
        <f t="shared" si="6"/>
        <v>167897094</v>
      </c>
      <c r="G56" s="203">
        <f t="shared" si="6"/>
        <v>175634464</v>
      </c>
      <c r="H56" s="203">
        <f t="shared" si="6"/>
        <v>172254407</v>
      </c>
    </row>
    <row r="57" spans="1:4" ht="14.25">
      <c r="A57" s="27"/>
      <c r="B57" s="27"/>
      <c r="C57" s="27"/>
      <c r="D57" s="27"/>
    </row>
    <row r="58" spans="1:4" ht="14.25">
      <c r="A58" s="27"/>
      <c r="B58" s="27"/>
      <c r="C58" s="27"/>
      <c r="D58" s="27"/>
    </row>
    <row r="59" spans="1:4" ht="14.25">
      <c r="A59" s="27"/>
      <c r="B59" s="27"/>
      <c r="C59" s="27"/>
      <c r="D59" s="27"/>
    </row>
    <row r="60" spans="1:4" ht="14.25">
      <c r="A60" s="27"/>
      <c r="B60" s="27"/>
      <c r="C60" s="27"/>
      <c r="D60" s="27"/>
    </row>
    <row r="61" spans="1:4" ht="14.25">
      <c r="A61" s="27"/>
      <c r="B61" s="27"/>
      <c r="C61" s="27"/>
      <c r="D61" s="27"/>
    </row>
    <row r="62" spans="1:4" ht="18" customHeight="1">
      <c r="A62" s="27"/>
      <c r="B62" s="27"/>
      <c r="C62" s="27"/>
      <c r="D62" s="27"/>
    </row>
    <row r="63" spans="1:4" ht="14.25">
      <c r="A63" s="27"/>
      <c r="B63" s="27"/>
      <c r="C63" s="27"/>
      <c r="D63" s="27"/>
    </row>
    <row r="64" spans="1:4" ht="14.25">
      <c r="A64" s="27"/>
      <c r="B64" s="27"/>
      <c r="C64" s="27"/>
      <c r="D64" s="27"/>
    </row>
    <row r="65" spans="1:4" ht="13.5" customHeight="1">
      <c r="A65" s="27"/>
      <c r="B65" s="27"/>
      <c r="C65" s="27"/>
      <c r="D65" s="27"/>
    </row>
    <row r="66" spans="1:4" ht="14.25">
      <c r="A66" s="27"/>
      <c r="B66" s="27"/>
      <c r="C66" s="27"/>
      <c r="D66" s="27"/>
    </row>
    <row r="67" spans="1:4" ht="14.25">
      <c r="A67" s="27"/>
      <c r="B67" s="27"/>
      <c r="C67" s="27"/>
      <c r="D67" s="27"/>
    </row>
    <row r="68" spans="1:4" ht="14.25">
      <c r="A68" s="27"/>
      <c r="B68" s="27"/>
      <c r="C68" s="27"/>
      <c r="D68" s="27"/>
    </row>
    <row r="69" spans="1:4" ht="14.25">
      <c r="A69" s="27"/>
      <c r="B69" s="27"/>
      <c r="C69" s="27"/>
      <c r="D69" s="27"/>
    </row>
    <row r="70" spans="1:4" ht="14.25">
      <c r="A70" s="27"/>
      <c r="B70" s="27"/>
      <c r="C70" s="27"/>
      <c r="D70" s="27"/>
    </row>
    <row r="71" spans="1:4" ht="14.25">
      <c r="A71" s="27"/>
      <c r="B71" s="27"/>
      <c r="C71" s="27"/>
      <c r="D71" s="27"/>
    </row>
    <row r="72" spans="1:4" ht="14.25">
      <c r="A72" s="27"/>
      <c r="B72" s="27"/>
      <c r="C72" s="27"/>
      <c r="D72" s="27"/>
    </row>
    <row r="73" spans="1:4" ht="14.25">
      <c r="A73" s="27"/>
      <c r="B73" s="27"/>
      <c r="C73" s="27"/>
      <c r="D73" s="27"/>
    </row>
    <row r="74" spans="1:4" ht="14.25">
      <c r="A74" s="27"/>
      <c r="B74" s="27"/>
      <c r="C74" s="27"/>
      <c r="D74" s="27"/>
    </row>
    <row r="75" spans="1:4" ht="14.25">
      <c r="A75" s="27"/>
      <c r="B75" s="27"/>
      <c r="C75" s="27"/>
      <c r="D75" s="27"/>
    </row>
    <row r="76" spans="1:4" ht="14.25">
      <c r="A76" s="27"/>
      <c r="B76" s="27"/>
      <c r="C76" s="27"/>
      <c r="D76" s="27"/>
    </row>
    <row r="77" spans="1:4" ht="18" customHeight="1">
      <c r="A77" s="27"/>
      <c r="B77" s="27"/>
      <c r="C77" s="27"/>
      <c r="D77" s="27"/>
    </row>
    <row r="78" spans="1:4" ht="12.75" customHeight="1">
      <c r="A78" s="27"/>
      <c r="B78" s="27"/>
      <c r="C78" s="27"/>
      <c r="D78" s="27"/>
    </row>
    <row r="79" spans="1:4" ht="14.25">
      <c r="A79" s="27"/>
      <c r="B79" s="27"/>
      <c r="C79" s="27"/>
      <c r="D79" s="27"/>
    </row>
    <row r="80" spans="1:4" ht="14.25">
      <c r="A80" s="27"/>
      <c r="B80" s="27"/>
      <c r="C80" s="27"/>
      <c r="D80" s="27"/>
    </row>
    <row r="81" spans="1:4" ht="15" customHeight="1">
      <c r="A81" s="27"/>
      <c r="B81" s="27"/>
      <c r="C81" s="27"/>
      <c r="D81" s="27"/>
    </row>
    <row r="82" spans="1:4" ht="14.25">
      <c r="A82" s="27"/>
      <c r="B82" s="27"/>
      <c r="C82" s="27"/>
      <c r="D82" s="27"/>
    </row>
    <row r="83" spans="1:4" ht="14.25">
      <c r="A83" s="27"/>
      <c r="B83" s="27"/>
      <c r="C83" s="27"/>
      <c r="D83" s="27"/>
    </row>
    <row r="84" spans="1:4" ht="14.25">
      <c r="A84" s="27"/>
      <c r="B84" s="27"/>
      <c r="C84" s="27"/>
      <c r="D84" s="27"/>
    </row>
    <row r="85" spans="1:4" ht="14.25">
      <c r="A85" s="27"/>
      <c r="B85" s="27"/>
      <c r="C85" s="27"/>
      <c r="D85" s="27"/>
    </row>
    <row r="86" spans="1:4" ht="14.25">
      <c r="A86" s="27"/>
      <c r="B86" s="27"/>
      <c r="C86" s="27"/>
      <c r="D86" s="27"/>
    </row>
    <row r="87" spans="1:4" ht="14.25">
      <c r="A87" s="27"/>
      <c r="B87" s="27"/>
      <c r="C87" s="27"/>
      <c r="D87" s="27"/>
    </row>
    <row r="88" spans="1:4" ht="14.25">
      <c r="A88" s="27"/>
      <c r="B88" s="27"/>
      <c r="C88" s="27"/>
      <c r="D88" s="27"/>
    </row>
    <row r="89" spans="1:4" ht="14.25">
      <c r="A89" s="27"/>
      <c r="B89" s="27"/>
      <c r="C89" s="27"/>
      <c r="D89" s="27"/>
    </row>
    <row r="90" spans="1:4" ht="14.25">
      <c r="A90" s="27"/>
      <c r="B90" s="27"/>
      <c r="C90" s="27"/>
      <c r="D90" s="27"/>
    </row>
    <row r="91" spans="1:4" ht="14.25">
      <c r="A91" s="27"/>
      <c r="B91" s="27"/>
      <c r="C91" s="27"/>
      <c r="D91" s="27"/>
    </row>
    <row r="92" spans="1:4" ht="14.25">
      <c r="A92" s="27"/>
      <c r="B92" s="27"/>
      <c r="C92" s="27"/>
      <c r="D92" s="27"/>
    </row>
    <row r="93" spans="1:4" ht="14.25">
      <c r="A93" s="27"/>
      <c r="B93" s="27"/>
      <c r="C93" s="27"/>
      <c r="D93" s="27"/>
    </row>
    <row r="94" spans="1:4" ht="14.25">
      <c r="A94" s="27"/>
      <c r="B94" s="27"/>
      <c r="C94" s="27"/>
      <c r="D94" s="27"/>
    </row>
    <row r="95" spans="1:4" ht="14.25">
      <c r="A95" s="27"/>
      <c r="B95" s="27"/>
      <c r="C95" s="27"/>
      <c r="D95" s="27"/>
    </row>
    <row r="96" spans="1:4" ht="14.25">
      <c r="A96" s="27"/>
      <c r="B96" s="27"/>
      <c r="C96" s="27"/>
      <c r="D96" s="27"/>
    </row>
    <row r="97" spans="1:4" ht="14.25">
      <c r="A97" s="27"/>
      <c r="B97" s="27"/>
      <c r="C97" s="27"/>
      <c r="D97" s="27"/>
    </row>
    <row r="98" spans="1:4" ht="14.25">
      <c r="A98" s="27"/>
      <c r="B98" s="27"/>
      <c r="C98" s="27"/>
      <c r="D98" s="27"/>
    </row>
    <row r="99" spans="1:4" ht="14.25">
      <c r="A99" s="27"/>
      <c r="B99" s="27"/>
      <c r="C99" s="27"/>
      <c r="D99" s="27"/>
    </row>
    <row r="100" spans="1:4" ht="14.25">
      <c r="A100" s="27"/>
      <c r="B100" s="27"/>
      <c r="C100" s="27"/>
      <c r="D100" s="27"/>
    </row>
    <row r="101" spans="1:4" ht="14.25">
      <c r="A101" s="27"/>
      <c r="B101" s="27"/>
      <c r="C101" s="27"/>
      <c r="D101" s="27"/>
    </row>
    <row r="102" spans="1:4" ht="14.25">
      <c r="A102" s="27"/>
      <c r="B102" s="27"/>
      <c r="C102" s="27"/>
      <c r="D102" s="27"/>
    </row>
    <row r="103" spans="1:4" ht="14.25">
      <c r="A103" s="27"/>
      <c r="B103" s="27"/>
      <c r="C103" s="27"/>
      <c r="D103" s="27"/>
    </row>
    <row r="104" spans="1:4" ht="14.25">
      <c r="A104" s="27"/>
      <c r="B104" s="27"/>
      <c r="C104" s="27"/>
      <c r="D104" s="27"/>
    </row>
    <row r="105" spans="1:4" ht="14.25">
      <c r="A105" s="27"/>
      <c r="B105" s="27"/>
      <c r="C105" s="27"/>
      <c r="D105" s="27"/>
    </row>
    <row r="106" spans="1:4" ht="14.25">
      <c r="A106" s="27"/>
      <c r="B106" s="27"/>
      <c r="C106" s="27"/>
      <c r="D106" s="27"/>
    </row>
    <row r="107" spans="1:4" ht="14.25">
      <c r="A107" s="27"/>
      <c r="B107" s="27"/>
      <c r="C107" s="27"/>
      <c r="D107" s="27"/>
    </row>
    <row r="108" spans="1:4" ht="14.25">
      <c r="A108" s="27"/>
      <c r="B108" s="27"/>
      <c r="C108" s="27"/>
      <c r="D108" s="27"/>
    </row>
    <row r="109" spans="1:4" ht="14.25">
      <c r="A109" s="27"/>
      <c r="B109" s="27"/>
      <c r="C109" s="27"/>
      <c r="D109" s="27"/>
    </row>
    <row r="110" spans="1:4" ht="14.25">
      <c r="A110" s="27"/>
      <c r="B110" s="27"/>
      <c r="C110" s="27"/>
      <c r="D110" s="27"/>
    </row>
    <row r="111" spans="1:4" ht="14.25">
      <c r="A111" s="27"/>
      <c r="B111" s="27"/>
      <c r="C111" s="27"/>
      <c r="D111" s="27"/>
    </row>
    <row r="112" spans="1:4" ht="14.25">
      <c r="A112" s="27"/>
      <c r="B112" s="27"/>
      <c r="C112" s="27"/>
      <c r="D112" s="27"/>
    </row>
    <row r="113" spans="1:4" ht="14.25">
      <c r="A113" s="27"/>
      <c r="B113" s="27"/>
      <c r="C113" s="27"/>
      <c r="D113" s="27"/>
    </row>
    <row r="114" spans="1:4" ht="14.25">
      <c r="A114" s="27"/>
      <c r="B114" s="27"/>
      <c r="C114" s="27"/>
      <c r="D114" s="27"/>
    </row>
    <row r="115" spans="1:4" ht="14.25">
      <c r="A115" s="27"/>
      <c r="B115" s="27"/>
      <c r="C115" s="27"/>
      <c r="D115" s="27"/>
    </row>
    <row r="116" spans="1:4" ht="14.25">
      <c r="A116" s="27"/>
      <c r="B116" s="27"/>
      <c r="C116" s="27"/>
      <c r="D116" s="27"/>
    </row>
    <row r="117" spans="1:4" ht="14.25">
      <c r="A117" s="27"/>
      <c r="B117" s="27"/>
      <c r="C117" s="27"/>
      <c r="D117" s="27"/>
    </row>
    <row r="118" spans="1:4" ht="14.25">
      <c r="A118" s="27"/>
      <c r="B118" s="27"/>
      <c r="C118" s="27"/>
      <c r="D118" s="27"/>
    </row>
    <row r="119" spans="1:4" ht="14.25">
      <c r="A119" s="27"/>
      <c r="B119" s="27"/>
      <c r="C119" s="27"/>
      <c r="D119" s="27"/>
    </row>
    <row r="120" spans="1:4" ht="14.25">
      <c r="A120" s="27"/>
      <c r="B120" s="27"/>
      <c r="C120" s="27"/>
      <c r="D120" s="27"/>
    </row>
    <row r="121" spans="1:4" ht="14.25">
      <c r="A121" s="27"/>
      <c r="B121" s="27"/>
      <c r="C121" s="27"/>
      <c r="D121" s="27"/>
    </row>
    <row r="122" spans="1:4" ht="14.25">
      <c r="A122" s="27"/>
      <c r="B122" s="27"/>
      <c r="C122" s="27"/>
      <c r="D122" s="27"/>
    </row>
    <row r="123" spans="1:4" ht="14.25">
      <c r="A123" s="27"/>
      <c r="B123" s="27"/>
      <c r="C123" s="27"/>
      <c r="D123" s="27"/>
    </row>
    <row r="124" spans="1:4" ht="14.25">
      <c r="A124" s="27"/>
      <c r="B124" s="27"/>
      <c r="C124" s="27"/>
      <c r="D124" s="27"/>
    </row>
    <row r="125" spans="1:4" ht="14.25">
      <c r="A125" s="27"/>
      <c r="B125" s="27"/>
      <c r="C125" s="27"/>
      <c r="D125" s="27"/>
    </row>
    <row r="126" spans="1:4" ht="14.25">
      <c r="A126" s="27"/>
      <c r="B126" s="27"/>
      <c r="C126" s="27"/>
      <c r="D126" s="27"/>
    </row>
    <row r="127" spans="1:4" ht="14.25">
      <c r="A127" s="27"/>
      <c r="B127" s="27"/>
      <c r="C127" s="27"/>
      <c r="D127" s="27"/>
    </row>
    <row r="128" spans="1:4" ht="14.25">
      <c r="A128" s="27"/>
      <c r="B128" s="27"/>
      <c r="C128" s="27"/>
      <c r="D128" s="27"/>
    </row>
    <row r="129" spans="1:4" ht="14.25">
      <c r="A129" s="27"/>
      <c r="B129" s="27"/>
      <c r="C129" s="27"/>
      <c r="D129" s="27"/>
    </row>
    <row r="130" spans="1:4" ht="14.25">
      <c r="A130" s="27"/>
      <c r="B130" s="27"/>
      <c r="C130" s="27"/>
      <c r="D130" s="27"/>
    </row>
    <row r="131" spans="1:4" ht="14.25">
      <c r="A131" s="27"/>
      <c r="B131" s="27"/>
      <c r="C131" s="27"/>
      <c r="D131" s="27"/>
    </row>
    <row r="132" spans="1:4" ht="14.25">
      <c r="A132" s="27"/>
      <c r="B132" s="27"/>
      <c r="C132" s="27"/>
      <c r="D132" s="27"/>
    </row>
    <row r="133" spans="1:4" ht="14.25">
      <c r="A133" s="27"/>
      <c r="B133" s="27"/>
      <c r="C133" s="27"/>
      <c r="D133" s="27"/>
    </row>
    <row r="134" spans="1:4" ht="14.25">
      <c r="A134" s="27"/>
      <c r="B134" s="27"/>
      <c r="C134" s="27"/>
      <c r="D134" s="27"/>
    </row>
    <row r="135" spans="1:4" ht="14.25">
      <c r="A135" s="27"/>
      <c r="B135" s="27"/>
      <c r="C135" s="27"/>
      <c r="D135" s="27"/>
    </row>
    <row r="136" spans="1:4" ht="14.25">
      <c r="A136" s="27"/>
      <c r="B136" s="27"/>
      <c r="C136" s="27"/>
      <c r="D136" s="27"/>
    </row>
    <row r="137" spans="1:4" ht="14.25">
      <c r="A137" s="27"/>
      <c r="B137" s="27"/>
      <c r="C137" s="27"/>
      <c r="D137" s="27"/>
    </row>
    <row r="138" spans="1:4" ht="14.25">
      <c r="A138" s="27"/>
      <c r="B138" s="27"/>
      <c r="C138" s="27"/>
      <c r="D138" s="27"/>
    </row>
    <row r="139" spans="1:4" ht="14.25">
      <c r="A139" s="27"/>
      <c r="B139" s="27"/>
      <c r="C139" s="27"/>
      <c r="D139" s="27"/>
    </row>
    <row r="140" spans="1:4" ht="14.25">
      <c r="A140" s="27"/>
      <c r="B140" s="27"/>
      <c r="C140" s="27"/>
      <c r="D140" s="27"/>
    </row>
    <row r="141" spans="1:4" ht="14.25">
      <c r="A141" s="27"/>
      <c r="B141" s="27"/>
      <c r="C141" s="27"/>
      <c r="D141" s="27"/>
    </row>
    <row r="142" spans="1:4" ht="14.25">
      <c r="A142" s="27"/>
      <c r="B142" s="27"/>
      <c r="C142" s="27"/>
      <c r="D142" s="27"/>
    </row>
    <row r="143" spans="1:4" ht="14.25">
      <c r="A143" s="27"/>
      <c r="B143" s="27"/>
      <c r="C143" s="27"/>
      <c r="D143" s="27"/>
    </row>
    <row r="144" spans="1:4" ht="14.25">
      <c r="A144" s="27"/>
      <c r="B144" s="27"/>
      <c r="C144" s="27"/>
      <c r="D144" s="27"/>
    </row>
    <row r="145" spans="1:4" ht="14.25">
      <c r="A145" s="27"/>
      <c r="B145" s="27"/>
      <c r="C145" s="27"/>
      <c r="D145" s="27"/>
    </row>
    <row r="146" spans="1:4" ht="14.25">
      <c r="A146" s="27"/>
      <c r="B146" s="27"/>
      <c r="C146" s="27"/>
      <c r="D146" s="27"/>
    </row>
    <row r="147" spans="1:4" ht="14.25">
      <c r="A147" s="27"/>
      <c r="B147" s="27"/>
      <c r="C147" s="27"/>
      <c r="D147" s="27"/>
    </row>
    <row r="148" spans="1:4" ht="14.25">
      <c r="A148" s="27"/>
      <c r="B148" s="27"/>
      <c r="C148" s="27"/>
      <c r="D148" s="27"/>
    </row>
    <row r="149" spans="1:4" ht="14.25">
      <c r="A149" s="27"/>
      <c r="B149" s="27"/>
      <c r="C149" s="27"/>
      <c r="D149" s="27"/>
    </row>
    <row r="150" spans="1:4" ht="14.25">
      <c r="A150" s="27"/>
      <c r="B150" s="27"/>
      <c r="C150" s="27"/>
      <c r="D150" s="27"/>
    </row>
    <row r="151" spans="1:4" ht="14.25">
      <c r="A151" s="27"/>
      <c r="B151" s="27"/>
      <c r="C151" s="27"/>
      <c r="D151" s="27"/>
    </row>
    <row r="152" spans="1:4" ht="14.25">
      <c r="A152" s="27"/>
      <c r="B152" s="27"/>
      <c r="C152" s="27"/>
      <c r="D152" s="27"/>
    </row>
    <row r="153" spans="1:4" ht="14.25">
      <c r="A153" s="27"/>
      <c r="B153" s="27"/>
      <c r="C153" s="27"/>
      <c r="D153" s="27"/>
    </row>
    <row r="154" spans="1:4" ht="14.25">
      <c r="A154" s="27"/>
      <c r="B154" s="27"/>
      <c r="C154" s="27"/>
      <c r="D154" s="27"/>
    </row>
    <row r="155" spans="1:4" ht="14.25">
      <c r="A155" s="27"/>
      <c r="B155" s="27"/>
      <c r="C155" s="27"/>
      <c r="D155" s="27"/>
    </row>
    <row r="156" spans="1:4" ht="14.25">
      <c r="A156" s="27"/>
      <c r="B156" s="27"/>
      <c r="C156" s="27"/>
      <c r="D156" s="27"/>
    </row>
    <row r="157" spans="1:4" ht="14.25">
      <c r="A157" s="27"/>
      <c r="B157" s="27"/>
      <c r="C157" s="27"/>
      <c r="D157" s="27"/>
    </row>
    <row r="158" spans="1:4" ht="14.25">
      <c r="A158" s="27"/>
      <c r="B158" s="27"/>
      <c r="C158" s="27"/>
      <c r="D158" s="27"/>
    </row>
    <row r="159" spans="1:4" ht="14.25">
      <c r="A159" s="27"/>
      <c r="B159" s="27"/>
      <c r="C159" s="27"/>
      <c r="D159" s="27"/>
    </row>
    <row r="160" spans="1:4" ht="14.25">
      <c r="A160" s="27"/>
      <c r="B160" s="27"/>
      <c r="C160" s="27"/>
      <c r="D160" s="27"/>
    </row>
    <row r="161" spans="1:4" ht="14.25">
      <c r="A161" s="27"/>
      <c r="B161" s="27"/>
      <c r="C161" s="27"/>
      <c r="D161" s="27"/>
    </row>
    <row r="162" spans="1:4" ht="14.25">
      <c r="A162" s="27"/>
      <c r="B162" s="27"/>
      <c r="C162" s="27"/>
      <c r="D162" s="27"/>
    </row>
    <row r="163" spans="1:4" ht="14.25">
      <c r="A163" s="27"/>
      <c r="B163" s="27"/>
      <c r="C163" s="27"/>
      <c r="D163" s="27"/>
    </row>
    <row r="164" spans="1:4" ht="14.25">
      <c r="A164" s="27"/>
      <c r="B164" s="27"/>
      <c r="C164" s="27"/>
      <c r="D164" s="27"/>
    </row>
    <row r="165" spans="1:4" ht="14.25">
      <c r="A165" s="27"/>
      <c r="B165" s="27"/>
      <c r="C165" s="27"/>
      <c r="D165" s="27"/>
    </row>
    <row r="166" spans="1:4" ht="14.25">
      <c r="A166" s="27"/>
      <c r="B166" s="27"/>
      <c r="C166" s="27"/>
      <c r="D166" s="27"/>
    </row>
    <row r="167" spans="1:4" ht="14.25">
      <c r="A167" s="27"/>
      <c r="B167" s="27"/>
      <c r="C167" s="27"/>
      <c r="D167" s="27"/>
    </row>
    <row r="168" spans="1:4" ht="14.25">
      <c r="A168" s="27"/>
      <c r="B168" s="27"/>
      <c r="C168" s="27"/>
      <c r="D168" s="27"/>
    </row>
    <row r="169" spans="1:4" ht="14.25">
      <c r="A169" s="27"/>
      <c r="B169" s="27"/>
      <c r="C169" s="27"/>
      <c r="D169" s="27"/>
    </row>
    <row r="170" spans="1:4" ht="14.25">
      <c r="A170" s="27"/>
      <c r="B170" s="27"/>
      <c r="C170" s="27"/>
      <c r="D170" s="27"/>
    </row>
    <row r="171" spans="1:4" ht="14.25">
      <c r="A171" s="27"/>
      <c r="B171" s="27"/>
      <c r="C171" s="27"/>
      <c r="D171" s="27"/>
    </row>
    <row r="172" spans="1:4" ht="14.25">
      <c r="A172" s="27"/>
      <c r="B172" s="27"/>
      <c r="C172" s="27"/>
      <c r="D172" s="27"/>
    </row>
    <row r="173" spans="1:4" ht="14.25">
      <c r="A173" s="27"/>
      <c r="B173" s="27"/>
      <c r="C173" s="27"/>
      <c r="D173" s="27"/>
    </row>
    <row r="174" spans="1:4" ht="14.25">
      <c r="A174" s="27"/>
      <c r="B174" s="27"/>
      <c r="C174" s="27"/>
      <c r="D174" s="27"/>
    </row>
    <row r="175" spans="1:4" ht="14.25">
      <c r="A175" s="27"/>
      <c r="B175" s="27"/>
      <c r="C175" s="27"/>
      <c r="D175" s="27"/>
    </row>
    <row r="176" spans="1:4" ht="14.25">
      <c r="A176" s="27"/>
      <c r="B176" s="27"/>
      <c r="C176" s="27"/>
      <c r="D176" s="27"/>
    </row>
    <row r="177" spans="1:4" ht="14.25">
      <c r="A177" s="27"/>
      <c r="B177" s="27"/>
      <c r="C177" s="27"/>
      <c r="D177" s="27"/>
    </row>
    <row r="178" spans="1:4" ht="14.25">
      <c r="A178" s="27"/>
      <c r="B178" s="27"/>
      <c r="C178" s="27"/>
      <c r="D178" s="27"/>
    </row>
    <row r="179" spans="1:4" ht="14.25">
      <c r="A179" s="27"/>
      <c r="B179" s="27"/>
      <c r="C179" s="27"/>
      <c r="D179" s="27"/>
    </row>
    <row r="180" spans="1:4" ht="14.25">
      <c r="A180" s="27"/>
      <c r="B180" s="27"/>
      <c r="C180" s="27"/>
      <c r="D180" s="27"/>
    </row>
    <row r="181" spans="1:4" ht="14.25">
      <c r="A181" s="27"/>
      <c r="B181" s="27"/>
      <c r="C181" s="27"/>
      <c r="D181" s="27"/>
    </row>
    <row r="182" spans="1:4" ht="14.25">
      <c r="A182" s="27"/>
      <c r="B182" s="27"/>
      <c r="C182" s="27"/>
      <c r="D182" s="27"/>
    </row>
    <row r="183" spans="1:4" ht="14.25">
      <c r="A183" s="27"/>
      <c r="B183" s="27"/>
      <c r="C183" s="27"/>
      <c r="D183" s="27"/>
    </row>
    <row r="184" spans="1:4" ht="14.25">
      <c r="A184" s="27"/>
      <c r="B184" s="27"/>
      <c r="C184" s="27"/>
      <c r="D184" s="27"/>
    </row>
    <row r="185" spans="1:4" ht="14.25">
      <c r="A185" s="27"/>
      <c r="B185" s="27"/>
      <c r="C185" s="27"/>
      <c r="D185" s="27"/>
    </row>
    <row r="186" spans="1:4" ht="14.25">
      <c r="A186" s="27"/>
      <c r="B186" s="27"/>
      <c r="C186" s="27"/>
      <c r="D186" s="27"/>
    </row>
    <row r="187" spans="1:4" ht="14.25">
      <c r="A187" s="27"/>
      <c r="B187" s="27"/>
      <c r="C187" s="27"/>
      <c r="D187" s="27"/>
    </row>
    <row r="188" spans="1:4" ht="14.25">
      <c r="A188" s="27"/>
      <c r="B188" s="27"/>
      <c r="C188" s="27"/>
      <c r="D188" s="27"/>
    </row>
    <row r="189" spans="1:4" ht="14.25">
      <c r="A189" s="27"/>
      <c r="B189" s="27"/>
      <c r="C189" s="27"/>
      <c r="D189" s="27"/>
    </row>
    <row r="190" spans="1:4" ht="14.25">
      <c r="A190" s="27"/>
      <c r="B190" s="27"/>
      <c r="C190" s="27"/>
      <c r="D190" s="27"/>
    </row>
    <row r="191" spans="1:4" ht="14.25">
      <c r="A191" s="27"/>
      <c r="B191" s="27"/>
      <c r="C191" s="27"/>
      <c r="D191" s="27"/>
    </row>
    <row r="192" spans="1:4" ht="14.25">
      <c r="A192" s="27"/>
      <c r="B192" s="27"/>
      <c r="C192" s="27"/>
      <c r="D192" s="27"/>
    </row>
    <row r="193" spans="1:4" ht="14.25">
      <c r="A193" s="27"/>
      <c r="B193" s="27"/>
      <c r="C193" s="27"/>
      <c r="D193" s="27"/>
    </row>
    <row r="194" spans="1:4" ht="14.25">
      <c r="A194" s="27"/>
      <c r="B194" s="27"/>
      <c r="C194" s="27"/>
      <c r="D194" s="27"/>
    </row>
    <row r="195" spans="1:4" ht="14.25">
      <c r="A195" s="27"/>
      <c r="B195" s="27"/>
      <c r="C195" s="27"/>
      <c r="D195" s="27"/>
    </row>
    <row r="196" spans="1:4" ht="14.25">
      <c r="A196" s="27"/>
      <c r="B196" s="27"/>
      <c r="C196" s="27"/>
      <c r="D196" s="27"/>
    </row>
    <row r="197" spans="1:4" ht="14.25">
      <c r="A197" s="27"/>
      <c r="B197" s="27"/>
      <c r="C197" s="27"/>
      <c r="D197" s="27"/>
    </row>
    <row r="198" spans="1:4" ht="14.25">
      <c r="A198" s="27"/>
      <c r="B198" s="27"/>
      <c r="C198" s="27"/>
      <c r="D198" s="27"/>
    </row>
    <row r="199" spans="1:4" ht="14.25">
      <c r="A199" s="27"/>
      <c r="B199" s="27"/>
      <c r="C199" s="27"/>
      <c r="D199" s="27"/>
    </row>
    <row r="200" spans="1:4" ht="14.25">
      <c r="A200" s="27"/>
      <c r="B200" s="27"/>
      <c r="C200" s="27"/>
      <c r="D200" s="27"/>
    </row>
    <row r="201" spans="1:4" ht="14.25">
      <c r="A201" s="27"/>
      <c r="B201" s="27"/>
      <c r="C201" s="27"/>
      <c r="D201" s="27"/>
    </row>
    <row r="202" spans="1:4" ht="14.25">
      <c r="A202" s="27"/>
      <c r="B202" s="27"/>
      <c r="C202" s="27"/>
      <c r="D202" s="27"/>
    </row>
    <row r="203" spans="1:4" ht="14.25">
      <c r="A203" s="27"/>
      <c r="B203" s="27"/>
      <c r="C203" s="27"/>
      <c r="D203" s="27"/>
    </row>
    <row r="204" spans="1:4" ht="14.25">
      <c r="A204" s="27"/>
      <c r="B204" s="27"/>
      <c r="C204" s="27"/>
      <c r="D204" s="27"/>
    </row>
    <row r="205" spans="1:4" ht="14.25">
      <c r="A205" s="27"/>
      <c r="B205" s="27"/>
      <c r="C205" s="27"/>
      <c r="D205" s="27"/>
    </row>
    <row r="206" spans="1:4" ht="14.25">
      <c r="A206" s="27"/>
      <c r="B206" s="27"/>
      <c r="C206" s="27"/>
      <c r="D206" s="27"/>
    </row>
    <row r="207" spans="1:4" ht="14.25">
      <c r="A207" s="27"/>
      <c r="B207" s="27"/>
      <c r="C207" s="27"/>
      <c r="D207" s="27"/>
    </row>
    <row r="208" spans="1:4" ht="14.25">
      <c r="A208" s="27"/>
      <c r="B208" s="27"/>
      <c r="C208" s="27"/>
      <c r="D208" s="27"/>
    </row>
    <row r="209" spans="1:4" ht="14.25">
      <c r="A209" s="27"/>
      <c r="B209" s="27"/>
      <c r="C209" s="27"/>
      <c r="D209" s="27"/>
    </row>
    <row r="210" spans="1:4" ht="14.25">
      <c r="A210" s="27"/>
      <c r="B210" s="27"/>
      <c r="C210" s="27"/>
      <c r="D210" s="27"/>
    </row>
  </sheetData>
  <sheetProtection/>
  <mergeCells count="8">
    <mergeCell ref="H2:H3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horizontalDpi="600" verticalDpi="600" orientation="portrait" paperSize="9" scale="64" r:id="rId1"/>
  <headerFooter alignWithMargins="0">
    <oddHeader>&amp;C&amp;"Garamond,Félkövér"&amp;12 5/2018. (IV.25.) számú költségvetési rendelethez
ZALASZABAR KÖZSÉG ÖNKORMÁNYZAT ÉS INTÉZMÉNYE 2017.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55"/>
  <sheetViews>
    <sheetView view="pageLayout" zoomScale="70" zoomScaleNormal="65" zoomScaleSheetLayoutView="100" zoomScalePageLayoutView="70" workbookViewId="0" topLeftCell="AE1">
      <selection activeCell="AT48" sqref="AT48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9" width="14.125" style="0" customWidth="1"/>
    <col min="10" max="14" width="13.375" style="0" customWidth="1"/>
    <col min="15" max="24" width="13.625" style="0" customWidth="1"/>
    <col min="25" max="25" width="14.125" style="0" customWidth="1"/>
    <col min="26" max="29" width="13.875" style="0" customWidth="1"/>
    <col min="30" max="31" width="12.625" style="0" customWidth="1"/>
    <col min="32" max="34" width="14.125" style="0" customWidth="1"/>
    <col min="35" max="35" width="12.875" style="0" customWidth="1"/>
    <col min="36" max="37" width="14.00390625" style="0" customWidth="1"/>
    <col min="38" max="41" width="12.875" style="0" customWidth="1"/>
    <col min="42" max="42" width="16.25390625" style="0" customWidth="1"/>
    <col min="43" max="46" width="14.375" style="0" customWidth="1"/>
    <col min="47" max="49" width="16.75390625" style="0" customWidth="1"/>
    <col min="50" max="50" width="17.00390625" style="0" customWidth="1"/>
    <col min="51" max="51" width="16.75390625" style="0" customWidth="1"/>
    <col min="52" max="52" width="17.625" style="0" customWidth="1"/>
    <col min="53" max="53" width="16.875" style="0" customWidth="1"/>
  </cols>
  <sheetData>
    <row r="1" spans="1:52" ht="21.75" customHeight="1">
      <c r="A1" s="702" t="s">
        <v>289</v>
      </c>
      <c r="B1" s="703" t="s">
        <v>129</v>
      </c>
      <c r="C1" s="703" t="s">
        <v>290</v>
      </c>
      <c r="D1" s="705" t="s">
        <v>13</v>
      </c>
      <c r="E1" s="701" t="s">
        <v>355</v>
      </c>
      <c r="F1" s="710"/>
      <c r="G1" s="710"/>
      <c r="H1" s="710"/>
      <c r="I1" s="710"/>
      <c r="J1" s="710"/>
      <c r="K1" s="702"/>
      <c r="L1" s="504"/>
      <c r="M1" s="504"/>
      <c r="N1" s="504"/>
      <c r="O1" s="701" t="s">
        <v>407</v>
      </c>
      <c r="P1" s="710"/>
      <c r="Q1" s="710"/>
      <c r="R1" s="710"/>
      <c r="S1" s="702"/>
      <c r="T1" s="701" t="s">
        <v>130</v>
      </c>
      <c r="U1" s="710"/>
      <c r="V1" s="710"/>
      <c r="W1" s="710"/>
      <c r="X1" s="702"/>
      <c r="Y1" s="701" t="s">
        <v>405</v>
      </c>
      <c r="Z1" s="710"/>
      <c r="AA1" s="710"/>
      <c r="AB1" s="710"/>
      <c r="AC1" s="702"/>
      <c r="AD1" s="701" t="s">
        <v>406</v>
      </c>
      <c r="AE1" s="702"/>
      <c r="AF1" s="707" t="s">
        <v>356</v>
      </c>
      <c r="AG1" s="708"/>
      <c r="AH1" s="708"/>
      <c r="AI1" s="709"/>
      <c r="AJ1" s="701" t="s">
        <v>357</v>
      </c>
      <c r="AK1" s="710"/>
      <c r="AL1" s="710"/>
      <c r="AM1" s="702"/>
      <c r="AN1" s="504"/>
      <c r="AO1" s="504"/>
      <c r="AP1" s="701" t="s">
        <v>613</v>
      </c>
      <c r="AQ1" s="710"/>
      <c r="AR1" s="710"/>
      <c r="AS1" s="710"/>
      <c r="AT1" s="702"/>
      <c r="AU1" s="701" t="s">
        <v>131</v>
      </c>
      <c r="AV1" s="702"/>
      <c r="AW1" s="696" t="s">
        <v>11</v>
      </c>
      <c r="AX1" s="697"/>
      <c r="AY1" s="697"/>
      <c r="AZ1" s="515"/>
    </row>
    <row r="2" spans="1:53" ht="30" customHeight="1">
      <c r="A2" s="700"/>
      <c r="B2" s="704"/>
      <c r="C2" s="704"/>
      <c r="D2" s="706"/>
      <c r="E2" s="698" t="s">
        <v>358</v>
      </c>
      <c r="F2" s="699"/>
      <c r="G2" s="699"/>
      <c r="H2" s="699"/>
      <c r="I2" s="700"/>
      <c r="J2" s="698" t="s">
        <v>359</v>
      </c>
      <c r="K2" s="699"/>
      <c r="L2" s="699"/>
      <c r="M2" s="699"/>
      <c r="N2" s="700"/>
      <c r="O2" s="698"/>
      <c r="P2" s="699"/>
      <c r="Q2" s="699"/>
      <c r="R2" s="699"/>
      <c r="S2" s="700"/>
      <c r="T2" s="698"/>
      <c r="U2" s="699"/>
      <c r="V2" s="699"/>
      <c r="W2" s="699"/>
      <c r="X2" s="700"/>
      <c r="Y2" s="698"/>
      <c r="Z2" s="699"/>
      <c r="AA2" s="699"/>
      <c r="AB2" s="699"/>
      <c r="AC2" s="700"/>
      <c r="AD2" s="698"/>
      <c r="AE2" s="700"/>
      <c r="AF2" s="711" t="s">
        <v>360</v>
      </c>
      <c r="AG2" s="712"/>
      <c r="AH2" s="711" t="s">
        <v>361</v>
      </c>
      <c r="AI2" s="712"/>
      <c r="AJ2" s="707" t="s">
        <v>362</v>
      </c>
      <c r="AK2" s="709"/>
      <c r="AL2" s="698" t="s">
        <v>363</v>
      </c>
      <c r="AM2" s="699"/>
      <c r="AN2" s="700"/>
      <c r="AO2" s="516"/>
      <c r="AP2" s="698"/>
      <c r="AQ2" s="699"/>
      <c r="AR2" s="699"/>
      <c r="AS2" s="699"/>
      <c r="AT2" s="700"/>
      <c r="AU2" s="698"/>
      <c r="AV2" s="700"/>
      <c r="AW2" s="696"/>
      <c r="AX2" s="697"/>
      <c r="AY2" s="697"/>
      <c r="AZ2" s="515"/>
      <c r="BA2" s="515"/>
    </row>
    <row r="3" spans="1:53" ht="21.75" customHeight="1">
      <c r="A3" s="483"/>
      <c r="B3" s="483"/>
      <c r="C3" s="483"/>
      <c r="D3" s="498"/>
      <c r="E3" s="499" t="s">
        <v>573</v>
      </c>
      <c r="F3" s="499" t="s">
        <v>574</v>
      </c>
      <c r="G3" s="499" t="s">
        <v>593</v>
      </c>
      <c r="H3" s="499" t="s">
        <v>611</v>
      </c>
      <c r="I3" s="499" t="s">
        <v>619</v>
      </c>
      <c r="J3" s="499" t="s">
        <v>573</v>
      </c>
      <c r="K3" s="499" t="s">
        <v>574</v>
      </c>
      <c r="L3" s="499" t="s">
        <v>593</v>
      </c>
      <c r="M3" s="499" t="s">
        <v>612</v>
      </c>
      <c r="N3" s="499" t="s">
        <v>619</v>
      </c>
      <c r="O3" s="499" t="s">
        <v>573</v>
      </c>
      <c r="P3" s="499" t="s">
        <v>574</v>
      </c>
      <c r="Q3" s="499" t="s">
        <v>595</v>
      </c>
      <c r="R3" s="499" t="s">
        <v>611</v>
      </c>
      <c r="S3" s="499" t="s">
        <v>619</v>
      </c>
      <c r="T3" s="499" t="s">
        <v>573</v>
      </c>
      <c r="U3" s="499" t="s">
        <v>574</v>
      </c>
      <c r="V3" s="499" t="s">
        <v>595</v>
      </c>
      <c r="W3" s="499" t="s">
        <v>611</v>
      </c>
      <c r="X3" s="499" t="s">
        <v>619</v>
      </c>
      <c r="Y3" s="499" t="s">
        <v>573</v>
      </c>
      <c r="Z3" s="499" t="s">
        <v>574</v>
      </c>
      <c r="AA3" s="499" t="s">
        <v>595</v>
      </c>
      <c r="AB3" s="499" t="s">
        <v>611</v>
      </c>
      <c r="AC3" s="499" t="s">
        <v>619</v>
      </c>
      <c r="AD3" s="499" t="s">
        <v>573</v>
      </c>
      <c r="AE3" s="499" t="s">
        <v>574</v>
      </c>
      <c r="AF3" s="499" t="s">
        <v>573</v>
      </c>
      <c r="AG3" s="499" t="s">
        <v>574</v>
      </c>
      <c r="AH3" s="499" t="s">
        <v>573</v>
      </c>
      <c r="AI3" s="499" t="s">
        <v>574</v>
      </c>
      <c r="AJ3" s="499" t="s">
        <v>573</v>
      </c>
      <c r="AK3" s="499" t="s">
        <v>574</v>
      </c>
      <c r="AL3" s="499" t="s">
        <v>573</v>
      </c>
      <c r="AM3" s="499" t="s">
        <v>574</v>
      </c>
      <c r="AN3" s="499" t="s">
        <v>595</v>
      </c>
      <c r="AO3" s="499" t="s">
        <v>619</v>
      </c>
      <c r="AP3" s="499" t="s">
        <v>573</v>
      </c>
      <c r="AQ3" s="499" t="s">
        <v>574</v>
      </c>
      <c r="AR3" s="499" t="s">
        <v>595</v>
      </c>
      <c r="AS3" s="499" t="s">
        <v>611</v>
      </c>
      <c r="AT3" s="499" t="s">
        <v>619</v>
      </c>
      <c r="AU3" s="499" t="s">
        <v>573</v>
      </c>
      <c r="AV3" s="499" t="s">
        <v>574</v>
      </c>
      <c r="AW3" s="499" t="s">
        <v>573</v>
      </c>
      <c r="AX3" s="499" t="s">
        <v>574</v>
      </c>
      <c r="AY3" s="499" t="s">
        <v>595</v>
      </c>
      <c r="AZ3" s="499" t="s">
        <v>611</v>
      </c>
      <c r="BA3" s="499" t="s">
        <v>619</v>
      </c>
    </row>
    <row r="4" spans="1:53" ht="15.75" customHeight="1">
      <c r="A4" s="98"/>
      <c r="B4" s="156"/>
      <c r="C4" s="99"/>
      <c r="D4" s="157" t="s">
        <v>120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8"/>
      <c r="AE4" s="458"/>
      <c r="AF4" s="459"/>
      <c r="AG4" s="459"/>
      <c r="AH4" s="459"/>
      <c r="AI4" s="459"/>
      <c r="AJ4" s="459"/>
      <c r="AK4" s="459"/>
      <c r="AL4" s="458"/>
      <c r="AM4" s="459"/>
      <c r="AN4" s="459"/>
      <c r="AO4" s="459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</row>
    <row r="5" spans="1:53" ht="15.75" customHeight="1">
      <c r="A5" s="119" t="s">
        <v>132</v>
      </c>
      <c r="B5" s="158"/>
      <c r="C5" s="96"/>
      <c r="D5" s="159" t="s">
        <v>133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60"/>
      <c r="AX5" s="460"/>
      <c r="AY5" s="460"/>
      <c r="AZ5" s="460"/>
      <c r="BA5" s="460"/>
    </row>
    <row r="6" spans="1:53" ht="15.75" customHeight="1">
      <c r="A6" s="119"/>
      <c r="B6" s="309" t="s">
        <v>134</v>
      </c>
      <c r="C6" s="303"/>
      <c r="D6" s="360" t="s">
        <v>135</v>
      </c>
      <c r="E6" s="3"/>
      <c r="F6" s="3">
        <v>24130</v>
      </c>
      <c r="G6" s="3">
        <v>537800</v>
      </c>
      <c r="H6" s="3">
        <v>537800</v>
      </c>
      <c r="I6" s="3">
        <v>537800</v>
      </c>
      <c r="J6" s="3">
        <v>1900000</v>
      </c>
      <c r="K6" s="3">
        <v>1940000</v>
      </c>
      <c r="L6" s="3">
        <v>1940000</v>
      </c>
      <c r="M6" s="3">
        <v>1900000</v>
      </c>
      <c r="N6" s="3">
        <v>1546302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461">
        <f>SUM(E6+J6+O6+T6+Y6+AD6+AF6+AH6+AJ6+AL6+AP6+AU6)</f>
        <v>1900000</v>
      </c>
      <c r="AX6" s="461">
        <f>SUM(F6+K6+P6+U6+Z6+AE6+AG6+AI6+AK6+AM6+AQ6+AV6)</f>
        <v>1964130</v>
      </c>
      <c r="AY6" s="461">
        <f>SUM(G6+L6+Q6+V6+AA6+AN6+AR6)</f>
        <v>2477800</v>
      </c>
      <c r="AZ6" s="461">
        <f>H6+M6+R6+W6+AB6+AS6+AE6+AG6+AI6+AK6+AN6+AV6</f>
        <v>2437800</v>
      </c>
      <c r="BA6" s="461">
        <f>I6+N6+S6+X6+AC6+AO6+AT6</f>
        <v>2084102</v>
      </c>
    </row>
    <row r="7" spans="1:53" ht="15.75" customHeight="1">
      <c r="A7" s="119"/>
      <c r="B7" s="310" t="s">
        <v>136</v>
      </c>
      <c r="C7" s="124">
        <v>960302</v>
      </c>
      <c r="D7" s="389" t="s">
        <v>72</v>
      </c>
      <c r="E7" s="3">
        <v>646392</v>
      </c>
      <c r="F7" s="3">
        <v>646392</v>
      </c>
      <c r="G7" s="3">
        <v>646392</v>
      </c>
      <c r="H7" s="3">
        <v>646392</v>
      </c>
      <c r="I7" s="3">
        <v>646392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62"/>
      <c r="AV7" s="462"/>
      <c r="AW7" s="461">
        <f aca="true" t="shared" si="0" ref="AW7:AW55">SUM(E7+J7+O7+T7+Y7+AD7+AF7+AH7+AJ7+AL7+AP7+AU7)</f>
        <v>646392</v>
      </c>
      <c r="AX7" s="461">
        <f aca="true" t="shared" si="1" ref="AX7:AX39">SUM(F7+K7+P7+U7+Z7+AE7+AG7+AI7+AK7+AM7+AQ7+AV7)</f>
        <v>646392</v>
      </c>
      <c r="AY7" s="461">
        <f aca="true" t="shared" si="2" ref="AY7:AY55">SUM(G7+L7+Q7+V7+AA7+AN7+AR7)</f>
        <v>646392</v>
      </c>
      <c r="AZ7" s="461">
        <f aca="true" t="shared" si="3" ref="AZ7:AZ55">H7+M7+R7+W7+AB7+AS7+AE7+AG7+AI7+AK7+AN7+AV7</f>
        <v>646392</v>
      </c>
      <c r="BA7" s="461">
        <f aca="true" t="shared" si="4" ref="BA7:BA54">I7+N7+S7+X7+AC7+AO7+AT7</f>
        <v>646392</v>
      </c>
    </row>
    <row r="8" spans="1:53" ht="15.75" customHeight="1">
      <c r="A8" s="119"/>
      <c r="B8" s="311" t="s">
        <v>137</v>
      </c>
      <c r="C8" s="305"/>
      <c r="D8" s="390" t="s">
        <v>138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41160604</v>
      </c>
      <c r="Q8" s="3">
        <v>57160604</v>
      </c>
      <c r="R8" s="3">
        <v>57160604</v>
      </c>
      <c r="S8" s="3">
        <v>55103204</v>
      </c>
      <c r="T8" s="3"/>
      <c r="U8" s="3"/>
      <c r="V8" s="3"/>
      <c r="W8" s="3"/>
      <c r="X8" s="3"/>
      <c r="Y8" s="3">
        <v>500000</v>
      </c>
      <c r="Z8" s="3">
        <v>500000</v>
      </c>
      <c r="AA8" s="3">
        <v>500000</v>
      </c>
      <c r="AB8" s="3">
        <v>500000</v>
      </c>
      <c r="AC8" s="3">
        <v>500000</v>
      </c>
      <c r="AD8" s="3"/>
      <c r="AE8" s="3"/>
      <c r="AF8" s="3"/>
      <c r="AG8" s="3"/>
      <c r="AH8" s="3"/>
      <c r="AI8" s="3"/>
      <c r="AJ8" s="3"/>
      <c r="AK8" s="3"/>
      <c r="AL8" s="3"/>
      <c r="AM8" s="3">
        <v>7662000</v>
      </c>
      <c r="AN8" s="3">
        <v>7662000</v>
      </c>
      <c r="AO8" s="3">
        <v>7662000</v>
      </c>
      <c r="AP8" s="3"/>
      <c r="AQ8" s="3"/>
      <c r="AR8" s="3"/>
      <c r="AS8" s="3"/>
      <c r="AT8" s="3"/>
      <c r="AU8" s="3"/>
      <c r="AV8" s="3"/>
      <c r="AW8" s="461">
        <f t="shared" si="0"/>
        <v>500000</v>
      </c>
      <c r="AX8" s="461">
        <f t="shared" si="1"/>
        <v>49322604</v>
      </c>
      <c r="AY8" s="461">
        <f t="shared" si="2"/>
        <v>65322604</v>
      </c>
      <c r="AZ8" s="461">
        <f t="shared" si="3"/>
        <v>65322604</v>
      </c>
      <c r="BA8" s="461">
        <f t="shared" si="4"/>
        <v>63265204</v>
      </c>
    </row>
    <row r="9" spans="1:53" ht="15.75" customHeight="1">
      <c r="A9" s="128"/>
      <c r="B9" s="309" t="s">
        <v>139</v>
      </c>
      <c r="C9" s="303"/>
      <c r="D9" s="360" t="s">
        <v>364</v>
      </c>
      <c r="E9" s="8"/>
      <c r="F9" s="8"/>
      <c r="G9" s="8"/>
      <c r="H9" s="8"/>
      <c r="I9" s="8"/>
      <c r="J9" s="8"/>
      <c r="K9" s="8"/>
      <c r="L9" s="8"/>
      <c r="M9" s="8"/>
      <c r="N9" s="8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1">
        <f t="shared" si="0"/>
        <v>0</v>
      </c>
      <c r="AX9" s="461">
        <f t="shared" si="1"/>
        <v>0</v>
      </c>
      <c r="AY9" s="461">
        <f t="shared" si="2"/>
        <v>0</v>
      </c>
      <c r="AZ9" s="461">
        <f t="shared" si="3"/>
        <v>0</v>
      </c>
      <c r="BA9" s="461">
        <f t="shared" si="4"/>
        <v>0</v>
      </c>
    </row>
    <row r="10" spans="1:53" ht="15.75" customHeight="1">
      <c r="A10" s="128"/>
      <c r="B10" s="312" t="s">
        <v>497</v>
      </c>
      <c r="C10" s="303"/>
      <c r="D10" s="360" t="s">
        <v>486</v>
      </c>
      <c r="E10" s="8">
        <v>28050</v>
      </c>
      <c r="F10" s="8">
        <v>28050</v>
      </c>
      <c r="G10" s="8">
        <v>28050</v>
      </c>
      <c r="H10" s="8">
        <v>28050</v>
      </c>
      <c r="I10" s="8">
        <v>28050</v>
      </c>
      <c r="J10" s="8"/>
      <c r="K10" s="8"/>
      <c r="L10" s="8"/>
      <c r="M10" s="8"/>
      <c r="N10" s="8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1">
        <f t="shared" si="0"/>
        <v>28050</v>
      </c>
      <c r="AX10" s="461">
        <f t="shared" si="1"/>
        <v>28050</v>
      </c>
      <c r="AY10" s="461">
        <f t="shared" si="2"/>
        <v>28050</v>
      </c>
      <c r="AZ10" s="461">
        <f t="shared" si="3"/>
        <v>28050</v>
      </c>
      <c r="BA10" s="461">
        <f t="shared" si="4"/>
        <v>28050</v>
      </c>
    </row>
    <row r="11" spans="1:53" ht="15.75" customHeight="1">
      <c r="A11" s="128"/>
      <c r="B11" s="312" t="s">
        <v>497</v>
      </c>
      <c r="C11" s="303"/>
      <c r="D11" s="360" t="s">
        <v>487</v>
      </c>
      <c r="E11" s="8">
        <v>5000000</v>
      </c>
      <c r="F11" s="8">
        <v>5000000</v>
      </c>
      <c r="G11" s="8">
        <v>5000000</v>
      </c>
      <c r="H11" s="8">
        <v>5000000</v>
      </c>
      <c r="I11" s="8">
        <v>5000000</v>
      </c>
      <c r="J11" s="8"/>
      <c r="K11" s="8"/>
      <c r="L11" s="8"/>
      <c r="M11" s="8"/>
      <c r="N11" s="8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1">
        <f t="shared" si="0"/>
        <v>5000000</v>
      </c>
      <c r="AX11" s="461">
        <f t="shared" si="1"/>
        <v>5000000</v>
      </c>
      <c r="AY11" s="461">
        <f t="shared" si="2"/>
        <v>5000000</v>
      </c>
      <c r="AZ11" s="461">
        <f t="shared" si="3"/>
        <v>5000000</v>
      </c>
      <c r="BA11" s="461">
        <f t="shared" si="4"/>
        <v>5000000</v>
      </c>
    </row>
    <row r="12" spans="1:53" ht="15.75" customHeight="1">
      <c r="A12" s="128"/>
      <c r="B12" s="312" t="s">
        <v>497</v>
      </c>
      <c r="C12" s="303"/>
      <c r="D12" s="360" t="s">
        <v>488</v>
      </c>
      <c r="E12" s="8">
        <v>4373317</v>
      </c>
      <c r="F12" s="8">
        <v>4373317</v>
      </c>
      <c r="G12" s="8">
        <v>4373317</v>
      </c>
      <c r="H12" s="8">
        <v>4373317</v>
      </c>
      <c r="I12" s="8">
        <v>4373317</v>
      </c>
      <c r="J12" s="8"/>
      <c r="K12" s="8"/>
      <c r="L12" s="8"/>
      <c r="M12" s="8"/>
      <c r="N12" s="8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1">
        <f t="shared" si="0"/>
        <v>4373317</v>
      </c>
      <c r="AX12" s="461">
        <f t="shared" si="1"/>
        <v>4373317</v>
      </c>
      <c r="AY12" s="461">
        <f t="shared" si="2"/>
        <v>4373317</v>
      </c>
      <c r="AZ12" s="461">
        <f t="shared" si="3"/>
        <v>4373317</v>
      </c>
      <c r="BA12" s="461">
        <f t="shared" si="4"/>
        <v>4373317</v>
      </c>
    </row>
    <row r="13" spans="1:53" ht="15.75" customHeight="1">
      <c r="A13" s="128"/>
      <c r="B13" s="312" t="s">
        <v>174</v>
      </c>
      <c r="C13" s="303"/>
      <c r="D13" s="360" t="s">
        <v>183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3">
        <v>8696901</v>
      </c>
      <c r="AQ13" s="3">
        <v>8696901</v>
      </c>
      <c r="AR13" s="3">
        <v>8696901</v>
      </c>
      <c r="AS13" s="3">
        <f>AR13+1411250</f>
        <v>10108151</v>
      </c>
      <c r="AT13" s="3">
        <v>10108151</v>
      </c>
      <c r="AU13" s="463"/>
      <c r="AV13" s="463"/>
      <c r="AW13" s="461">
        <f t="shared" si="0"/>
        <v>8696901</v>
      </c>
      <c r="AX13" s="461">
        <f t="shared" si="1"/>
        <v>8696901</v>
      </c>
      <c r="AY13" s="461">
        <f t="shared" si="2"/>
        <v>8696901</v>
      </c>
      <c r="AZ13" s="461">
        <f t="shared" si="3"/>
        <v>10108151</v>
      </c>
      <c r="BA13" s="461">
        <f t="shared" si="4"/>
        <v>10108151</v>
      </c>
    </row>
    <row r="14" spans="1:53" ht="15.75" customHeight="1">
      <c r="A14" s="128"/>
      <c r="B14" s="313"/>
      <c r="C14" s="303"/>
      <c r="D14" s="304" t="s">
        <v>140</v>
      </c>
      <c r="E14" s="464">
        <f aca="true" t="shared" si="5" ref="E14:AV14">SUM(E6:E13)</f>
        <v>10047759</v>
      </c>
      <c r="F14" s="464">
        <f t="shared" si="5"/>
        <v>10071889</v>
      </c>
      <c r="G14" s="464">
        <f t="shared" si="5"/>
        <v>10585559</v>
      </c>
      <c r="H14" s="464">
        <f t="shared" si="5"/>
        <v>10585559</v>
      </c>
      <c r="I14" s="464">
        <f>SUM(I6:I13)</f>
        <v>10585559</v>
      </c>
      <c r="J14" s="464">
        <f t="shared" si="5"/>
        <v>1900000</v>
      </c>
      <c r="K14" s="464">
        <f t="shared" si="5"/>
        <v>1940000</v>
      </c>
      <c r="L14" s="464">
        <f t="shared" si="5"/>
        <v>1940000</v>
      </c>
      <c r="M14" s="464">
        <f t="shared" si="5"/>
        <v>1900000</v>
      </c>
      <c r="N14" s="464">
        <f t="shared" si="5"/>
        <v>1546302</v>
      </c>
      <c r="O14" s="464">
        <f t="shared" si="5"/>
        <v>0</v>
      </c>
      <c r="P14" s="464">
        <f t="shared" si="5"/>
        <v>41160604</v>
      </c>
      <c r="Q14" s="464">
        <f t="shared" si="5"/>
        <v>57160604</v>
      </c>
      <c r="R14" s="464">
        <f t="shared" si="5"/>
        <v>57160604</v>
      </c>
      <c r="S14" s="464">
        <f>SUM(S6:S13)</f>
        <v>55103204</v>
      </c>
      <c r="T14" s="464">
        <f t="shared" si="5"/>
        <v>0</v>
      </c>
      <c r="U14" s="464">
        <f t="shared" si="5"/>
        <v>0</v>
      </c>
      <c r="V14" s="464">
        <f t="shared" si="5"/>
        <v>0</v>
      </c>
      <c r="W14" s="464">
        <f t="shared" si="5"/>
        <v>0</v>
      </c>
      <c r="X14" s="464"/>
      <c r="Y14" s="464">
        <f t="shared" si="5"/>
        <v>500000</v>
      </c>
      <c r="Z14" s="464">
        <f t="shared" si="5"/>
        <v>500000</v>
      </c>
      <c r="AA14" s="464">
        <f t="shared" si="5"/>
        <v>500000</v>
      </c>
      <c r="AB14" s="464">
        <f t="shared" si="5"/>
        <v>500000</v>
      </c>
      <c r="AC14" s="464">
        <f>SUM(AC6:AC13)</f>
        <v>500000</v>
      </c>
      <c r="AD14" s="464">
        <f t="shared" si="5"/>
        <v>0</v>
      </c>
      <c r="AE14" s="464">
        <f t="shared" si="5"/>
        <v>0</v>
      </c>
      <c r="AF14" s="464">
        <f t="shared" si="5"/>
        <v>0</v>
      </c>
      <c r="AG14" s="464">
        <f t="shared" si="5"/>
        <v>0</v>
      </c>
      <c r="AH14" s="464">
        <f t="shared" si="5"/>
        <v>0</v>
      </c>
      <c r="AI14" s="464">
        <f t="shared" si="5"/>
        <v>0</v>
      </c>
      <c r="AJ14" s="464">
        <f t="shared" si="5"/>
        <v>0</v>
      </c>
      <c r="AK14" s="464">
        <f t="shared" si="5"/>
        <v>0</v>
      </c>
      <c r="AL14" s="464">
        <f t="shared" si="5"/>
        <v>0</v>
      </c>
      <c r="AM14" s="464">
        <f t="shared" si="5"/>
        <v>7662000</v>
      </c>
      <c r="AN14" s="464">
        <f t="shared" si="5"/>
        <v>7662000</v>
      </c>
      <c r="AO14" s="464">
        <f>SUM(AO6:AO13)</f>
        <v>7662000</v>
      </c>
      <c r="AP14" s="464">
        <f t="shared" si="5"/>
        <v>8696901</v>
      </c>
      <c r="AQ14" s="464">
        <f t="shared" si="5"/>
        <v>8696901</v>
      </c>
      <c r="AR14" s="464">
        <f t="shared" si="5"/>
        <v>8696901</v>
      </c>
      <c r="AS14" s="464">
        <f t="shared" si="5"/>
        <v>10108151</v>
      </c>
      <c r="AT14" s="464">
        <f>SUM(AT6:AT13)</f>
        <v>10108151</v>
      </c>
      <c r="AU14" s="464">
        <f t="shared" si="5"/>
        <v>0</v>
      </c>
      <c r="AV14" s="464">
        <f t="shared" si="5"/>
        <v>0</v>
      </c>
      <c r="AW14" s="464">
        <f t="shared" si="0"/>
        <v>21144660</v>
      </c>
      <c r="AX14" s="464">
        <f t="shared" si="1"/>
        <v>70031394</v>
      </c>
      <c r="AY14" s="464">
        <f t="shared" si="2"/>
        <v>86545064</v>
      </c>
      <c r="AZ14" s="464">
        <f t="shared" si="3"/>
        <v>87916314</v>
      </c>
      <c r="BA14" s="461">
        <f t="shared" si="4"/>
        <v>85505216</v>
      </c>
    </row>
    <row r="15" spans="1:53" ht="15.75" customHeight="1">
      <c r="A15" s="126" t="s">
        <v>141</v>
      </c>
      <c r="B15" s="124"/>
      <c r="C15" s="314"/>
      <c r="D15" s="306" t="s">
        <v>142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461">
        <f t="shared" si="0"/>
        <v>0</v>
      </c>
      <c r="AX15" s="461">
        <f t="shared" si="1"/>
        <v>0</v>
      </c>
      <c r="AY15" s="461">
        <f t="shared" si="2"/>
        <v>0</v>
      </c>
      <c r="AZ15" s="461">
        <f t="shared" si="3"/>
        <v>0</v>
      </c>
      <c r="BA15" s="461">
        <f t="shared" si="4"/>
        <v>0</v>
      </c>
    </row>
    <row r="16" spans="1:53" ht="15.75" customHeight="1">
      <c r="A16" s="78"/>
      <c r="B16" s="309" t="s">
        <v>143</v>
      </c>
      <c r="C16" s="303"/>
      <c r="D16" s="389" t="s">
        <v>144</v>
      </c>
      <c r="E16" s="3"/>
      <c r="F16" s="3"/>
      <c r="G16" s="3"/>
      <c r="H16" s="3"/>
      <c r="I16" s="3"/>
      <c r="J16" s="3">
        <v>2695230</v>
      </c>
      <c r="K16" s="3">
        <v>7286357</v>
      </c>
      <c r="L16" s="3">
        <v>7286357</v>
      </c>
      <c r="M16" s="3">
        <v>6544661</v>
      </c>
      <c r="N16" s="3">
        <v>6744561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461">
        <f t="shared" si="0"/>
        <v>2695230</v>
      </c>
      <c r="AX16" s="461">
        <f t="shared" si="1"/>
        <v>7286357</v>
      </c>
      <c r="AY16" s="461">
        <f t="shared" si="2"/>
        <v>7286357</v>
      </c>
      <c r="AZ16" s="461">
        <f t="shared" si="3"/>
        <v>6544661</v>
      </c>
      <c r="BA16" s="461">
        <f t="shared" si="4"/>
        <v>6744561</v>
      </c>
    </row>
    <row r="17" spans="1:53" ht="15.75" customHeight="1">
      <c r="A17" s="78"/>
      <c r="B17" s="309" t="s">
        <v>365</v>
      </c>
      <c r="C17" s="303"/>
      <c r="D17" s="389" t="s">
        <v>366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461">
        <f t="shared" si="0"/>
        <v>0</v>
      </c>
      <c r="AX17" s="461">
        <f t="shared" si="1"/>
        <v>0</v>
      </c>
      <c r="AY17" s="461">
        <f t="shared" si="2"/>
        <v>0</v>
      </c>
      <c r="AZ17" s="461">
        <f t="shared" si="3"/>
        <v>0</v>
      </c>
      <c r="BA17" s="461">
        <f t="shared" si="4"/>
        <v>0</v>
      </c>
    </row>
    <row r="18" spans="1:53" ht="15.75" customHeight="1">
      <c r="A18" s="78"/>
      <c r="B18" s="309" t="s">
        <v>145</v>
      </c>
      <c r="C18" s="303"/>
      <c r="D18" s="389" t="s">
        <v>146</v>
      </c>
      <c r="E18" s="3">
        <v>792230</v>
      </c>
      <c r="F18" s="3">
        <v>792230</v>
      </c>
      <c r="G18" s="3">
        <v>792230</v>
      </c>
      <c r="H18" s="3">
        <v>792230</v>
      </c>
      <c r="I18" s="3">
        <v>792230</v>
      </c>
      <c r="J18" s="3"/>
      <c r="K18" s="3"/>
      <c r="L18" s="3"/>
      <c r="M18" s="3"/>
      <c r="N18" s="3"/>
      <c r="O18" s="3"/>
      <c r="P18" s="3"/>
      <c r="Q18" s="3">
        <v>1485900</v>
      </c>
      <c r="R18" s="3">
        <f>Q18+1250000+365760</f>
        <v>3101660</v>
      </c>
      <c r="S18" s="3">
        <v>3101660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461">
        <f t="shared" si="0"/>
        <v>792230</v>
      </c>
      <c r="AX18" s="461">
        <f t="shared" si="1"/>
        <v>792230</v>
      </c>
      <c r="AY18" s="461">
        <f t="shared" si="2"/>
        <v>2278130</v>
      </c>
      <c r="AZ18" s="461">
        <f t="shared" si="3"/>
        <v>3893890</v>
      </c>
      <c r="BA18" s="461">
        <f t="shared" si="4"/>
        <v>3893890</v>
      </c>
    </row>
    <row r="19" spans="1:53" ht="15.75" customHeight="1">
      <c r="A19" s="78"/>
      <c r="B19" s="315"/>
      <c r="C19" s="303"/>
      <c r="D19" s="304" t="s">
        <v>148</v>
      </c>
      <c r="E19" s="70">
        <f aca="true" t="shared" si="6" ref="E19:AK19">SUM(E16:E18)</f>
        <v>792230</v>
      </c>
      <c r="F19" s="70">
        <f t="shared" si="6"/>
        <v>792230</v>
      </c>
      <c r="G19" s="70">
        <f t="shared" si="6"/>
        <v>792230</v>
      </c>
      <c r="H19" s="70">
        <f t="shared" si="6"/>
        <v>792230</v>
      </c>
      <c r="I19" s="70">
        <f>SUM(I16:I18)</f>
        <v>792230</v>
      </c>
      <c r="J19" s="70">
        <f t="shared" si="6"/>
        <v>2695230</v>
      </c>
      <c r="K19" s="70">
        <f t="shared" si="6"/>
        <v>7286357</v>
      </c>
      <c r="L19" s="70">
        <f t="shared" si="6"/>
        <v>7286357</v>
      </c>
      <c r="M19" s="70">
        <f t="shared" si="6"/>
        <v>6544661</v>
      </c>
      <c r="N19" s="70">
        <f t="shared" si="6"/>
        <v>6744561</v>
      </c>
      <c r="O19" s="70">
        <f t="shared" si="6"/>
        <v>0</v>
      </c>
      <c r="P19" s="70">
        <f t="shared" si="6"/>
        <v>0</v>
      </c>
      <c r="Q19" s="70">
        <f t="shared" si="6"/>
        <v>1485900</v>
      </c>
      <c r="R19" s="70">
        <f t="shared" si="6"/>
        <v>3101660</v>
      </c>
      <c r="S19" s="70">
        <f>SUM(S16:S18)</f>
        <v>3101660</v>
      </c>
      <c r="T19" s="70">
        <f t="shared" si="6"/>
        <v>0</v>
      </c>
      <c r="U19" s="70">
        <f t="shared" si="6"/>
        <v>0</v>
      </c>
      <c r="V19" s="70">
        <f t="shared" si="6"/>
        <v>0</v>
      </c>
      <c r="W19" s="70">
        <f t="shared" si="6"/>
        <v>0</v>
      </c>
      <c r="X19" s="70"/>
      <c r="Y19" s="70">
        <f t="shared" si="6"/>
        <v>0</v>
      </c>
      <c r="Z19" s="70">
        <f t="shared" si="6"/>
        <v>0</v>
      </c>
      <c r="AA19" s="70">
        <f t="shared" si="6"/>
        <v>0</v>
      </c>
      <c r="AB19" s="70">
        <f t="shared" si="6"/>
        <v>0</v>
      </c>
      <c r="AC19" s="70">
        <f>SUM(AC16:AC18)</f>
        <v>0</v>
      </c>
      <c r="AD19" s="70">
        <f t="shared" si="6"/>
        <v>0</v>
      </c>
      <c r="AE19" s="70">
        <f t="shared" si="6"/>
        <v>0</v>
      </c>
      <c r="AF19" s="70">
        <f t="shared" si="6"/>
        <v>0</v>
      </c>
      <c r="AG19" s="70">
        <f t="shared" si="6"/>
        <v>0</v>
      </c>
      <c r="AH19" s="70">
        <f t="shared" si="6"/>
        <v>0</v>
      </c>
      <c r="AI19" s="70">
        <f t="shared" si="6"/>
        <v>0</v>
      </c>
      <c r="AJ19" s="70">
        <f t="shared" si="6"/>
        <v>0</v>
      </c>
      <c r="AK19" s="70">
        <f t="shared" si="6"/>
        <v>0</v>
      </c>
      <c r="AL19" s="70">
        <v>0</v>
      </c>
      <c r="AM19" s="70">
        <f aca="true" t="shared" si="7" ref="AM19:AV19">SUM(AM16:AM18)</f>
        <v>0</v>
      </c>
      <c r="AN19" s="70">
        <f t="shared" si="7"/>
        <v>0</v>
      </c>
      <c r="AO19" s="70">
        <f>SUM(AO16:AO18)</f>
        <v>0</v>
      </c>
      <c r="AP19" s="70">
        <f t="shared" si="7"/>
        <v>0</v>
      </c>
      <c r="AQ19" s="70">
        <f t="shared" si="7"/>
        <v>0</v>
      </c>
      <c r="AR19" s="70">
        <f t="shared" si="7"/>
        <v>0</v>
      </c>
      <c r="AS19" s="70">
        <f t="shared" si="7"/>
        <v>0</v>
      </c>
      <c r="AT19" s="70">
        <f>SUM(AT16:AT18)</f>
        <v>0</v>
      </c>
      <c r="AU19" s="70">
        <f t="shared" si="7"/>
        <v>0</v>
      </c>
      <c r="AV19" s="70">
        <f t="shared" si="7"/>
        <v>0</v>
      </c>
      <c r="AW19" s="70">
        <f t="shared" si="0"/>
        <v>3487460</v>
      </c>
      <c r="AX19" s="70">
        <f t="shared" si="1"/>
        <v>8078587</v>
      </c>
      <c r="AY19" s="70">
        <f t="shared" si="2"/>
        <v>9564487</v>
      </c>
      <c r="AZ19" s="70">
        <f t="shared" si="3"/>
        <v>10438551</v>
      </c>
      <c r="BA19" s="461">
        <f t="shared" si="4"/>
        <v>10638451</v>
      </c>
    </row>
    <row r="20" spans="1:53" ht="15.75" customHeight="1">
      <c r="A20" s="126" t="s">
        <v>149</v>
      </c>
      <c r="B20" s="303"/>
      <c r="C20" s="316"/>
      <c r="D20" s="126" t="s">
        <v>150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461">
        <f t="shared" si="0"/>
        <v>0</v>
      </c>
      <c r="AX20" s="461">
        <f t="shared" si="1"/>
        <v>0</v>
      </c>
      <c r="AY20" s="461">
        <f t="shared" si="2"/>
        <v>0</v>
      </c>
      <c r="AZ20" s="461">
        <f t="shared" si="3"/>
        <v>0</v>
      </c>
      <c r="BA20" s="461">
        <f t="shared" si="4"/>
        <v>0</v>
      </c>
    </row>
    <row r="21" spans="1:53" ht="15.75" customHeight="1">
      <c r="A21" s="78"/>
      <c r="B21" s="309" t="s">
        <v>151</v>
      </c>
      <c r="C21" s="303"/>
      <c r="D21" s="389" t="s">
        <v>152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461">
        <f t="shared" si="0"/>
        <v>0</v>
      </c>
      <c r="AX21" s="461">
        <f t="shared" si="1"/>
        <v>0</v>
      </c>
      <c r="AY21" s="461">
        <f t="shared" si="2"/>
        <v>0</v>
      </c>
      <c r="AZ21" s="461">
        <f t="shared" si="3"/>
        <v>0</v>
      </c>
      <c r="BA21" s="461">
        <f t="shared" si="4"/>
        <v>0</v>
      </c>
    </row>
    <row r="22" spans="1:53" ht="15.75" customHeight="1">
      <c r="A22" s="78"/>
      <c r="B22" s="315"/>
      <c r="C22" s="303"/>
      <c r="D22" s="304" t="s">
        <v>155</v>
      </c>
      <c r="E22" s="367">
        <f>SUM(E21:E21)</f>
        <v>0</v>
      </c>
      <c r="F22" s="367">
        <f>SUM(F21:F21)</f>
        <v>0</v>
      </c>
      <c r="G22" s="367">
        <f>SUM(G21:G21)</f>
        <v>0</v>
      </c>
      <c r="H22" s="367">
        <f>SUM(H21:H21)</f>
        <v>0</v>
      </c>
      <c r="I22" s="367">
        <f>SUM(I21:I21)</f>
        <v>0</v>
      </c>
      <c r="J22" s="367"/>
      <c r="K22" s="367"/>
      <c r="L22" s="367"/>
      <c r="M22" s="367"/>
      <c r="N22" s="367"/>
      <c r="O22" s="367">
        <f aca="true" t="shared" si="8" ref="O22:AV22">SUM(O21:O21)</f>
        <v>0</v>
      </c>
      <c r="P22" s="367">
        <f t="shared" si="8"/>
        <v>0</v>
      </c>
      <c r="Q22" s="367">
        <f t="shared" si="8"/>
        <v>0</v>
      </c>
      <c r="R22" s="367">
        <f t="shared" si="8"/>
        <v>0</v>
      </c>
      <c r="S22" s="367">
        <f>SUM(S21:S21)</f>
        <v>0</v>
      </c>
      <c r="T22" s="367">
        <f t="shared" si="8"/>
        <v>0</v>
      </c>
      <c r="U22" s="367">
        <f t="shared" si="8"/>
        <v>0</v>
      </c>
      <c r="V22" s="367">
        <f t="shared" si="8"/>
        <v>0</v>
      </c>
      <c r="W22" s="367">
        <f t="shared" si="8"/>
        <v>0</v>
      </c>
      <c r="X22" s="367"/>
      <c r="Y22" s="367">
        <f t="shared" si="8"/>
        <v>0</v>
      </c>
      <c r="Z22" s="367">
        <f t="shared" si="8"/>
        <v>0</v>
      </c>
      <c r="AA22" s="367">
        <f t="shared" si="8"/>
        <v>0</v>
      </c>
      <c r="AB22" s="367">
        <f t="shared" si="8"/>
        <v>0</v>
      </c>
      <c r="AC22" s="367">
        <f>SUM(AC21:AC21)</f>
        <v>0</v>
      </c>
      <c r="AD22" s="367">
        <f t="shared" si="8"/>
        <v>0</v>
      </c>
      <c r="AE22" s="367">
        <f t="shared" si="8"/>
        <v>0</v>
      </c>
      <c r="AF22" s="367">
        <f t="shared" si="8"/>
        <v>0</v>
      </c>
      <c r="AG22" s="367">
        <f t="shared" si="8"/>
        <v>0</v>
      </c>
      <c r="AH22" s="367">
        <f t="shared" si="8"/>
        <v>0</v>
      </c>
      <c r="AI22" s="367">
        <f t="shared" si="8"/>
        <v>0</v>
      </c>
      <c r="AJ22" s="367">
        <f t="shared" si="8"/>
        <v>0</v>
      </c>
      <c r="AK22" s="367">
        <f t="shared" si="8"/>
        <v>0</v>
      </c>
      <c r="AL22" s="367">
        <f t="shared" si="8"/>
        <v>0</v>
      </c>
      <c r="AM22" s="367">
        <f t="shared" si="8"/>
        <v>0</v>
      </c>
      <c r="AN22" s="367">
        <f t="shared" si="8"/>
        <v>0</v>
      </c>
      <c r="AO22" s="367">
        <f>SUM(AO21:AO21)</f>
        <v>0</v>
      </c>
      <c r="AP22" s="367">
        <f t="shared" si="8"/>
        <v>0</v>
      </c>
      <c r="AQ22" s="367">
        <f t="shared" si="8"/>
        <v>0</v>
      </c>
      <c r="AR22" s="367">
        <f t="shared" si="8"/>
        <v>0</v>
      </c>
      <c r="AS22" s="367">
        <f t="shared" si="8"/>
        <v>0</v>
      </c>
      <c r="AT22" s="367">
        <f>SUM(AT21:AT21)</f>
        <v>0</v>
      </c>
      <c r="AU22" s="367">
        <f t="shared" si="8"/>
        <v>0</v>
      </c>
      <c r="AV22" s="367">
        <f t="shared" si="8"/>
        <v>0</v>
      </c>
      <c r="AW22" s="367">
        <f t="shared" si="0"/>
        <v>0</v>
      </c>
      <c r="AX22" s="367">
        <f t="shared" si="1"/>
        <v>0</v>
      </c>
      <c r="AY22" s="367">
        <f t="shared" si="2"/>
        <v>0</v>
      </c>
      <c r="AZ22" s="367">
        <f t="shared" si="3"/>
        <v>0</v>
      </c>
      <c r="BA22" s="461">
        <f t="shared" si="4"/>
        <v>0</v>
      </c>
    </row>
    <row r="23" spans="1:53" ht="15.75" customHeight="1">
      <c r="A23" s="163" t="s">
        <v>156</v>
      </c>
      <c r="B23" s="124"/>
      <c r="C23" s="314"/>
      <c r="D23" s="126" t="s">
        <v>157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461">
        <f t="shared" si="0"/>
        <v>0</v>
      </c>
      <c r="AX23" s="461">
        <f t="shared" si="1"/>
        <v>0</v>
      </c>
      <c r="AY23" s="461">
        <f t="shared" si="2"/>
        <v>0</v>
      </c>
      <c r="AZ23" s="461">
        <f t="shared" si="3"/>
        <v>0</v>
      </c>
      <c r="BA23" s="461">
        <f t="shared" si="4"/>
        <v>0</v>
      </c>
    </row>
    <row r="24" spans="1:53" ht="15.75" customHeight="1">
      <c r="A24" s="78"/>
      <c r="B24" s="309" t="s">
        <v>160</v>
      </c>
      <c r="C24" s="303"/>
      <c r="D24" s="389" t="s">
        <v>67</v>
      </c>
      <c r="E24" s="3">
        <v>3360000</v>
      </c>
      <c r="F24" s="3">
        <v>3360000</v>
      </c>
      <c r="G24" s="3">
        <v>3360000</v>
      </c>
      <c r="H24" s="3">
        <v>3360000</v>
      </c>
      <c r="I24" s="3">
        <v>3360000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461">
        <f t="shared" si="0"/>
        <v>3360000</v>
      </c>
      <c r="AX24" s="461">
        <f t="shared" si="1"/>
        <v>3360000</v>
      </c>
      <c r="AY24" s="461">
        <f t="shared" si="2"/>
        <v>3360000</v>
      </c>
      <c r="AZ24" s="461">
        <f t="shared" si="3"/>
        <v>3360000</v>
      </c>
      <c r="BA24" s="461">
        <f t="shared" si="4"/>
        <v>3360000</v>
      </c>
    </row>
    <row r="25" spans="1:53" ht="15.75" customHeight="1">
      <c r="A25" s="78"/>
      <c r="B25" s="309" t="s">
        <v>161</v>
      </c>
      <c r="C25" s="303">
        <v>813000</v>
      </c>
      <c r="D25" s="389" t="s">
        <v>68</v>
      </c>
      <c r="E25" s="3">
        <v>2321430</v>
      </c>
      <c r="F25" s="3">
        <v>2321430</v>
      </c>
      <c r="G25" s="3">
        <v>2321430</v>
      </c>
      <c r="H25" s="3">
        <v>2321430</v>
      </c>
      <c r="I25" s="3">
        <v>2321430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461">
        <f t="shared" si="0"/>
        <v>2321430</v>
      </c>
      <c r="AX25" s="461">
        <f t="shared" si="1"/>
        <v>2321430</v>
      </c>
      <c r="AY25" s="461">
        <f t="shared" si="2"/>
        <v>2321430</v>
      </c>
      <c r="AZ25" s="461">
        <f t="shared" si="3"/>
        <v>2321430</v>
      </c>
      <c r="BA25" s="461">
        <f t="shared" si="4"/>
        <v>2321430</v>
      </c>
    </row>
    <row r="26" spans="1:53" ht="15.75" customHeight="1">
      <c r="A26" s="78"/>
      <c r="B26" s="309" t="s">
        <v>162</v>
      </c>
      <c r="C26" s="303"/>
      <c r="D26" s="389" t="s">
        <v>163</v>
      </c>
      <c r="E26" s="3"/>
      <c r="F26" s="3"/>
      <c r="G26" s="3">
        <v>1000000</v>
      </c>
      <c r="H26" s="3">
        <v>1000000</v>
      </c>
      <c r="I26" s="3">
        <v>1000000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461">
        <f t="shared" si="0"/>
        <v>0</v>
      </c>
      <c r="AX26" s="461">
        <f t="shared" si="1"/>
        <v>0</v>
      </c>
      <c r="AY26" s="461">
        <f t="shared" si="2"/>
        <v>1000000</v>
      </c>
      <c r="AZ26" s="461">
        <f t="shared" si="3"/>
        <v>1000000</v>
      </c>
      <c r="BA26" s="461">
        <f t="shared" si="4"/>
        <v>1000000</v>
      </c>
    </row>
    <row r="27" spans="1:53" ht="15.75" customHeight="1">
      <c r="A27" s="78"/>
      <c r="B27" s="315"/>
      <c r="C27" s="303"/>
      <c r="D27" s="317" t="s">
        <v>164</v>
      </c>
      <c r="E27" s="367">
        <f>SUM(E24:E26)</f>
        <v>5681430</v>
      </c>
      <c r="F27" s="367">
        <f>SUM(F24:F26)</f>
        <v>5681430</v>
      </c>
      <c r="G27" s="367">
        <f>SUM(G24:G26)</f>
        <v>6681430</v>
      </c>
      <c r="H27" s="367">
        <f>SUM(H24:H26)</f>
        <v>6681430</v>
      </c>
      <c r="I27" s="367">
        <f>SUM(I24:I26)</f>
        <v>6681430</v>
      </c>
      <c r="J27" s="367"/>
      <c r="K27" s="367"/>
      <c r="L27" s="367"/>
      <c r="M27" s="367"/>
      <c r="N27" s="367"/>
      <c r="O27" s="367">
        <f aca="true" t="shared" si="9" ref="O27:AV27">SUM(O24:O26)</f>
        <v>0</v>
      </c>
      <c r="P27" s="367">
        <f t="shared" si="9"/>
        <v>0</v>
      </c>
      <c r="Q27" s="367">
        <f t="shared" si="9"/>
        <v>0</v>
      </c>
      <c r="R27" s="367">
        <f t="shared" si="9"/>
        <v>0</v>
      </c>
      <c r="S27" s="367">
        <f>SUM(S24:S26)</f>
        <v>0</v>
      </c>
      <c r="T27" s="367">
        <f t="shared" si="9"/>
        <v>0</v>
      </c>
      <c r="U27" s="367">
        <f t="shared" si="9"/>
        <v>0</v>
      </c>
      <c r="V27" s="367">
        <f t="shared" si="9"/>
        <v>0</v>
      </c>
      <c r="W27" s="367">
        <f t="shared" si="9"/>
        <v>0</v>
      </c>
      <c r="X27" s="367"/>
      <c r="Y27" s="367">
        <f t="shared" si="9"/>
        <v>0</v>
      </c>
      <c r="Z27" s="367">
        <f t="shared" si="9"/>
        <v>0</v>
      </c>
      <c r="AA27" s="367">
        <f t="shared" si="9"/>
        <v>0</v>
      </c>
      <c r="AB27" s="367">
        <f t="shared" si="9"/>
        <v>0</v>
      </c>
      <c r="AC27" s="367">
        <f>SUM(AC24:AC26)</f>
        <v>0</v>
      </c>
      <c r="AD27" s="367">
        <f t="shared" si="9"/>
        <v>0</v>
      </c>
      <c r="AE27" s="367">
        <f t="shared" si="9"/>
        <v>0</v>
      </c>
      <c r="AF27" s="367">
        <f t="shared" si="9"/>
        <v>0</v>
      </c>
      <c r="AG27" s="367">
        <f t="shared" si="9"/>
        <v>0</v>
      </c>
      <c r="AH27" s="367">
        <f t="shared" si="9"/>
        <v>0</v>
      </c>
      <c r="AI27" s="367">
        <f t="shared" si="9"/>
        <v>0</v>
      </c>
      <c r="AJ27" s="367">
        <f t="shared" si="9"/>
        <v>0</v>
      </c>
      <c r="AK27" s="367">
        <f t="shared" si="9"/>
        <v>0</v>
      </c>
      <c r="AL27" s="367">
        <f t="shared" si="9"/>
        <v>0</v>
      </c>
      <c r="AM27" s="367">
        <f t="shared" si="9"/>
        <v>0</v>
      </c>
      <c r="AN27" s="367">
        <f t="shared" si="9"/>
        <v>0</v>
      </c>
      <c r="AO27" s="367">
        <f>SUM(AO24:AO26)</f>
        <v>0</v>
      </c>
      <c r="AP27" s="367">
        <f t="shared" si="9"/>
        <v>0</v>
      </c>
      <c r="AQ27" s="367">
        <f t="shared" si="9"/>
        <v>0</v>
      </c>
      <c r="AR27" s="367">
        <f t="shared" si="9"/>
        <v>0</v>
      </c>
      <c r="AS27" s="367">
        <f t="shared" si="9"/>
        <v>0</v>
      </c>
      <c r="AT27" s="367">
        <f>SUM(AT24:AT26)</f>
        <v>0</v>
      </c>
      <c r="AU27" s="367">
        <f t="shared" si="9"/>
        <v>0</v>
      </c>
      <c r="AV27" s="367">
        <f t="shared" si="9"/>
        <v>0</v>
      </c>
      <c r="AW27" s="367">
        <f t="shared" si="0"/>
        <v>5681430</v>
      </c>
      <c r="AX27" s="367">
        <f t="shared" si="1"/>
        <v>5681430</v>
      </c>
      <c r="AY27" s="367">
        <f t="shared" si="2"/>
        <v>6681430</v>
      </c>
      <c r="AZ27" s="367">
        <f t="shared" si="3"/>
        <v>6681430</v>
      </c>
      <c r="BA27" s="461">
        <f t="shared" si="4"/>
        <v>6681430</v>
      </c>
    </row>
    <row r="28" spans="1:53" ht="15.75" customHeight="1">
      <c r="A28" s="163" t="s">
        <v>165</v>
      </c>
      <c r="B28" s="124"/>
      <c r="C28" s="314"/>
      <c r="D28" s="126" t="s">
        <v>166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461">
        <f t="shared" si="0"/>
        <v>0</v>
      </c>
      <c r="AX28" s="461">
        <f t="shared" si="1"/>
        <v>0</v>
      </c>
      <c r="AY28" s="461">
        <f t="shared" si="2"/>
        <v>0</v>
      </c>
      <c r="AZ28" s="461">
        <f t="shared" si="3"/>
        <v>0</v>
      </c>
      <c r="BA28" s="461">
        <f t="shared" si="4"/>
        <v>0</v>
      </c>
    </row>
    <row r="29" spans="1:109" ht="15.75" customHeight="1">
      <c r="A29" s="78"/>
      <c r="B29" s="309" t="s">
        <v>167</v>
      </c>
      <c r="C29" s="303"/>
      <c r="D29" s="389" t="s">
        <v>69</v>
      </c>
      <c r="E29" s="3"/>
      <c r="F29" s="3"/>
      <c r="G29" s="3"/>
      <c r="H29" s="3"/>
      <c r="I29" s="3"/>
      <c r="J29" s="8"/>
      <c r="K29" s="8"/>
      <c r="L29" s="8"/>
      <c r="M29" s="8"/>
      <c r="N29" s="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461">
        <f t="shared" si="0"/>
        <v>0</v>
      </c>
      <c r="AX29" s="461">
        <f t="shared" si="1"/>
        <v>0</v>
      </c>
      <c r="AY29" s="461">
        <f t="shared" si="2"/>
        <v>0</v>
      </c>
      <c r="AZ29" s="461">
        <f t="shared" si="3"/>
        <v>0</v>
      </c>
      <c r="BA29" s="461">
        <f t="shared" si="4"/>
        <v>0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53" ht="15.75" customHeight="1">
      <c r="A30" s="78"/>
      <c r="B30" s="315"/>
      <c r="C30" s="303"/>
      <c r="D30" s="317" t="s">
        <v>168</v>
      </c>
      <c r="E30" s="367">
        <f aca="true" t="shared" si="10" ref="E30:AV30">SUM(E29:E29)</f>
        <v>0</v>
      </c>
      <c r="F30" s="367">
        <f t="shared" si="10"/>
        <v>0</v>
      </c>
      <c r="G30" s="367">
        <f t="shared" si="10"/>
        <v>0</v>
      </c>
      <c r="H30" s="367">
        <f t="shared" si="10"/>
        <v>0</v>
      </c>
      <c r="I30" s="367">
        <f>SUM(I29:I29)</f>
        <v>0</v>
      </c>
      <c r="J30" s="367">
        <f t="shared" si="10"/>
        <v>0</v>
      </c>
      <c r="K30" s="367">
        <f t="shared" si="10"/>
        <v>0</v>
      </c>
      <c r="L30" s="367">
        <f t="shared" si="10"/>
        <v>0</v>
      </c>
      <c r="M30" s="367">
        <f t="shared" si="10"/>
        <v>0</v>
      </c>
      <c r="N30" s="367">
        <v>0</v>
      </c>
      <c r="O30" s="367">
        <f t="shared" si="10"/>
        <v>0</v>
      </c>
      <c r="P30" s="367">
        <f t="shared" si="10"/>
        <v>0</v>
      </c>
      <c r="Q30" s="367">
        <f t="shared" si="10"/>
        <v>0</v>
      </c>
      <c r="R30" s="367">
        <f t="shared" si="10"/>
        <v>0</v>
      </c>
      <c r="S30" s="367">
        <f>SUM(S29:S29)</f>
        <v>0</v>
      </c>
      <c r="T30" s="367">
        <f t="shared" si="10"/>
        <v>0</v>
      </c>
      <c r="U30" s="367">
        <f t="shared" si="10"/>
        <v>0</v>
      </c>
      <c r="V30" s="367">
        <f t="shared" si="10"/>
        <v>0</v>
      </c>
      <c r="W30" s="367">
        <f t="shared" si="10"/>
        <v>0</v>
      </c>
      <c r="X30" s="367"/>
      <c r="Y30" s="367">
        <f t="shared" si="10"/>
        <v>0</v>
      </c>
      <c r="Z30" s="367">
        <f t="shared" si="10"/>
        <v>0</v>
      </c>
      <c r="AA30" s="367">
        <f t="shared" si="10"/>
        <v>0</v>
      </c>
      <c r="AB30" s="367">
        <f t="shared" si="10"/>
        <v>0</v>
      </c>
      <c r="AC30" s="367">
        <f>SUM(AC29:AC29)</f>
        <v>0</v>
      </c>
      <c r="AD30" s="367">
        <f t="shared" si="10"/>
        <v>0</v>
      </c>
      <c r="AE30" s="367">
        <f t="shared" si="10"/>
        <v>0</v>
      </c>
      <c r="AF30" s="367">
        <f t="shared" si="10"/>
        <v>0</v>
      </c>
      <c r="AG30" s="367">
        <f t="shared" si="10"/>
        <v>0</v>
      </c>
      <c r="AH30" s="367">
        <f t="shared" si="10"/>
        <v>0</v>
      </c>
      <c r="AI30" s="367">
        <f t="shared" si="10"/>
        <v>0</v>
      </c>
      <c r="AJ30" s="367">
        <f t="shared" si="10"/>
        <v>0</v>
      </c>
      <c r="AK30" s="367">
        <f t="shared" si="10"/>
        <v>0</v>
      </c>
      <c r="AL30" s="367">
        <f t="shared" si="10"/>
        <v>0</v>
      </c>
      <c r="AM30" s="367">
        <f t="shared" si="10"/>
        <v>0</v>
      </c>
      <c r="AN30" s="367">
        <f t="shared" si="10"/>
        <v>0</v>
      </c>
      <c r="AO30" s="367">
        <f>SUM(AO29:AO29)</f>
        <v>0</v>
      </c>
      <c r="AP30" s="367">
        <f t="shared" si="10"/>
        <v>0</v>
      </c>
      <c r="AQ30" s="367">
        <f t="shared" si="10"/>
        <v>0</v>
      </c>
      <c r="AR30" s="367">
        <f t="shared" si="10"/>
        <v>0</v>
      </c>
      <c r="AS30" s="367">
        <f t="shared" si="10"/>
        <v>0</v>
      </c>
      <c r="AT30" s="367">
        <f>SUM(AT29:AT29)</f>
        <v>0</v>
      </c>
      <c r="AU30" s="367">
        <f t="shared" si="10"/>
        <v>0</v>
      </c>
      <c r="AV30" s="367">
        <f t="shared" si="10"/>
        <v>0</v>
      </c>
      <c r="AW30" s="367">
        <f t="shared" si="0"/>
        <v>0</v>
      </c>
      <c r="AX30" s="367">
        <f t="shared" si="1"/>
        <v>0</v>
      </c>
      <c r="AY30" s="367">
        <f t="shared" si="2"/>
        <v>0</v>
      </c>
      <c r="AZ30" s="367">
        <f t="shared" si="3"/>
        <v>0</v>
      </c>
      <c r="BA30" s="461">
        <f t="shared" si="4"/>
        <v>0</v>
      </c>
    </row>
    <row r="31" spans="1:53" ht="15.75" customHeight="1">
      <c r="A31" s="163" t="s">
        <v>169</v>
      </c>
      <c r="B31" s="124"/>
      <c r="C31" s="314"/>
      <c r="D31" s="126" t="s">
        <v>170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461">
        <f t="shared" si="0"/>
        <v>0</v>
      </c>
      <c r="AX31" s="461">
        <f t="shared" si="1"/>
        <v>0</v>
      </c>
      <c r="AY31" s="461">
        <f t="shared" si="2"/>
        <v>0</v>
      </c>
      <c r="AZ31" s="461">
        <f t="shared" si="3"/>
        <v>0</v>
      </c>
      <c r="BA31" s="461">
        <f t="shared" si="4"/>
        <v>0</v>
      </c>
    </row>
    <row r="32" spans="1:53" ht="15.75" customHeight="1">
      <c r="A32" s="78"/>
      <c r="B32" s="309" t="s">
        <v>175</v>
      </c>
      <c r="C32" s="303">
        <v>910110</v>
      </c>
      <c r="D32" s="389" t="s">
        <v>176</v>
      </c>
      <c r="E32" s="3">
        <v>1200000</v>
      </c>
      <c r="F32" s="3">
        <v>1200000</v>
      </c>
      <c r="G32" s="3">
        <v>1200000</v>
      </c>
      <c r="H32" s="3">
        <v>1200000</v>
      </c>
      <c r="I32" s="3">
        <v>1200000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61">
        <f t="shared" si="0"/>
        <v>1200000</v>
      </c>
      <c r="AX32" s="461">
        <f t="shared" si="1"/>
        <v>1200000</v>
      </c>
      <c r="AY32" s="461">
        <f t="shared" si="2"/>
        <v>1200000</v>
      </c>
      <c r="AZ32" s="461">
        <f t="shared" si="3"/>
        <v>1200000</v>
      </c>
      <c r="BA32" s="461">
        <f t="shared" si="4"/>
        <v>1200000</v>
      </c>
    </row>
    <row r="33" spans="1:53" ht="15.75" customHeight="1">
      <c r="A33" s="128"/>
      <c r="B33" s="315"/>
      <c r="C33" s="318"/>
      <c r="D33" s="304" t="s">
        <v>171</v>
      </c>
      <c r="E33" s="367">
        <f aca="true" t="shared" si="11" ref="E33:AK33">SUM(E32:E32)</f>
        <v>1200000</v>
      </c>
      <c r="F33" s="367">
        <f t="shared" si="11"/>
        <v>1200000</v>
      </c>
      <c r="G33" s="367">
        <f t="shared" si="11"/>
        <v>1200000</v>
      </c>
      <c r="H33" s="367">
        <f t="shared" si="11"/>
        <v>1200000</v>
      </c>
      <c r="I33" s="367">
        <f>SUM(I32:I32)</f>
        <v>1200000</v>
      </c>
      <c r="J33" s="367">
        <f t="shared" si="11"/>
        <v>0</v>
      </c>
      <c r="K33" s="367">
        <f t="shared" si="11"/>
        <v>0</v>
      </c>
      <c r="L33" s="367">
        <f t="shared" si="11"/>
        <v>0</v>
      </c>
      <c r="M33" s="367">
        <f t="shared" si="11"/>
        <v>0</v>
      </c>
      <c r="N33" s="367">
        <v>0</v>
      </c>
      <c r="O33" s="367">
        <f t="shared" si="11"/>
        <v>0</v>
      </c>
      <c r="P33" s="367">
        <f t="shared" si="11"/>
        <v>0</v>
      </c>
      <c r="Q33" s="367">
        <f t="shared" si="11"/>
        <v>0</v>
      </c>
      <c r="R33" s="367">
        <f t="shared" si="11"/>
        <v>0</v>
      </c>
      <c r="S33" s="367">
        <f>SUM(S32:S32)</f>
        <v>0</v>
      </c>
      <c r="T33" s="367">
        <f t="shared" si="11"/>
        <v>0</v>
      </c>
      <c r="U33" s="367">
        <f t="shared" si="11"/>
        <v>0</v>
      </c>
      <c r="V33" s="367">
        <f t="shared" si="11"/>
        <v>0</v>
      </c>
      <c r="W33" s="367">
        <f t="shared" si="11"/>
        <v>0</v>
      </c>
      <c r="X33" s="367"/>
      <c r="Y33" s="367">
        <f t="shared" si="11"/>
        <v>0</v>
      </c>
      <c r="Z33" s="367">
        <f t="shared" si="11"/>
        <v>0</v>
      </c>
      <c r="AA33" s="367">
        <f t="shared" si="11"/>
        <v>0</v>
      </c>
      <c r="AB33" s="367">
        <f t="shared" si="11"/>
        <v>0</v>
      </c>
      <c r="AC33" s="367">
        <f>SUM(AC32:AC32)</f>
        <v>0</v>
      </c>
      <c r="AD33" s="367">
        <f t="shared" si="11"/>
        <v>0</v>
      </c>
      <c r="AE33" s="367">
        <f t="shared" si="11"/>
        <v>0</v>
      </c>
      <c r="AF33" s="367">
        <f t="shared" si="11"/>
        <v>0</v>
      </c>
      <c r="AG33" s="367">
        <f t="shared" si="11"/>
        <v>0</v>
      </c>
      <c r="AH33" s="367">
        <f t="shared" si="11"/>
        <v>0</v>
      </c>
      <c r="AI33" s="367">
        <f t="shared" si="11"/>
        <v>0</v>
      </c>
      <c r="AJ33" s="367">
        <f t="shared" si="11"/>
        <v>0</v>
      </c>
      <c r="AK33" s="367">
        <f t="shared" si="11"/>
        <v>0</v>
      </c>
      <c r="AL33" s="367">
        <v>0</v>
      </c>
      <c r="AM33" s="367">
        <f aca="true" t="shared" si="12" ref="AM33:AV33">SUM(AM32:AM32)</f>
        <v>0</v>
      </c>
      <c r="AN33" s="367">
        <f t="shared" si="12"/>
        <v>0</v>
      </c>
      <c r="AO33" s="367">
        <f>SUM(AO32:AO32)</f>
        <v>0</v>
      </c>
      <c r="AP33" s="367">
        <f t="shared" si="12"/>
        <v>0</v>
      </c>
      <c r="AQ33" s="367">
        <f t="shared" si="12"/>
        <v>0</v>
      </c>
      <c r="AR33" s="367">
        <f t="shared" si="12"/>
        <v>0</v>
      </c>
      <c r="AS33" s="367">
        <f t="shared" si="12"/>
        <v>0</v>
      </c>
      <c r="AT33" s="367">
        <f>SUM(AT32:AT32)</f>
        <v>0</v>
      </c>
      <c r="AU33" s="367">
        <f t="shared" si="12"/>
        <v>0</v>
      </c>
      <c r="AV33" s="367">
        <f t="shared" si="12"/>
        <v>0</v>
      </c>
      <c r="AW33" s="367">
        <f t="shared" si="0"/>
        <v>1200000</v>
      </c>
      <c r="AX33" s="367">
        <f t="shared" si="1"/>
        <v>1200000</v>
      </c>
      <c r="AY33" s="367">
        <f t="shared" si="2"/>
        <v>1200000</v>
      </c>
      <c r="AZ33" s="367">
        <f t="shared" si="3"/>
        <v>1200000</v>
      </c>
      <c r="BA33" s="461">
        <f t="shared" si="4"/>
        <v>1200000</v>
      </c>
    </row>
    <row r="34" spans="1:53" ht="15.75" customHeight="1">
      <c r="A34" s="163" t="s">
        <v>369</v>
      </c>
      <c r="B34" s="309"/>
      <c r="C34" s="319"/>
      <c r="D34" s="320" t="s">
        <v>370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f t="shared" si="0"/>
        <v>0</v>
      </c>
      <c r="AX34" s="36">
        <f t="shared" si="1"/>
        <v>0</v>
      </c>
      <c r="AY34" s="36">
        <f t="shared" si="2"/>
        <v>0</v>
      </c>
      <c r="AZ34" s="36">
        <f t="shared" si="3"/>
        <v>0</v>
      </c>
      <c r="BA34" s="461">
        <f t="shared" si="4"/>
        <v>0</v>
      </c>
    </row>
    <row r="35" spans="1:53" ht="15.75" customHeight="1">
      <c r="A35" s="128"/>
      <c r="B35" s="309" t="s">
        <v>178</v>
      </c>
      <c r="C35" s="319"/>
      <c r="D35" s="390" t="s">
        <v>179</v>
      </c>
      <c r="E35" s="8">
        <v>15474220</v>
      </c>
      <c r="F35" s="8">
        <v>15474220</v>
      </c>
      <c r="G35" s="8">
        <v>15474220</v>
      </c>
      <c r="H35" s="8">
        <f>G35-60593</f>
        <v>15413627</v>
      </c>
      <c r="I35" s="8">
        <v>15413627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461">
        <f t="shared" si="0"/>
        <v>15474220</v>
      </c>
      <c r="AX35" s="461">
        <f t="shared" si="1"/>
        <v>15474220</v>
      </c>
      <c r="AY35" s="461">
        <f t="shared" si="2"/>
        <v>15474220</v>
      </c>
      <c r="AZ35" s="461">
        <f t="shared" si="3"/>
        <v>15413627</v>
      </c>
      <c r="BA35" s="461">
        <f t="shared" si="4"/>
        <v>15413627</v>
      </c>
    </row>
    <row r="36" spans="1:53" ht="15.75" customHeight="1">
      <c r="A36" s="128"/>
      <c r="B36" s="309" t="s">
        <v>458</v>
      </c>
      <c r="C36" s="319" t="s">
        <v>373</v>
      </c>
      <c r="D36" s="390" t="s">
        <v>508</v>
      </c>
      <c r="E36" s="8">
        <v>2967531</v>
      </c>
      <c r="F36" s="8">
        <v>2967531</v>
      </c>
      <c r="G36" s="8">
        <v>2967531</v>
      </c>
      <c r="H36" s="8">
        <f>G36-60990</f>
        <v>2906541</v>
      </c>
      <c r="I36" s="8">
        <v>2906541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461">
        <f t="shared" si="0"/>
        <v>2967531</v>
      </c>
      <c r="AX36" s="461">
        <f t="shared" si="1"/>
        <v>2967531</v>
      </c>
      <c r="AY36" s="461">
        <f t="shared" si="2"/>
        <v>2967531</v>
      </c>
      <c r="AZ36" s="461">
        <f t="shared" si="3"/>
        <v>2906541</v>
      </c>
      <c r="BA36" s="461">
        <f t="shared" si="4"/>
        <v>2906541</v>
      </c>
    </row>
    <row r="37" spans="1:53" ht="15.75" customHeight="1">
      <c r="A37" s="163"/>
      <c r="B37" s="304"/>
      <c r="C37" s="321"/>
      <c r="D37" s="304" t="s">
        <v>371</v>
      </c>
      <c r="E37" s="367">
        <f aca="true" t="shared" si="13" ref="E37:AV37">SUM(E35:E36)</f>
        <v>18441751</v>
      </c>
      <c r="F37" s="367">
        <f t="shared" si="13"/>
        <v>18441751</v>
      </c>
      <c r="G37" s="367">
        <f t="shared" si="13"/>
        <v>18441751</v>
      </c>
      <c r="H37" s="367">
        <f t="shared" si="13"/>
        <v>18320168</v>
      </c>
      <c r="I37" s="367">
        <f>SUM(I35:I36)</f>
        <v>18320168</v>
      </c>
      <c r="J37" s="367">
        <f t="shared" si="13"/>
        <v>0</v>
      </c>
      <c r="K37" s="367">
        <f t="shared" si="13"/>
        <v>0</v>
      </c>
      <c r="L37" s="367">
        <f t="shared" si="13"/>
        <v>0</v>
      </c>
      <c r="M37" s="367">
        <f t="shared" si="13"/>
        <v>0</v>
      </c>
      <c r="N37" s="367">
        <v>0</v>
      </c>
      <c r="O37" s="367">
        <f t="shared" si="13"/>
        <v>0</v>
      </c>
      <c r="P37" s="367">
        <f t="shared" si="13"/>
        <v>0</v>
      </c>
      <c r="Q37" s="367">
        <f t="shared" si="13"/>
        <v>0</v>
      </c>
      <c r="R37" s="367">
        <f t="shared" si="13"/>
        <v>0</v>
      </c>
      <c r="S37" s="367">
        <f>SUM(S35:S36)</f>
        <v>0</v>
      </c>
      <c r="T37" s="367">
        <f t="shared" si="13"/>
        <v>0</v>
      </c>
      <c r="U37" s="367">
        <f t="shared" si="13"/>
        <v>0</v>
      </c>
      <c r="V37" s="367">
        <f t="shared" si="13"/>
        <v>0</v>
      </c>
      <c r="W37" s="367">
        <f t="shared" si="13"/>
        <v>0</v>
      </c>
      <c r="X37" s="367"/>
      <c r="Y37" s="367">
        <f t="shared" si="13"/>
        <v>0</v>
      </c>
      <c r="Z37" s="367">
        <f t="shared" si="13"/>
        <v>0</v>
      </c>
      <c r="AA37" s="367">
        <f t="shared" si="13"/>
        <v>0</v>
      </c>
      <c r="AB37" s="367">
        <f t="shared" si="13"/>
        <v>0</v>
      </c>
      <c r="AC37" s="367">
        <f>SUM(AC35:AC36)</f>
        <v>0</v>
      </c>
      <c r="AD37" s="367">
        <f t="shared" si="13"/>
        <v>0</v>
      </c>
      <c r="AE37" s="367">
        <f t="shared" si="13"/>
        <v>0</v>
      </c>
      <c r="AF37" s="367">
        <f t="shared" si="13"/>
        <v>0</v>
      </c>
      <c r="AG37" s="367">
        <f t="shared" si="13"/>
        <v>0</v>
      </c>
      <c r="AH37" s="367">
        <f t="shared" si="13"/>
        <v>0</v>
      </c>
      <c r="AI37" s="367">
        <f t="shared" si="13"/>
        <v>0</v>
      </c>
      <c r="AJ37" s="367">
        <f t="shared" si="13"/>
        <v>0</v>
      </c>
      <c r="AK37" s="367">
        <f t="shared" si="13"/>
        <v>0</v>
      </c>
      <c r="AL37" s="367">
        <f t="shared" si="13"/>
        <v>0</v>
      </c>
      <c r="AM37" s="367">
        <f t="shared" si="13"/>
        <v>0</v>
      </c>
      <c r="AN37" s="367">
        <f t="shared" si="13"/>
        <v>0</v>
      </c>
      <c r="AO37" s="367">
        <f>SUM(AO35:AO36)</f>
        <v>0</v>
      </c>
      <c r="AP37" s="367">
        <f t="shared" si="13"/>
        <v>0</v>
      </c>
      <c r="AQ37" s="367">
        <f t="shared" si="13"/>
        <v>0</v>
      </c>
      <c r="AR37" s="367">
        <f t="shared" si="13"/>
        <v>0</v>
      </c>
      <c r="AS37" s="367">
        <f t="shared" si="13"/>
        <v>0</v>
      </c>
      <c r="AT37" s="367">
        <f>SUM(AT35:AT36)</f>
        <v>0</v>
      </c>
      <c r="AU37" s="367">
        <f t="shared" si="13"/>
        <v>0</v>
      </c>
      <c r="AV37" s="367">
        <f t="shared" si="13"/>
        <v>0</v>
      </c>
      <c r="AW37" s="367">
        <f t="shared" si="0"/>
        <v>18441751</v>
      </c>
      <c r="AX37" s="367">
        <f t="shared" si="1"/>
        <v>18441751</v>
      </c>
      <c r="AY37" s="367">
        <f t="shared" si="2"/>
        <v>18441751</v>
      </c>
      <c r="AZ37" s="367">
        <f t="shared" si="3"/>
        <v>18320168</v>
      </c>
      <c r="BA37" s="461">
        <f t="shared" si="4"/>
        <v>18320168</v>
      </c>
    </row>
    <row r="38" spans="1:53" ht="15.75" customHeight="1">
      <c r="A38" s="163" t="s">
        <v>16</v>
      </c>
      <c r="B38" s="124"/>
      <c r="C38" s="314"/>
      <c r="D38" s="126" t="s">
        <v>372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461">
        <f t="shared" si="0"/>
        <v>0</v>
      </c>
      <c r="AX38" s="461">
        <f t="shared" si="1"/>
        <v>0</v>
      </c>
      <c r="AY38" s="461">
        <f t="shared" si="2"/>
        <v>0</v>
      </c>
      <c r="AZ38" s="461">
        <f t="shared" si="3"/>
        <v>0</v>
      </c>
      <c r="BA38" s="461">
        <f t="shared" si="4"/>
        <v>0</v>
      </c>
    </row>
    <row r="39" spans="1:53" ht="15.75" customHeight="1">
      <c r="A39" s="163"/>
      <c r="B39" s="303">
        <v>101150</v>
      </c>
      <c r="C39" s="314"/>
      <c r="D39" s="360" t="s">
        <v>426</v>
      </c>
      <c r="E39" s="8">
        <v>4620000</v>
      </c>
      <c r="F39" s="8">
        <v>4620000</v>
      </c>
      <c r="G39" s="8">
        <v>4620000</v>
      </c>
      <c r="H39" s="8">
        <v>4620000</v>
      </c>
      <c r="I39" s="8">
        <v>4620000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461">
        <f t="shared" si="0"/>
        <v>4620000</v>
      </c>
      <c r="AX39" s="461">
        <f t="shared" si="1"/>
        <v>4620000</v>
      </c>
      <c r="AY39" s="461">
        <f t="shared" si="2"/>
        <v>4620000</v>
      </c>
      <c r="AZ39" s="461">
        <f t="shared" si="3"/>
        <v>4620000</v>
      </c>
      <c r="BA39" s="461">
        <f t="shared" si="4"/>
        <v>4620000</v>
      </c>
    </row>
    <row r="40" spans="1:53" ht="15.75" customHeight="1">
      <c r="A40" s="163"/>
      <c r="B40" s="303">
        <v>104037</v>
      </c>
      <c r="C40" s="314"/>
      <c r="D40" s="360" t="s">
        <v>596</v>
      </c>
      <c r="E40" s="8"/>
      <c r="F40" s="8"/>
      <c r="G40" s="8">
        <v>2280</v>
      </c>
      <c r="H40" s="8">
        <v>2280</v>
      </c>
      <c r="I40" s="8">
        <v>2280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461"/>
      <c r="AX40" s="461"/>
      <c r="AY40" s="461">
        <f t="shared" si="2"/>
        <v>2280</v>
      </c>
      <c r="AZ40" s="461">
        <f t="shared" si="3"/>
        <v>2280</v>
      </c>
      <c r="BA40" s="461">
        <f t="shared" si="4"/>
        <v>2280</v>
      </c>
    </row>
    <row r="41" spans="1:53" ht="15.75" customHeight="1">
      <c r="A41" s="163"/>
      <c r="B41" s="303">
        <v>104051</v>
      </c>
      <c r="C41" s="314"/>
      <c r="D41" s="360" t="s">
        <v>594</v>
      </c>
      <c r="E41" s="8"/>
      <c r="F41" s="8"/>
      <c r="G41" s="8"/>
      <c r="H41" s="8"/>
      <c r="I41" s="8"/>
      <c r="J41" s="8"/>
      <c r="K41" s="8"/>
      <c r="L41" s="8">
        <v>197000</v>
      </c>
      <c r="M41" s="8">
        <v>370000</v>
      </c>
      <c r="N41" s="8">
        <v>370000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461"/>
      <c r="AX41" s="461"/>
      <c r="AY41" s="461">
        <f t="shared" si="2"/>
        <v>197000</v>
      </c>
      <c r="AZ41" s="461">
        <f t="shared" si="3"/>
        <v>370000</v>
      </c>
      <c r="BA41" s="461">
        <f t="shared" si="4"/>
        <v>370000</v>
      </c>
    </row>
    <row r="42" spans="1:53" ht="15.75" customHeight="1">
      <c r="A42" s="163"/>
      <c r="B42" s="303">
        <v>105010</v>
      </c>
      <c r="C42" s="314"/>
      <c r="D42" s="360" t="s">
        <v>427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461">
        <f t="shared" si="0"/>
        <v>0</v>
      </c>
      <c r="AX42" s="461">
        <f aca="true" t="shared" si="14" ref="AX42:AX52">SUM(F42+K42+P42+U42+Z42+AE42+AG42+AI42+AK42+AM42+AQ42+AV42)</f>
        <v>0</v>
      </c>
      <c r="AY42" s="461">
        <f t="shared" si="2"/>
        <v>0</v>
      </c>
      <c r="AZ42" s="461">
        <f t="shared" si="3"/>
        <v>0</v>
      </c>
      <c r="BA42" s="461">
        <f t="shared" si="4"/>
        <v>0</v>
      </c>
    </row>
    <row r="43" spans="1:53" ht="15.75" customHeight="1">
      <c r="A43" s="163"/>
      <c r="B43" s="303">
        <v>107051</v>
      </c>
      <c r="C43" s="314"/>
      <c r="D43" s="360" t="s">
        <v>509</v>
      </c>
      <c r="E43" s="8">
        <v>1273280</v>
      </c>
      <c r="F43" s="8">
        <v>1273280</v>
      </c>
      <c r="G43" s="8">
        <v>1273280</v>
      </c>
      <c r="H43" s="8">
        <v>1273280</v>
      </c>
      <c r="I43" s="8">
        <v>1273280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2413000</v>
      </c>
      <c r="Z43" s="8">
        <v>2413000</v>
      </c>
      <c r="AA43" s="8">
        <v>2413000</v>
      </c>
      <c r="AB43" s="8">
        <f>AA43+1327473</f>
        <v>3740473</v>
      </c>
      <c r="AC43" s="8">
        <v>3740473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461">
        <f t="shared" si="0"/>
        <v>3686280</v>
      </c>
      <c r="AX43" s="461">
        <f t="shared" si="14"/>
        <v>3686280</v>
      </c>
      <c r="AY43" s="461">
        <f t="shared" si="2"/>
        <v>3686280</v>
      </c>
      <c r="AZ43" s="461">
        <f t="shared" si="3"/>
        <v>5013753</v>
      </c>
      <c r="BA43" s="461">
        <f t="shared" si="4"/>
        <v>5013753</v>
      </c>
    </row>
    <row r="44" spans="1:53" ht="15.75" customHeight="1">
      <c r="A44" s="163"/>
      <c r="B44" s="303">
        <v>107060</v>
      </c>
      <c r="C44" s="314"/>
      <c r="D44" s="438" t="s">
        <v>404</v>
      </c>
      <c r="E44" s="8"/>
      <c r="F44" s="8"/>
      <c r="G44" s="8"/>
      <c r="H44" s="8">
        <v>1085850</v>
      </c>
      <c r="I44" s="8">
        <v>1085850</v>
      </c>
      <c r="J44" s="8"/>
      <c r="K44" s="8"/>
      <c r="L44" s="8"/>
      <c r="M44" s="8">
        <v>40000</v>
      </c>
      <c r="N44" s="8">
        <v>40000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461">
        <f t="shared" si="0"/>
        <v>0</v>
      </c>
      <c r="AX44" s="461">
        <f t="shared" si="14"/>
        <v>0</v>
      </c>
      <c r="AY44" s="461">
        <f t="shared" si="2"/>
        <v>0</v>
      </c>
      <c r="AZ44" s="461">
        <f t="shared" si="3"/>
        <v>1125850</v>
      </c>
      <c r="BA44" s="461">
        <f t="shared" si="4"/>
        <v>1125850</v>
      </c>
    </row>
    <row r="45" spans="1:53" ht="15.75" customHeight="1">
      <c r="A45" s="128"/>
      <c r="B45" s="315"/>
      <c r="C45" s="318"/>
      <c r="D45" s="318" t="s">
        <v>173</v>
      </c>
      <c r="E45" s="367">
        <f aca="true" t="shared" si="15" ref="E45:AV45">SUM(E39:E44)</f>
        <v>5893280</v>
      </c>
      <c r="F45" s="367">
        <f t="shared" si="15"/>
        <v>5893280</v>
      </c>
      <c r="G45" s="367">
        <f t="shared" si="15"/>
        <v>5895560</v>
      </c>
      <c r="H45" s="367">
        <f t="shared" si="15"/>
        <v>6981410</v>
      </c>
      <c r="I45" s="367">
        <f>SUM(I39:I44)</f>
        <v>6981410</v>
      </c>
      <c r="J45" s="367">
        <f t="shared" si="15"/>
        <v>0</v>
      </c>
      <c r="K45" s="367">
        <f t="shared" si="15"/>
        <v>0</v>
      </c>
      <c r="L45" s="367">
        <f t="shared" si="15"/>
        <v>197000</v>
      </c>
      <c r="M45" s="367">
        <f t="shared" si="15"/>
        <v>410000</v>
      </c>
      <c r="N45" s="367">
        <f t="shared" si="15"/>
        <v>410000</v>
      </c>
      <c r="O45" s="367">
        <f t="shared" si="15"/>
        <v>0</v>
      </c>
      <c r="P45" s="367">
        <f t="shared" si="15"/>
        <v>0</v>
      </c>
      <c r="Q45" s="367">
        <f t="shared" si="15"/>
        <v>0</v>
      </c>
      <c r="R45" s="367">
        <f t="shared" si="15"/>
        <v>0</v>
      </c>
      <c r="S45" s="367">
        <f>SUM(S39:S44)</f>
        <v>0</v>
      </c>
      <c r="T45" s="367">
        <f t="shared" si="15"/>
        <v>0</v>
      </c>
      <c r="U45" s="367">
        <f t="shared" si="15"/>
        <v>0</v>
      </c>
      <c r="V45" s="367">
        <f t="shared" si="15"/>
        <v>0</v>
      </c>
      <c r="W45" s="367">
        <f t="shared" si="15"/>
        <v>0</v>
      </c>
      <c r="X45" s="367"/>
      <c r="Y45" s="367">
        <f t="shared" si="15"/>
        <v>2413000</v>
      </c>
      <c r="Z45" s="367">
        <f t="shared" si="15"/>
        <v>2413000</v>
      </c>
      <c r="AA45" s="367">
        <f t="shared" si="15"/>
        <v>2413000</v>
      </c>
      <c r="AB45" s="367">
        <f t="shared" si="15"/>
        <v>3740473</v>
      </c>
      <c r="AC45" s="367">
        <f>SUM(AC39:AC44)</f>
        <v>3740473</v>
      </c>
      <c r="AD45" s="367">
        <f t="shared" si="15"/>
        <v>0</v>
      </c>
      <c r="AE45" s="367">
        <f t="shared" si="15"/>
        <v>0</v>
      </c>
      <c r="AF45" s="367">
        <f t="shared" si="15"/>
        <v>0</v>
      </c>
      <c r="AG45" s="367">
        <f t="shared" si="15"/>
        <v>0</v>
      </c>
      <c r="AH45" s="367">
        <f t="shared" si="15"/>
        <v>0</v>
      </c>
      <c r="AI45" s="367">
        <f t="shared" si="15"/>
        <v>0</v>
      </c>
      <c r="AJ45" s="367">
        <f t="shared" si="15"/>
        <v>0</v>
      </c>
      <c r="AK45" s="367">
        <f t="shared" si="15"/>
        <v>0</v>
      </c>
      <c r="AL45" s="367">
        <f t="shared" si="15"/>
        <v>0</v>
      </c>
      <c r="AM45" s="367">
        <f t="shared" si="15"/>
        <v>0</v>
      </c>
      <c r="AN45" s="367">
        <f t="shared" si="15"/>
        <v>0</v>
      </c>
      <c r="AO45" s="367">
        <f>SUM(AO39:AO44)</f>
        <v>0</v>
      </c>
      <c r="AP45" s="367">
        <f t="shared" si="15"/>
        <v>0</v>
      </c>
      <c r="AQ45" s="367">
        <f t="shared" si="15"/>
        <v>0</v>
      </c>
      <c r="AR45" s="367">
        <f t="shared" si="15"/>
        <v>0</v>
      </c>
      <c r="AS45" s="367">
        <f t="shared" si="15"/>
        <v>0</v>
      </c>
      <c r="AT45" s="367">
        <f>SUM(AT39:AT44)</f>
        <v>0</v>
      </c>
      <c r="AU45" s="367">
        <f t="shared" si="15"/>
        <v>0</v>
      </c>
      <c r="AV45" s="367">
        <f t="shared" si="15"/>
        <v>0</v>
      </c>
      <c r="AW45" s="367">
        <f t="shared" si="0"/>
        <v>8306280</v>
      </c>
      <c r="AX45" s="367">
        <f t="shared" si="14"/>
        <v>8306280</v>
      </c>
      <c r="AY45" s="367">
        <f t="shared" si="2"/>
        <v>8505560</v>
      </c>
      <c r="AZ45" s="367">
        <f t="shared" si="3"/>
        <v>11131883</v>
      </c>
      <c r="BA45" s="461">
        <f t="shared" si="4"/>
        <v>11131883</v>
      </c>
    </row>
    <row r="46" spans="1:53" ht="15.75" customHeight="1">
      <c r="A46" s="128"/>
      <c r="B46" s="315" t="s">
        <v>376</v>
      </c>
      <c r="C46" s="318"/>
      <c r="D46" s="318" t="s">
        <v>377</v>
      </c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>
        <v>12300000</v>
      </c>
      <c r="U46" s="367">
        <v>12300000</v>
      </c>
      <c r="V46" s="367">
        <v>12300000</v>
      </c>
      <c r="W46" s="367">
        <v>13362478</v>
      </c>
      <c r="X46" s="367">
        <v>13362478</v>
      </c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>
        <f t="shared" si="0"/>
        <v>12300000</v>
      </c>
      <c r="AX46" s="367">
        <f t="shared" si="14"/>
        <v>12300000</v>
      </c>
      <c r="AY46" s="367">
        <f t="shared" si="2"/>
        <v>12300000</v>
      </c>
      <c r="AZ46" s="367">
        <f t="shared" si="3"/>
        <v>13362478</v>
      </c>
      <c r="BA46" s="461">
        <f t="shared" si="4"/>
        <v>13362478</v>
      </c>
    </row>
    <row r="47" spans="1:53" s="172" customFormat="1" ht="15.75" customHeight="1">
      <c r="A47" s="307"/>
      <c r="B47" s="322"/>
      <c r="C47" s="323"/>
      <c r="D47" s="393" t="s">
        <v>81</v>
      </c>
      <c r="E47" s="465">
        <f aca="true" t="shared" si="16" ref="E47:AV47">SUM(E14,E19,E22,E27,E30,E33,E45,E37,E46)</f>
        <v>42056450</v>
      </c>
      <c r="F47" s="465">
        <f t="shared" si="16"/>
        <v>42080580</v>
      </c>
      <c r="G47" s="465">
        <f t="shared" si="16"/>
        <v>43596530</v>
      </c>
      <c r="H47" s="465">
        <f t="shared" si="16"/>
        <v>44560797</v>
      </c>
      <c r="I47" s="465">
        <f>SUM(I14,I19,I22,I27,I30,I33,I45,I37,I46)</f>
        <v>44560797</v>
      </c>
      <c r="J47" s="465">
        <f t="shared" si="16"/>
        <v>4595230</v>
      </c>
      <c r="K47" s="465">
        <f t="shared" si="16"/>
        <v>9226357</v>
      </c>
      <c r="L47" s="465">
        <f t="shared" si="16"/>
        <v>9423357</v>
      </c>
      <c r="M47" s="465">
        <f t="shared" si="16"/>
        <v>8854661</v>
      </c>
      <c r="N47" s="465">
        <f>SUM(N14,N19,N22,N27,N30,N33,N45,N37,N46)</f>
        <v>8700863</v>
      </c>
      <c r="O47" s="465">
        <f t="shared" si="16"/>
        <v>0</v>
      </c>
      <c r="P47" s="465">
        <f t="shared" si="16"/>
        <v>41160604</v>
      </c>
      <c r="Q47" s="465">
        <f t="shared" si="16"/>
        <v>58646504</v>
      </c>
      <c r="R47" s="465">
        <f t="shared" si="16"/>
        <v>60262264</v>
      </c>
      <c r="S47" s="465">
        <f>SUM(S14,S19,S22,S27,S30,S33,S45,S37,S46)</f>
        <v>58204864</v>
      </c>
      <c r="T47" s="465">
        <f t="shared" si="16"/>
        <v>12300000</v>
      </c>
      <c r="U47" s="465">
        <f t="shared" si="16"/>
        <v>12300000</v>
      </c>
      <c r="V47" s="465">
        <f t="shared" si="16"/>
        <v>12300000</v>
      </c>
      <c r="W47" s="465">
        <f t="shared" si="16"/>
        <v>13362478</v>
      </c>
      <c r="X47" s="465">
        <f t="shared" si="16"/>
        <v>13362478</v>
      </c>
      <c r="Y47" s="465">
        <f t="shared" si="16"/>
        <v>2913000</v>
      </c>
      <c r="Z47" s="465">
        <f t="shared" si="16"/>
        <v>2913000</v>
      </c>
      <c r="AA47" s="465">
        <f t="shared" si="16"/>
        <v>2913000</v>
      </c>
      <c r="AB47" s="465">
        <f t="shared" si="16"/>
        <v>4240473</v>
      </c>
      <c r="AC47" s="465">
        <f>SUM(AC14,AC19,AC22,AC27,AC30,AC33,AC45,AC37,AC46)</f>
        <v>4240473</v>
      </c>
      <c r="AD47" s="465">
        <f t="shared" si="16"/>
        <v>0</v>
      </c>
      <c r="AE47" s="465">
        <f t="shared" si="16"/>
        <v>0</v>
      </c>
      <c r="AF47" s="465">
        <f t="shared" si="16"/>
        <v>0</v>
      </c>
      <c r="AG47" s="465">
        <f t="shared" si="16"/>
        <v>0</v>
      </c>
      <c r="AH47" s="465">
        <f t="shared" si="16"/>
        <v>0</v>
      </c>
      <c r="AI47" s="465">
        <f t="shared" si="16"/>
        <v>0</v>
      </c>
      <c r="AJ47" s="465">
        <f t="shared" si="16"/>
        <v>0</v>
      </c>
      <c r="AK47" s="465">
        <f t="shared" si="16"/>
        <v>0</v>
      </c>
      <c r="AL47" s="465">
        <f t="shared" si="16"/>
        <v>0</v>
      </c>
      <c r="AM47" s="465">
        <f t="shared" si="16"/>
        <v>7662000</v>
      </c>
      <c r="AN47" s="465">
        <f t="shared" si="16"/>
        <v>7662000</v>
      </c>
      <c r="AO47" s="465">
        <f>SUM(AO14,AO19,AO22,AO27,AO30,AO33,AO45,AO37,AO46)</f>
        <v>7662000</v>
      </c>
      <c r="AP47" s="465">
        <f t="shared" si="16"/>
        <v>8696901</v>
      </c>
      <c r="AQ47" s="465">
        <f t="shared" si="16"/>
        <v>8696901</v>
      </c>
      <c r="AR47" s="465">
        <f t="shared" si="16"/>
        <v>8696901</v>
      </c>
      <c r="AS47" s="465">
        <f t="shared" si="16"/>
        <v>10108151</v>
      </c>
      <c r="AT47" s="465">
        <v>8939292</v>
      </c>
      <c r="AU47" s="465">
        <f t="shared" si="16"/>
        <v>0</v>
      </c>
      <c r="AV47" s="465">
        <f t="shared" si="16"/>
        <v>0</v>
      </c>
      <c r="AW47" s="465">
        <f t="shared" si="0"/>
        <v>70561581</v>
      </c>
      <c r="AX47" s="465">
        <f t="shared" si="14"/>
        <v>124039442</v>
      </c>
      <c r="AY47" s="465">
        <f t="shared" si="2"/>
        <v>143238292</v>
      </c>
      <c r="AZ47" s="465">
        <f t="shared" si="3"/>
        <v>149050824</v>
      </c>
      <c r="BA47" s="461">
        <f t="shared" si="4"/>
        <v>145670767</v>
      </c>
    </row>
    <row r="48" spans="1:53" s="172" customFormat="1" ht="15.75" customHeight="1">
      <c r="A48" s="119"/>
      <c r="B48" s="309"/>
      <c r="C48" s="303"/>
      <c r="D48" s="359" t="s">
        <v>484</v>
      </c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>
        <f t="shared" si="0"/>
        <v>0</v>
      </c>
      <c r="AX48" s="461">
        <f t="shared" si="14"/>
        <v>0</v>
      </c>
      <c r="AY48" s="461">
        <f t="shared" si="2"/>
        <v>0</v>
      </c>
      <c r="AZ48" s="461">
        <f t="shared" si="3"/>
        <v>0</v>
      </c>
      <c r="BA48" s="461">
        <f t="shared" si="4"/>
        <v>0</v>
      </c>
    </row>
    <row r="49" spans="1:53" s="172" customFormat="1" ht="15.75" customHeight="1">
      <c r="A49" s="78"/>
      <c r="B49" s="309" t="s">
        <v>178</v>
      </c>
      <c r="C49" s="303">
        <v>561000</v>
      </c>
      <c r="D49" s="360" t="s">
        <v>379</v>
      </c>
      <c r="E49" s="466"/>
      <c r="F49" s="466">
        <v>114627</v>
      </c>
      <c r="G49" s="466">
        <v>1540608</v>
      </c>
      <c r="H49" s="466">
        <f>G49+62395</f>
        <v>1603003</v>
      </c>
      <c r="I49" s="466">
        <v>1603003</v>
      </c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1"/>
      <c r="AV49" s="461"/>
      <c r="AW49" s="461">
        <f t="shared" si="0"/>
        <v>0</v>
      </c>
      <c r="AX49" s="461">
        <f t="shared" si="14"/>
        <v>114627</v>
      </c>
      <c r="AY49" s="461">
        <f t="shared" si="2"/>
        <v>1540608</v>
      </c>
      <c r="AZ49" s="461">
        <f t="shared" si="3"/>
        <v>1603003</v>
      </c>
      <c r="BA49" s="461">
        <f t="shared" si="4"/>
        <v>1603003</v>
      </c>
    </row>
    <row r="50" spans="1:53" s="172" customFormat="1" ht="15.75" customHeight="1">
      <c r="A50" s="78"/>
      <c r="B50" s="164" t="s">
        <v>458</v>
      </c>
      <c r="C50" s="303" t="s">
        <v>180</v>
      </c>
      <c r="D50" s="360" t="s">
        <v>459</v>
      </c>
      <c r="E50" s="466"/>
      <c r="F50" s="466"/>
      <c r="G50" s="466">
        <v>0</v>
      </c>
      <c r="H50" s="466">
        <v>0</v>
      </c>
      <c r="I50" s="466">
        <v>0</v>
      </c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>
        <v>0</v>
      </c>
      <c r="Z50" s="466">
        <v>0</v>
      </c>
      <c r="AA50" s="466">
        <v>0</v>
      </c>
      <c r="AB50" s="466">
        <v>0</v>
      </c>
      <c r="AC50" s="466">
        <v>0</v>
      </c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1"/>
      <c r="AV50" s="461"/>
      <c r="AW50" s="461">
        <f t="shared" si="0"/>
        <v>0</v>
      </c>
      <c r="AX50" s="461">
        <f t="shared" si="14"/>
        <v>0</v>
      </c>
      <c r="AY50" s="461">
        <f t="shared" si="2"/>
        <v>0</v>
      </c>
      <c r="AZ50" s="461">
        <f t="shared" si="3"/>
        <v>0</v>
      </c>
      <c r="BA50" s="461">
        <f t="shared" si="4"/>
        <v>0</v>
      </c>
    </row>
    <row r="51" spans="1:53" s="172" customFormat="1" ht="15.75" customHeight="1">
      <c r="A51" s="78"/>
      <c r="B51" s="309" t="s">
        <v>493</v>
      </c>
      <c r="C51" s="303"/>
      <c r="D51" s="360" t="s">
        <v>496</v>
      </c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>
        <v>1031240</v>
      </c>
      <c r="Z51" s="466">
        <v>1031240</v>
      </c>
      <c r="AA51" s="466">
        <v>1031240</v>
      </c>
      <c r="AB51" s="466">
        <v>1031240</v>
      </c>
      <c r="AC51" s="466">
        <v>1031240</v>
      </c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1"/>
      <c r="AV51" s="461"/>
      <c r="AW51" s="461">
        <f t="shared" si="0"/>
        <v>1031240</v>
      </c>
      <c r="AX51" s="461">
        <f t="shared" si="14"/>
        <v>1031240</v>
      </c>
      <c r="AY51" s="461">
        <f t="shared" si="2"/>
        <v>1031240</v>
      </c>
      <c r="AZ51" s="461">
        <f t="shared" si="3"/>
        <v>1031240</v>
      </c>
      <c r="BA51" s="461">
        <f t="shared" si="4"/>
        <v>1031240</v>
      </c>
    </row>
    <row r="52" spans="1:53" s="172" customFormat="1" ht="15.75" customHeight="1">
      <c r="A52" s="78"/>
      <c r="B52" s="309" t="s">
        <v>376</v>
      </c>
      <c r="C52" s="303"/>
      <c r="D52" s="360" t="s">
        <v>377</v>
      </c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>
        <v>18685510</v>
      </c>
      <c r="Z52" s="466">
        <v>18685510</v>
      </c>
      <c r="AA52" s="466">
        <v>18685510</v>
      </c>
      <c r="AB52" s="466">
        <f>AA52+1662443</f>
        <v>20347953</v>
      </c>
      <c r="AC52" s="466">
        <v>20347953</v>
      </c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1"/>
      <c r="AV52" s="461"/>
      <c r="AW52" s="461">
        <f t="shared" si="0"/>
        <v>18685510</v>
      </c>
      <c r="AX52" s="461">
        <f t="shared" si="14"/>
        <v>18685510</v>
      </c>
      <c r="AY52" s="461">
        <f t="shared" si="2"/>
        <v>18685510</v>
      </c>
      <c r="AZ52" s="461">
        <f t="shared" si="3"/>
        <v>20347953</v>
      </c>
      <c r="BA52" s="461">
        <f t="shared" si="4"/>
        <v>20347953</v>
      </c>
    </row>
    <row r="53" spans="1:53" s="172" customFormat="1" ht="15.75" customHeight="1">
      <c r="A53" s="78"/>
      <c r="B53" s="309" t="s">
        <v>174</v>
      </c>
      <c r="C53" s="303"/>
      <c r="D53" s="360" t="s">
        <v>183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>
        <v>3601444</v>
      </c>
      <c r="AR53" s="466">
        <v>3601444</v>
      </c>
      <c r="AS53" s="466">
        <v>3601444</v>
      </c>
      <c r="AT53" s="466">
        <v>3601444</v>
      </c>
      <c r="AU53" s="461"/>
      <c r="AV53" s="461"/>
      <c r="AW53" s="461"/>
      <c r="AX53" s="461"/>
      <c r="AY53" s="461">
        <f t="shared" si="2"/>
        <v>3601444</v>
      </c>
      <c r="AZ53" s="461">
        <f t="shared" si="3"/>
        <v>3601444</v>
      </c>
      <c r="BA53" s="461">
        <f t="shared" si="4"/>
        <v>3601444</v>
      </c>
    </row>
    <row r="54" spans="1:53" s="172" customFormat="1" ht="15.75" customHeight="1">
      <c r="A54" s="308"/>
      <c r="B54" s="322"/>
      <c r="C54" s="323"/>
      <c r="D54" s="394" t="s">
        <v>485</v>
      </c>
      <c r="E54" s="367">
        <f>SUM(E49:E52)</f>
        <v>0</v>
      </c>
      <c r="F54" s="367">
        <f>SUM(F49:F52)</f>
        <v>114627</v>
      </c>
      <c r="G54" s="367">
        <f>SUM(G49:G52)</f>
        <v>1540608</v>
      </c>
      <c r="H54" s="367">
        <f>SUM(H49:H52)</f>
        <v>1603003</v>
      </c>
      <c r="I54" s="367">
        <f>SUM(I49:I52)</f>
        <v>1603003</v>
      </c>
      <c r="J54" s="367"/>
      <c r="K54" s="367"/>
      <c r="L54" s="367"/>
      <c r="M54" s="367"/>
      <c r="N54" s="367"/>
      <c r="O54" s="367">
        <f aca="true" t="shared" si="17" ref="O54:AK54">SUM(O49:O52)</f>
        <v>0</v>
      </c>
      <c r="P54" s="367">
        <f t="shared" si="17"/>
        <v>0</v>
      </c>
      <c r="Q54" s="367">
        <f t="shared" si="17"/>
        <v>0</v>
      </c>
      <c r="R54" s="367">
        <f>SUM(R49:R52)</f>
        <v>0</v>
      </c>
      <c r="S54" s="367">
        <f>SUM(S49:S52)</f>
        <v>0</v>
      </c>
      <c r="T54" s="367">
        <f t="shared" si="17"/>
        <v>0</v>
      </c>
      <c r="U54" s="367">
        <f t="shared" si="17"/>
        <v>0</v>
      </c>
      <c r="V54" s="367">
        <f t="shared" si="17"/>
        <v>0</v>
      </c>
      <c r="W54" s="367">
        <f>SUM(W49:W52)</f>
        <v>0</v>
      </c>
      <c r="X54" s="367"/>
      <c r="Y54" s="367">
        <f t="shared" si="17"/>
        <v>19716750</v>
      </c>
      <c r="Z54" s="367">
        <f t="shared" si="17"/>
        <v>19716750</v>
      </c>
      <c r="AA54" s="367">
        <f t="shared" si="17"/>
        <v>19716750</v>
      </c>
      <c r="AB54" s="367">
        <f>SUM(AB49:AB52)</f>
        <v>21379193</v>
      </c>
      <c r="AC54" s="367">
        <f>SUM(AC49:AC52)</f>
        <v>21379193</v>
      </c>
      <c r="AD54" s="367">
        <f t="shared" si="17"/>
        <v>0</v>
      </c>
      <c r="AE54" s="367">
        <f t="shared" si="17"/>
        <v>0</v>
      </c>
      <c r="AF54" s="367">
        <f t="shared" si="17"/>
        <v>0</v>
      </c>
      <c r="AG54" s="367">
        <f t="shared" si="17"/>
        <v>0</v>
      </c>
      <c r="AH54" s="367">
        <f t="shared" si="17"/>
        <v>0</v>
      </c>
      <c r="AI54" s="367">
        <f t="shared" si="17"/>
        <v>0</v>
      </c>
      <c r="AJ54" s="367">
        <f t="shared" si="17"/>
        <v>0</v>
      </c>
      <c r="AK54" s="367">
        <f t="shared" si="17"/>
        <v>0</v>
      </c>
      <c r="AL54" s="367">
        <v>0</v>
      </c>
      <c r="AM54" s="367">
        <f>SUM(AM49:AM52)</f>
        <v>0</v>
      </c>
      <c r="AN54" s="367">
        <f>SUM(AN49:AN52)</f>
        <v>0</v>
      </c>
      <c r="AO54" s="367">
        <f>SUM(AO49:AO52)</f>
        <v>0</v>
      </c>
      <c r="AP54" s="367">
        <f>SUM(AP49:AP52)</f>
        <v>0</v>
      </c>
      <c r="AQ54" s="367">
        <f>SUM(AQ49:AQ53)</f>
        <v>3601444</v>
      </c>
      <c r="AR54" s="367">
        <f>SUM(AR49:AR53)</f>
        <v>3601444</v>
      </c>
      <c r="AS54" s="367">
        <f>SUM(AS49:AS53)</f>
        <v>3601444</v>
      </c>
      <c r="AT54" s="367">
        <f>SUM(AT49:AT53)</f>
        <v>3601444</v>
      </c>
      <c r="AU54" s="367">
        <f>SUM(AU49:AU52)</f>
        <v>0</v>
      </c>
      <c r="AV54" s="367">
        <f>SUM(AV49:AV52)</f>
        <v>0</v>
      </c>
      <c r="AW54" s="367">
        <f t="shared" si="0"/>
        <v>19716750</v>
      </c>
      <c r="AX54" s="367">
        <f>SUM(F54+K54+P54+U54+Z54+AE54+AG54+AI54+AK54+AM54+AQ54+AV54)</f>
        <v>23432821</v>
      </c>
      <c r="AY54" s="367">
        <f t="shared" si="2"/>
        <v>24858802</v>
      </c>
      <c r="AZ54" s="367">
        <f t="shared" si="3"/>
        <v>26583640</v>
      </c>
      <c r="BA54" s="461">
        <f t="shared" si="4"/>
        <v>26583640</v>
      </c>
    </row>
    <row r="55" spans="1:53" ht="15.75" customHeight="1">
      <c r="A55" s="97"/>
      <c r="B55" s="324"/>
      <c r="C55" s="318"/>
      <c r="D55" s="325" t="s">
        <v>34</v>
      </c>
      <c r="E55" s="467">
        <f aca="true" t="shared" si="18" ref="E55:AV55">E47+E54</f>
        <v>42056450</v>
      </c>
      <c r="F55" s="467">
        <f t="shared" si="18"/>
        <v>42195207</v>
      </c>
      <c r="G55" s="467">
        <f>G47+G54</f>
        <v>45137138</v>
      </c>
      <c r="H55" s="467">
        <f>H47+H54</f>
        <v>46163800</v>
      </c>
      <c r="I55" s="467">
        <f>I47+I54</f>
        <v>46163800</v>
      </c>
      <c r="J55" s="467">
        <f t="shared" si="18"/>
        <v>4595230</v>
      </c>
      <c r="K55" s="467">
        <f t="shared" si="18"/>
        <v>9226357</v>
      </c>
      <c r="L55" s="467">
        <f>L47+L54</f>
        <v>9423357</v>
      </c>
      <c r="M55" s="467">
        <f>M47+M54</f>
        <v>8854661</v>
      </c>
      <c r="N55" s="467">
        <f>N47+N54</f>
        <v>8700863</v>
      </c>
      <c r="O55" s="467">
        <f t="shared" si="18"/>
        <v>0</v>
      </c>
      <c r="P55" s="467">
        <f t="shared" si="18"/>
        <v>41160604</v>
      </c>
      <c r="Q55" s="467">
        <f>Q47+Q54</f>
        <v>58646504</v>
      </c>
      <c r="R55" s="467">
        <f>R47+R54</f>
        <v>60262264</v>
      </c>
      <c r="S55" s="467">
        <f>S47+S54</f>
        <v>58204864</v>
      </c>
      <c r="T55" s="500">
        <f t="shared" si="18"/>
        <v>12300000</v>
      </c>
      <c r="U55" s="500">
        <f t="shared" si="18"/>
        <v>12300000</v>
      </c>
      <c r="V55" s="500">
        <f>V47+V54</f>
        <v>12300000</v>
      </c>
      <c r="W55" s="500">
        <f>W47+W54</f>
        <v>13362478</v>
      </c>
      <c r="X55" s="500">
        <f>X47+X54</f>
        <v>13362478</v>
      </c>
      <c r="Y55" s="467">
        <f t="shared" si="18"/>
        <v>22629750</v>
      </c>
      <c r="Z55" s="467">
        <f t="shared" si="18"/>
        <v>22629750</v>
      </c>
      <c r="AA55" s="467">
        <f>AA47+AA54</f>
        <v>22629750</v>
      </c>
      <c r="AB55" s="467">
        <f>AB47+AB54</f>
        <v>25619666</v>
      </c>
      <c r="AC55" s="467">
        <f>AC47+AC54</f>
        <v>25619666</v>
      </c>
      <c r="AD55" s="467">
        <f t="shared" si="18"/>
        <v>0</v>
      </c>
      <c r="AE55" s="467">
        <f t="shared" si="18"/>
        <v>0</v>
      </c>
      <c r="AF55" s="467">
        <f t="shared" si="18"/>
        <v>0</v>
      </c>
      <c r="AG55" s="467">
        <f t="shared" si="18"/>
        <v>0</v>
      </c>
      <c r="AH55" s="467">
        <f t="shared" si="18"/>
        <v>0</v>
      </c>
      <c r="AI55" s="467">
        <f t="shared" si="18"/>
        <v>0</v>
      </c>
      <c r="AJ55" s="467">
        <f t="shared" si="18"/>
        <v>0</v>
      </c>
      <c r="AK55" s="467">
        <f t="shared" si="18"/>
        <v>0</v>
      </c>
      <c r="AL55" s="467">
        <f t="shared" si="18"/>
        <v>0</v>
      </c>
      <c r="AM55" s="467">
        <f t="shared" si="18"/>
        <v>7662000</v>
      </c>
      <c r="AN55" s="467">
        <f>AN47+AN54</f>
        <v>7662000</v>
      </c>
      <c r="AO55" s="467">
        <f>AO47+AO54</f>
        <v>7662000</v>
      </c>
      <c r="AP55" s="467">
        <f t="shared" si="18"/>
        <v>8696901</v>
      </c>
      <c r="AQ55" s="467">
        <f t="shared" si="18"/>
        <v>12298345</v>
      </c>
      <c r="AR55" s="467">
        <f>AR47+AR54</f>
        <v>12298345</v>
      </c>
      <c r="AS55" s="467">
        <f>AS47+AS54</f>
        <v>13709595</v>
      </c>
      <c r="AT55" s="467">
        <f>AT47+AT54</f>
        <v>12540736</v>
      </c>
      <c r="AU55" s="467">
        <f t="shared" si="18"/>
        <v>0</v>
      </c>
      <c r="AV55" s="467">
        <f t="shared" si="18"/>
        <v>0</v>
      </c>
      <c r="AW55" s="467">
        <f t="shared" si="0"/>
        <v>90278331</v>
      </c>
      <c r="AX55" s="467">
        <f>SUM(F55+K55+P55+U55+Z55+AE55+AG55+AI55+AK55+AM55+AQ55+AV55)</f>
        <v>147472263</v>
      </c>
      <c r="AY55" s="467">
        <f t="shared" si="2"/>
        <v>168097094</v>
      </c>
      <c r="AZ55" s="467">
        <f t="shared" si="3"/>
        <v>175634464</v>
      </c>
      <c r="BA55" s="461">
        <f>I55+N55+S55+X55+AC55+AO55+AT55</f>
        <v>172254407</v>
      </c>
    </row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20">
    <mergeCell ref="E2:I2"/>
    <mergeCell ref="J2:N2"/>
    <mergeCell ref="O1:S2"/>
    <mergeCell ref="T1:X2"/>
    <mergeCell ref="Y1:AC2"/>
    <mergeCell ref="AP1:AT2"/>
    <mergeCell ref="AF2:AG2"/>
    <mergeCell ref="AH2:AI2"/>
    <mergeCell ref="AJ2:AK2"/>
    <mergeCell ref="AJ1:AM1"/>
    <mergeCell ref="AW1:AY2"/>
    <mergeCell ref="AL2:AN2"/>
    <mergeCell ref="AU1:AV2"/>
    <mergeCell ref="AD1:AE2"/>
    <mergeCell ref="A1:A2"/>
    <mergeCell ref="B1:B2"/>
    <mergeCell ref="C1:C2"/>
    <mergeCell ref="D1:D2"/>
    <mergeCell ref="AF1:AI1"/>
    <mergeCell ref="E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5" r:id="rId1"/>
  <headerFooter>
    <oddHeader>&amp;C&amp;"Arial CE,Félkövér" 5/2018. (IV.25.) számú költségvetési rendelethez
ZALASZABAR KÖZSÉG  ÖNKORMÁNYZATA ÉS INTÉZMÉNYE 
2017. ÉVI BEVÉTELI ELŐIRÁNYZATAI 
&amp;"Arial CE,Normál" &amp;R&amp;A
&amp;P.oldal
adatok Ft-ban</oddHeader>
  </headerFooter>
  <colBreaks count="1" manualBreakCount="1">
    <brk id="30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B60"/>
  <sheetViews>
    <sheetView view="pageLayout" zoomScale="75" zoomScaleNormal="60" zoomScalePageLayoutView="75" workbookViewId="0" topLeftCell="A1">
      <selection activeCell="T1" sqref="T1:X2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292" customWidth="1"/>
    <col min="4" max="4" width="10.625" style="292" bestFit="1" customWidth="1"/>
    <col min="5" max="9" width="16.25390625" style="0" customWidth="1"/>
    <col min="10" max="14" width="15.00390625" style="0" customWidth="1"/>
    <col min="15" max="19" width="17.75390625" style="0" customWidth="1"/>
    <col min="20" max="24" width="18.625" style="0" customWidth="1"/>
    <col min="25" max="28" width="12.75390625" style="0" customWidth="1"/>
    <col min="29" max="32" width="15.75390625" style="0" customWidth="1"/>
    <col min="33" max="36" width="16.125" style="0" customWidth="1"/>
    <col min="37" max="41" width="14.00390625" style="0" customWidth="1"/>
    <col min="42" max="47" width="13.25390625" style="0" customWidth="1"/>
    <col min="48" max="51" width="14.75390625" style="0" customWidth="1"/>
    <col min="52" max="53" width="20.00390625" style="0" customWidth="1"/>
    <col min="54" max="55" width="16.125" style="0" customWidth="1"/>
    <col min="56" max="57" width="15.375" style="0" customWidth="1"/>
    <col min="58" max="61" width="18.00390625" style="0" customWidth="1"/>
    <col min="62" max="66" width="18.875" style="0" customWidth="1"/>
    <col min="67" max="67" width="18.125" style="0" customWidth="1"/>
    <col min="68" max="68" width="19.375" style="0" customWidth="1"/>
    <col min="69" max="69" width="23.00390625" style="0" customWidth="1"/>
    <col min="70" max="70" width="24.125" style="0" customWidth="1"/>
    <col min="71" max="71" width="10.75390625" style="0" customWidth="1"/>
    <col min="72" max="72" width="12.875" style="0" customWidth="1"/>
    <col min="73" max="76" width="10.75390625" style="0" customWidth="1"/>
    <col min="77" max="79" width="12.625" style="0" customWidth="1"/>
    <col min="80" max="81" width="6.875" style="0" customWidth="1"/>
    <col min="82" max="82" width="8.625" style="0" customWidth="1"/>
  </cols>
  <sheetData>
    <row r="1" spans="1:82" ht="60" customHeight="1">
      <c r="A1" s="732" t="s">
        <v>129</v>
      </c>
      <c r="B1" s="734" t="s">
        <v>13</v>
      </c>
      <c r="C1" s="290" t="s">
        <v>408</v>
      </c>
      <c r="D1" s="732" t="s">
        <v>444</v>
      </c>
      <c r="E1" s="713" t="s">
        <v>380</v>
      </c>
      <c r="F1" s="714"/>
      <c r="G1" s="714"/>
      <c r="H1" s="714"/>
      <c r="I1" s="715"/>
      <c r="J1" s="713" t="s">
        <v>381</v>
      </c>
      <c r="K1" s="714"/>
      <c r="L1" s="714"/>
      <c r="M1" s="714"/>
      <c r="N1" s="715"/>
      <c r="O1" s="713" t="s">
        <v>181</v>
      </c>
      <c r="P1" s="714"/>
      <c r="Q1" s="714"/>
      <c r="R1" s="714"/>
      <c r="S1" s="715"/>
      <c r="T1" s="713" t="s">
        <v>182</v>
      </c>
      <c r="U1" s="714"/>
      <c r="V1" s="714"/>
      <c r="W1" s="714"/>
      <c r="X1" s="715"/>
      <c r="Y1" s="713" t="s">
        <v>382</v>
      </c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5"/>
      <c r="AN1" s="505"/>
      <c r="AO1" s="505"/>
      <c r="AP1" s="713" t="s">
        <v>578</v>
      </c>
      <c r="AQ1" s="714"/>
      <c r="AR1" s="714"/>
      <c r="AS1" s="714"/>
      <c r="AT1" s="715"/>
      <c r="AU1" s="713" t="s">
        <v>387</v>
      </c>
      <c r="AV1" s="714"/>
      <c r="AW1" s="714"/>
      <c r="AX1" s="714"/>
      <c r="AY1" s="715"/>
      <c r="AZ1" s="713" t="s">
        <v>392</v>
      </c>
      <c r="BA1" s="714"/>
      <c r="BB1" s="714"/>
      <c r="BC1" s="714"/>
      <c r="BD1" s="714"/>
      <c r="BE1" s="714"/>
      <c r="BF1" s="714"/>
      <c r="BG1" s="714"/>
      <c r="BH1" s="715"/>
      <c r="BI1" s="505"/>
      <c r="BJ1" s="729" t="s">
        <v>561</v>
      </c>
      <c r="BK1" s="730"/>
      <c r="BL1" s="730"/>
      <c r="BM1" s="731"/>
      <c r="BN1" s="729" t="s">
        <v>84</v>
      </c>
      <c r="BO1" s="730"/>
      <c r="BP1" s="730"/>
      <c r="BQ1" s="730"/>
      <c r="BR1" s="730"/>
      <c r="BS1" s="728"/>
      <c r="BT1" s="728"/>
      <c r="BU1" s="728"/>
      <c r="BV1" s="728"/>
      <c r="BW1" s="728"/>
      <c r="BX1" s="728"/>
      <c r="BY1" s="728"/>
      <c r="BZ1" s="728"/>
      <c r="CA1" s="728"/>
      <c r="CB1" s="728"/>
      <c r="CC1" s="728"/>
      <c r="CD1" s="728"/>
    </row>
    <row r="2" spans="1:82" ht="49.5" customHeight="1">
      <c r="A2" s="733"/>
      <c r="B2" s="735"/>
      <c r="C2" s="290" t="s">
        <v>409</v>
      </c>
      <c r="D2" s="733"/>
      <c r="E2" s="716"/>
      <c r="F2" s="717"/>
      <c r="G2" s="717"/>
      <c r="H2" s="717"/>
      <c r="I2" s="718"/>
      <c r="J2" s="716"/>
      <c r="K2" s="717"/>
      <c r="L2" s="717"/>
      <c r="M2" s="717"/>
      <c r="N2" s="718"/>
      <c r="O2" s="716"/>
      <c r="P2" s="717"/>
      <c r="Q2" s="717"/>
      <c r="R2" s="717"/>
      <c r="S2" s="718"/>
      <c r="T2" s="716"/>
      <c r="U2" s="717"/>
      <c r="V2" s="717"/>
      <c r="W2" s="717"/>
      <c r="X2" s="718"/>
      <c r="Y2" s="719" t="s">
        <v>383</v>
      </c>
      <c r="Z2" s="720"/>
      <c r="AA2" s="720"/>
      <c r="AB2" s="721"/>
      <c r="AC2" s="722" t="s">
        <v>384</v>
      </c>
      <c r="AD2" s="723"/>
      <c r="AE2" s="723"/>
      <c r="AF2" s="724"/>
      <c r="AG2" s="722" t="s">
        <v>385</v>
      </c>
      <c r="AH2" s="724"/>
      <c r="AI2" s="722" t="s">
        <v>386</v>
      </c>
      <c r="AJ2" s="724"/>
      <c r="AK2" s="725" t="s">
        <v>393</v>
      </c>
      <c r="AL2" s="726"/>
      <c r="AM2" s="726"/>
      <c r="AN2" s="726"/>
      <c r="AO2" s="727"/>
      <c r="AP2" s="716"/>
      <c r="AQ2" s="717"/>
      <c r="AR2" s="717"/>
      <c r="AS2" s="717"/>
      <c r="AT2" s="718"/>
      <c r="AU2" s="716"/>
      <c r="AV2" s="717"/>
      <c r="AW2" s="717"/>
      <c r="AX2" s="717"/>
      <c r="AY2" s="718"/>
      <c r="AZ2" s="722" t="s">
        <v>388</v>
      </c>
      <c r="BA2" s="724"/>
      <c r="BB2" s="722" t="s">
        <v>389</v>
      </c>
      <c r="BC2" s="724"/>
      <c r="BD2" s="722" t="s">
        <v>390</v>
      </c>
      <c r="BE2" s="724"/>
      <c r="BF2" s="725" t="s">
        <v>391</v>
      </c>
      <c r="BG2" s="726"/>
      <c r="BH2" s="726"/>
      <c r="BI2" s="727"/>
      <c r="BJ2" s="716"/>
      <c r="BK2" s="717"/>
      <c r="BL2" s="717"/>
      <c r="BM2" s="718"/>
      <c r="BN2" s="716"/>
      <c r="BO2" s="717"/>
      <c r="BP2" s="717"/>
      <c r="BQ2" s="717"/>
      <c r="BR2" s="717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</row>
    <row r="3" spans="1:82" ht="49.5" customHeight="1">
      <c r="A3" s="485"/>
      <c r="B3" s="486"/>
      <c r="C3" s="290"/>
      <c r="D3" s="485"/>
      <c r="E3" s="300" t="s">
        <v>577</v>
      </c>
      <c r="F3" s="501" t="s">
        <v>568</v>
      </c>
      <c r="G3" s="501" t="s">
        <v>597</v>
      </c>
      <c r="H3" s="501" t="s">
        <v>614</v>
      </c>
      <c r="I3" s="501" t="s">
        <v>619</v>
      </c>
      <c r="J3" s="300" t="s">
        <v>577</v>
      </c>
      <c r="K3" s="501" t="s">
        <v>568</v>
      </c>
      <c r="L3" s="501" t="s">
        <v>597</v>
      </c>
      <c r="M3" s="501" t="s">
        <v>614</v>
      </c>
      <c r="N3" s="501" t="s">
        <v>619</v>
      </c>
      <c r="O3" s="300" t="s">
        <v>577</v>
      </c>
      <c r="P3" s="501" t="s">
        <v>568</v>
      </c>
      <c r="Q3" s="501" t="s">
        <v>597</v>
      </c>
      <c r="R3" s="501" t="s">
        <v>614</v>
      </c>
      <c r="S3" s="501" t="s">
        <v>619</v>
      </c>
      <c r="T3" s="300" t="s">
        <v>577</v>
      </c>
      <c r="U3" s="501" t="s">
        <v>568</v>
      </c>
      <c r="V3" s="501" t="s">
        <v>597</v>
      </c>
      <c r="W3" s="501" t="s">
        <v>614</v>
      </c>
      <c r="X3" s="501" t="s">
        <v>619</v>
      </c>
      <c r="Y3" s="300" t="s">
        <v>577</v>
      </c>
      <c r="Z3" s="501" t="s">
        <v>568</v>
      </c>
      <c r="AA3" s="501" t="s">
        <v>615</v>
      </c>
      <c r="AB3" s="501" t="s">
        <v>619</v>
      </c>
      <c r="AC3" s="300" t="s">
        <v>577</v>
      </c>
      <c r="AD3" s="501" t="s">
        <v>568</v>
      </c>
      <c r="AE3" s="501" t="s">
        <v>597</v>
      </c>
      <c r="AF3" s="501" t="s">
        <v>619</v>
      </c>
      <c r="AG3" s="300" t="s">
        <v>577</v>
      </c>
      <c r="AH3" s="501" t="s">
        <v>568</v>
      </c>
      <c r="AI3" s="300" t="s">
        <v>577</v>
      </c>
      <c r="AJ3" s="501" t="s">
        <v>568</v>
      </c>
      <c r="AK3" s="300" t="s">
        <v>577</v>
      </c>
      <c r="AL3" s="501" t="s">
        <v>568</v>
      </c>
      <c r="AM3" s="501" t="s">
        <v>597</v>
      </c>
      <c r="AN3" s="501" t="s">
        <v>614</v>
      </c>
      <c r="AO3" s="501" t="s">
        <v>619</v>
      </c>
      <c r="AP3" s="300" t="s">
        <v>577</v>
      </c>
      <c r="AQ3" s="501" t="s">
        <v>568</v>
      </c>
      <c r="AR3" s="501" t="s">
        <v>597</v>
      </c>
      <c r="AS3" s="501" t="s">
        <v>614</v>
      </c>
      <c r="AT3" s="501" t="s">
        <v>619</v>
      </c>
      <c r="AU3" s="300" t="s">
        <v>577</v>
      </c>
      <c r="AV3" s="501" t="s">
        <v>568</v>
      </c>
      <c r="AW3" s="501" t="s">
        <v>597</v>
      </c>
      <c r="AX3" s="501" t="s">
        <v>614</v>
      </c>
      <c r="AY3" s="501" t="s">
        <v>619</v>
      </c>
      <c r="AZ3" s="300" t="s">
        <v>577</v>
      </c>
      <c r="BA3" s="501" t="s">
        <v>568</v>
      </c>
      <c r="BB3" s="300" t="s">
        <v>577</v>
      </c>
      <c r="BC3" s="501" t="s">
        <v>568</v>
      </c>
      <c r="BD3" s="300" t="s">
        <v>577</v>
      </c>
      <c r="BE3" s="501" t="s">
        <v>568</v>
      </c>
      <c r="BF3" s="300" t="s">
        <v>577</v>
      </c>
      <c r="BG3" s="501" t="s">
        <v>568</v>
      </c>
      <c r="BH3" s="501" t="s">
        <v>597</v>
      </c>
      <c r="BI3" s="501" t="s">
        <v>619</v>
      </c>
      <c r="BJ3" s="300" t="s">
        <v>577</v>
      </c>
      <c r="BK3" s="501" t="s">
        <v>568</v>
      </c>
      <c r="BL3" s="501" t="s">
        <v>597</v>
      </c>
      <c r="BM3" s="501" t="s">
        <v>619</v>
      </c>
      <c r="BN3" s="300" t="s">
        <v>577</v>
      </c>
      <c r="BO3" s="300" t="s">
        <v>568</v>
      </c>
      <c r="BP3" s="300" t="s">
        <v>597</v>
      </c>
      <c r="BQ3" s="300" t="s">
        <v>614</v>
      </c>
      <c r="BR3" s="300" t="s">
        <v>619</v>
      </c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</row>
    <row r="4" spans="1:82" ht="18" customHeight="1">
      <c r="A4" s="78"/>
      <c r="B4" s="118" t="s">
        <v>83</v>
      </c>
      <c r="C4" s="118"/>
      <c r="D4" s="118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20"/>
      <c r="BP4" s="120"/>
      <c r="BQ4" s="120"/>
      <c r="BR4" s="120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</row>
    <row r="5" spans="1:82" ht="18" customHeight="1">
      <c r="A5" s="119" t="s">
        <v>132</v>
      </c>
      <c r="B5" s="431" t="s">
        <v>133</v>
      </c>
      <c r="C5" s="431"/>
      <c r="D5" s="431"/>
      <c r="E5" s="239"/>
      <c r="F5" s="239"/>
      <c r="G5" s="239"/>
      <c r="H5" s="239"/>
      <c r="I5" s="239"/>
      <c r="J5" s="432"/>
      <c r="K5" s="432"/>
      <c r="L5" s="432"/>
      <c r="M5" s="432"/>
      <c r="N5" s="432"/>
      <c r="O5" s="432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1"/>
      <c r="BP5" s="431"/>
      <c r="BQ5" s="431"/>
      <c r="BR5" s="431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</row>
    <row r="6" spans="1:82" ht="19.5" customHeight="1">
      <c r="A6" s="160" t="s">
        <v>134</v>
      </c>
      <c r="B6" s="434" t="s">
        <v>135</v>
      </c>
      <c r="C6" s="434" t="s">
        <v>263</v>
      </c>
      <c r="D6" s="434"/>
      <c r="E6" s="435">
        <v>2422131</v>
      </c>
      <c r="F6" s="435">
        <v>2422131</v>
      </c>
      <c r="G6" s="435">
        <v>2862951</v>
      </c>
      <c r="H6" s="435">
        <v>2862951</v>
      </c>
      <c r="I6" s="435">
        <v>2862951</v>
      </c>
      <c r="J6" s="435">
        <v>532869</v>
      </c>
      <c r="K6" s="435">
        <v>532869</v>
      </c>
      <c r="L6" s="435">
        <v>629849</v>
      </c>
      <c r="M6" s="435">
        <v>629849</v>
      </c>
      <c r="N6" s="435">
        <v>630130</v>
      </c>
      <c r="O6" s="435">
        <v>3943520</v>
      </c>
      <c r="P6" s="435">
        <v>3943520</v>
      </c>
      <c r="Q6" s="435">
        <v>3943520</v>
      </c>
      <c r="R6" s="435">
        <v>3943520</v>
      </c>
      <c r="S6" s="435">
        <v>3943520</v>
      </c>
      <c r="T6" s="435"/>
      <c r="U6" s="435"/>
      <c r="V6" s="435"/>
      <c r="W6" s="435"/>
      <c r="X6" s="435"/>
      <c r="Y6" s="435"/>
      <c r="Z6" s="435"/>
      <c r="AA6" s="435"/>
      <c r="AB6" s="435"/>
      <c r="AC6" s="435">
        <v>1150000</v>
      </c>
      <c r="AD6" s="435">
        <v>1150000</v>
      </c>
      <c r="AE6" s="435">
        <v>1150000</v>
      </c>
      <c r="AF6" s="435">
        <v>1150000</v>
      </c>
      <c r="AG6" s="435">
        <v>0</v>
      </c>
      <c r="AH6" s="435"/>
      <c r="AI6" s="435"/>
      <c r="AJ6" s="435"/>
      <c r="AK6" s="435">
        <v>7386927</v>
      </c>
      <c r="AL6" s="435">
        <v>7426927</v>
      </c>
      <c r="AM6" s="435">
        <v>7261827</v>
      </c>
      <c r="AN6" s="435">
        <f>AM6+2098565</f>
        <v>9360392</v>
      </c>
      <c r="AO6" s="435">
        <v>0</v>
      </c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>
        <f aca="true" t="shared" si="0" ref="BN6:BN38">SUM(E6+J6+O6+T6+Y6+AC6+AG6+AI6+AK6+AP6+AU6+AZ6+BB6+BD6+BF6+BJ6)</f>
        <v>15435447</v>
      </c>
      <c r="BO6" s="361">
        <f aca="true" t="shared" si="1" ref="BO6:BO38">SUM(F6+K6+P6+U6+Z6+AD6+AH6+AJ6+AL6+AQ6+AV6+BA6+BC6+BE6+BG6+BK6)</f>
        <v>15475447</v>
      </c>
      <c r="BP6" s="361">
        <f>SUM(G6+L6+Q6+V6+AE6+AM6+AR6+AW6+BH6+BL6)</f>
        <v>15848147</v>
      </c>
      <c r="BQ6" s="361">
        <f>H6+M6+R6+W6+AA6+AE6+AH6+AJ6+AN6+AS6+AX6+BA6+BC6+BE6+BH6+BL6</f>
        <v>17946712</v>
      </c>
      <c r="BR6" s="361">
        <f>I6+N6+S6+X6+AB6+AF6+AO6+AT6+AY6+BI6+BM6</f>
        <v>8586601</v>
      </c>
      <c r="BS6" s="86"/>
      <c r="BT6" s="86"/>
      <c r="BU6" s="86"/>
      <c r="BV6" s="87"/>
      <c r="BW6" s="87"/>
      <c r="BX6" s="87"/>
      <c r="BY6" s="87"/>
      <c r="BZ6" s="87"/>
      <c r="CA6" s="87"/>
      <c r="CB6" s="87"/>
      <c r="CC6" s="87"/>
      <c r="CD6" s="87"/>
    </row>
    <row r="7" spans="1:82" ht="19.5" customHeight="1">
      <c r="A7" s="160" t="s">
        <v>134</v>
      </c>
      <c r="B7" s="434" t="s">
        <v>394</v>
      </c>
      <c r="C7" s="434" t="s">
        <v>329</v>
      </c>
      <c r="D7" s="434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>
        <f t="shared" si="0"/>
        <v>0</v>
      </c>
      <c r="BO7" s="361">
        <f t="shared" si="1"/>
        <v>0</v>
      </c>
      <c r="BP7" s="361">
        <f aca="true" t="shared" si="2" ref="BP7:BP57">SUM(G7+L7+Q7+V7+AE7+AM7+AR7+AW7+BH7+BL7)</f>
        <v>0</v>
      </c>
      <c r="BQ7" s="361">
        <f aca="true" t="shared" si="3" ref="BQ7:BQ57">H7+M7+R7+W7+AA7+AE7+AH7+AJ7+AN7+AS7+AX7+BA7+BC7+BE7+BH7+BL7</f>
        <v>0</v>
      </c>
      <c r="BR7" s="361">
        <f aca="true" t="shared" si="4" ref="BR7:BR56">I7+N7+S7+X7+AB7+AF7+AO7+AT7+AY7+BI7+BM7</f>
        <v>0</v>
      </c>
      <c r="BS7" s="86"/>
      <c r="BT7" s="86"/>
      <c r="BU7" s="86"/>
      <c r="BV7" s="87"/>
      <c r="BW7" s="87"/>
      <c r="BX7" s="87"/>
      <c r="BY7" s="87"/>
      <c r="BZ7" s="87"/>
      <c r="CA7" s="87"/>
      <c r="CB7" s="87"/>
      <c r="CC7" s="87"/>
      <c r="CD7" s="87"/>
    </row>
    <row r="8" spans="1:82" ht="19.5" customHeight="1">
      <c r="A8" s="161" t="s">
        <v>410</v>
      </c>
      <c r="B8" s="432" t="s">
        <v>395</v>
      </c>
      <c r="C8" s="432" t="s">
        <v>263</v>
      </c>
      <c r="D8" s="432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>
        <f t="shared" si="0"/>
        <v>0</v>
      </c>
      <c r="BO8" s="361">
        <f t="shared" si="1"/>
        <v>0</v>
      </c>
      <c r="BP8" s="361">
        <f t="shared" si="2"/>
        <v>0</v>
      </c>
      <c r="BQ8" s="361">
        <f t="shared" si="3"/>
        <v>0</v>
      </c>
      <c r="BR8" s="361">
        <f t="shared" si="4"/>
        <v>0</v>
      </c>
      <c r="BS8" s="86"/>
      <c r="BT8" s="86"/>
      <c r="BU8" s="88"/>
      <c r="BV8" s="87"/>
      <c r="BW8" s="87"/>
      <c r="BX8" s="88"/>
      <c r="BY8" s="87"/>
      <c r="BZ8" s="89"/>
      <c r="CA8" s="88"/>
      <c r="CB8" s="87"/>
      <c r="CC8" s="87"/>
      <c r="CD8" s="88"/>
    </row>
    <row r="9" spans="1:82" ht="19.5" customHeight="1">
      <c r="A9" s="297" t="s">
        <v>136</v>
      </c>
      <c r="B9" s="436" t="s">
        <v>396</v>
      </c>
      <c r="C9" s="432" t="s">
        <v>263</v>
      </c>
      <c r="D9" s="432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>
        <v>647700</v>
      </c>
      <c r="P9" s="435">
        <v>647700</v>
      </c>
      <c r="Q9" s="435">
        <v>647700</v>
      </c>
      <c r="R9" s="435">
        <v>647700</v>
      </c>
      <c r="S9" s="435">
        <v>647700</v>
      </c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>
        <f t="shared" si="0"/>
        <v>647700</v>
      </c>
      <c r="BO9" s="361">
        <f t="shared" si="1"/>
        <v>647700</v>
      </c>
      <c r="BP9" s="361">
        <f t="shared" si="2"/>
        <v>647700</v>
      </c>
      <c r="BQ9" s="361">
        <f t="shared" si="3"/>
        <v>647700</v>
      </c>
      <c r="BR9" s="361">
        <f t="shared" si="4"/>
        <v>647700</v>
      </c>
      <c r="BS9" s="90"/>
      <c r="BT9" s="90"/>
      <c r="BU9" s="88"/>
      <c r="BV9" s="90"/>
      <c r="BW9" s="90"/>
      <c r="BX9" s="88"/>
      <c r="BY9" s="91"/>
      <c r="BZ9" s="91"/>
      <c r="CA9" s="92"/>
      <c r="CB9" s="94"/>
      <c r="CC9" s="94"/>
      <c r="CD9" s="88"/>
    </row>
    <row r="10" spans="1:82" ht="19.5" customHeight="1">
      <c r="A10" s="162" t="s">
        <v>137</v>
      </c>
      <c r="B10" s="437" t="s">
        <v>397</v>
      </c>
      <c r="C10" s="438" t="s">
        <v>263</v>
      </c>
      <c r="D10" s="438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>
        <v>294640</v>
      </c>
      <c r="P10" s="435">
        <v>294640</v>
      </c>
      <c r="Q10" s="435">
        <v>294640</v>
      </c>
      <c r="R10" s="435">
        <v>294640</v>
      </c>
      <c r="S10" s="435">
        <v>294640</v>
      </c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>
        <v>861992</v>
      </c>
      <c r="AS10" s="435">
        <v>861992</v>
      </c>
      <c r="AT10" s="435">
        <v>80000</v>
      </c>
      <c r="AU10" s="435"/>
      <c r="AV10" s="435">
        <v>41160604</v>
      </c>
      <c r="AW10" s="435">
        <v>56298612</v>
      </c>
      <c r="AX10" s="435">
        <v>56298612</v>
      </c>
      <c r="AY10" s="435">
        <v>14889366</v>
      </c>
      <c r="AZ10" s="435"/>
      <c r="BA10" s="435"/>
      <c r="BB10" s="435"/>
      <c r="BC10" s="435"/>
      <c r="BD10" s="435"/>
      <c r="BE10" s="435"/>
      <c r="BF10" s="435"/>
      <c r="BG10" s="435">
        <v>7462000</v>
      </c>
      <c r="BH10" s="435">
        <v>7462000</v>
      </c>
      <c r="BI10" s="435">
        <v>7462000</v>
      </c>
      <c r="BJ10" s="435"/>
      <c r="BK10" s="435"/>
      <c r="BL10" s="435"/>
      <c r="BM10" s="435"/>
      <c r="BN10" s="435">
        <f t="shared" si="0"/>
        <v>294640</v>
      </c>
      <c r="BO10" s="361">
        <f t="shared" si="1"/>
        <v>48917244</v>
      </c>
      <c r="BP10" s="361">
        <f t="shared" si="2"/>
        <v>64917244</v>
      </c>
      <c r="BQ10" s="361">
        <f t="shared" si="3"/>
        <v>64917244</v>
      </c>
      <c r="BR10" s="361">
        <f t="shared" si="4"/>
        <v>22726006</v>
      </c>
      <c r="BS10" s="90"/>
      <c r="BT10" s="90"/>
      <c r="BU10" s="88"/>
      <c r="BV10" s="90"/>
      <c r="BW10" s="90"/>
      <c r="BX10" s="88"/>
      <c r="BY10" s="91"/>
      <c r="BZ10" s="91"/>
      <c r="CA10" s="92"/>
      <c r="CB10" s="94"/>
      <c r="CC10" s="94"/>
      <c r="CD10" s="88"/>
    </row>
    <row r="11" spans="1:82" s="171" customFormat="1" ht="19.5" customHeight="1">
      <c r="A11" s="237" t="s">
        <v>174</v>
      </c>
      <c r="B11" s="439" t="s">
        <v>183</v>
      </c>
      <c r="C11" s="439" t="s">
        <v>263</v>
      </c>
      <c r="D11" s="439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>
        <v>291386</v>
      </c>
      <c r="AB11" s="440">
        <v>291386</v>
      </c>
      <c r="AC11" s="440"/>
      <c r="AD11" s="440"/>
      <c r="AE11" s="440"/>
      <c r="AF11" s="440"/>
      <c r="AG11" s="440"/>
      <c r="AH11" s="440"/>
      <c r="AI11" s="440"/>
      <c r="AJ11" s="440"/>
      <c r="AK11" s="440"/>
      <c r="AL11" s="440">
        <v>3093444</v>
      </c>
      <c r="AM11" s="440">
        <v>3093444</v>
      </c>
      <c r="AN11" s="440">
        <f>AM11+1411250</f>
        <v>4504694</v>
      </c>
      <c r="AO11" s="440">
        <v>0</v>
      </c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>
        <v>1487589</v>
      </c>
      <c r="BK11" s="440">
        <v>1487589</v>
      </c>
      <c r="BL11" s="440">
        <v>1487589</v>
      </c>
      <c r="BM11" s="440">
        <v>1487589</v>
      </c>
      <c r="BN11" s="440">
        <f t="shared" si="0"/>
        <v>1487589</v>
      </c>
      <c r="BO11" s="361">
        <f t="shared" si="1"/>
        <v>4581033</v>
      </c>
      <c r="BP11" s="361">
        <f t="shared" si="2"/>
        <v>4581033</v>
      </c>
      <c r="BQ11" s="361">
        <f t="shared" si="3"/>
        <v>6283669</v>
      </c>
      <c r="BR11" s="361">
        <f t="shared" si="4"/>
        <v>1778975</v>
      </c>
      <c r="BS11" s="166"/>
      <c r="BT11" s="166"/>
      <c r="BU11" s="166"/>
      <c r="BV11" s="168"/>
      <c r="BW11" s="168"/>
      <c r="BX11" s="168"/>
      <c r="BY11" s="168"/>
      <c r="BZ11" s="168"/>
      <c r="CA11" s="168"/>
      <c r="CB11" s="168"/>
      <c r="CC11" s="168"/>
      <c r="CD11" s="168"/>
    </row>
    <row r="12" spans="1:82" ht="19.5" customHeight="1">
      <c r="A12" s="301"/>
      <c r="B12" s="441" t="s">
        <v>140</v>
      </c>
      <c r="C12" s="441"/>
      <c r="D12" s="442">
        <f aca="true" t="shared" si="5" ref="D12:BL12">SUM(D6:D11)</f>
        <v>0</v>
      </c>
      <c r="E12" s="442">
        <f t="shared" si="5"/>
        <v>2422131</v>
      </c>
      <c r="F12" s="442">
        <f t="shared" si="5"/>
        <v>2422131</v>
      </c>
      <c r="G12" s="442">
        <f t="shared" si="5"/>
        <v>2862951</v>
      </c>
      <c r="H12" s="442">
        <f t="shared" si="5"/>
        <v>2862951</v>
      </c>
      <c r="I12" s="442">
        <f>SUM(I6:I11)</f>
        <v>2862951</v>
      </c>
      <c r="J12" s="442">
        <f t="shared" si="5"/>
        <v>532869</v>
      </c>
      <c r="K12" s="442">
        <f t="shared" si="5"/>
        <v>532869</v>
      </c>
      <c r="L12" s="442">
        <f t="shared" si="5"/>
        <v>629849</v>
      </c>
      <c r="M12" s="442">
        <f t="shared" si="5"/>
        <v>629849</v>
      </c>
      <c r="N12" s="442">
        <f>SUM(N6:N11)</f>
        <v>630130</v>
      </c>
      <c r="O12" s="442">
        <f t="shared" si="5"/>
        <v>4885860</v>
      </c>
      <c r="P12" s="442">
        <f t="shared" si="5"/>
        <v>4885860</v>
      </c>
      <c r="Q12" s="442">
        <f t="shared" si="5"/>
        <v>4885860</v>
      </c>
      <c r="R12" s="442">
        <f t="shared" si="5"/>
        <v>4885860</v>
      </c>
      <c r="S12" s="442">
        <f>SUM(S6:S11)</f>
        <v>4885860</v>
      </c>
      <c r="T12" s="442">
        <f t="shared" si="5"/>
        <v>0</v>
      </c>
      <c r="U12" s="442">
        <f t="shared" si="5"/>
        <v>0</v>
      </c>
      <c r="V12" s="442">
        <f t="shared" si="5"/>
        <v>0</v>
      </c>
      <c r="W12" s="442">
        <f t="shared" si="5"/>
        <v>0</v>
      </c>
      <c r="X12" s="442">
        <f>SUM(X6:X11)</f>
        <v>0</v>
      </c>
      <c r="Y12" s="442">
        <f t="shared" si="5"/>
        <v>0</v>
      </c>
      <c r="Z12" s="442">
        <f t="shared" si="5"/>
        <v>0</v>
      </c>
      <c r="AA12" s="442">
        <f t="shared" si="5"/>
        <v>291386</v>
      </c>
      <c r="AB12" s="442">
        <f>SUM(AB6:AB11)</f>
        <v>291386</v>
      </c>
      <c r="AC12" s="442">
        <f t="shared" si="5"/>
        <v>1150000</v>
      </c>
      <c r="AD12" s="442">
        <f t="shared" si="5"/>
        <v>1150000</v>
      </c>
      <c r="AE12" s="442">
        <f t="shared" si="5"/>
        <v>1150000</v>
      </c>
      <c r="AF12" s="442">
        <f>SUM(AF6:AF11)</f>
        <v>1150000</v>
      </c>
      <c r="AG12" s="442">
        <f t="shared" si="5"/>
        <v>0</v>
      </c>
      <c r="AH12" s="442">
        <f t="shared" si="5"/>
        <v>0</v>
      </c>
      <c r="AI12" s="442">
        <f t="shared" si="5"/>
        <v>0</v>
      </c>
      <c r="AJ12" s="442">
        <f t="shared" si="5"/>
        <v>0</v>
      </c>
      <c r="AK12" s="442">
        <f t="shared" si="5"/>
        <v>7386927</v>
      </c>
      <c r="AL12" s="442">
        <f t="shared" si="5"/>
        <v>10520371</v>
      </c>
      <c r="AM12" s="442">
        <f t="shared" si="5"/>
        <v>10355271</v>
      </c>
      <c r="AN12" s="442">
        <f t="shared" si="5"/>
        <v>13865086</v>
      </c>
      <c r="AO12" s="442">
        <f>SUM(AO6:AO11)</f>
        <v>0</v>
      </c>
      <c r="AP12" s="442">
        <f t="shared" si="5"/>
        <v>0</v>
      </c>
      <c r="AQ12" s="442">
        <f t="shared" si="5"/>
        <v>0</v>
      </c>
      <c r="AR12" s="442">
        <f t="shared" si="5"/>
        <v>861992</v>
      </c>
      <c r="AS12" s="442">
        <f t="shared" si="5"/>
        <v>861992</v>
      </c>
      <c r="AT12" s="442">
        <f>SUM(AT6:AT11)</f>
        <v>80000</v>
      </c>
      <c r="AU12" s="442">
        <f t="shared" si="5"/>
        <v>0</v>
      </c>
      <c r="AV12" s="442">
        <f t="shared" si="5"/>
        <v>41160604</v>
      </c>
      <c r="AW12" s="442">
        <f t="shared" si="5"/>
        <v>56298612</v>
      </c>
      <c r="AX12" s="442">
        <f t="shared" si="5"/>
        <v>56298612</v>
      </c>
      <c r="AY12" s="442">
        <f>SUM(AY6:AY11)</f>
        <v>14889366</v>
      </c>
      <c r="AZ12" s="442">
        <f t="shared" si="5"/>
        <v>0</v>
      </c>
      <c r="BA12" s="442">
        <f t="shared" si="5"/>
        <v>0</v>
      </c>
      <c r="BB12" s="442">
        <f t="shared" si="5"/>
        <v>0</v>
      </c>
      <c r="BC12" s="442">
        <f t="shared" si="5"/>
        <v>0</v>
      </c>
      <c r="BD12" s="442">
        <f t="shared" si="5"/>
        <v>0</v>
      </c>
      <c r="BE12" s="442">
        <f t="shared" si="5"/>
        <v>0</v>
      </c>
      <c r="BF12" s="442">
        <f t="shared" si="5"/>
        <v>0</v>
      </c>
      <c r="BG12" s="442">
        <f t="shared" si="5"/>
        <v>7462000</v>
      </c>
      <c r="BH12" s="442">
        <f t="shared" si="5"/>
        <v>7462000</v>
      </c>
      <c r="BI12" s="442">
        <f>SUM(BI6:BI11)</f>
        <v>7462000</v>
      </c>
      <c r="BJ12" s="442">
        <f t="shared" si="5"/>
        <v>1487589</v>
      </c>
      <c r="BK12" s="442">
        <f t="shared" si="5"/>
        <v>1487589</v>
      </c>
      <c r="BL12" s="442">
        <f t="shared" si="5"/>
        <v>1487589</v>
      </c>
      <c r="BM12" s="442">
        <f>SUM(BM6:BM11)</f>
        <v>1487589</v>
      </c>
      <c r="BN12" s="442">
        <f t="shared" si="0"/>
        <v>17865376</v>
      </c>
      <c r="BO12" s="442">
        <f t="shared" si="1"/>
        <v>69621424</v>
      </c>
      <c r="BP12" s="442">
        <f t="shared" si="2"/>
        <v>85994124</v>
      </c>
      <c r="BQ12" s="442">
        <f t="shared" si="3"/>
        <v>89795325</v>
      </c>
      <c r="BR12" s="442">
        <f t="shared" si="4"/>
        <v>33739282</v>
      </c>
      <c r="BS12" s="90"/>
      <c r="BT12" s="90"/>
      <c r="BU12" s="88"/>
      <c r="BV12" s="90"/>
      <c r="BW12" s="90"/>
      <c r="BX12" s="88"/>
      <c r="BY12" s="91"/>
      <c r="BZ12" s="91"/>
      <c r="CA12" s="92"/>
      <c r="CB12" s="94"/>
      <c r="CC12" s="94"/>
      <c r="CD12" s="88"/>
    </row>
    <row r="13" spans="1:82" ht="19.5" customHeight="1">
      <c r="A13" s="126" t="s">
        <v>141</v>
      </c>
      <c r="B13" s="443" t="s">
        <v>142</v>
      </c>
      <c r="C13" s="443"/>
      <c r="D13" s="443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142"/>
      <c r="AD13" s="142"/>
      <c r="AE13" s="142"/>
      <c r="AF13" s="142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>
        <f t="shared" si="0"/>
        <v>0</v>
      </c>
      <c r="BO13" s="361">
        <f t="shared" si="1"/>
        <v>0</v>
      </c>
      <c r="BP13" s="361">
        <f t="shared" si="2"/>
        <v>0</v>
      </c>
      <c r="BQ13" s="361">
        <f t="shared" si="3"/>
        <v>0</v>
      </c>
      <c r="BR13" s="361">
        <f t="shared" si="4"/>
        <v>0</v>
      </c>
      <c r="BS13" s="86"/>
      <c r="BT13" s="86"/>
      <c r="BU13" s="88"/>
      <c r="BV13" s="87"/>
      <c r="BW13" s="87"/>
      <c r="BX13" s="88"/>
      <c r="BY13" s="87"/>
      <c r="BZ13" s="89"/>
      <c r="CA13" s="88"/>
      <c r="CB13" s="87"/>
      <c r="CC13" s="87"/>
      <c r="CD13" s="88"/>
    </row>
    <row r="14" spans="1:106" ht="19.5" customHeight="1">
      <c r="A14" s="165" t="s">
        <v>143</v>
      </c>
      <c r="B14" s="444" t="s">
        <v>144</v>
      </c>
      <c r="C14" s="432" t="s">
        <v>263</v>
      </c>
      <c r="D14" s="432"/>
      <c r="E14" s="239">
        <v>2374652</v>
      </c>
      <c r="F14" s="239">
        <v>6043502</v>
      </c>
      <c r="G14" s="239">
        <v>6043502</v>
      </c>
      <c r="H14" s="239">
        <f>G14+-444013</f>
        <v>5599489</v>
      </c>
      <c r="I14" s="239">
        <f>H14+-444013</f>
        <v>5155476</v>
      </c>
      <c r="J14" s="239">
        <v>320578</v>
      </c>
      <c r="K14" s="239">
        <v>724138</v>
      </c>
      <c r="L14" s="239">
        <v>724138</v>
      </c>
      <c r="M14" s="239">
        <f>L14-97683</f>
        <v>626455</v>
      </c>
      <c r="N14" s="239">
        <v>606455</v>
      </c>
      <c r="O14" s="239"/>
      <c r="P14" s="239">
        <v>542847</v>
      </c>
      <c r="Q14" s="239">
        <v>542847</v>
      </c>
      <c r="R14" s="239">
        <v>542847</v>
      </c>
      <c r="S14" s="239">
        <v>542818</v>
      </c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>
        <f t="shared" si="0"/>
        <v>2695230</v>
      </c>
      <c r="BO14" s="361">
        <f t="shared" si="1"/>
        <v>7310487</v>
      </c>
      <c r="BP14" s="361">
        <f t="shared" si="2"/>
        <v>7310487</v>
      </c>
      <c r="BQ14" s="361">
        <f t="shared" si="3"/>
        <v>6768791</v>
      </c>
      <c r="BR14" s="361">
        <f t="shared" si="4"/>
        <v>6304749</v>
      </c>
      <c r="BS14" s="86"/>
      <c r="BT14" s="86"/>
      <c r="BU14" s="88"/>
      <c r="BV14" s="87"/>
      <c r="BW14" s="87"/>
      <c r="BX14" s="88"/>
      <c r="BY14" s="87"/>
      <c r="BZ14" s="91"/>
      <c r="CA14" s="88"/>
      <c r="CB14" s="87"/>
      <c r="CC14" s="87"/>
      <c r="CD14" s="88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82" s="171" customFormat="1" ht="19.5" customHeight="1">
      <c r="A15" s="165" t="s">
        <v>365</v>
      </c>
      <c r="B15" s="444" t="s">
        <v>366</v>
      </c>
      <c r="C15" s="444" t="s">
        <v>263</v>
      </c>
      <c r="D15" s="444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>
        <f t="shared" si="0"/>
        <v>0</v>
      </c>
      <c r="BO15" s="361">
        <f t="shared" si="1"/>
        <v>0</v>
      </c>
      <c r="BP15" s="361">
        <f t="shared" si="2"/>
        <v>0</v>
      </c>
      <c r="BQ15" s="361">
        <f t="shared" si="3"/>
        <v>0</v>
      </c>
      <c r="BR15" s="361">
        <f t="shared" si="4"/>
        <v>0</v>
      </c>
      <c r="BS15" s="166"/>
      <c r="BT15" s="166"/>
      <c r="BU15" s="167"/>
      <c r="BV15" s="168"/>
      <c r="BW15" s="168"/>
      <c r="BX15" s="167"/>
      <c r="BY15" s="168"/>
      <c r="BZ15" s="169"/>
      <c r="CA15" s="167"/>
      <c r="CB15" s="168"/>
      <c r="CC15" s="168"/>
      <c r="CD15" s="167"/>
    </row>
    <row r="16" spans="1:82" ht="19.5" customHeight="1">
      <c r="A16" s="161" t="s">
        <v>145</v>
      </c>
      <c r="B16" s="432" t="s">
        <v>398</v>
      </c>
      <c r="C16" s="432" t="s">
        <v>263</v>
      </c>
      <c r="D16" s="432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>
        <v>300000</v>
      </c>
      <c r="P16" s="239">
        <v>300000</v>
      </c>
      <c r="Q16" s="239">
        <v>300000</v>
      </c>
      <c r="R16" s="239">
        <v>300000</v>
      </c>
      <c r="S16" s="239">
        <v>300000</v>
      </c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>
        <v>2000000</v>
      </c>
      <c r="AV16" s="239">
        <v>2000000</v>
      </c>
      <c r="AW16" s="239">
        <v>3651000</v>
      </c>
      <c r="AX16" s="239">
        <f>AW16+1250000+365760</f>
        <v>5266760</v>
      </c>
      <c r="AY16" s="239">
        <v>2016760</v>
      </c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>
        <f t="shared" si="0"/>
        <v>2300000</v>
      </c>
      <c r="BO16" s="361">
        <f t="shared" si="1"/>
        <v>2300000</v>
      </c>
      <c r="BP16" s="361">
        <f t="shared" si="2"/>
        <v>3951000</v>
      </c>
      <c r="BQ16" s="361">
        <f t="shared" si="3"/>
        <v>5566760</v>
      </c>
      <c r="BR16" s="361">
        <f t="shared" si="4"/>
        <v>2316760</v>
      </c>
      <c r="BS16" s="86"/>
      <c r="BT16" s="86"/>
      <c r="BU16" s="88"/>
      <c r="BV16" s="87"/>
      <c r="BW16" s="87"/>
      <c r="BX16" s="88"/>
      <c r="BY16" s="87"/>
      <c r="BZ16" s="89"/>
      <c r="CA16" s="88"/>
      <c r="CB16" s="87"/>
      <c r="CC16" s="87"/>
      <c r="CD16" s="88"/>
    </row>
    <row r="17" spans="1:82" ht="19.5" customHeight="1">
      <c r="A17" s="161" t="s">
        <v>147</v>
      </c>
      <c r="B17" s="432" t="s">
        <v>71</v>
      </c>
      <c r="C17" s="432" t="s">
        <v>263</v>
      </c>
      <c r="D17" s="432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>
        <f t="shared" si="0"/>
        <v>0</v>
      </c>
      <c r="BO17" s="361">
        <f t="shared" si="1"/>
        <v>0</v>
      </c>
      <c r="BP17" s="361">
        <f t="shared" si="2"/>
        <v>0</v>
      </c>
      <c r="BQ17" s="361">
        <f t="shared" si="3"/>
        <v>0</v>
      </c>
      <c r="BR17" s="361">
        <f t="shared" si="4"/>
        <v>0</v>
      </c>
      <c r="BS17" s="86"/>
      <c r="BT17" s="86"/>
      <c r="BU17" s="88"/>
      <c r="BV17" s="86"/>
      <c r="BW17" s="86"/>
      <c r="BX17" s="88"/>
      <c r="BY17" s="87"/>
      <c r="BZ17" s="87"/>
      <c r="CA17" s="88"/>
      <c r="CB17" s="86"/>
      <c r="CC17" s="86"/>
      <c r="CD17" s="88"/>
    </row>
    <row r="18" spans="1:82" ht="19.5" customHeight="1">
      <c r="A18" s="301"/>
      <c r="B18" s="445" t="s">
        <v>148</v>
      </c>
      <c r="C18" s="445"/>
      <c r="D18" s="442">
        <f aca="true" t="shared" si="6" ref="D18:BL18">SUM(D14:D17)</f>
        <v>0</v>
      </c>
      <c r="E18" s="442">
        <f t="shared" si="6"/>
        <v>2374652</v>
      </c>
      <c r="F18" s="442">
        <f t="shared" si="6"/>
        <v>6043502</v>
      </c>
      <c r="G18" s="442">
        <f t="shared" si="6"/>
        <v>6043502</v>
      </c>
      <c r="H18" s="442">
        <f t="shared" si="6"/>
        <v>5599489</v>
      </c>
      <c r="I18" s="442">
        <f>SUM(I14:I17)</f>
        <v>5155476</v>
      </c>
      <c r="J18" s="442">
        <f t="shared" si="6"/>
        <v>320578</v>
      </c>
      <c r="K18" s="442">
        <f t="shared" si="6"/>
        <v>724138</v>
      </c>
      <c r="L18" s="442">
        <f t="shared" si="6"/>
        <v>724138</v>
      </c>
      <c r="M18" s="442">
        <f t="shared" si="6"/>
        <v>626455</v>
      </c>
      <c r="N18" s="442">
        <f>SUM(N14:N17)</f>
        <v>606455</v>
      </c>
      <c r="O18" s="442">
        <f t="shared" si="6"/>
        <v>300000</v>
      </c>
      <c r="P18" s="442">
        <f t="shared" si="6"/>
        <v>842847</v>
      </c>
      <c r="Q18" s="442">
        <f t="shared" si="6"/>
        <v>842847</v>
      </c>
      <c r="R18" s="442">
        <f t="shared" si="6"/>
        <v>842847</v>
      </c>
      <c r="S18" s="442">
        <f>SUM(S14:S17)</f>
        <v>842818</v>
      </c>
      <c r="T18" s="442">
        <f t="shared" si="6"/>
        <v>0</v>
      </c>
      <c r="U18" s="442">
        <f t="shared" si="6"/>
        <v>0</v>
      </c>
      <c r="V18" s="442">
        <f t="shared" si="6"/>
        <v>0</v>
      </c>
      <c r="W18" s="442">
        <f t="shared" si="6"/>
        <v>0</v>
      </c>
      <c r="X18" s="442">
        <f>SUM(X14:X17)</f>
        <v>0</v>
      </c>
      <c r="Y18" s="442">
        <f t="shared" si="6"/>
        <v>0</v>
      </c>
      <c r="Z18" s="442">
        <f t="shared" si="6"/>
        <v>0</v>
      </c>
      <c r="AA18" s="442"/>
      <c r="AB18" s="442"/>
      <c r="AC18" s="442">
        <f t="shared" si="6"/>
        <v>0</v>
      </c>
      <c r="AD18" s="442">
        <f t="shared" si="6"/>
        <v>0</v>
      </c>
      <c r="AE18" s="442">
        <f t="shared" si="6"/>
        <v>0</v>
      </c>
      <c r="AF18" s="442">
        <f>SUM(AF14:AF17)</f>
        <v>0</v>
      </c>
      <c r="AG18" s="442">
        <f t="shared" si="6"/>
        <v>0</v>
      </c>
      <c r="AH18" s="442">
        <f t="shared" si="6"/>
        <v>0</v>
      </c>
      <c r="AI18" s="442">
        <f t="shared" si="6"/>
        <v>0</v>
      </c>
      <c r="AJ18" s="442">
        <f t="shared" si="6"/>
        <v>0</v>
      </c>
      <c r="AK18" s="442">
        <f t="shared" si="6"/>
        <v>0</v>
      </c>
      <c r="AL18" s="442">
        <f t="shared" si="6"/>
        <v>0</v>
      </c>
      <c r="AM18" s="442">
        <f t="shared" si="6"/>
        <v>0</v>
      </c>
      <c r="AN18" s="442">
        <f t="shared" si="6"/>
        <v>0</v>
      </c>
      <c r="AO18" s="442">
        <f>SUM(AO14:AO17)</f>
        <v>0</v>
      </c>
      <c r="AP18" s="442">
        <f t="shared" si="6"/>
        <v>0</v>
      </c>
      <c r="AQ18" s="442">
        <f t="shared" si="6"/>
        <v>0</v>
      </c>
      <c r="AR18" s="442">
        <f t="shared" si="6"/>
        <v>0</v>
      </c>
      <c r="AS18" s="442">
        <f t="shared" si="6"/>
        <v>0</v>
      </c>
      <c r="AT18" s="442">
        <f>SUM(AT14:AT17)</f>
        <v>0</v>
      </c>
      <c r="AU18" s="442">
        <f t="shared" si="6"/>
        <v>2000000</v>
      </c>
      <c r="AV18" s="442">
        <f t="shared" si="6"/>
        <v>2000000</v>
      </c>
      <c r="AW18" s="442">
        <f t="shared" si="6"/>
        <v>3651000</v>
      </c>
      <c r="AX18" s="442">
        <f t="shared" si="6"/>
        <v>5266760</v>
      </c>
      <c r="AY18" s="442">
        <f>SUM(AY14:AY17)</f>
        <v>2016760</v>
      </c>
      <c r="AZ18" s="442">
        <f t="shared" si="6"/>
        <v>0</v>
      </c>
      <c r="BA18" s="442">
        <f t="shared" si="6"/>
        <v>0</v>
      </c>
      <c r="BB18" s="442">
        <f t="shared" si="6"/>
        <v>0</v>
      </c>
      <c r="BC18" s="442">
        <f t="shared" si="6"/>
        <v>0</v>
      </c>
      <c r="BD18" s="442">
        <f t="shared" si="6"/>
        <v>0</v>
      </c>
      <c r="BE18" s="442">
        <f t="shared" si="6"/>
        <v>0</v>
      </c>
      <c r="BF18" s="442">
        <f t="shared" si="6"/>
        <v>0</v>
      </c>
      <c r="BG18" s="442">
        <f t="shared" si="6"/>
        <v>0</v>
      </c>
      <c r="BH18" s="442">
        <f t="shared" si="6"/>
        <v>0</v>
      </c>
      <c r="BI18" s="442">
        <f>SUM(BI14:BI17)</f>
        <v>0</v>
      </c>
      <c r="BJ18" s="442">
        <f t="shared" si="6"/>
        <v>0</v>
      </c>
      <c r="BK18" s="442">
        <f t="shared" si="6"/>
        <v>0</v>
      </c>
      <c r="BL18" s="442">
        <f t="shared" si="6"/>
        <v>0</v>
      </c>
      <c r="BM18" s="442">
        <f>SUM(BM14:BM17)</f>
        <v>0</v>
      </c>
      <c r="BN18" s="442">
        <f t="shared" si="0"/>
        <v>4995230</v>
      </c>
      <c r="BO18" s="442">
        <f t="shared" si="1"/>
        <v>9610487</v>
      </c>
      <c r="BP18" s="442">
        <f t="shared" si="2"/>
        <v>11261487</v>
      </c>
      <c r="BQ18" s="442">
        <f t="shared" si="3"/>
        <v>12335551</v>
      </c>
      <c r="BR18" s="442">
        <f t="shared" si="4"/>
        <v>8621509</v>
      </c>
      <c r="BS18" s="86"/>
      <c r="BT18" s="86"/>
      <c r="BU18" s="88"/>
      <c r="BV18" s="86"/>
      <c r="BW18" s="86"/>
      <c r="BX18" s="88"/>
      <c r="BY18" s="87"/>
      <c r="BZ18" s="87"/>
      <c r="CA18" s="88"/>
      <c r="CB18" s="86"/>
      <c r="CC18" s="86"/>
      <c r="CD18" s="88"/>
    </row>
    <row r="19" spans="1:82" ht="19.5" customHeight="1">
      <c r="A19" s="163" t="s">
        <v>149</v>
      </c>
      <c r="B19" s="431" t="s">
        <v>150</v>
      </c>
      <c r="C19" s="431"/>
      <c r="D19" s="431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>
        <f t="shared" si="0"/>
        <v>0</v>
      </c>
      <c r="BO19" s="361">
        <f t="shared" si="1"/>
        <v>0</v>
      </c>
      <c r="BP19" s="361">
        <f t="shared" si="2"/>
        <v>0</v>
      </c>
      <c r="BQ19" s="361">
        <f t="shared" si="3"/>
        <v>0</v>
      </c>
      <c r="BR19" s="361">
        <f t="shared" si="4"/>
        <v>0</v>
      </c>
      <c r="BS19" s="86"/>
      <c r="BT19" s="86"/>
      <c r="BU19" s="88"/>
      <c r="BV19" s="86"/>
      <c r="BW19" s="86"/>
      <c r="BX19" s="88"/>
      <c r="BY19" s="87"/>
      <c r="BZ19" s="87"/>
      <c r="CA19" s="88"/>
      <c r="CB19" s="86"/>
      <c r="CC19" s="86"/>
      <c r="CD19" s="88"/>
    </row>
    <row r="20" spans="1:82" ht="19.5" customHeight="1">
      <c r="A20" s="161" t="s">
        <v>151</v>
      </c>
      <c r="B20" s="432" t="s">
        <v>152</v>
      </c>
      <c r="C20" s="432" t="s">
        <v>263</v>
      </c>
      <c r="D20" s="432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35"/>
      <c r="P20" s="435"/>
      <c r="Q20" s="435"/>
      <c r="R20" s="435"/>
      <c r="S20" s="435"/>
      <c r="T20" s="239"/>
      <c r="U20" s="239"/>
      <c r="V20" s="239"/>
      <c r="W20" s="239"/>
      <c r="X20" s="239"/>
      <c r="Y20" s="239"/>
      <c r="Z20" s="239"/>
      <c r="AA20" s="239"/>
      <c r="AB20" s="239"/>
      <c r="AC20" s="361"/>
      <c r="AD20" s="361"/>
      <c r="AE20" s="361"/>
      <c r="AF20" s="361"/>
      <c r="AG20" s="361"/>
      <c r="AH20" s="361"/>
      <c r="AI20" s="435"/>
      <c r="AJ20" s="435"/>
      <c r="AK20" s="435"/>
      <c r="AL20" s="435"/>
      <c r="AM20" s="435"/>
      <c r="AN20" s="435"/>
      <c r="AO20" s="435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>
        <f t="shared" si="0"/>
        <v>0</v>
      </c>
      <c r="BO20" s="361">
        <f t="shared" si="1"/>
        <v>0</v>
      </c>
      <c r="BP20" s="361">
        <f t="shared" si="2"/>
        <v>0</v>
      </c>
      <c r="BQ20" s="361">
        <f t="shared" si="3"/>
        <v>0</v>
      </c>
      <c r="BR20" s="361">
        <f t="shared" si="4"/>
        <v>0</v>
      </c>
      <c r="BS20" s="90"/>
      <c r="BT20" s="90"/>
      <c r="BU20" s="88"/>
      <c r="BV20" s="90"/>
      <c r="BW20" s="90"/>
      <c r="BX20" s="88"/>
      <c r="BY20" s="91"/>
      <c r="BZ20" s="91"/>
      <c r="CA20" s="92"/>
      <c r="CB20" s="90"/>
      <c r="CC20" s="90"/>
      <c r="CD20" s="88"/>
    </row>
    <row r="21" spans="1:106" s="171" customFormat="1" ht="19.5" customHeight="1">
      <c r="A21" s="165" t="s">
        <v>153</v>
      </c>
      <c r="B21" s="444" t="s">
        <v>154</v>
      </c>
      <c r="C21" s="444" t="s">
        <v>263</v>
      </c>
      <c r="D21" s="444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>
        <f t="shared" si="0"/>
        <v>0</v>
      </c>
      <c r="BO21" s="448">
        <f t="shared" si="1"/>
        <v>0</v>
      </c>
      <c r="BP21" s="448">
        <f t="shared" si="2"/>
        <v>0</v>
      </c>
      <c r="BQ21" s="448">
        <f t="shared" si="3"/>
        <v>0</v>
      </c>
      <c r="BR21" s="448">
        <f t="shared" si="4"/>
        <v>0</v>
      </c>
      <c r="BS21" s="166"/>
      <c r="BT21" s="166"/>
      <c r="BU21" s="167"/>
      <c r="BV21" s="168"/>
      <c r="BW21" s="168"/>
      <c r="BX21" s="167"/>
      <c r="BY21" s="168"/>
      <c r="BZ21" s="169"/>
      <c r="CA21" s="167"/>
      <c r="CB21" s="168"/>
      <c r="CC21" s="168"/>
      <c r="CD21" s="167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</row>
    <row r="22" spans="1:106" s="171" customFormat="1" ht="19.5" customHeight="1">
      <c r="A22" s="301"/>
      <c r="B22" s="445" t="s">
        <v>155</v>
      </c>
      <c r="C22" s="445"/>
      <c r="D22" s="445"/>
      <c r="E22" s="449">
        <f aca="true" t="shared" si="7" ref="E22:BL22">SUM(E20:E21)</f>
        <v>0</v>
      </c>
      <c r="F22" s="449">
        <f t="shared" si="7"/>
        <v>0</v>
      </c>
      <c r="G22" s="449">
        <f t="shared" si="7"/>
        <v>0</v>
      </c>
      <c r="H22" s="449">
        <f t="shared" si="7"/>
        <v>0</v>
      </c>
      <c r="I22" s="449">
        <f>SUM(I20:I21)</f>
        <v>0</v>
      </c>
      <c r="J22" s="449">
        <f t="shared" si="7"/>
        <v>0</v>
      </c>
      <c r="K22" s="449">
        <f t="shared" si="7"/>
        <v>0</v>
      </c>
      <c r="L22" s="449">
        <f t="shared" si="7"/>
        <v>0</v>
      </c>
      <c r="M22" s="449">
        <f t="shared" si="7"/>
        <v>0</v>
      </c>
      <c r="N22" s="449">
        <f>SUM(N20:N21)</f>
        <v>0</v>
      </c>
      <c r="O22" s="449">
        <f t="shared" si="7"/>
        <v>0</v>
      </c>
      <c r="P22" s="449">
        <f t="shared" si="7"/>
        <v>0</v>
      </c>
      <c r="Q22" s="449">
        <f t="shared" si="7"/>
        <v>0</v>
      </c>
      <c r="R22" s="449">
        <f t="shared" si="7"/>
        <v>0</v>
      </c>
      <c r="S22" s="449">
        <f>SUM(S20:S21)</f>
        <v>0</v>
      </c>
      <c r="T22" s="449">
        <f t="shared" si="7"/>
        <v>0</v>
      </c>
      <c r="U22" s="449">
        <f t="shared" si="7"/>
        <v>0</v>
      </c>
      <c r="V22" s="449">
        <f t="shared" si="7"/>
        <v>0</v>
      </c>
      <c r="W22" s="449">
        <f t="shared" si="7"/>
        <v>0</v>
      </c>
      <c r="X22" s="449">
        <f>SUM(X20:X21)</f>
        <v>0</v>
      </c>
      <c r="Y22" s="449">
        <f t="shared" si="7"/>
        <v>0</v>
      </c>
      <c r="Z22" s="449">
        <f t="shared" si="7"/>
        <v>0</v>
      </c>
      <c r="AA22" s="449"/>
      <c r="AB22" s="449"/>
      <c r="AC22" s="449">
        <f t="shared" si="7"/>
        <v>0</v>
      </c>
      <c r="AD22" s="449">
        <f t="shared" si="7"/>
        <v>0</v>
      </c>
      <c r="AE22" s="449">
        <f t="shared" si="7"/>
        <v>0</v>
      </c>
      <c r="AF22" s="449">
        <f>SUM(AF20:AF21)</f>
        <v>0</v>
      </c>
      <c r="AG22" s="449">
        <f t="shared" si="7"/>
        <v>0</v>
      </c>
      <c r="AH22" s="449">
        <f t="shared" si="7"/>
        <v>0</v>
      </c>
      <c r="AI22" s="449">
        <f t="shared" si="7"/>
        <v>0</v>
      </c>
      <c r="AJ22" s="449">
        <f t="shared" si="7"/>
        <v>0</v>
      </c>
      <c r="AK22" s="449">
        <f t="shared" si="7"/>
        <v>0</v>
      </c>
      <c r="AL22" s="449">
        <f t="shared" si="7"/>
        <v>0</v>
      </c>
      <c r="AM22" s="449">
        <f t="shared" si="7"/>
        <v>0</v>
      </c>
      <c r="AN22" s="449">
        <f t="shared" si="7"/>
        <v>0</v>
      </c>
      <c r="AO22" s="449">
        <f>SUM(AO20:AO21)</f>
        <v>0</v>
      </c>
      <c r="AP22" s="449">
        <f t="shared" si="7"/>
        <v>0</v>
      </c>
      <c r="AQ22" s="449">
        <f t="shared" si="7"/>
        <v>0</v>
      </c>
      <c r="AR22" s="449">
        <f t="shared" si="7"/>
        <v>0</v>
      </c>
      <c r="AS22" s="449">
        <f t="shared" si="7"/>
        <v>0</v>
      </c>
      <c r="AT22" s="449">
        <f>SUM(AT20:AT21)</f>
        <v>0</v>
      </c>
      <c r="AU22" s="449">
        <f t="shared" si="7"/>
        <v>0</v>
      </c>
      <c r="AV22" s="449">
        <f t="shared" si="7"/>
        <v>0</v>
      </c>
      <c r="AW22" s="449">
        <f t="shared" si="7"/>
        <v>0</v>
      </c>
      <c r="AX22" s="449">
        <f t="shared" si="7"/>
        <v>0</v>
      </c>
      <c r="AY22" s="449">
        <f>SUM(AY20:AY21)</f>
        <v>0</v>
      </c>
      <c r="AZ22" s="449">
        <f t="shared" si="7"/>
        <v>0</v>
      </c>
      <c r="BA22" s="449">
        <f t="shared" si="7"/>
        <v>0</v>
      </c>
      <c r="BB22" s="449">
        <f t="shared" si="7"/>
        <v>0</v>
      </c>
      <c r="BC22" s="449">
        <f t="shared" si="7"/>
        <v>0</v>
      </c>
      <c r="BD22" s="449">
        <f t="shared" si="7"/>
        <v>0</v>
      </c>
      <c r="BE22" s="449">
        <f t="shared" si="7"/>
        <v>0</v>
      </c>
      <c r="BF22" s="449">
        <f t="shared" si="7"/>
        <v>0</v>
      </c>
      <c r="BG22" s="449">
        <f t="shared" si="7"/>
        <v>0</v>
      </c>
      <c r="BH22" s="449">
        <f t="shared" si="7"/>
        <v>0</v>
      </c>
      <c r="BI22" s="449">
        <f>SUM(BI20:BI21)</f>
        <v>0</v>
      </c>
      <c r="BJ22" s="449">
        <f t="shared" si="7"/>
        <v>0</v>
      </c>
      <c r="BK22" s="449">
        <f t="shared" si="7"/>
        <v>0</v>
      </c>
      <c r="BL22" s="449">
        <f t="shared" si="7"/>
        <v>0</v>
      </c>
      <c r="BM22" s="449">
        <f>SUM(BM20:BM21)</f>
        <v>0</v>
      </c>
      <c r="BN22" s="449">
        <f t="shared" si="0"/>
        <v>0</v>
      </c>
      <c r="BO22" s="449">
        <f t="shared" si="1"/>
        <v>0</v>
      </c>
      <c r="BP22" s="449">
        <f t="shared" si="2"/>
        <v>0</v>
      </c>
      <c r="BQ22" s="449">
        <f t="shared" si="3"/>
        <v>0</v>
      </c>
      <c r="BR22" s="449">
        <f t="shared" si="4"/>
        <v>0</v>
      </c>
      <c r="BS22" s="166"/>
      <c r="BT22" s="166"/>
      <c r="BU22" s="167"/>
      <c r="BV22" s="168"/>
      <c r="BW22" s="168"/>
      <c r="BX22" s="167"/>
      <c r="BY22" s="168"/>
      <c r="BZ22" s="169"/>
      <c r="CA22" s="167"/>
      <c r="CB22" s="168"/>
      <c r="CC22" s="168"/>
      <c r="CD22" s="167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</row>
    <row r="23" spans="1:82" ht="19.5" customHeight="1">
      <c r="A23" s="163" t="s">
        <v>156</v>
      </c>
      <c r="B23" s="431" t="s">
        <v>157</v>
      </c>
      <c r="C23" s="431"/>
      <c r="D23" s="431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35"/>
      <c r="P23" s="435"/>
      <c r="Q23" s="435"/>
      <c r="R23" s="435"/>
      <c r="S23" s="435"/>
      <c r="T23" s="239"/>
      <c r="U23" s="239"/>
      <c r="V23" s="239"/>
      <c r="W23" s="239"/>
      <c r="X23" s="239"/>
      <c r="Y23" s="239"/>
      <c r="Z23" s="239"/>
      <c r="AA23" s="239"/>
      <c r="AB23" s="239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>
        <f t="shared" si="0"/>
        <v>0</v>
      </c>
      <c r="BO23" s="361">
        <f t="shared" si="1"/>
        <v>0</v>
      </c>
      <c r="BP23" s="361">
        <f t="shared" si="2"/>
        <v>0</v>
      </c>
      <c r="BQ23" s="361">
        <f t="shared" si="3"/>
        <v>0</v>
      </c>
      <c r="BR23" s="361">
        <f t="shared" si="4"/>
        <v>0</v>
      </c>
      <c r="BS23" s="90"/>
      <c r="BT23" s="90"/>
      <c r="BU23" s="88"/>
      <c r="BV23" s="90"/>
      <c r="BW23" s="90"/>
      <c r="BX23" s="88"/>
      <c r="BY23" s="91"/>
      <c r="BZ23" s="91"/>
      <c r="CA23" s="92"/>
      <c r="CB23" s="90"/>
      <c r="CC23" s="90"/>
      <c r="CD23" s="88"/>
    </row>
    <row r="24" spans="1:106" s="171" customFormat="1" ht="19.5" customHeight="1">
      <c r="A24" s="165" t="s">
        <v>158</v>
      </c>
      <c r="B24" s="444" t="s">
        <v>159</v>
      </c>
      <c r="C24" s="444" t="s">
        <v>263</v>
      </c>
      <c r="D24" s="444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447"/>
      <c r="BH24" s="447"/>
      <c r="BI24" s="447"/>
      <c r="BJ24" s="447"/>
      <c r="BK24" s="447"/>
      <c r="BL24" s="447"/>
      <c r="BM24" s="447"/>
      <c r="BN24" s="447">
        <f t="shared" si="0"/>
        <v>0</v>
      </c>
      <c r="BO24" s="361">
        <f t="shared" si="1"/>
        <v>0</v>
      </c>
      <c r="BP24" s="361">
        <f t="shared" si="2"/>
        <v>0</v>
      </c>
      <c r="BQ24" s="361">
        <f t="shared" si="3"/>
        <v>0</v>
      </c>
      <c r="BR24" s="361">
        <f t="shared" si="4"/>
        <v>0</v>
      </c>
      <c r="BS24" s="166"/>
      <c r="BT24" s="166"/>
      <c r="BU24" s="167"/>
      <c r="BV24" s="168"/>
      <c r="BW24" s="168"/>
      <c r="BX24" s="167"/>
      <c r="BY24" s="168"/>
      <c r="BZ24" s="169"/>
      <c r="CA24" s="167"/>
      <c r="CB24" s="168"/>
      <c r="CC24" s="168"/>
      <c r="CD24" s="167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</row>
    <row r="25" spans="1:82" ht="19.5" customHeight="1">
      <c r="A25" s="161" t="s">
        <v>160</v>
      </c>
      <c r="B25" s="432" t="s">
        <v>67</v>
      </c>
      <c r="C25" s="432" t="s">
        <v>263</v>
      </c>
      <c r="D25" s="432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>
        <v>2609850</v>
      </c>
      <c r="P25" s="239">
        <v>2609850</v>
      </c>
      <c r="Q25" s="239">
        <v>2609850</v>
      </c>
      <c r="R25" s="239">
        <v>2609850</v>
      </c>
      <c r="S25" s="239">
        <v>2609850</v>
      </c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>
        <f t="shared" si="0"/>
        <v>2609850</v>
      </c>
      <c r="BO25" s="361">
        <f t="shared" si="1"/>
        <v>2609850</v>
      </c>
      <c r="BP25" s="361">
        <f t="shared" si="2"/>
        <v>2609850</v>
      </c>
      <c r="BQ25" s="361">
        <f t="shared" si="3"/>
        <v>2609850</v>
      </c>
      <c r="BR25" s="361">
        <f t="shared" si="4"/>
        <v>2609850</v>
      </c>
      <c r="BS25" s="86"/>
      <c r="BT25" s="86"/>
      <c r="BU25" s="88"/>
      <c r="BV25" s="87"/>
      <c r="BW25" s="87"/>
      <c r="BX25" s="88"/>
      <c r="BY25" s="87"/>
      <c r="BZ25" s="87"/>
      <c r="CA25" s="88"/>
      <c r="CB25" s="87"/>
      <c r="CC25" s="87"/>
      <c r="CD25" s="88"/>
    </row>
    <row r="26" spans="1:106" ht="19.5" customHeight="1">
      <c r="A26" s="161" t="s">
        <v>161</v>
      </c>
      <c r="B26" s="432" t="s">
        <v>68</v>
      </c>
      <c r="C26" s="432" t="s">
        <v>263</v>
      </c>
      <c r="D26" s="432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>
        <v>430450</v>
      </c>
      <c r="P26" s="239">
        <v>430450</v>
      </c>
      <c r="Q26" s="239">
        <v>430450</v>
      </c>
      <c r="R26" s="239">
        <v>430450</v>
      </c>
      <c r="S26" s="239">
        <v>430450</v>
      </c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>
        <f t="shared" si="0"/>
        <v>430450</v>
      </c>
      <c r="BO26" s="361">
        <f t="shared" si="1"/>
        <v>430450</v>
      </c>
      <c r="BP26" s="361">
        <f t="shared" si="2"/>
        <v>430450</v>
      </c>
      <c r="BQ26" s="361">
        <f t="shared" si="3"/>
        <v>430450</v>
      </c>
      <c r="BR26" s="361">
        <f t="shared" si="4"/>
        <v>430450</v>
      </c>
      <c r="BS26" s="86"/>
      <c r="BT26" s="86"/>
      <c r="BU26" s="88"/>
      <c r="BV26" s="87"/>
      <c r="BW26" s="87"/>
      <c r="BX26" s="88"/>
      <c r="BY26" s="87"/>
      <c r="BZ26" s="91"/>
      <c r="CA26" s="88"/>
      <c r="CB26" s="87"/>
      <c r="CC26" s="87"/>
      <c r="CD26" s="88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82" ht="19.5" customHeight="1">
      <c r="A27" s="161" t="s">
        <v>162</v>
      </c>
      <c r="B27" s="432" t="s">
        <v>163</v>
      </c>
      <c r="C27" s="432" t="s">
        <v>263</v>
      </c>
      <c r="D27" s="432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>
        <v>4139900</v>
      </c>
      <c r="P27" s="239">
        <v>4139900</v>
      </c>
      <c r="Q27" s="239">
        <v>5139900</v>
      </c>
      <c r="R27" s="239">
        <v>4139900</v>
      </c>
      <c r="S27" s="239">
        <v>3699900</v>
      </c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>
        <v>1000000</v>
      </c>
      <c r="AT27" s="239">
        <v>1000000</v>
      </c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>
        <f t="shared" si="0"/>
        <v>4139900</v>
      </c>
      <c r="BO27" s="361">
        <f t="shared" si="1"/>
        <v>4139900</v>
      </c>
      <c r="BP27" s="361">
        <f t="shared" si="2"/>
        <v>5139900</v>
      </c>
      <c r="BQ27" s="361">
        <f t="shared" si="3"/>
        <v>5139900</v>
      </c>
      <c r="BR27" s="361">
        <f t="shared" si="4"/>
        <v>4699900</v>
      </c>
      <c r="BS27" s="86"/>
      <c r="BT27" s="86"/>
      <c r="BU27" s="88"/>
      <c r="BV27" s="87"/>
      <c r="BW27" s="87"/>
      <c r="BX27" s="88"/>
      <c r="BY27" s="87"/>
      <c r="BZ27" s="89"/>
      <c r="CA27" s="88"/>
      <c r="CB27" s="87"/>
      <c r="CC27" s="87"/>
      <c r="CD27" s="88"/>
    </row>
    <row r="28" spans="1:82" ht="19.5" customHeight="1">
      <c r="A28" s="301"/>
      <c r="B28" s="445" t="s">
        <v>164</v>
      </c>
      <c r="C28" s="445"/>
      <c r="D28" s="445"/>
      <c r="E28" s="449">
        <f aca="true" t="shared" si="8" ref="E28:BL28">SUM(E24:E27)</f>
        <v>0</v>
      </c>
      <c r="F28" s="449">
        <f t="shared" si="8"/>
        <v>0</v>
      </c>
      <c r="G28" s="449">
        <f t="shared" si="8"/>
        <v>0</v>
      </c>
      <c r="H28" s="449">
        <f t="shared" si="8"/>
        <v>0</v>
      </c>
      <c r="I28" s="449">
        <f>SUM(I24:I27)</f>
        <v>0</v>
      </c>
      <c r="J28" s="449">
        <f t="shared" si="8"/>
        <v>0</v>
      </c>
      <c r="K28" s="449">
        <f t="shared" si="8"/>
        <v>0</v>
      </c>
      <c r="L28" s="449">
        <f t="shared" si="8"/>
        <v>0</v>
      </c>
      <c r="M28" s="449">
        <f t="shared" si="8"/>
        <v>0</v>
      </c>
      <c r="N28" s="449">
        <f>SUM(N24:N27)</f>
        <v>0</v>
      </c>
      <c r="O28" s="449">
        <f t="shared" si="8"/>
        <v>7180200</v>
      </c>
      <c r="P28" s="449">
        <f t="shared" si="8"/>
        <v>7180200</v>
      </c>
      <c r="Q28" s="449">
        <f t="shared" si="8"/>
        <v>8180200</v>
      </c>
      <c r="R28" s="449">
        <f t="shared" si="8"/>
        <v>7180200</v>
      </c>
      <c r="S28" s="449">
        <f>SUM(S24:S27)</f>
        <v>6740200</v>
      </c>
      <c r="T28" s="449">
        <f t="shared" si="8"/>
        <v>0</v>
      </c>
      <c r="U28" s="449">
        <f t="shared" si="8"/>
        <v>0</v>
      </c>
      <c r="V28" s="449">
        <f t="shared" si="8"/>
        <v>0</v>
      </c>
      <c r="W28" s="449">
        <f t="shared" si="8"/>
        <v>0</v>
      </c>
      <c r="X28" s="449">
        <f>SUM(X24:X27)</f>
        <v>0</v>
      </c>
      <c r="Y28" s="449">
        <f t="shared" si="8"/>
        <v>0</v>
      </c>
      <c r="Z28" s="449">
        <f t="shared" si="8"/>
        <v>0</v>
      </c>
      <c r="AA28" s="449"/>
      <c r="AB28" s="449"/>
      <c r="AC28" s="449">
        <f t="shared" si="8"/>
        <v>0</v>
      </c>
      <c r="AD28" s="449">
        <f t="shared" si="8"/>
        <v>0</v>
      </c>
      <c r="AE28" s="449">
        <f t="shared" si="8"/>
        <v>0</v>
      </c>
      <c r="AF28" s="449">
        <f>SUM(AF24:AF27)</f>
        <v>0</v>
      </c>
      <c r="AG28" s="449">
        <f t="shared" si="8"/>
        <v>0</v>
      </c>
      <c r="AH28" s="449">
        <f t="shared" si="8"/>
        <v>0</v>
      </c>
      <c r="AI28" s="449">
        <f t="shared" si="8"/>
        <v>0</v>
      </c>
      <c r="AJ28" s="449">
        <f t="shared" si="8"/>
        <v>0</v>
      </c>
      <c r="AK28" s="449">
        <f t="shared" si="8"/>
        <v>0</v>
      </c>
      <c r="AL28" s="449">
        <f t="shared" si="8"/>
        <v>0</v>
      </c>
      <c r="AM28" s="449">
        <f t="shared" si="8"/>
        <v>0</v>
      </c>
      <c r="AN28" s="449">
        <f t="shared" si="8"/>
        <v>0</v>
      </c>
      <c r="AO28" s="449">
        <f>SUM(AO24:AO27)</f>
        <v>0</v>
      </c>
      <c r="AP28" s="449">
        <f t="shared" si="8"/>
        <v>0</v>
      </c>
      <c r="AQ28" s="449">
        <f t="shared" si="8"/>
        <v>0</v>
      </c>
      <c r="AR28" s="449">
        <f t="shared" si="8"/>
        <v>0</v>
      </c>
      <c r="AS28" s="449">
        <f t="shared" si="8"/>
        <v>1000000</v>
      </c>
      <c r="AT28" s="449">
        <f>SUM(AT24:AT27)</f>
        <v>1000000</v>
      </c>
      <c r="AU28" s="449">
        <f t="shared" si="8"/>
        <v>0</v>
      </c>
      <c r="AV28" s="449">
        <f t="shared" si="8"/>
        <v>0</v>
      </c>
      <c r="AW28" s="449">
        <f t="shared" si="8"/>
        <v>0</v>
      </c>
      <c r="AX28" s="449">
        <f t="shared" si="8"/>
        <v>0</v>
      </c>
      <c r="AY28" s="449">
        <f>SUM(AY24:AY27)</f>
        <v>0</v>
      </c>
      <c r="AZ28" s="449">
        <f t="shared" si="8"/>
        <v>0</v>
      </c>
      <c r="BA28" s="449">
        <f t="shared" si="8"/>
        <v>0</v>
      </c>
      <c r="BB28" s="449">
        <f t="shared" si="8"/>
        <v>0</v>
      </c>
      <c r="BC28" s="449">
        <f t="shared" si="8"/>
        <v>0</v>
      </c>
      <c r="BD28" s="449">
        <f t="shared" si="8"/>
        <v>0</v>
      </c>
      <c r="BE28" s="449">
        <f t="shared" si="8"/>
        <v>0</v>
      </c>
      <c r="BF28" s="449">
        <f t="shared" si="8"/>
        <v>0</v>
      </c>
      <c r="BG28" s="449">
        <f t="shared" si="8"/>
        <v>0</v>
      </c>
      <c r="BH28" s="449">
        <f t="shared" si="8"/>
        <v>0</v>
      </c>
      <c r="BI28" s="449">
        <f>SUM(BI24:BI27)</f>
        <v>0</v>
      </c>
      <c r="BJ28" s="449">
        <f t="shared" si="8"/>
        <v>0</v>
      </c>
      <c r="BK28" s="449">
        <f t="shared" si="8"/>
        <v>0</v>
      </c>
      <c r="BL28" s="449">
        <f t="shared" si="8"/>
        <v>0</v>
      </c>
      <c r="BM28" s="449">
        <f>SUM(BM24:BM27)</f>
        <v>0</v>
      </c>
      <c r="BN28" s="449">
        <f t="shared" si="0"/>
        <v>7180200</v>
      </c>
      <c r="BO28" s="449">
        <f t="shared" si="1"/>
        <v>7180200</v>
      </c>
      <c r="BP28" s="449">
        <f t="shared" si="2"/>
        <v>8180200</v>
      </c>
      <c r="BQ28" s="449">
        <f t="shared" si="3"/>
        <v>8180200</v>
      </c>
      <c r="BR28" s="449">
        <f t="shared" si="4"/>
        <v>7740200</v>
      </c>
      <c r="BS28" s="86"/>
      <c r="BT28" s="86"/>
      <c r="BU28" s="88"/>
      <c r="BV28" s="87"/>
      <c r="BW28" s="87"/>
      <c r="BX28" s="88"/>
      <c r="BY28" s="87"/>
      <c r="BZ28" s="89"/>
      <c r="CA28" s="88"/>
      <c r="CB28" s="87"/>
      <c r="CC28" s="87"/>
      <c r="CD28" s="88"/>
    </row>
    <row r="29" spans="1:82" ht="19.5" customHeight="1">
      <c r="A29" s="163" t="s">
        <v>165</v>
      </c>
      <c r="B29" s="431" t="s">
        <v>166</v>
      </c>
      <c r="C29" s="431"/>
      <c r="D29" s="431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>
        <f t="shared" si="0"/>
        <v>0</v>
      </c>
      <c r="BO29" s="361">
        <f t="shared" si="1"/>
        <v>0</v>
      </c>
      <c r="BP29" s="361">
        <f t="shared" si="2"/>
        <v>0</v>
      </c>
      <c r="BQ29" s="361">
        <f t="shared" si="3"/>
        <v>0</v>
      </c>
      <c r="BR29" s="361">
        <f t="shared" si="4"/>
        <v>0</v>
      </c>
      <c r="BS29" s="86"/>
      <c r="BT29" s="86"/>
      <c r="BU29" s="88"/>
      <c r="BV29" s="87"/>
      <c r="BW29" s="87"/>
      <c r="BX29" s="88"/>
      <c r="BY29" s="87"/>
      <c r="BZ29" s="89"/>
      <c r="CA29" s="88"/>
      <c r="CB29" s="87"/>
      <c r="CC29" s="87"/>
      <c r="CD29" s="88"/>
    </row>
    <row r="30" spans="1:82" ht="19.5" customHeight="1">
      <c r="A30" s="160" t="s">
        <v>167</v>
      </c>
      <c r="B30" s="438" t="s">
        <v>69</v>
      </c>
      <c r="C30" s="434" t="s">
        <v>263</v>
      </c>
      <c r="D30" s="434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>
        <v>800000</v>
      </c>
      <c r="AD30" s="239">
        <v>800000</v>
      </c>
      <c r="AE30" s="239">
        <v>800000</v>
      </c>
      <c r="AF30" s="239">
        <v>604250</v>
      </c>
      <c r="AG30" s="239">
        <v>0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>
        <f t="shared" si="0"/>
        <v>800000</v>
      </c>
      <c r="BO30" s="361">
        <f t="shared" si="1"/>
        <v>800000</v>
      </c>
      <c r="BP30" s="361">
        <f t="shared" si="2"/>
        <v>800000</v>
      </c>
      <c r="BQ30" s="361">
        <f t="shared" si="3"/>
        <v>800000</v>
      </c>
      <c r="BR30" s="361">
        <f t="shared" si="4"/>
        <v>604250</v>
      </c>
      <c r="BS30" s="87"/>
      <c r="BT30" s="87"/>
      <c r="BU30" s="88"/>
      <c r="BV30" s="87"/>
      <c r="BW30" s="87"/>
      <c r="BX30" s="88"/>
      <c r="BY30" s="87"/>
      <c r="BZ30" s="89"/>
      <c r="CA30" s="88"/>
      <c r="CB30" s="87"/>
      <c r="CC30" s="87"/>
      <c r="CD30" s="88"/>
    </row>
    <row r="31" spans="1:82" ht="19.5" customHeight="1">
      <c r="A31" s="160" t="s">
        <v>367</v>
      </c>
      <c r="B31" s="438" t="s">
        <v>368</v>
      </c>
      <c r="C31" s="434" t="s">
        <v>263</v>
      </c>
      <c r="D31" s="434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>
        <f t="shared" si="0"/>
        <v>0</v>
      </c>
      <c r="BO31" s="361">
        <f t="shared" si="1"/>
        <v>0</v>
      </c>
      <c r="BP31" s="361">
        <f t="shared" si="2"/>
        <v>0</v>
      </c>
      <c r="BQ31" s="361">
        <f t="shared" si="3"/>
        <v>0</v>
      </c>
      <c r="BR31" s="361">
        <f t="shared" si="4"/>
        <v>0</v>
      </c>
      <c r="BS31" s="87"/>
      <c r="BT31" s="87"/>
      <c r="BU31" s="88"/>
      <c r="BV31" s="87"/>
      <c r="BW31" s="87"/>
      <c r="BX31" s="88"/>
      <c r="BY31" s="87"/>
      <c r="BZ31" s="89"/>
      <c r="CA31" s="88"/>
      <c r="CB31" s="87"/>
      <c r="CC31" s="87"/>
      <c r="CD31" s="88"/>
    </row>
    <row r="32" spans="1:82" ht="19.5" customHeight="1">
      <c r="A32" s="301"/>
      <c r="B32" s="445" t="s">
        <v>168</v>
      </c>
      <c r="C32" s="445"/>
      <c r="D32" s="449">
        <f aca="true" t="shared" si="9" ref="D32:BL32">SUM(D30:D31)</f>
        <v>0</v>
      </c>
      <c r="E32" s="449">
        <f t="shared" si="9"/>
        <v>0</v>
      </c>
      <c r="F32" s="449">
        <f t="shared" si="9"/>
        <v>0</v>
      </c>
      <c r="G32" s="449">
        <f t="shared" si="9"/>
        <v>0</v>
      </c>
      <c r="H32" s="449">
        <f t="shared" si="9"/>
        <v>0</v>
      </c>
      <c r="I32" s="449">
        <f>SUM(I30:I31)</f>
        <v>0</v>
      </c>
      <c r="J32" s="449">
        <f t="shared" si="9"/>
        <v>0</v>
      </c>
      <c r="K32" s="449">
        <f t="shared" si="9"/>
        <v>0</v>
      </c>
      <c r="L32" s="449">
        <f t="shared" si="9"/>
        <v>0</v>
      </c>
      <c r="M32" s="449">
        <f t="shared" si="9"/>
        <v>0</v>
      </c>
      <c r="N32" s="449">
        <f>SUM(N30:N31)</f>
        <v>0</v>
      </c>
      <c r="O32" s="449">
        <f t="shared" si="9"/>
        <v>0</v>
      </c>
      <c r="P32" s="449">
        <f t="shared" si="9"/>
        <v>0</v>
      </c>
      <c r="Q32" s="449">
        <f t="shared" si="9"/>
        <v>0</v>
      </c>
      <c r="R32" s="449">
        <f t="shared" si="9"/>
        <v>0</v>
      </c>
      <c r="S32" s="449">
        <f>SUM(S30:S31)</f>
        <v>0</v>
      </c>
      <c r="T32" s="449">
        <f t="shared" si="9"/>
        <v>0</v>
      </c>
      <c r="U32" s="449">
        <f t="shared" si="9"/>
        <v>0</v>
      </c>
      <c r="V32" s="449">
        <f t="shared" si="9"/>
        <v>0</v>
      </c>
      <c r="W32" s="449">
        <f t="shared" si="9"/>
        <v>0</v>
      </c>
      <c r="X32" s="449">
        <f>SUM(X30:X31)</f>
        <v>0</v>
      </c>
      <c r="Y32" s="449">
        <f t="shared" si="9"/>
        <v>0</v>
      </c>
      <c r="Z32" s="449">
        <f t="shared" si="9"/>
        <v>0</v>
      </c>
      <c r="AA32" s="449"/>
      <c r="AB32" s="449"/>
      <c r="AC32" s="449">
        <f t="shared" si="9"/>
        <v>800000</v>
      </c>
      <c r="AD32" s="449">
        <f t="shared" si="9"/>
        <v>800000</v>
      </c>
      <c r="AE32" s="449">
        <f t="shared" si="9"/>
        <v>800000</v>
      </c>
      <c r="AF32" s="449">
        <f>SUM(AF30:AF31)</f>
        <v>604250</v>
      </c>
      <c r="AG32" s="449">
        <f t="shared" si="9"/>
        <v>0</v>
      </c>
      <c r="AH32" s="449">
        <f t="shared" si="9"/>
        <v>0</v>
      </c>
      <c r="AI32" s="449">
        <f t="shared" si="9"/>
        <v>0</v>
      </c>
      <c r="AJ32" s="449">
        <f t="shared" si="9"/>
        <v>0</v>
      </c>
      <c r="AK32" s="449">
        <f t="shared" si="9"/>
        <v>0</v>
      </c>
      <c r="AL32" s="449">
        <f t="shared" si="9"/>
        <v>0</v>
      </c>
      <c r="AM32" s="449">
        <f t="shared" si="9"/>
        <v>0</v>
      </c>
      <c r="AN32" s="449">
        <f t="shared" si="9"/>
        <v>0</v>
      </c>
      <c r="AO32" s="449">
        <f>SUM(AO30:AO31)</f>
        <v>0</v>
      </c>
      <c r="AP32" s="449">
        <f t="shared" si="9"/>
        <v>0</v>
      </c>
      <c r="AQ32" s="449">
        <f t="shared" si="9"/>
        <v>0</v>
      </c>
      <c r="AR32" s="449">
        <f t="shared" si="9"/>
        <v>0</v>
      </c>
      <c r="AS32" s="449">
        <f t="shared" si="9"/>
        <v>0</v>
      </c>
      <c r="AT32" s="449">
        <f>SUM(AT30:AT31)</f>
        <v>0</v>
      </c>
      <c r="AU32" s="449">
        <f t="shared" si="9"/>
        <v>0</v>
      </c>
      <c r="AV32" s="449">
        <f t="shared" si="9"/>
        <v>0</v>
      </c>
      <c r="AW32" s="449">
        <f t="shared" si="9"/>
        <v>0</v>
      </c>
      <c r="AX32" s="449">
        <f t="shared" si="9"/>
        <v>0</v>
      </c>
      <c r="AY32" s="449">
        <f>SUM(AY30:AY31)</f>
        <v>0</v>
      </c>
      <c r="AZ32" s="449">
        <f t="shared" si="9"/>
        <v>0</v>
      </c>
      <c r="BA32" s="449">
        <f t="shared" si="9"/>
        <v>0</v>
      </c>
      <c r="BB32" s="449">
        <f t="shared" si="9"/>
        <v>0</v>
      </c>
      <c r="BC32" s="449">
        <f t="shared" si="9"/>
        <v>0</v>
      </c>
      <c r="BD32" s="449">
        <f t="shared" si="9"/>
        <v>0</v>
      </c>
      <c r="BE32" s="449">
        <f t="shared" si="9"/>
        <v>0</v>
      </c>
      <c r="BF32" s="449">
        <f t="shared" si="9"/>
        <v>0</v>
      </c>
      <c r="BG32" s="449">
        <f t="shared" si="9"/>
        <v>0</v>
      </c>
      <c r="BH32" s="449">
        <f t="shared" si="9"/>
        <v>0</v>
      </c>
      <c r="BI32" s="449">
        <f>SUM(BI30:BI31)</f>
        <v>0</v>
      </c>
      <c r="BJ32" s="449">
        <f t="shared" si="9"/>
        <v>0</v>
      </c>
      <c r="BK32" s="449">
        <f t="shared" si="9"/>
        <v>0</v>
      </c>
      <c r="BL32" s="449">
        <f t="shared" si="9"/>
        <v>0</v>
      </c>
      <c r="BM32" s="449">
        <f>SUM(BM30:BM31)</f>
        <v>0</v>
      </c>
      <c r="BN32" s="449">
        <f t="shared" si="0"/>
        <v>800000</v>
      </c>
      <c r="BO32" s="449">
        <f t="shared" si="1"/>
        <v>800000</v>
      </c>
      <c r="BP32" s="449">
        <f t="shared" si="2"/>
        <v>800000</v>
      </c>
      <c r="BQ32" s="449">
        <f t="shared" si="3"/>
        <v>800000</v>
      </c>
      <c r="BR32" s="449">
        <f t="shared" si="4"/>
        <v>604250</v>
      </c>
      <c r="BS32" s="87"/>
      <c r="BT32" s="87"/>
      <c r="BU32" s="88"/>
      <c r="BV32" s="87"/>
      <c r="BW32" s="87"/>
      <c r="BX32" s="88"/>
      <c r="BY32" s="87"/>
      <c r="BZ32" s="89"/>
      <c r="CA32" s="88"/>
      <c r="CB32" s="87"/>
      <c r="CC32" s="87"/>
      <c r="CD32" s="88"/>
    </row>
    <row r="33" spans="1:82" ht="19.5" customHeight="1">
      <c r="A33" s="163" t="s">
        <v>169</v>
      </c>
      <c r="B33" s="431" t="s">
        <v>170</v>
      </c>
      <c r="C33" s="431"/>
      <c r="D33" s="431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>
        <f t="shared" si="0"/>
        <v>0</v>
      </c>
      <c r="BO33" s="361">
        <f t="shared" si="1"/>
        <v>0</v>
      </c>
      <c r="BP33" s="361">
        <f t="shared" si="2"/>
        <v>0</v>
      </c>
      <c r="BQ33" s="361">
        <f t="shared" si="3"/>
        <v>0</v>
      </c>
      <c r="BR33" s="361">
        <f t="shared" si="4"/>
        <v>0</v>
      </c>
      <c r="BS33" s="87"/>
      <c r="BT33" s="87"/>
      <c r="BU33" s="88"/>
      <c r="BV33" s="87"/>
      <c r="BW33" s="87"/>
      <c r="BX33" s="88"/>
      <c r="BY33" s="87"/>
      <c r="BZ33" s="89"/>
      <c r="CA33" s="88"/>
      <c r="CB33" s="87"/>
      <c r="CC33" s="87"/>
      <c r="CD33" s="88"/>
    </row>
    <row r="34" spans="1:82" ht="19.5" customHeight="1">
      <c r="A34" s="160" t="s">
        <v>175</v>
      </c>
      <c r="B34" s="438" t="s">
        <v>176</v>
      </c>
      <c r="C34" s="432" t="s">
        <v>263</v>
      </c>
      <c r="D34" s="432"/>
      <c r="E34" s="239">
        <v>1636000</v>
      </c>
      <c r="F34" s="239">
        <v>1636000</v>
      </c>
      <c r="G34" s="239">
        <v>1636000</v>
      </c>
      <c r="H34" s="239">
        <v>1636000</v>
      </c>
      <c r="I34" s="239">
        <v>1442150</v>
      </c>
      <c r="J34" s="239">
        <v>380713</v>
      </c>
      <c r="K34" s="239">
        <v>380713</v>
      </c>
      <c r="L34" s="239">
        <v>380713</v>
      </c>
      <c r="M34" s="239">
        <v>380713</v>
      </c>
      <c r="N34" s="239">
        <v>380713</v>
      </c>
      <c r="O34" s="239">
        <v>1820900</v>
      </c>
      <c r="P34" s="239">
        <v>1820900</v>
      </c>
      <c r="Q34" s="239">
        <v>1820900</v>
      </c>
      <c r="R34" s="239">
        <v>1820900</v>
      </c>
      <c r="S34" s="239">
        <v>820900</v>
      </c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>
        <f t="shared" si="0"/>
        <v>3837613</v>
      </c>
      <c r="BO34" s="361">
        <f t="shared" si="1"/>
        <v>3837613</v>
      </c>
      <c r="BP34" s="361">
        <f t="shared" si="2"/>
        <v>3837613</v>
      </c>
      <c r="BQ34" s="361">
        <f t="shared" si="3"/>
        <v>3837613</v>
      </c>
      <c r="BR34" s="361">
        <f t="shared" si="4"/>
        <v>2643763</v>
      </c>
      <c r="BS34" s="86"/>
      <c r="BT34" s="86"/>
      <c r="BU34" s="88"/>
      <c r="BV34" s="87"/>
      <c r="BW34" s="87"/>
      <c r="BX34" s="88"/>
      <c r="BY34" s="87"/>
      <c r="BZ34" s="89"/>
      <c r="CA34" s="88"/>
      <c r="CB34" s="87"/>
      <c r="CC34" s="87"/>
      <c r="CD34" s="88"/>
    </row>
    <row r="35" spans="1:82" ht="19.5" customHeight="1">
      <c r="A35" s="160" t="s">
        <v>551</v>
      </c>
      <c r="B35" s="438" t="s">
        <v>552</v>
      </c>
      <c r="C35" s="432" t="s">
        <v>329</v>
      </c>
      <c r="D35" s="432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>
        <v>2170000</v>
      </c>
      <c r="P35" s="239">
        <v>2170000</v>
      </c>
      <c r="Q35" s="239">
        <v>2170000</v>
      </c>
      <c r="R35" s="239">
        <v>2170000</v>
      </c>
      <c r="S35" s="239">
        <v>0</v>
      </c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>
        <f t="shared" si="0"/>
        <v>2170000</v>
      </c>
      <c r="BO35" s="361">
        <f t="shared" si="1"/>
        <v>2170000</v>
      </c>
      <c r="BP35" s="361">
        <f t="shared" si="2"/>
        <v>2170000</v>
      </c>
      <c r="BQ35" s="361">
        <f t="shared" si="3"/>
        <v>2170000</v>
      </c>
      <c r="BR35" s="361">
        <f t="shared" si="4"/>
        <v>0</v>
      </c>
      <c r="BS35" s="86"/>
      <c r="BT35" s="86"/>
      <c r="BU35" s="88"/>
      <c r="BV35" s="87"/>
      <c r="BW35" s="87"/>
      <c r="BX35" s="88"/>
      <c r="BY35" s="87"/>
      <c r="BZ35" s="89"/>
      <c r="CA35" s="88"/>
      <c r="CB35" s="87"/>
      <c r="CC35" s="87"/>
      <c r="CD35" s="88"/>
    </row>
    <row r="36" spans="1:82" s="172" customFormat="1" ht="19.5" customHeight="1">
      <c r="A36" s="301"/>
      <c r="B36" s="441" t="s">
        <v>171</v>
      </c>
      <c r="C36" s="441"/>
      <c r="D36" s="441"/>
      <c r="E36" s="442">
        <f aca="true" t="shared" si="10" ref="E36:L36">SUM(E34:E34)</f>
        <v>1636000</v>
      </c>
      <c r="F36" s="442">
        <f t="shared" si="10"/>
        <v>1636000</v>
      </c>
      <c r="G36" s="442">
        <f t="shared" si="10"/>
        <v>1636000</v>
      </c>
      <c r="H36" s="442">
        <f>SUM(H34:H34)</f>
        <v>1636000</v>
      </c>
      <c r="I36" s="442">
        <f>SUM(I34:I34)</f>
        <v>1442150</v>
      </c>
      <c r="J36" s="442">
        <f t="shared" si="10"/>
        <v>380713</v>
      </c>
      <c r="K36" s="442">
        <f t="shared" si="10"/>
        <v>380713</v>
      </c>
      <c r="L36" s="442">
        <f t="shared" si="10"/>
        <v>380713</v>
      </c>
      <c r="M36" s="442">
        <f>SUM(M34:M34)</f>
        <v>380713</v>
      </c>
      <c r="N36" s="442">
        <f>SUM(N34:N34)</f>
        <v>380713</v>
      </c>
      <c r="O36" s="442">
        <f>SUM(O34:O35)</f>
        <v>3990900</v>
      </c>
      <c r="P36" s="442">
        <f>SUM(P34:P35)</f>
        <v>3990900</v>
      </c>
      <c r="Q36" s="442">
        <f>SUM(Q34:Q35)</f>
        <v>3990900</v>
      </c>
      <c r="R36" s="442">
        <f>SUM(R34:R35)</f>
        <v>3990900</v>
      </c>
      <c r="S36" s="442">
        <f>SUM(S34:S35)</f>
        <v>820900</v>
      </c>
      <c r="T36" s="442">
        <f aca="true" t="shared" si="11" ref="T36:BK36">SUM(T34:T34)</f>
        <v>0</v>
      </c>
      <c r="U36" s="442">
        <f t="shared" si="11"/>
        <v>0</v>
      </c>
      <c r="V36" s="442">
        <f>SUM(V34:V34)</f>
        <v>0</v>
      </c>
      <c r="W36" s="442">
        <f>SUM(W34:W34)</f>
        <v>0</v>
      </c>
      <c r="X36" s="442">
        <f>SUM(X34:X34)</f>
        <v>0</v>
      </c>
      <c r="Y36" s="442">
        <f t="shared" si="11"/>
        <v>0</v>
      </c>
      <c r="Z36" s="442">
        <f t="shared" si="11"/>
        <v>0</v>
      </c>
      <c r="AA36" s="442"/>
      <c r="AB36" s="442"/>
      <c r="AC36" s="442">
        <f t="shared" si="11"/>
        <v>0</v>
      </c>
      <c r="AD36" s="442">
        <f t="shared" si="11"/>
        <v>0</v>
      </c>
      <c r="AE36" s="442">
        <f>SUM(AE34:AE34)</f>
        <v>0</v>
      </c>
      <c r="AF36" s="442">
        <f>SUM(AF34:AF34)</f>
        <v>0</v>
      </c>
      <c r="AG36" s="442">
        <f t="shared" si="11"/>
        <v>0</v>
      </c>
      <c r="AH36" s="442">
        <f t="shared" si="11"/>
        <v>0</v>
      </c>
      <c r="AI36" s="442">
        <f t="shared" si="11"/>
        <v>0</v>
      </c>
      <c r="AJ36" s="442">
        <f t="shared" si="11"/>
        <v>0</v>
      </c>
      <c r="AK36" s="442">
        <f t="shared" si="11"/>
        <v>0</v>
      </c>
      <c r="AL36" s="442">
        <f t="shared" si="11"/>
        <v>0</v>
      </c>
      <c r="AM36" s="442">
        <f>SUM(AM34:AM34)</f>
        <v>0</v>
      </c>
      <c r="AN36" s="442">
        <f>SUM(AN34:AN34)</f>
        <v>0</v>
      </c>
      <c r="AO36" s="442">
        <f>SUM(AO34:AO34)</f>
        <v>0</v>
      </c>
      <c r="AP36" s="442">
        <f t="shared" si="11"/>
        <v>0</v>
      </c>
      <c r="AQ36" s="442">
        <f t="shared" si="11"/>
        <v>0</v>
      </c>
      <c r="AR36" s="442">
        <f>SUM(AR34:AR34)</f>
        <v>0</v>
      </c>
      <c r="AS36" s="442">
        <f>SUM(AS34:AS34)</f>
        <v>0</v>
      </c>
      <c r="AT36" s="442">
        <f>SUM(AT34:AT34)</f>
        <v>0</v>
      </c>
      <c r="AU36" s="442">
        <f t="shared" si="11"/>
        <v>0</v>
      </c>
      <c r="AV36" s="442">
        <f t="shared" si="11"/>
        <v>0</v>
      </c>
      <c r="AW36" s="442">
        <f>SUM(AW34:AW34)</f>
        <v>0</v>
      </c>
      <c r="AX36" s="442">
        <f>SUM(AX34:AX34)</f>
        <v>0</v>
      </c>
      <c r="AY36" s="442">
        <f>SUM(AY34:AY34)</f>
        <v>0</v>
      </c>
      <c r="AZ36" s="442">
        <f t="shared" si="11"/>
        <v>0</v>
      </c>
      <c r="BA36" s="442">
        <f t="shared" si="11"/>
        <v>0</v>
      </c>
      <c r="BB36" s="442">
        <f t="shared" si="11"/>
        <v>0</v>
      </c>
      <c r="BC36" s="442">
        <f t="shared" si="11"/>
        <v>0</v>
      </c>
      <c r="BD36" s="442">
        <f t="shared" si="11"/>
        <v>0</v>
      </c>
      <c r="BE36" s="442">
        <f t="shared" si="11"/>
        <v>0</v>
      </c>
      <c r="BF36" s="442">
        <f t="shared" si="11"/>
        <v>0</v>
      </c>
      <c r="BG36" s="442">
        <f t="shared" si="11"/>
        <v>0</v>
      </c>
      <c r="BH36" s="442">
        <f>SUM(BH34:BH34)</f>
        <v>0</v>
      </c>
      <c r="BI36" s="442">
        <f>SUM(BI34:BI34)</f>
        <v>0</v>
      </c>
      <c r="BJ36" s="442">
        <f t="shared" si="11"/>
        <v>0</v>
      </c>
      <c r="BK36" s="442">
        <f t="shared" si="11"/>
        <v>0</v>
      </c>
      <c r="BL36" s="442">
        <f>SUM(BL34:BL34)</f>
        <v>0</v>
      </c>
      <c r="BM36" s="442">
        <f>SUM(BM34:BM34)</f>
        <v>0</v>
      </c>
      <c r="BN36" s="442">
        <f t="shared" si="0"/>
        <v>6007613</v>
      </c>
      <c r="BO36" s="442">
        <f t="shared" si="1"/>
        <v>6007613</v>
      </c>
      <c r="BP36" s="442">
        <f t="shared" si="2"/>
        <v>6007613</v>
      </c>
      <c r="BQ36" s="442">
        <f t="shared" si="3"/>
        <v>6007613</v>
      </c>
      <c r="BR36" s="442">
        <f t="shared" si="4"/>
        <v>2643763</v>
      </c>
      <c r="BS36" s="90"/>
      <c r="BT36" s="90"/>
      <c r="BU36" s="88"/>
      <c r="BV36" s="90"/>
      <c r="BW36" s="90"/>
      <c r="BX36" s="88"/>
      <c r="BY36" s="91"/>
      <c r="BZ36" s="91"/>
      <c r="CA36" s="88"/>
      <c r="CB36" s="94"/>
      <c r="CC36" s="94"/>
      <c r="CD36" s="88"/>
    </row>
    <row r="37" spans="1:82" ht="19.5" customHeight="1">
      <c r="A37" s="163" t="s">
        <v>16</v>
      </c>
      <c r="B37" s="431" t="s">
        <v>172</v>
      </c>
      <c r="C37" s="431"/>
      <c r="D37" s="431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>
        <f t="shared" si="0"/>
        <v>0</v>
      </c>
      <c r="BO37" s="361">
        <f t="shared" si="1"/>
        <v>0</v>
      </c>
      <c r="BP37" s="361">
        <f t="shared" si="2"/>
        <v>0</v>
      </c>
      <c r="BQ37" s="361">
        <f t="shared" si="3"/>
        <v>0</v>
      </c>
      <c r="BR37" s="361">
        <f t="shared" si="4"/>
        <v>0</v>
      </c>
      <c r="BS37" s="86"/>
      <c r="BT37" s="86"/>
      <c r="BU37" s="88"/>
      <c r="BV37" s="87"/>
      <c r="BW37" s="87"/>
      <c r="BX37" s="88"/>
      <c r="BY37" s="87"/>
      <c r="BZ37" s="89"/>
      <c r="CA37" s="88"/>
      <c r="CB37" s="87"/>
      <c r="CC37" s="87"/>
      <c r="CD37" s="88"/>
    </row>
    <row r="38" spans="1:82" ht="19.5" customHeight="1">
      <c r="A38" s="161" t="s">
        <v>239</v>
      </c>
      <c r="B38" s="450" t="s">
        <v>399</v>
      </c>
      <c r="C38" s="450" t="s">
        <v>263</v>
      </c>
      <c r="D38" s="450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>
        <f t="shared" si="0"/>
        <v>0</v>
      </c>
      <c r="BO38" s="361">
        <f t="shared" si="1"/>
        <v>0</v>
      </c>
      <c r="BP38" s="361">
        <f t="shared" si="2"/>
        <v>0</v>
      </c>
      <c r="BQ38" s="361">
        <f t="shared" si="3"/>
        <v>0</v>
      </c>
      <c r="BR38" s="361">
        <f t="shared" si="4"/>
        <v>0</v>
      </c>
      <c r="BS38" s="86"/>
      <c r="BT38" s="86"/>
      <c r="BU38" s="88"/>
      <c r="BV38" s="87"/>
      <c r="BW38" s="87"/>
      <c r="BX38" s="88"/>
      <c r="BY38" s="87"/>
      <c r="BZ38" s="89"/>
      <c r="CA38" s="88"/>
      <c r="CB38" s="87"/>
      <c r="CC38" s="87"/>
      <c r="CD38" s="88"/>
    </row>
    <row r="39" spans="1:82" ht="19.5" customHeight="1">
      <c r="A39" s="303">
        <v>104037</v>
      </c>
      <c r="B39" s="314" t="s">
        <v>596</v>
      </c>
      <c r="C39" s="360"/>
      <c r="D39" s="450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>
        <v>2280</v>
      </c>
      <c r="R39" s="239">
        <v>2280</v>
      </c>
      <c r="S39" s="239">
        <v>2280</v>
      </c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361"/>
      <c r="BP39" s="361">
        <f t="shared" si="2"/>
        <v>2280</v>
      </c>
      <c r="BQ39" s="361">
        <f t="shared" si="3"/>
        <v>2280</v>
      </c>
      <c r="BR39" s="361">
        <f t="shared" si="4"/>
        <v>2280</v>
      </c>
      <c r="BS39" s="86"/>
      <c r="BT39" s="86"/>
      <c r="BU39" s="88"/>
      <c r="BV39" s="87"/>
      <c r="BW39" s="87"/>
      <c r="BX39" s="88"/>
      <c r="BY39" s="87"/>
      <c r="BZ39" s="89"/>
      <c r="CA39" s="88"/>
      <c r="CB39" s="87"/>
      <c r="CC39" s="87"/>
      <c r="CD39" s="88"/>
    </row>
    <row r="40" spans="1:82" ht="19.5" customHeight="1">
      <c r="A40" s="161" t="s">
        <v>402</v>
      </c>
      <c r="B40" s="434" t="s">
        <v>374</v>
      </c>
      <c r="C40" s="450" t="s">
        <v>263</v>
      </c>
      <c r="D40" s="450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>
        <v>0</v>
      </c>
      <c r="U40" s="239">
        <v>0</v>
      </c>
      <c r="V40" s="239">
        <v>0</v>
      </c>
      <c r="W40" s="239">
        <v>0</v>
      </c>
      <c r="X40" s="239">
        <v>0</v>
      </c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>
        <f aca="true" t="shared" si="12" ref="BN40:BN57">SUM(E40+J40+O40+T40+Y40+AC40+AG40+AI40+AK40+AP40+AU40+AZ40+BB40+BD40+BF40+BJ40)</f>
        <v>0</v>
      </c>
      <c r="BO40" s="361">
        <f aca="true" t="shared" si="13" ref="BO40:BO57">SUM(F40+K40+P40+U40+Z40+AD40+AH40+AJ40+AL40+AQ40+AV40+BA40+BC40+BE40+BG40+BK40)</f>
        <v>0</v>
      </c>
      <c r="BP40" s="361">
        <f t="shared" si="2"/>
        <v>0</v>
      </c>
      <c r="BQ40" s="361">
        <f t="shared" si="3"/>
        <v>0</v>
      </c>
      <c r="BR40" s="361">
        <f t="shared" si="4"/>
        <v>0</v>
      </c>
      <c r="BS40" s="86"/>
      <c r="BT40" s="86"/>
      <c r="BU40" s="88"/>
      <c r="BV40" s="87"/>
      <c r="BW40" s="87"/>
      <c r="BX40" s="88"/>
      <c r="BY40" s="87"/>
      <c r="BZ40" s="89"/>
      <c r="CA40" s="88"/>
      <c r="CB40" s="87"/>
      <c r="CC40" s="87"/>
      <c r="CD40" s="88"/>
    </row>
    <row r="41" spans="1:82" ht="19.5" customHeight="1">
      <c r="A41" s="161" t="s">
        <v>240</v>
      </c>
      <c r="B41" s="450" t="s">
        <v>400</v>
      </c>
      <c r="C41" s="450" t="s">
        <v>263</v>
      </c>
      <c r="D41" s="45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>
        <v>197000</v>
      </c>
      <c r="W41" s="239">
        <v>370000</v>
      </c>
      <c r="X41" s="239">
        <v>370000</v>
      </c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>
        <f t="shared" si="12"/>
        <v>0</v>
      </c>
      <c r="BO41" s="361">
        <f t="shared" si="13"/>
        <v>0</v>
      </c>
      <c r="BP41" s="361">
        <f t="shared" si="2"/>
        <v>197000</v>
      </c>
      <c r="BQ41" s="361">
        <f t="shared" si="3"/>
        <v>370000</v>
      </c>
      <c r="BR41" s="361">
        <f t="shared" si="4"/>
        <v>370000</v>
      </c>
      <c r="BS41" s="86"/>
      <c r="BT41" s="86"/>
      <c r="BU41" s="88"/>
      <c r="BV41" s="87"/>
      <c r="BW41" s="87"/>
      <c r="BX41" s="88"/>
      <c r="BY41" s="87"/>
      <c r="BZ41" s="89"/>
      <c r="CA41" s="88"/>
      <c r="CB41" s="87"/>
      <c r="CC41" s="87"/>
      <c r="CD41" s="88"/>
    </row>
    <row r="42" spans="1:82" ht="19.5" customHeight="1">
      <c r="A42" s="161" t="s">
        <v>241</v>
      </c>
      <c r="B42" s="450" t="s">
        <v>242</v>
      </c>
      <c r="C42" s="450" t="s">
        <v>263</v>
      </c>
      <c r="D42" s="45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>
        <v>0</v>
      </c>
      <c r="U42" s="239">
        <v>0</v>
      </c>
      <c r="V42" s="239">
        <v>0</v>
      </c>
      <c r="W42" s="239">
        <v>0</v>
      </c>
      <c r="X42" s="239">
        <v>0</v>
      </c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>
        <f t="shared" si="12"/>
        <v>0</v>
      </c>
      <c r="BO42" s="361">
        <f t="shared" si="13"/>
        <v>0</v>
      </c>
      <c r="BP42" s="361">
        <f t="shared" si="2"/>
        <v>0</v>
      </c>
      <c r="BQ42" s="361">
        <f t="shared" si="3"/>
        <v>0</v>
      </c>
      <c r="BR42" s="361">
        <f t="shared" si="4"/>
        <v>0</v>
      </c>
      <c r="BS42" s="86"/>
      <c r="BT42" s="86"/>
      <c r="BU42" s="88"/>
      <c r="BV42" s="87"/>
      <c r="BW42" s="87"/>
      <c r="BX42" s="88"/>
      <c r="BY42" s="87"/>
      <c r="BZ42" s="89"/>
      <c r="CA42" s="88"/>
      <c r="CB42" s="87"/>
      <c r="CC42" s="87"/>
      <c r="CD42" s="88"/>
    </row>
    <row r="43" spans="1:82" ht="19.5" customHeight="1">
      <c r="A43" s="161" t="s">
        <v>243</v>
      </c>
      <c r="B43" s="450" t="s">
        <v>401</v>
      </c>
      <c r="C43" s="450" t="s">
        <v>263</v>
      </c>
      <c r="D43" s="450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>
        <v>0</v>
      </c>
      <c r="U43" s="239">
        <v>0</v>
      </c>
      <c r="V43" s="239">
        <v>0</v>
      </c>
      <c r="W43" s="239">
        <v>0</v>
      </c>
      <c r="X43" s="239">
        <v>0</v>
      </c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>
        <f t="shared" si="12"/>
        <v>0</v>
      </c>
      <c r="BO43" s="361">
        <f t="shared" si="13"/>
        <v>0</v>
      </c>
      <c r="BP43" s="361">
        <f t="shared" si="2"/>
        <v>0</v>
      </c>
      <c r="BQ43" s="361">
        <f t="shared" si="3"/>
        <v>0</v>
      </c>
      <c r="BR43" s="361">
        <f t="shared" si="4"/>
        <v>0</v>
      </c>
      <c r="BS43" s="86"/>
      <c r="BT43" s="86"/>
      <c r="BU43" s="88"/>
      <c r="BV43" s="87"/>
      <c r="BW43" s="87"/>
      <c r="BX43" s="88"/>
      <c r="BY43" s="87"/>
      <c r="BZ43" s="89"/>
      <c r="CA43" s="88"/>
      <c r="CB43" s="87"/>
      <c r="CC43" s="87"/>
      <c r="CD43" s="88"/>
    </row>
    <row r="44" spans="1:82" ht="19.5" customHeight="1">
      <c r="A44" s="96">
        <v>107051</v>
      </c>
      <c r="B44" s="432" t="s">
        <v>70</v>
      </c>
      <c r="C44" s="432" t="s">
        <v>263</v>
      </c>
      <c r="D44" s="432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>
        <v>4953000</v>
      </c>
      <c r="P44" s="239">
        <v>4953000</v>
      </c>
      <c r="Q44" s="239">
        <v>4953000</v>
      </c>
      <c r="R44" s="239">
        <v>4953000</v>
      </c>
      <c r="S44" s="239">
        <v>4953000</v>
      </c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>
        <f t="shared" si="12"/>
        <v>4953000</v>
      </c>
      <c r="BO44" s="361">
        <f t="shared" si="13"/>
        <v>4953000</v>
      </c>
      <c r="BP44" s="361">
        <f t="shared" si="2"/>
        <v>4953000</v>
      </c>
      <c r="BQ44" s="361">
        <f t="shared" si="3"/>
        <v>4953000</v>
      </c>
      <c r="BR44" s="361">
        <f t="shared" si="4"/>
        <v>4953000</v>
      </c>
      <c r="BS44" s="87"/>
      <c r="BT44" s="87"/>
      <c r="BU44" s="88"/>
      <c r="BV44" s="87"/>
      <c r="BW44" s="87"/>
      <c r="BX44" s="88"/>
      <c r="BY44" s="87"/>
      <c r="BZ44" s="89"/>
      <c r="CA44" s="88"/>
      <c r="CB44" s="88"/>
      <c r="CC44" s="88"/>
      <c r="CD44" s="88"/>
    </row>
    <row r="45" spans="1:82" ht="19.5" customHeight="1">
      <c r="A45" s="160" t="s">
        <v>403</v>
      </c>
      <c r="B45" s="434" t="s">
        <v>375</v>
      </c>
      <c r="C45" s="451" t="s">
        <v>263</v>
      </c>
      <c r="D45" s="451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>
        <v>370000</v>
      </c>
      <c r="P45" s="452">
        <v>370000</v>
      </c>
      <c r="Q45" s="452">
        <v>370000</v>
      </c>
      <c r="R45" s="452">
        <v>370000</v>
      </c>
      <c r="S45" s="452">
        <v>370000</v>
      </c>
      <c r="T45" s="452"/>
      <c r="U45" s="452"/>
      <c r="V45" s="452"/>
      <c r="W45" s="452"/>
      <c r="X45" s="452"/>
      <c r="Y45" s="452"/>
      <c r="Z45" s="452"/>
      <c r="AA45" s="452"/>
      <c r="AB45" s="452"/>
      <c r="AC45" s="452">
        <v>250000</v>
      </c>
      <c r="AD45" s="452">
        <v>250000</v>
      </c>
      <c r="AE45" s="452">
        <v>250000</v>
      </c>
      <c r="AF45" s="452">
        <v>55000</v>
      </c>
      <c r="AG45" s="452">
        <v>55000</v>
      </c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>
        <f t="shared" si="12"/>
        <v>675000</v>
      </c>
      <c r="BO45" s="361">
        <f t="shared" si="13"/>
        <v>620000</v>
      </c>
      <c r="BP45" s="361">
        <f t="shared" si="2"/>
        <v>620000</v>
      </c>
      <c r="BQ45" s="361">
        <f t="shared" si="3"/>
        <v>620000</v>
      </c>
      <c r="BR45" s="361">
        <f t="shared" si="4"/>
        <v>425000</v>
      </c>
      <c r="BS45" s="87"/>
      <c r="BT45" s="87"/>
      <c r="BU45" s="88"/>
      <c r="BV45" s="87"/>
      <c r="BW45" s="87"/>
      <c r="BX45" s="88"/>
      <c r="BY45" s="87"/>
      <c r="BZ45" s="89"/>
      <c r="CA45" s="88"/>
      <c r="CB45" s="88"/>
      <c r="CC45" s="88"/>
      <c r="CD45" s="88"/>
    </row>
    <row r="46" spans="1:82" s="171" customFormat="1" ht="19.5" customHeight="1">
      <c r="A46" s="302">
        <v>107060</v>
      </c>
      <c r="B46" s="438" t="s">
        <v>404</v>
      </c>
      <c r="C46" s="453" t="s">
        <v>263</v>
      </c>
      <c r="D46" s="453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>
        <v>1085850</v>
      </c>
      <c r="S46" s="454">
        <v>1085850</v>
      </c>
      <c r="T46" s="454">
        <v>4620000</v>
      </c>
      <c r="U46" s="454">
        <v>4620000</v>
      </c>
      <c r="V46" s="454">
        <v>4620000</v>
      </c>
      <c r="W46" s="454">
        <v>4620000</v>
      </c>
      <c r="X46" s="454">
        <v>4561300</v>
      </c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>
        <f t="shared" si="12"/>
        <v>4620000</v>
      </c>
      <c r="BO46" s="361">
        <f t="shared" si="13"/>
        <v>4620000</v>
      </c>
      <c r="BP46" s="361">
        <f t="shared" si="2"/>
        <v>4620000</v>
      </c>
      <c r="BQ46" s="361">
        <f t="shared" si="3"/>
        <v>5705850</v>
      </c>
      <c r="BR46" s="361">
        <f t="shared" si="4"/>
        <v>5647150</v>
      </c>
      <c r="BS46" s="168"/>
      <c r="BT46" s="168"/>
      <c r="BU46" s="167"/>
      <c r="BV46" s="168"/>
      <c r="BW46" s="168"/>
      <c r="BX46" s="167"/>
      <c r="BY46" s="168"/>
      <c r="BZ46" s="238"/>
      <c r="CA46" s="167"/>
      <c r="CB46" s="168"/>
      <c r="CC46" s="168"/>
      <c r="CD46" s="167"/>
    </row>
    <row r="47" spans="1:82" ht="19.5" customHeight="1">
      <c r="A47" s="97"/>
      <c r="B47" s="445" t="s">
        <v>173</v>
      </c>
      <c r="C47" s="445"/>
      <c r="D47" s="449">
        <f aca="true" t="shared" si="14" ref="D47:BL47">SUM(D38:D46)</f>
        <v>0</v>
      </c>
      <c r="E47" s="449">
        <f t="shared" si="14"/>
        <v>0</v>
      </c>
      <c r="F47" s="449">
        <f t="shared" si="14"/>
        <v>0</v>
      </c>
      <c r="G47" s="449">
        <f t="shared" si="14"/>
        <v>0</v>
      </c>
      <c r="H47" s="449">
        <f t="shared" si="14"/>
        <v>0</v>
      </c>
      <c r="I47" s="449">
        <f>SUM(I38:I46)</f>
        <v>0</v>
      </c>
      <c r="J47" s="449">
        <f t="shared" si="14"/>
        <v>0</v>
      </c>
      <c r="K47" s="449">
        <f t="shared" si="14"/>
        <v>0</v>
      </c>
      <c r="L47" s="449">
        <f t="shared" si="14"/>
        <v>0</v>
      </c>
      <c r="M47" s="449">
        <f t="shared" si="14"/>
        <v>0</v>
      </c>
      <c r="N47" s="449">
        <f>SUM(N38:N46)</f>
        <v>0</v>
      </c>
      <c r="O47" s="449">
        <f t="shared" si="14"/>
        <v>5323000</v>
      </c>
      <c r="P47" s="449">
        <f t="shared" si="14"/>
        <v>5323000</v>
      </c>
      <c r="Q47" s="449">
        <f t="shared" si="14"/>
        <v>5325280</v>
      </c>
      <c r="R47" s="449">
        <f t="shared" si="14"/>
        <v>6411130</v>
      </c>
      <c r="S47" s="449">
        <f>SUM(S38:S46)</f>
        <v>6411130</v>
      </c>
      <c r="T47" s="449">
        <f t="shared" si="14"/>
        <v>4620000</v>
      </c>
      <c r="U47" s="449">
        <f t="shared" si="14"/>
        <v>4620000</v>
      </c>
      <c r="V47" s="449">
        <f t="shared" si="14"/>
        <v>4817000</v>
      </c>
      <c r="W47" s="449">
        <f t="shared" si="14"/>
        <v>4990000</v>
      </c>
      <c r="X47" s="449">
        <f>SUM(X38:X46)</f>
        <v>4931300</v>
      </c>
      <c r="Y47" s="449">
        <f t="shared" si="14"/>
        <v>0</v>
      </c>
      <c r="Z47" s="449">
        <f t="shared" si="14"/>
        <v>0</v>
      </c>
      <c r="AA47" s="449"/>
      <c r="AB47" s="449"/>
      <c r="AC47" s="449">
        <f t="shared" si="14"/>
        <v>250000</v>
      </c>
      <c r="AD47" s="449">
        <f t="shared" si="14"/>
        <v>250000</v>
      </c>
      <c r="AE47" s="449">
        <f t="shared" si="14"/>
        <v>250000</v>
      </c>
      <c r="AF47" s="449">
        <f>SUM(AF38:AF46)</f>
        <v>55000</v>
      </c>
      <c r="AG47" s="449">
        <f t="shared" si="14"/>
        <v>55000</v>
      </c>
      <c r="AH47" s="449">
        <f t="shared" si="14"/>
        <v>0</v>
      </c>
      <c r="AI47" s="449">
        <f t="shared" si="14"/>
        <v>0</v>
      </c>
      <c r="AJ47" s="449">
        <f t="shared" si="14"/>
        <v>0</v>
      </c>
      <c r="AK47" s="449">
        <f t="shared" si="14"/>
        <v>0</v>
      </c>
      <c r="AL47" s="449">
        <f t="shared" si="14"/>
        <v>0</v>
      </c>
      <c r="AM47" s="449">
        <f t="shared" si="14"/>
        <v>0</v>
      </c>
      <c r="AN47" s="449">
        <f t="shared" si="14"/>
        <v>0</v>
      </c>
      <c r="AO47" s="449">
        <f>SUM(AO38:AO46)</f>
        <v>0</v>
      </c>
      <c r="AP47" s="449">
        <f t="shared" si="14"/>
        <v>0</v>
      </c>
      <c r="AQ47" s="449">
        <f t="shared" si="14"/>
        <v>0</v>
      </c>
      <c r="AR47" s="449">
        <f t="shared" si="14"/>
        <v>0</v>
      </c>
      <c r="AS47" s="449">
        <f t="shared" si="14"/>
        <v>0</v>
      </c>
      <c r="AT47" s="449">
        <f>SUM(AT38:AT46)</f>
        <v>0</v>
      </c>
      <c r="AU47" s="449">
        <f t="shared" si="14"/>
        <v>0</v>
      </c>
      <c r="AV47" s="449">
        <f t="shared" si="14"/>
        <v>0</v>
      </c>
      <c r="AW47" s="449">
        <f t="shared" si="14"/>
        <v>0</v>
      </c>
      <c r="AX47" s="449">
        <f t="shared" si="14"/>
        <v>0</v>
      </c>
      <c r="AY47" s="449">
        <f>SUM(AY38:AY46)</f>
        <v>0</v>
      </c>
      <c r="AZ47" s="449">
        <f t="shared" si="14"/>
        <v>0</v>
      </c>
      <c r="BA47" s="449">
        <f t="shared" si="14"/>
        <v>0</v>
      </c>
      <c r="BB47" s="449">
        <f t="shared" si="14"/>
        <v>0</v>
      </c>
      <c r="BC47" s="449">
        <f t="shared" si="14"/>
        <v>0</v>
      </c>
      <c r="BD47" s="449">
        <f t="shared" si="14"/>
        <v>0</v>
      </c>
      <c r="BE47" s="449">
        <f t="shared" si="14"/>
        <v>0</v>
      </c>
      <c r="BF47" s="449">
        <f t="shared" si="14"/>
        <v>0</v>
      </c>
      <c r="BG47" s="449">
        <f t="shared" si="14"/>
        <v>0</v>
      </c>
      <c r="BH47" s="449">
        <f t="shared" si="14"/>
        <v>0</v>
      </c>
      <c r="BI47" s="449">
        <f>SUM(BI38:BI46)</f>
        <v>0</v>
      </c>
      <c r="BJ47" s="449">
        <f t="shared" si="14"/>
        <v>0</v>
      </c>
      <c r="BK47" s="449">
        <f t="shared" si="14"/>
        <v>0</v>
      </c>
      <c r="BL47" s="449">
        <f t="shared" si="14"/>
        <v>0</v>
      </c>
      <c r="BM47" s="449">
        <f>SUM(BM38:BM46)</f>
        <v>0</v>
      </c>
      <c r="BN47" s="449">
        <f t="shared" si="12"/>
        <v>10248000</v>
      </c>
      <c r="BO47" s="449">
        <f t="shared" si="13"/>
        <v>10193000</v>
      </c>
      <c r="BP47" s="449">
        <f t="shared" si="2"/>
        <v>10392280</v>
      </c>
      <c r="BQ47" s="449">
        <f t="shared" si="3"/>
        <v>11651130</v>
      </c>
      <c r="BR47" s="449">
        <f t="shared" si="4"/>
        <v>11397430</v>
      </c>
      <c r="BS47" s="87"/>
      <c r="BT47" s="87"/>
      <c r="BU47" s="88"/>
      <c r="BV47" s="87"/>
      <c r="BW47" s="87"/>
      <c r="BX47" s="88"/>
      <c r="BY47" s="87"/>
      <c r="BZ47" s="89"/>
      <c r="CA47" s="88"/>
      <c r="CB47" s="87"/>
      <c r="CC47" s="87"/>
      <c r="CD47" s="88"/>
    </row>
    <row r="48" spans="1:82" s="171" customFormat="1" ht="19.5" customHeight="1">
      <c r="A48" s="274" t="s">
        <v>184</v>
      </c>
      <c r="B48" s="441" t="s">
        <v>185</v>
      </c>
      <c r="C48" s="455"/>
      <c r="D48" s="455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>
        <f t="shared" si="12"/>
        <v>0</v>
      </c>
      <c r="BO48" s="449">
        <f t="shared" si="13"/>
        <v>0</v>
      </c>
      <c r="BP48" s="449">
        <f t="shared" si="2"/>
        <v>0</v>
      </c>
      <c r="BQ48" s="449">
        <f t="shared" si="3"/>
        <v>0</v>
      </c>
      <c r="BR48" s="449">
        <f t="shared" si="4"/>
        <v>0</v>
      </c>
      <c r="BS48" s="166"/>
      <c r="BT48" s="166"/>
      <c r="BU48" s="166"/>
      <c r="BV48" s="168"/>
      <c r="BW48" s="168"/>
      <c r="BX48" s="168"/>
      <c r="BY48" s="168"/>
      <c r="BZ48" s="168"/>
      <c r="CA48" s="168"/>
      <c r="CB48" s="168"/>
      <c r="CC48" s="168"/>
      <c r="CD48" s="168"/>
    </row>
    <row r="49" spans="1:82" s="473" customFormat="1" ht="19.5" customHeight="1">
      <c r="A49" s="468"/>
      <c r="B49" s="469" t="s">
        <v>80</v>
      </c>
      <c r="C49" s="469"/>
      <c r="D49" s="470">
        <f aca="true" t="shared" si="15" ref="D49:BL49">SUM(D12,D18,D22,D28,D32,D36,D47,D48)</f>
        <v>0</v>
      </c>
      <c r="E49" s="470">
        <f t="shared" si="15"/>
        <v>6432783</v>
      </c>
      <c r="F49" s="470">
        <f t="shared" si="15"/>
        <v>10101633</v>
      </c>
      <c r="G49" s="470">
        <f t="shared" si="15"/>
        <v>10542453</v>
      </c>
      <c r="H49" s="470">
        <f>SUM(H12,H18,H22,H28,H32,H36,H47,H48)</f>
        <v>10098440</v>
      </c>
      <c r="I49" s="470">
        <f>SUM(I12,I18,I22,I28,I32,I36,I47,I48)</f>
        <v>9460577</v>
      </c>
      <c r="J49" s="470">
        <f t="shared" si="15"/>
        <v>1234160</v>
      </c>
      <c r="K49" s="470">
        <f t="shared" si="15"/>
        <v>1637720</v>
      </c>
      <c r="L49" s="470">
        <f t="shared" si="15"/>
        <v>1734700</v>
      </c>
      <c r="M49" s="470">
        <f>SUM(M12,M18,M22,M28,M32,M36,M47,M48)</f>
        <v>1637017</v>
      </c>
      <c r="N49" s="470">
        <f>SUM(N12,N18,N22,N28,N32,N36,N47,N48)</f>
        <v>1617298</v>
      </c>
      <c r="O49" s="470">
        <f t="shared" si="15"/>
        <v>21679960</v>
      </c>
      <c r="P49" s="470">
        <f t="shared" si="15"/>
        <v>22222807</v>
      </c>
      <c r="Q49" s="470">
        <f t="shared" si="15"/>
        <v>23225087</v>
      </c>
      <c r="R49" s="470">
        <f>SUM(R12,R18,R22,R28,R32,R36,R47,R48)</f>
        <v>23310937</v>
      </c>
      <c r="S49" s="470">
        <f>SUM(S12,S18,S22,S28,S32,S36,S47,S48)</f>
        <v>19700908</v>
      </c>
      <c r="T49" s="470">
        <f t="shared" si="15"/>
        <v>4620000</v>
      </c>
      <c r="U49" s="470">
        <f t="shared" si="15"/>
        <v>4620000</v>
      </c>
      <c r="V49" s="470">
        <f t="shared" si="15"/>
        <v>4817000</v>
      </c>
      <c r="W49" s="470">
        <f>SUM(W12,W18,W22,W28,W32,W36,W47,W48)</f>
        <v>4990000</v>
      </c>
      <c r="X49" s="470">
        <f>SUM(X12,X18,X22,X28,X32,X36,X47,X48)</f>
        <v>4931300</v>
      </c>
      <c r="Y49" s="470">
        <f t="shared" si="15"/>
        <v>0</v>
      </c>
      <c r="Z49" s="470">
        <f t="shared" si="15"/>
        <v>0</v>
      </c>
      <c r="AA49" s="470"/>
      <c r="AB49" s="470"/>
      <c r="AC49" s="470">
        <f t="shared" si="15"/>
        <v>2200000</v>
      </c>
      <c r="AD49" s="470">
        <f t="shared" si="15"/>
        <v>2200000</v>
      </c>
      <c r="AE49" s="470">
        <f t="shared" si="15"/>
        <v>2200000</v>
      </c>
      <c r="AF49" s="470">
        <f>SUM(AF12,AF18,AF22,AF28,AF32,AF36,AF47,AF48)</f>
        <v>1809250</v>
      </c>
      <c r="AG49" s="470">
        <f t="shared" si="15"/>
        <v>55000</v>
      </c>
      <c r="AH49" s="470">
        <f t="shared" si="15"/>
        <v>0</v>
      </c>
      <c r="AI49" s="470">
        <f t="shared" si="15"/>
        <v>0</v>
      </c>
      <c r="AJ49" s="470">
        <f t="shared" si="15"/>
        <v>0</v>
      </c>
      <c r="AK49" s="470">
        <f t="shared" si="15"/>
        <v>7386927</v>
      </c>
      <c r="AL49" s="470">
        <f t="shared" si="15"/>
        <v>10520371</v>
      </c>
      <c r="AM49" s="470">
        <f t="shared" si="15"/>
        <v>10355271</v>
      </c>
      <c r="AN49" s="470">
        <f>SUM(AN12,AN18,AN22,AN28,AN32,AN36,AN47,AN48)</f>
        <v>13865086</v>
      </c>
      <c r="AO49" s="470">
        <f>SUM(AO12,AO18,AO22,AO28,AO32,AO36,AO47,AO48)</f>
        <v>0</v>
      </c>
      <c r="AP49" s="470">
        <f t="shared" si="15"/>
        <v>0</v>
      </c>
      <c r="AQ49" s="470">
        <f t="shared" si="15"/>
        <v>0</v>
      </c>
      <c r="AR49" s="470">
        <f t="shared" si="15"/>
        <v>861992</v>
      </c>
      <c r="AS49" s="470">
        <f>SUM(AS12,AS18,AS22,AS28,AS32,AS36,AS47,AS48)</f>
        <v>1861992</v>
      </c>
      <c r="AT49" s="470">
        <f>SUM(AT12,AT18,AT22,AT28,AT32,AT36,AT47,AT48)</f>
        <v>1080000</v>
      </c>
      <c r="AU49" s="470">
        <f t="shared" si="15"/>
        <v>2000000</v>
      </c>
      <c r="AV49" s="470">
        <f t="shared" si="15"/>
        <v>43160604</v>
      </c>
      <c r="AW49" s="470">
        <f t="shared" si="15"/>
        <v>59949612</v>
      </c>
      <c r="AX49" s="470">
        <f>SUM(AX12,AX18,AX22,AX28,AX32,AX36,AX47,AX48)</f>
        <v>61565372</v>
      </c>
      <c r="AY49" s="470">
        <f>SUM(AY12,AY18,AY22,AY28,AY32,AY36,AY47,AY48)</f>
        <v>16906126</v>
      </c>
      <c r="AZ49" s="470">
        <f t="shared" si="15"/>
        <v>0</v>
      </c>
      <c r="BA49" s="470">
        <f t="shared" si="15"/>
        <v>0</v>
      </c>
      <c r="BB49" s="470">
        <f t="shared" si="15"/>
        <v>0</v>
      </c>
      <c r="BC49" s="470">
        <f t="shared" si="15"/>
        <v>0</v>
      </c>
      <c r="BD49" s="470">
        <f t="shared" si="15"/>
        <v>0</v>
      </c>
      <c r="BE49" s="470">
        <f t="shared" si="15"/>
        <v>0</v>
      </c>
      <c r="BF49" s="470">
        <f t="shared" si="15"/>
        <v>0</v>
      </c>
      <c r="BG49" s="470">
        <f t="shared" si="15"/>
        <v>7462000</v>
      </c>
      <c r="BH49" s="470">
        <f t="shared" si="15"/>
        <v>7462000</v>
      </c>
      <c r="BI49" s="470">
        <f>SUM(BI12,BI18,BI22,BI28,BI32,BI36,BI47,BI48)</f>
        <v>7462000</v>
      </c>
      <c r="BJ49" s="470">
        <f t="shared" si="15"/>
        <v>1487589</v>
      </c>
      <c r="BK49" s="470">
        <f t="shared" si="15"/>
        <v>1487589</v>
      </c>
      <c r="BL49" s="470">
        <f t="shared" si="15"/>
        <v>1487589</v>
      </c>
      <c r="BM49" s="470">
        <f>SUM(BM12,BM18,BM22,BM28,BM32,BM36,BM47,BM48)</f>
        <v>1487589</v>
      </c>
      <c r="BN49" s="470">
        <f t="shared" si="12"/>
        <v>47096419</v>
      </c>
      <c r="BO49" s="470">
        <f t="shared" si="13"/>
        <v>103412724</v>
      </c>
      <c r="BP49" s="470">
        <f t="shared" si="2"/>
        <v>122635704</v>
      </c>
      <c r="BQ49" s="470">
        <f t="shared" si="3"/>
        <v>128478433</v>
      </c>
      <c r="BR49" s="470">
        <f t="shared" si="4"/>
        <v>64455048</v>
      </c>
      <c r="BS49" s="471"/>
      <c r="BT49" s="471"/>
      <c r="BU49" s="471"/>
      <c r="BV49" s="472"/>
      <c r="BW49" s="472"/>
      <c r="BX49" s="472"/>
      <c r="BY49" s="472"/>
      <c r="BZ49" s="472"/>
      <c r="CA49" s="472"/>
      <c r="CB49" s="472"/>
      <c r="CC49" s="472"/>
      <c r="CD49" s="472"/>
    </row>
    <row r="50" spans="1:82" ht="19.5" customHeight="1">
      <c r="A50" s="78"/>
      <c r="B50" s="502" t="s">
        <v>489</v>
      </c>
      <c r="C50" s="503"/>
      <c r="D50" s="503"/>
      <c r="E50" s="118"/>
      <c r="F50" s="484"/>
      <c r="G50" s="484"/>
      <c r="H50" s="484"/>
      <c r="I50" s="484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>
        <f t="shared" si="12"/>
        <v>0</v>
      </c>
      <c r="BO50" s="361">
        <f t="shared" si="13"/>
        <v>0</v>
      </c>
      <c r="BP50" s="361">
        <f t="shared" si="2"/>
        <v>0</v>
      </c>
      <c r="BQ50" s="361">
        <f t="shared" si="3"/>
        <v>0</v>
      </c>
      <c r="BR50" s="361">
        <f t="shared" si="4"/>
        <v>0</v>
      </c>
      <c r="BS50" s="83"/>
      <c r="BT50" s="83"/>
      <c r="BU50" s="88"/>
      <c r="BV50" s="83"/>
      <c r="BW50" s="83"/>
      <c r="BX50" s="92"/>
      <c r="BY50" s="91"/>
      <c r="BZ50" s="91"/>
      <c r="CA50" s="92"/>
      <c r="CB50" s="84"/>
      <c r="CC50" s="84"/>
      <c r="CD50" s="92"/>
    </row>
    <row r="51" spans="1:82" ht="19.5" customHeight="1">
      <c r="A51" s="164" t="s">
        <v>177</v>
      </c>
      <c r="B51" s="434" t="s">
        <v>378</v>
      </c>
      <c r="C51" s="450" t="s">
        <v>263</v>
      </c>
      <c r="D51" s="450"/>
      <c r="E51" s="457">
        <v>13402450</v>
      </c>
      <c r="F51" s="457">
        <v>13896406</v>
      </c>
      <c r="G51" s="457">
        <v>15045464</v>
      </c>
      <c r="H51" s="457">
        <f>G51+51143+169220</f>
        <v>15265827</v>
      </c>
      <c r="I51" s="457">
        <v>15000440</v>
      </c>
      <c r="J51" s="457">
        <v>2981775</v>
      </c>
      <c r="K51" s="457">
        <v>3110446</v>
      </c>
      <c r="L51" s="457">
        <v>3363239</v>
      </c>
      <c r="M51" s="457">
        <f>L51+11252</f>
        <v>3374491</v>
      </c>
      <c r="N51" s="457">
        <v>3308789</v>
      </c>
      <c r="O51" s="457">
        <v>888810</v>
      </c>
      <c r="P51" s="457">
        <v>888810</v>
      </c>
      <c r="Q51" s="457">
        <v>888810</v>
      </c>
      <c r="R51" s="457">
        <f>Q51-60593</f>
        <v>828217</v>
      </c>
      <c r="S51" s="457">
        <f>R51-60593</f>
        <v>767624</v>
      </c>
      <c r="T51" s="456"/>
      <c r="U51" s="456"/>
      <c r="V51" s="456"/>
      <c r="W51" s="456"/>
      <c r="X51" s="456"/>
      <c r="Y51" s="456"/>
      <c r="Z51" s="456"/>
      <c r="AA51" s="456"/>
      <c r="AB51" s="456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>
        <f t="shared" si="12"/>
        <v>17273035</v>
      </c>
      <c r="BO51" s="361">
        <f t="shared" si="13"/>
        <v>17895662</v>
      </c>
      <c r="BP51" s="361">
        <f t="shared" si="2"/>
        <v>19297513</v>
      </c>
      <c r="BQ51" s="361">
        <f t="shared" si="3"/>
        <v>19468535</v>
      </c>
      <c r="BR51" s="361">
        <f t="shared" si="4"/>
        <v>19076853</v>
      </c>
      <c r="BS51" s="83"/>
      <c r="BT51" s="83"/>
      <c r="BU51" s="88"/>
      <c r="BV51" s="83"/>
      <c r="BW51" s="83"/>
      <c r="BX51" s="92"/>
      <c r="BY51" s="91"/>
      <c r="BZ51" s="91"/>
      <c r="CA51" s="92"/>
      <c r="CB51" s="84"/>
      <c r="CC51" s="84"/>
      <c r="CD51" s="92"/>
    </row>
    <row r="52" spans="1:82" ht="19.5" customHeight="1">
      <c r="A52" s="164" t="s">
        <v>178</v>
      </c>
      <c r="B52" s="434" t="s">
        <v>379</v>
      </c>
      <c r="C52" s="450" t="s">
        <v>263</v>
      </c>
      <c r="D52" s="450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>
        <v>1812000</v>
      </c>
      <c r="P52" s="457">
        <v>1812000</v>
      </c>
      <c r="Q52" s="457">
        <v>1812000</v>
      </c>
      <c r="R52" s="457">
        <v>1812000</v>
      </c>
      <c r="S52" s="457">
        <v>1688000</v>
      </c>
      <c r="T52" s="456"/>
      <c r="U52" s="456"/>
      <c r="V52" s="456"/>
      <c r="W52" s="456"/>
      <c r="X52" s="456"/>
      <c r="Y52" s="456"/>
      <c r="Z52" s="456"/>
      <c r="AA52" s="456"/>
      <c r="AB52" s="456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435"/>
      <c r="AQ52" s="435"/>
      <c r="AR52" s="435"/>
      <c r="AS52" s="435"/>
      <c r="AT52" s="435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>
        <f t="shared" si="12"/>
        <v>1812000</v>
      </c>
      <c r="BO52" s="361">
        <f t="shared" si="13"/>
        <v>1812000</v>
      </c>
      <c r="BP52" s="361">
        <f t="shared" si="2"/>
        <v>1812000</v>
      </c>
      <c r="BQ52" s="361">
        <f t="shared" si="3"/>
        <v>1812000</v>
      </c>
      <c r="BR52" s="361">
        <f t="shared" si="4"/>
        <v>1688000</v>
      </c>
      <c r="BS52" s="83"/>
      <c r="BT52" s="83"/>
      <c r="BU52" s="88"/>
      <c r="BV52" s="83"/>
      <c r="BW52" s="83"/>
      <c r="BX52" s="92"/>
      <c r="BY52" s="91"/>
      <c r="BZ52" s="91"/>
      <c r="CA52" s="92"/>
      <c r="CB52" s="84"/>
      <c r="CC52" s="84"/>
      <c r="CD52" s="92"/>
    </row>
    <row r="53" spans="1:82" ht="19.5" customHeight="1">
      <c r="A53" s="164" t="s">
        <v>458</v>
      </c>
      <c r="B53" s="434" t="s">
        <v>459</v>
      </c>
      <c r="C53" s="450" t="s">
        <v>263</v>
      </c>
      <c r="D53" s="450"/>
      <c r="E53" s="457">
        <v>1051000</v>
      </c>
      <c r="F53" s="457">
        <v>1051000</v>
      </c>
      <c r="G53" s="457">
        <v>1051000</v>
      </c>
      <c r="H53" s="457">
        <v>1051000</v>
      </c>
      <c r="I53" s="457">
        <v>1051000</v>
      </c>
      <c r="J53" s="457">
        <v>262000</v>
      </c>
      <c r="K53" s="457">
        <v>262000</v>
      </c>
      <c r="L53" s="457">
        <v>262000</v>
      </c>
      <c r="M53" s="457">
        <v>262000</v>
      </c>
      <c r="N53" s="457">
        <v>262000</v>
      </c>
      <c r="O53" s="457">
        <v>1912000</v>
      </c>
      <c r="P53" s="457">
        <v>1912000</v>
      </c>
      <c r="Q53" s="457">
        <v>1912000</v>
      </c>
      <c r="R53" s="457">
        <f>Q53-60992</f>
        <v>1851008</v>
      </c>
      <c r="S53" s="457">
        <v>1890035</v>
      </c>
      <c r="T53" s="456"/>
      <c r="U53" s="456"/>
      <c r="V53" s="456"/>
      <c r="W53" s="456"/>
      <c r="X53" s="456"/>
      <c r="Y53" s="456"/>
      <c r="Z53" s="456"/>
      <c r="AA53" s="456"/>
      <c r="AB53" s="456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435"/>
      <c r="AQ53" s="435"/>
      <c r="AR53" s="435"/>
      <c r="AS53" s="435"/>
      <c r="AT53" s="435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>
        <f t="shared" si="12"/>
        <v>3225000</v>
      </c>
      <c r="BO53" s="361">
        <f t="shared" si="13"/>
        <v>3225000</v>
      </c>
      <c r="BP53" s="361">
        <f t="shared" si="2"/>
        <v>3225000</v>
      </c>
      <c r="BQ53" s="361">
        <f t="shared" si="3"/>
        <v>3164008</v>
      </c>
      <c r="BR53" s="361">
        <f t="shared" si="4"/>
        <v>3203035</v>
      </c>
      <c r="BS53" s="83"/>
      <c r="BT53" s="83"/>
      <c r="BU53" s="88"/>
      <c r="BV53" s="83"/>
      <c r="BW53" s="83"/>
      <c r="BX53" s="92"/>
      <c r="BY53" s="91"/>
      <c r="BZ53" s="91"/>
      <c r="CA53" s="92"/>
      <c r="CB53" s="84"/>
      <c r="CC53" s="84"/>
      <c r="CD53" s="92"/>
    </row>
    <row r="54" spans="1:82" ht="19.5" customHeight="1">
      <c r="A54" s="164" t="s">
        <v>520</v>
      </c>
      <c r="B54" s="439" t="s">
        <v>521</v>
      </c>
      <c r="C54" s="450" t="s">
        <v>263</v>
      </c>
      <c r="D54" s="450"/>
      <c r="E54" s="457">
        <v>6321416</v>
      </c>
      <c r="F54" s="457">
        <v>6321416</v>
      </c>
      <c r="G54" s="457">
        <v>6321416</v>
      </c>
      <c r="H54" s="457">
        <v>6321416</v>
      </c>
      <c r="I54" s="457">
        <v>5521415</v>
      </c>
      <c r="J54" s="457">
        <v>1420893</v>
      </c>
      <c r="K54" s="457">
        <v>1420893</v>
      </c>
      <c r="L54" s="457">
        <v>1420893</v>
      </c>
      <c r="M54" s="457">
        <v>1420893</v>
      </c>
      <c r="N54" s="457">
        <v>1420893</v>
      </c>
      <c r="O54" s="457">
        <v>10822568</v>
      </c>
      <c r="P54" s="457">
        <v>10822568</v>
      </c>
      <c r="Q54" s="457">
        <v>10822568</v>
      </c>
      <c r="R54" s="457">
        <v>12129548</v>
      </c>
      <c r="S54" s="457">
        <v>11429458</v>
      </c>
      <c r="T54" s="456"/>
      <c r="U54" s="456"/>
      <c r="V54" s="456"/>
      <c r="W54" s="456"/>
      <c r="X54" s="456"/>
      <c r="Y54" s="456"/>
      <c r="Z54" s="456"/>
      <c r="AA54" s="456"/>
      <c r="AB54" s="456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>
        <v>600000</v>
      </c>
      <c r="AQ54" s="361">
        <v>600000</v>
      </c>
      <c r="AR54" s="361">
        <v>600000</v>
      </c>
      <c r="AS54" s="361">
        <f>AR54+355465-169220</f>
        <v>786245</v>
      </c>
      <c r="AT54" s="361">
        <v>955465</v>
      </c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>
        <f t="shared" si="12"/>
        <v>19164877</v>
      </c>
      <c r="BO54" s="361">
        <f t="shared" si="13"/>
        <v>19164877</v>
      </c>
      <c r="BP54" s="361">
        <f t="shared" si="2"/>
        <v>19164877</v>
      </c>
      <c r="BQ54" s="361">
        <f t="shared" si="3"/>
        <v>20658102</v>
      </c>
      <c r="BR54" s="361">
        <f t="shared" si="4"/>
        <v>19327231</v>
      </c>
      <c r="BS54" s="83"/>
      <c r="BT54" s="83"/>
      <c r="BU54" s="88"/>
      <c r="BV54" s="83"/>
      <c r="BW54" s="83"/>
      <c r="BX54" s="92"/>
      <c r="BY54" s="91"/>
      <c r="BZ54" s="91"/>
      <c r="CA54" s="92"/>
      <c r="CB54" s="84"/>
      <c r="CC54" s="84"/>
      <c r="CD54" s="92"/>
    </row>
    <row r="55" spans="1:82" ht="19.5" customHeight="1">
      <c r="A55" s="164" t="s">
        <v>493</v>
      </c>
      <c r="B55" s="434" t="s">
        <v>494</v>
      </c>
      <c r="C55" s="450" t="s">
        <v>263</v>
      </c>
      <c r="D55" s="450"/>
      <c r="E55" s="457">
        <v>854000</v>
      </c>
      <c r="F55" s="457">
        <v>854000</v>
      </c>
      <c r="G55" s="457">
        <v>854000</v>
      </c>
      <c r="H55" s="457">
        <v>854000</v>
      </c>
      <c r="I55" s="457">
        <v>854000</v>
      </c>
      <c r="J55" s="457">
        <v>198000</v>
      </c>
      <c r="K55" s="457">
        <v>198000</v>
      </c>
      <c r="L55" s="457">
        <v>198000</v>
      </c>
      <c r="M55" s="457">
        <v>198000</v>
      </c>
      <c r="N55" s="457">
        <v>198000</v>
      </c>
      <c r="O55" s="457">
        <v>710000</v>
      </c>
      <c r="P55" s="457">
        <v>710000</v>
      </c>
      <c r="Q55" s="457">
        <v>710000</v>
      </c>
      <c r="R55" s="457">
        <v>710000</v>
      </c>
      <c r="S55" s="457">
        <v>710000</v>
      </c>
      <c r="T55" s="456"/>
      <c r="U55" s="456"/>
      <c r="V55" s="456"/>
      <c r="W55" s="456"/>
      <c r="X55" s="456"/>
      <c r="Y55" s="456"/>
      <c r="Z55" s="456"/>
      <c r="AA55" s="456"/>
      <c r="AB55" s="456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>
        <f t="shared" si="12"/>
        <v>1762000</v>
      </c>
      <c r="BO55" s="361">
        <f t="shared" si="13"/>
        <v>1762000</v>
      </c>
      <c r="BP55" s="361">
        <f t="shared" si="2"/>
        <v>1762000</v>
      </c>
      <c r="BQ55" s="361">
        <f t="shared" si="3"/>
        <v>1762000</v>
      </c>
      <c r="BR55" s="361">
        <f t="shared" si="4"/>
        <v>1762000</v>
      </c>
      <c r="BS55" s="83"/>
      <c r="BT55" s="83"/>
      <c r="BU55" s="88"/>
      <c r="BV55" s="83"/>
      <c r="BW55" s="83"/>
      <c r="BX55" s="92"/>
      <c r="BY55" s="91"/>
      <c r="BZ55" s="91"/>
      <c r="CA55" s="92"/>
      <c r="CB55" s="84"/>
      <c r="CC55" s="84"/>
      <c r="CD55" s="92"/>
    </row>
    <row r="56" spans="1:82" s="473" customFormat="1" ht="19.5" customHeight="1">
      <c r="A56" s="474"/>
      <c r="B56" s="475" t="s">
        <v>490</v>
      </c>
      <c r="C56" s="475"/>
      <c r="D56" s="476">
        <f aca="true" t="shared" si="16" ref="D56:BL56">SUM(D51:D55)</f>
        <v>0</v>
      </c>
      <c r="E56" s="470">
        <f t="shared" si="16"/>
        <v>21628866</v>
      </c>
      <c r="F56" s="470">
        <f t="shared" si="16"/>
        <v>22122822</v>
      </c>
      <c r="G56" s="470">
        <f t="shared" si="16"/>
        <v>23271880</v>
      </c>
      <c r="H56" s="470">
        <f t="shared" si="16"/>
        <v>23492243</v>
      </c>
      <c r="I56" s="470">
        <f>SUM(I51:I55)</f>
        <v>22426855</v>
      </c>
      <c r="J56" s="470">
        <f t="shared" si="16"/>
        <v>4862668</v>
      </c>
      <c r="K56" s="470">
        <f t="shared" si="16"/>
        <v>4991339</v>
      </c>
      <c r="L56" s="470">
        <f t="shared" si="16"/>
        <v>5244132</v>
      </c>
      <c r="M56" s="470">
        <f t="shared" si="16"/>
        <v>5255384</v>
      </c>
      <c r="N56" s="470">
        <f>SUM(N51:N55)</f>
        <v>5189682</v>
      </c>
      <c r="O56" s="470">
        <f t="shared" si="16"/>
        <v>16145378</v>
      </c>
      <c r="P56" s="470">
        <f t="shared" si="16"/>
        <v>16145378</v>
      </c>
      <c r="Q56" s="470">
        <f t="shared" si="16"/>
        <v>16145378</v>
      </c>
      <c r="R56" s="470">
        <f t="shared" si="16"/>
        <v>17330773</v>
      </c>
      <c r="S56" s="470">
        <f>SUM(S51:S55)</f>
        <v>16485117</v>
      </c>
      <c r="T56" s="470">
        <f t="shared" si="16"/>
        <v>0</v>
      </c>
      <c r="U56" s="470">
        <f t="shared" si="16"/>
        <v>0</v>
      </c>
      <c r="V56" s="470">
        <f t="shared" si="16"/>
        <v>0</v>
      </c>
      <c r="W56" s="470">
        <f t="shared" si="16"/>
        <v>0</v>
      </c>
      <c r="X56" s="470">
        <f>SUM(X51:X55)</f>
        <v>0</v>
      </c>
      <c r="Y56" s="470">
        <f t="shared" si="16"/>
        <v>0</v>
      </c>
      <c r="Z56" s="470">
        <f t="shared" si="16"/>
        <v>0</v>
      </c>
      <c r="AA56" s="470"/>
      <c r="AB56" s="470"/>
      <c r="AC56" s="470">
        <f t="shared" si="16"/>
        <v>0</v>
      </c>
      <c r="AD56" s="470">
        <f t="shared" si="16"/>
        <v>0</v>
      </c>
      <c r="AE56" s="470">
        <f t="shared" si="16"/>
        <v>0</v>
      </c>
      <c r="AF56" s="470">
        <f>SUM(AF51:AF55)</f>
        <v>0</v>
      </c>
      <c r="AG56" s="470">
        <f t="shared" si="16"/>
        <v>0</v>
      </c>
      <c r="AH56" s="470">
        <f t="shared" si="16"/>
        <v>0</v>
      </c>
      <c r="AI56" s="470">
        <f t="shared" si="16"/>
        <v>0</v>
      </c>
      <c r="AJ56" s="470">
        <f t="shared" si="16"/>
        <v>0</v>
      </c>
      <c r="AK56" s="470">
        <f t="shared" si="16"/>
        <v>0</v>
      </c>
      <c r="AL56" s="470">
        <f t="shared" si="16"/>
        <v>0</v>
      </c>
      <c r="AM56" s="470">
        <f t="shared" si="16"/>
        <v>0</v>
      </c>
      <c r="AN56" s="470">
        <f t="shared" si="16"/>
        <v>0</v>
      </c>
      <c r="AO56" s="470">
        <f>SUM(AO51:AO55)</f>
        <v>0</v>
      </c>
      <c r="AP56" s="470">
        <f t="shared" si="16"/>
        <v>600000</v>
      </c>
      <c r="AQ56" s="470">
        <f t="shared" si="16"/>
        <v>600000</v>
      </c>
      <c r="AR56" s="470">
        <f t="shared" si="16"/>
        <v>600000</v>
      </c>
      <c r="AS56" s="470">
        <f t="shared" si="16"/>
        <v>786245</v>
      </c>
      <c r="AT56" s="470">
        <f>SUM(AT51:AT55)</f>
        <v>955465</v>
      </c>
      <c r="AU56" s="470">
        <f t="shared" si="16"/>
        <v>0</v>
      </c>
      <c r="AV56" s="470">
        <f t="shared" si="16"/>
        <v>0</v>
      </c>
      <c r="AW56" s="470">
        <f t="shared" si="16"/>
        <v>0</v>
      </c>
      <c r="AX56" s="470">
        <f t="shared" si="16"/>
        <v>0</v>
      </c>
      <c r="AY56" s="470">
        <f>SUM(AY51:AY55)</f>
        <v>0</v>
      </c>
      <c r="AZ56" s="470">
        <f t="shared" si="16"/>
        <v>0</v>
      </c>
      <c r="BA56" s="470">
        <f t="shared" si="16"/>
        <v>0</v>
      </c>
      <c r="BB56" s="470">
        <f t="shared" si="16"/>
        <v>0</v>
      </c>
      <c r="BC56" s="470">
        <f t="shared" si="16"/>
        <v>0</v>
      </c>
      <c r="BD56" s="470">
        <f t="shared" si="16"/>
        <v>0</v>
      </c>
      <c r="BE56" s="470">
        <f t="shared" si="16"/>
        <v>0</v>
      </c>
      <c r="BF56" s="470">
        <f t="shared" si="16"/>
        <v>0</v>
      </c>
      <c r="BG56" s="470">
        <f t="shared" si="16"/>
        <v>0</v>
      </c>
      <c r="BH56" s="470">
        <f t="shared" si="16"/>
        <v>0</v>
      </c>
      <c r="BI56" s="470">
        <f>SUM(BI51:BI55)</f>
        <v>0</v>
      </c>
      <c r="BJ56" s="470">
        <f t="shared" si="16"/>
        <v>0</v>
      </c>
      <c r="BK56" s="470">
        <f t="shared" si="16"/>
        <v>0</v>
      </c>
      <c r="BL56" s="470">
        <f t="shared" si="16"/>
        <v>0</v>
      </c>
      <c r="BM56" s="470">
        <f>SUM(BM51:BM55)</f>
        <v>0</v>
      </c>
      <c r="BN56" s="470">
        <f t="shared" si="12"/>
        <v>43236912</v>
      </c>
      <c r="BO56" s="470">
        <f t="shared" si="13"/>
        <v>43859539</v>
      </c>
      <c r="BP56" s="470">
        <f t="shared" si="2"/>
        <v>45261390</v>
      </c>
      <c r="BQ56" s="470">
        <f t="shared" si="3"/>
        <v>46864645</v>
      </c>
      <c r="BR56" s="470">
        <f t="shared" si="4"/>
        <v>45057119</v>
      </c>
      <c r="BS56" s="477"/>
      <c r="BT56" s="477"/>
      <c r="BU56" s="478"/>
      <c r="BV56" s="477"/>
      <c r="BW56" s="477"/>
      <c r="BX56" s="479"/>
      <c r="BY56" s="480"/>
      <c r="BZ56" s="480"/>
      <c r="CA56" s="479"/>
      <c r="CB56" s="481"/>
      <c r="CC56" s="481"/>
      <c r="CD56" s="479"/>
    </row>
    <row r="57" spans="1:82" s="473" customFormat="1" ht="24.75" customHeight="1">
      <c r="A57" s="474"/>
      <c r="B57" s="475" t="s">
        <v>186</v>
      </c>
      <c r="C57" s="475"/>
      <c r="D57" s="470">
        <f aca="true" t="shared" si="17" ref="D57:BL57">D49+D56</f>
        <v>0</v>
      </c>
      <c r="E57" s="470">
        <f t="shared" si="17"/>
        <v>28061649</v>
      </c>
      <c r="F57" s="470">
        <f t="shared" si="17"/>
        <v>32224455</v>
      </c>
      <c r="G57" s="470">
        <f t="shared" si="17"/>
        <v>33814333</v>
      </c>
      <c r="H57" s="470">
        <f t="shared" si="17"/>
        <v>33590683</v>
      </c>
      <c r="I57" s="470">
        <f>I49+I56</f>
        <v>31887432</v>
      </c>
      <c r="J57" s="470">
        <f t="shared" si="17"/>
        <v>6096828</v>
      </c>
      <c r="K57" s="470">
        <f t="shared" si="17"/>
        <v>6629059</v>
      </c>
      <c r="L57" s="470">
        <f t="shared" si="17"/>
        <v>6978832</v>
      </c>
      <c r="M57" s="470">
        <f t="shared" si="17"/>
        <v>6892401</v>
      </c>
      <c r="N57" s="470">
        <f>N49+N56</f>
        <v>6806980</v>
      </c>
      <c r="O57" s="470">
        <f t="shared" si="17"/>
        <v>37825338</v>
      </c>
      <c r="P57" s="470">
        <f t="shared" si="17"/>
        <v>38368185</v>
      </c>
      <c r="Q57" s="470">
        <f t="shared" si="17"/>
        <v>39370465</v>
      </c>
      <c r="R57" s="470">
        <f t="shared" si="17"/>
        <v>40641710</v>
      </c>
      <c r="S57" s="470">
        <f>S49+S56</f>
        <v>36186025</v>
      </c>
      <c r="T57" s="470">
        <f t="shared" si="17"/>
        <v>4620000</v>
      </c>
      <c r="U57" s="470">
        <f t="shared" si="17"/>
        <v>4620000</v>
      </c>
      <c r="V57" s="470">
        <f t="shared" si="17"/>
        <v>4817000</v>
      </c>
      <c r="W57" s="470">
        <f t="shared" si="17"/>
        <v>4990000</v>
      </c>
      <c r="X57" s="470">
        <f>X49+X56</f>
        <v>4931300</v>
      </c>
      <c r="Y57" s="470">
        <f t="shared" si="17"/>
        <v>0</v>
      </c>
      <c r="Z57" s="470">
        <f t="shared" si="17"/>
        <v>0</v>
      </c>
      <c r="AA57" s="470">
        <f>AA12</f>
        <v>291386</v>
      </c>
      <c r="AB57" s="470">
        <f>AB12</f>
        <v>291386</v>
      </c>
      <c r="AC57" s="470">
        <f t="shared" si="17"/>
        <v>2200000</v>
      </c>
      <c r="AD57" s="470">
        <f t="shared" si="17"/>
        <v>2200000</v>
      </c>
      <c r="AE57" s="470">
        <f t="shared" si="17"/>
        <v>2200000</v>
      </c>
      <c r="AF57" s="470">
        <f>AF49+AF56</f>
        <v>1809250</v>
      </c>
      <c r="AG57" s="470">
        <f t="shared" si="17"/>
        <v>55000</v>
      </c>
      <c r="AH57" s="470">
        <f t="shared" si="17"/>
        <v>0</v>
      </c>
      <c r="AI57" s="470">
        <f t="shared" si="17"/>
        <v>0</v>
      </c>
      <c r="AJ57" s="470">
        <f t="shared" si="17"/>
        <v>0</v>
      </c>
      <c r="AK57" s="470">
        <f t="shared" si="17"/>
        <v>7386927</v>
      </c>
      <c r="AL57" s="470">
        <f t="shared" si="17"/>
        <v>10520371</v>
      </c>
      <c r="AM57" s="470">
        <f t="shared" si="17"/>
        <v>10355271</v>
      </c>
      <c r="AN57" s="470">
        <f t="shared" si="17"/>
        <v>13865086</v>
      </c>
      <c r="AO57" s="470">
        <f>AO49+AO56</f>
        <v>0</v>
      </c>
      <c r="AP57" s="470">
        <f t="shared" si="17"/>
        <v>600000</v>
      </c>
      <c r="AQ57" s="470">
        <f t="shared" si="17"/>
        <v>600000</v>
      </c>
      <c r="AR57" s="470">
        <f t="shared" si="17"/>
        <v>1461992</v>
      </c>
      <c r="AS57" s="470">
        <f t="shared" si="17"/>
        <v>2648237</v>
      </c>
      <c r="AT57" s="470">
        <f>AT49+AT56</f>
        <v>2035465</v>
      </c>
      <c r="AU57" s="470">
        <f t="shared" si="17"/>
        <v>2000000</v>
      </c>
      <c r="AV57" s="470">
        <f t="shared" si="17"/>
        <v>43160604</v>
      </c>
      <c r="AW57" s="470">
        <f t="shared" si="17"/>
        <v>59949612</v>
      </c>
      <c r="AX57" s="470">
        <f t="shared" si="17"/>
        <v>61565372</v>
      </c>
      <c r="AY57" s="470">
        <f>AY49+AY56</f>
        <v>16906126</v>
      </c>
      <c r="AZ57" s="470">
        <f t="shared" si="17"/>
        <v>0</v>
      </c>
      <c r="BA57" s="470">
        <f t="shared" si="17"/>
        <v>0</v>
      </c>
      <c r="BB57" s="470">
        <f t="shared" si="17"/>
        <v>0</v>
      </c>
      <c r="BC57" s="470">
        <f t="shared" si="17"/>
        <v>0</v>
      </c>
      <c r="BD57" s="470">
        <f t="shared" si="17"/>
        <v>0</v>
      </c>
      <c r="BE57" s="470">
        <f t="shared" si="17"/>
        <v>0</v>
      </c>
      <c r="BF57" s="470">
        <f t="shared" si="17"/>
        <v>0</v>
      </c>
      <c r="BG57" s="470">
        <f t="shared" si="17"/>
        <v>7462000</v>
      </c>
      <c r="BH57" s="470">
        <f t="shared" si="17"/>
        <v>7462000</v>
      </c>
      <c r="BI57" s="470">
        <f>BI49+BI56</f>
        <v>7462000</v>
      </c>
      <c r="BJ57" s="470">
        <f t="shared" si="17"/>
        <v>1487589</v>
      </c>
      <c r="BK57" s="470">
        <f t="shared" si="17"/>
        <v>1487589</v>
      </c>
      <c r="BL57" s="470">
        <f t="shared" si="17"/>
        <v>1487589</v>
      </c>
      <c r="BM57" s="470">
        <f>BM49+BM56</f>
        <v>1487589</v>
      </c>
      <c r="BN57" s="470">
        <f t="shared" si="12"/>
        <v>90333331</v>
      </c>
      <c r="BO57" s="470">
        <f t="shared" si="13"/>
        <v>147272263</v>
      </c>
      <c r="BP57" s="470">
        <f t="shared" si="2"/>
        <v>167897094</v>
      </c>
      <c r="BQ57" s="470">
        <f t="shared" si="3"/>
        <v>175634464</v>
      </c>
      <c r="BR57" s="470">
        <f>I57+N57+S57+X57+AB57+AF57+AO57+AT57+AY57+BI57+BM57</f>
        <v>109803553</v>
      </c>
      <c r="BS57" s="480"/>
      <c r="BT57" s="480"/>
      <c r="BU57" s="479"/>
      <c r="BV57" s="480"/>
      <c r="BW57" s="480"/>
      <c r="BX57" s="479"/>
      <c r="BY57" s="480"/>
      <c r="BZ57" s="480"/>
      <c r="CA57" s="479"/>
      <c r="CB57" s="479"/>
      <c r="CC57" s="480"/>
      <c r="CD57" s="479"/>
    </row>
    <row r="58" spans="2:67" ht="24.75" customHeight="1">
      <c r="B58" s="93" t="s">
        <v>328</v>
      </c>
      <c r="C58" s="291"/>
      <c r="D58" s="291"/>
      <c r="E58" s="281"/>
      <c r="F58" s="281"/>
      <c r="G58" s="281"/>
      <c r="H58" s="281"/>
      <c r="I58" s="281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</row>
    <row r="59" ht="13.5" customHeight="1"/>
    <row r="60" spans="2:14" ht="13.5" customHeight="1">
      <c r="B60" s="112"/>
      <c r="C60" s="293"/>
      <c r="D60" s="293"/>
      <c r="E60" s="112"/>
      <c r="F60" s="112"/>
      <c r="G60" s="112"/>
      <c r="H60" s="112"/>
      <c r="I60" s="112"/>
      <c r="J60" s="112"/>
      <c r="K60" s="112"/>
      <c r="L60" s="112"/>
      <c r="M60" s="112"/>
      <c r="N60" s="112"/>
    </row>
    <row r="61" ht="13.5" customHeight="1"/>
    <row r="62" ht="13.5" customHeight="1"/>
    <row r="63" ht="13.5" customHeight="1"/>
  </sheetData>
  <sheetProtection/>
  <mergeCells count="26">
    <mergeCell ref="A1:A2"/>
    <mergeCell ref="B1:B2"/>
    <mergeCell ref="D1:D2"/>
    <mergeCell ref="E1:I2"/>
    <mergeCell ref="J1:N2"/>
    <mergeCell ref="O1:S2"/>
    <mergeCell ref="CB1:CD1"/>
    <mergeCell ref="BV1:BX1"/>
    <mergeCell ref="BY1:CA1"/>
    <mergeCell ref="BS1:BU1"/>
    <mergeCell ref="AP1:AT2"/>
    <mergeCell ref="AU1:AY2"/>
    <mergeCell ref="BF2:BI2"/>
    <mergeCell ref="BJ1:BM2"/>
    <mergeCell ref="BN1:BR2"/>
    <mergeCell ref="BD2:BE2"/>
    <mergeCell ref="AZ1:BH1"/>
    <mergeCell ref="T1:X2"/>
    <mergeCell ref="Y2:AB2"/>
    <mergeCell ref="AC2:AF2"/>
    <mergeCell ref="AK2:AO2"/>
    <mergeCell ref="Y1:AM1"/>
    <mergeCell ref="AG2:AH2"/>
    <mergeCell ref="AI2:AJ2"/>
    <mergeCell ref="AZ2:BA2"/>
    <mergeCell ref="BB2:BC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0" r:id="rId1"/>
  <headerFooter alignWithMargins="0">
    <oddHeader>&amp;C&amp;"Garamond,Félkövér"&amp;12 5/2018. (IV.25.) számú költségvetési rendelethez
ZALASZABAR KÖZSÉG  ÖNKORMÁNYZATA ÉS INTÉZMÉNYE
2017. ÉVI KIADÁSI ELŐIRÁNYZATAI 
 &amp;R&amp;A
&amp;P.oldal
adatok Ft-ban
</oddHeader>
  </headerFooter>
  <colBreaks count="1" manualBreakCount="1">
    <brk id="3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view="pageLayout" zoomScaleSheetLayoutView="100" workbookViewId="0" topLeftCell="A1">
      <selection activeCell="H21" sqref="H21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2.00390625" style="5" customWidth="1"/>
    <col min="5" max="5" width="12.875" style="5" customWidth="1"/>
    <col min="6" max="6" width="14.125" style="5" customWidth="1"/>
    <col min="7" max="7" width="14.625" style="5" customWidth="1"/>
    <col min="8" max="8" width="13.125" style="5" customWidth="1"/>
    <col min="9" max="16384" width="11.375" style="5" customWidth="1"/>
  </cols>
  <sheetData>
    <row r="1" spans="1:8" ht="19.5" customHeight="1">
      <c r="A1" s="194" t="s">
        <v>14</v>
      </c>
      <c r="B1" s="195" t="s">
        <v>13</v>
      </c>
      <c r="C1" s="736" t="s">
        <v>553</v>
      </c>
      <c r="D1" s="736" t="s">
        <v>540</v>
      </c>
      <c r="E1" s="736" t="s">
        <v>568</v>
      </c>
      <c r="F1" s="736" t="s">
        <v>590</v>
      </c>
      <c r="G1" s="736" t="s">
        <v>609</v>
      </c>
      <c r="H1" s="736" t="s">
        <v>619</v>
      </c>
    </row>
    <row r="2" spans="1:8" ht="19.5" customHeight="1">
      <c r="A2" s="196"/>
      <c r="B2" s="197"/>
      <c r="C2" s="737"/>
      <c r="D2" s="737"/>
      <c r="E2" s="737"/>
      <c r="F2" s="737"/>
      <c r="G2" s="737"/>
      <c r="H2" s="737"/>
    </row>
    <row r="3" spans="1:8" ht="30" customHeight="1">
      <c r="A3" s="382"/>
      <c r="B3" s="384" t="s">
        <v>275</v>
      </c>
      <c r="C3" s="385"/>
      <c r="D3" s="386"/>
      <c r="E3" s="386"/>
      <c r="F3" s="386"/>
      <c r="G3" s="386"/>
      <c r="H3" s="386"/>
    </row>
    <row r="4" spans="1:8" ht="24.75" customHeight="1">
      <c r="A4" s="9" t="s">
        <v>89</v>
      </c>
      <c r="B4" s="229" t="s">
        <v>91</v>
      </c>
      <c r="C4" s="7"/>
      <c r="D4" s="12"/>
      <c r="E4" s="12"/>
      <c r="F4" s="12"/>
      <c r="G4" s="12"/>
      <c r="H4" s="12"/>
    </row>
    <row r="5" spans="1:8" ht="24.75" customHeight="1">
      <c r="A5" s="9" t="s">
        <v>2</v>
      </c>
      <c r="B5" s="9" t="s">
        <v>121</v>
      </c>
      <c r="C5" s="7"/>
      <c r="D5" s="7"/>
      <c r="E5" s="7"/>
      <c r="F5" s="7"/>
      <c r="G5" s="7"/>
      <c r="H5" s="7"/>
    </row>
    <row r="6" spans="1:8" ht="24.75" customHeight="1">
      <c r="A6" s="9"/>
      <c r="B6" s="105" t="s">
        <v>247</v>
      </c>
      <c r="C6" s="269">
        <v>650000</v>
      </c>
      <c r="D6" s="72">
        <v>640000</v>
      </c>
      <c r="E6" s="72">
        <v>640000</v>
      </c>
      <c r="F6" s="72">
        <v>640000</v>
      </c>
      <c r="G6" s="72">
        <v>640000</v>
      </c>
      <c r="H6" s="72">
        <v>600000</v>
      </c>
    </row>
    <row r="7" spans="1:8" ht="24.75" customHeight="1">
      <c r="A7" s="9"/>
      <c r="B7" s="10" t="s">
        <v>414</v>
      </c>
      <c r="C7" s="72">
        <v>680000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</row>
    <row r="8" spans="1:8" ht="24.75" customHeight="1">
      <c r="A8" s="9"/>
      <c r="B8" s="105" t="s">
        <v>246</v>
      </c>
      <c r="C8" s="72">
        <v>90000</v>
      </c>
      <c r="D8" s="72">
        <v>800000</v>
      </c>
      <c r="E8" s="72">
        <v>800000</v>
      </c>
      <c r="F8" s="72">
        <v>800000</v>
      </c>
      <c r="G8" s="72">
        <v>807948</v>
      </c>
      <c r="H8" s="72">
        <v>807948</v>
      </c>
    </row>
    <row r="9" spans="1:8" ht="24.75" customHeight="1">
      <c r="A9" s="9"/>
      <c r="B9" s="10" t="s">
        <v>473</v>
      </c>
      <c r="C9" s="72">
        <v>70000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</row>
    <row r="10" spans="1:8" ht="24.75" customHeight="1">
      <c r="A10" s="9"/>
      <c r="B10" s="10" t="s">
        <v>537</v>
      </c>
      <c r="C10" s="72">
        <v>500000</v>
      </c>
      <c r="D10" s="72">
        <v>481000</v>
      </c>
      <c r="E10" s="72">
        <v>481000</v>
      </c>
      <c r="F10" s="72">
        <v>481000</v>
      </c>
      <c r="G10" s="72">
        <v>473052</v>
      </c>
      <c r="H10" s="72">
        <v>317302</v>
      </c>
    </row>
    <row r="11" spans="1:8" ht="24.75" customHeight="1">
      <c r="A11" s="9"/>
      <c r="B11" s="10" t="s">
        <v>554</v>
      </c>
      <c r="C11" s="269">
        <v>620000</v>
      </c>
      <c r="D11" s="72">
        <v>250000</v>
      </c>
      <c r="E11" s="72">
        <v>250000</v>
      </c>
      <c r="F11" s="72">
        <v>250000</v>
      </c>
      <c r="G11" s="72">
        <v>250000</v>
      </c>
      <c r="H11" s="72">
        <v>55000</v>
      </c>
    </row>
    <row r="12" spans="1:8" ht="24.75" customHeight="1">
      <c r="A12" s="106"/>
      <c r="B12" s="10" t="s">
        <v>474</v>
      </c>
      <c r="C12" s="72">
        <v>28000</v>
      </c>
      <c r="D12" s="72">
        <v>29000</v>
      </c>
      <c r="E12" s="72">
        <v>29000</v>
      </c>
      <c r="F12" s="72">
        <v>29000</v>
      </c>
      <c r="G12" s="72">
        <v>29000</v>
      </c>
      <c r="H12" s="72">
        <v>29000</v>
      </c>
    </row>
    <row r="13" spans="1:8" ht="24.75" customHeight="1">
      <c r="A13" s="106"/>
      <c r="B13" s="229" t="s">
        <v>125</v>
      </c>
      <c r="C13" s="122">
        <f aca="true" t="shared" si="0" ref="C13:H13">SUM(C6:C12)</f>
        <v>2638000</v>
      </c>
      <c r="D13" s="122">
        <f t="shared" si="0"/>
        <v>2200000</v>
      </c>
      <c r="E13" s="122">
        <f t="shared" si="0"/>
        <v>2200000</v>
      </c>
      <c r="F13" s="122">
        <f t="shared" si="0"/>
        <v>2200000</v>
      </c>
      <c r="G13" s="122">
        <f t="shared" si="0"/>
        <v>2200000</v>
      </c>
      <c r="H13" s="122">
        <f t="shared" si="0"/>
        <v>1809250</v>
      </c>
    </row>
    <row r="14" spans="1:8" ht="24.75" customHeight="1">
      <c r="A14" s="230" t="s">
        <v>4</v>
      </c>
      <c r="B14" s="6" t="s">
        <v>415</v>
      </c>
      <c r="C14" s="72"/>
      <c r="D14" s="122"/>
      <c r="E14" s="122"/>
      <c r="F14" s="122"/>
      <c r="G14" s="122"/>
      <c r="H14" s="122"/>
    </row>
    <row r="15" spans="1:8" ht="24.75" customHeight="1">
      <c r="A15" s="104"/>
      <c r="B15" s="10" t="s">
        <v>475</v>
      </c>
      <c r="C15" s="269"/>
      <c r="D15" s="72"/>
      <c r="E15" s="72"/>
      <c r="F15" s="72"/>
      <c r="G15" s="72"/>
      <c r="H15" s="72"/>
    </row>
    <row r="16" spans="1:8" ht="24.75" customHeight="1">
      <c r="A16" s="104"/>
      <c r="B16" s="10" t="s">
        <v>476</v>
      </c>
      <c r="C16" s="269"/>
      <c r="D16" s="72"/>
      <c r="E16" s="72"/>
      <c r="F16" s="72"/>
      <c r="G16" s="72"/>
      <c r="H16" s="72"/>
    </row>
    <row r="17" spans="1:8" ht="24.75" customHeight="1">
      <c r="A17" s="10"/>
      <c r="B17" s="231" t="s">
        <v>126</v>
      </c>
      <c r="C17" s="122">
        <f aca="true" t="shared" si="1" ref="C17:H17">SUM(C15:C16)</f>
        <v>0</v>
      </c>
      <c r="D17" s="122">
        <f t="shared" si="1"/>
        <v>0</v>
      </c>
      <c r="E17" s="122">
        <f t="shared" si="1"/>
        <v>0</v>
      </c>
      <c r="F17" s="122">
        <f t="shared" si="1"/>
        <v>0</v>
      </c>
      <c r="G17" s="122">
        <f t="shared" si="1"/>
        <v>0</v>
      </c>
      <c r="H17" s="122">
        <f t="shared" si="1"/>
        <v>0</v>
      </c>
    </row>
    <row r="18" spans="1:8" ht="24.75" customHeight="1">
      <c r="A18" s="10" t="s">
        <v>320</v>
      </c>
      <c r="B18" s="229" t="s">
        <v>416</v>
      </c>
      <c r="C18" s="122"/>
      <c r="D18" s="122"/>
      <c r="E18" s="122"/>
      <c r="F18" s="122"/>
      <c r="G18" s="122"/>
      <c r="H18" s="122"/>
    </row>
    <row r="19" spans="1:8" ht="24.75" customHeight="1">
      <c r="A19" s="10"/>
      <c r="B19" s="229" t="s">
        <v>321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</row>
    <row r="20" spans="1:8" ht="24.75" customHeight="1">
      <c r="A20" s="6" t="s">
        <v>6</v>
      </c>
      <c r="B20" s="229" t="s">
        <v>430</v>
      </c>
      <c r="C20" s="122"/>
      <c r="D20" s="122"/>
      <c r="E20" s="122"/>
      <c r="F20" s="122"/>
      <c r="G20" s="122">
        <v>291386</v>
      </c>
      <c r="H20" s="122">
        <v>291386</v>
      </c>
    </row>
    <row r="21" spans="1:8" ht="24.75" customHeight="1">
      <c r="A21" s="6" t="s">
        <v>8</v>
      </c>
      <c r="B21" s="9" t="s">
        <v>417</v>
      </c>
      <c r="C21" s="122"/>
      <c r="D21" s="122">
        <v>7386927</v>
      </c>
      <c r="E21" s="122">
        <v>10520371</v>
      </c>
      <c r="F21" s="122">
        <v>10355271</v>
      </c>
      <c r="G21" s="122">
        <v>13865086</v>
      </c>
      <c r="H21" s="122">
        <v>0</v>
      </c>
    </row>
    <row r="22" spans="1:8" ht="24.75" customHeight="1">
      <c r="A22" s="381"/>
      <c r="B22" s="382" t="s">
        <v>274</v>
      </c>
      <c r="C22" s="383">
        <f aca="true" t="shared" si="2" ref="C22:H22">C13+C17+C21</f>
        <v>2638000</v>
      </c>
      <c r="D22" s="383">
        <f t="shared" si="2"/>
        <v>9586927</v>
      </c>
      <c r="E22" s="383">
        <f t="shared" si="2"/>
        <v>12720371</v>
      </c>
      <c r="F22" s="383">
        <f t="shared" si="2"/>
        <v>12555271</v>
      </c>
      <c r="G22" s="383">
        <f t="shared" si="2"/>
        <v>16065086</v>
      </c>
      <c r="H22" s="383">
        <f t="shared" si="2"/>
        <v>1809250</v>
      </c>
    </row>
    <row r="23" spans="1:8" ht="30" customHeight="1">
      <c r="A23" s="387"/>
      <c r="B23" s="384" t="s">
        <v>123</v>
      </c>
      <c r="C23" s="388"/>
      <c r="D23" s="383"/>
      <c r="E23" s="383"/>
      <c r="F23" s="383"/>
      <c r="G23" s="383"/>
      <c r="H23" s="383"/>
    </row>
    <row r="24" spans="1:8" ht="24.75" customHeight="1">
      <c r="A24" s="6" t="s">
        <v>89</v>
      </c>
      <c r="B24" s="229" t="s">
        <v>91</v>
      </c>
      <c r="C24" s="73"/>
      <c r="D24" s="73"/>
      <c r="E24" s="73"/>
      <c r="F24" s="73"/>
      <c r="G24" s="73"/>
      <c r="H24" s="73"/>
    </row>
    <row r="25" spans="1:8" ht="24.75" customHeight="1">
      <c r="A25" s="6" t="s">
        <v>2</v>
      </c>
      <c r="B25" s="229" t="s">
        <v>124</v>
      </c>
      <c r="C25" s="73"/>
      <c r="D25" s="73"/>
      <c r="E25" s="73"/>
      <c r="F25" s="73"/>
      <c r="G25" s="73"/>
      <c r="H25" s="73"/>
    </row>
    <row r="26" spans="1:8" ht="24.75" customHeight="1">
      <c r="A26" s="6" t="s">
        <v>4</v>
      </c>
      <c r="B26" s="9" t="s">
        <v>127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24.75" customHeight="1">
      <c r="A27" s="10"/>
      <c r="B27" s="229" t="s">
        <v>418</v>
      </c>
      <c r="C27" s="73"/>
      <c r="D27" s="73"/>
      <c r="E27" s="73">
        <v>7462000</v>
      </c>
      <c r="F27" s="73">
        <v>7462000</v>
      </c>
      <c r="G27" s="73">
        <v>7462000</v>
      </c>
      <c r="H27" s="73">
        <v>7462000</v>
      </c>
    </row>
    <row r="28" spans="1:8" ht="24.75" customHeight="1">
      <c r="A28" s="6"/>
      <c r="B28" s="154" t="s">
        <v>128</v>
      </c>
      <c r="C28" s="73"/>
      <c r="D28" s="73"/>
      <c r="E28" s="73">
        <f>SUM(E25:E27)</f>
        <v>7462000</v>
      </c>
      <c r="F28" s="73">
        <f>SUM(F25:F27)</f>
        <v>7462000</v>
      </c>
      <c r="G28" s="73">
        <f>SUM(G25:G27)</f>
        <v>7462000</v>
      </c>
      <c r="H28" s="73">
        <f>SUM(H25:H27)</f>
        <v>7462000</v>
      </c>
    </row>
    <row r="29" spans="1:8" ht="24.75" customHeight="1">
      <c r="A29" s="6" t="s">
        <v>5</v>
      </c>
      <c r="B29" s="6" t="s">
        <v>327</v>
      </c>
      <c r="C29" s="73">
        <f aca="true" t="shared" si="3" ref="C29:H29">C26+C28</f>
        <v>0</v>
      </c>
      <c r="D29" s="73">
        <f t="shared" si="3"/>
        <v>0</v>
      </c>
      <c r="E29" s="73">
        <f t="shared" si="3"/>
        <v>7462000</v>
      </c>
      <c r="F29" s="73">
        <f t="shared" si="3"/>
        <v>7462000</v>
      </c>
      <c r="G29" s="73">
        <f t="shared" si="3"/>
        <v>7462000</v>
      </c>
      <c r="H29" s="73">
        <f t="shared" si="3"/>
        <v>7462000</v>
      </c>
    </row>
    <row r="30" spans="1:8" s="155" customFormat="1" ht="24.75" customHeight="1">
      <c r="A30" s="6" t="s">
        <v>6</v>
      </c>
      <c r="B30" s="6" t="s">
        <v>477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s="155" customFormat="1" ht="27" customHeight="1">
      <c r="A31" s="6"/>
      <c r="B31" s="387" t="s">
        <v>431</v>
      </c>
      <c r="C31" s="388">
        <v>0</v>
      </c>
      <c r="D31" s="388">
        <v>0</v>
      </c>
      <c r="E31" s="388">
        <f>SUM(E29:E30)</f>
        <v>7462000</v>
      </c>
      <c r="F31" s="388">
        <f>SUM(F29:F30)</f>
        <v>7462000</v>
      </c>
      <c r="G31" s="388">
        <f>SUM(G29:G30)</f>
        <v>7462000</v>
      </c>
      <c r="H31" s="388">
        <f>SUM(H29:H30)</f>
        <v>7462000</v>
      </c>
    </row>
    <row r="32" spans="1:4" s="155" customFormat="1" ht="27" customHeight="1">
      <c r="A32" s="31"/>
      <c r="B32" s="31"/>
      <c r="C32" s="198"/>
      <c r="D32" s="198"/>
    </row>
    <row r="33" spans="1:4" ht="24.75" customHeight="1">
      <c r="A33" s="31"/>
      <c r="B33" s="31"/>
      <c r="C33" s="31"/>
      <c r="D33" s="31"/>
    </row>
    <row r="34" spans="3:4" ht="24.75" customHeight="1">
      <c r="C34" s="31"/>
      <c r="D34" s="31"/>
    </row>
  </sheetData>
  <sheetProtection/>
  <mergeCells count="6">
    <mergeCell ref="D1:D2"/>
    <mergeCell ref="C1:C2"/>
    <mergeCell ref="E1:E2"/>
    <mergeCell ref="F1:F2"/>
    <mergeCell ref="G1:G2"/>
    <mergeCell ref="H1:H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2" r:id="rId1"/>
  <headerFooter alignWithMargins="0">
    <oddHeader>&amp;C&amp;"Garamond,Félkövér"&amp;12 5/2018. (IV.25.) számú költségvetési rendelethez
ZALASZABAR KÖZSÉG ÖNKORMÁNYZATA ÉS INTÉZMÉNYE   
EGYÉB MŰKÖDÉSI ÉS EGYÉB FEJLESZTÉSI CÉLÚ KIADÁSAI 
ÁLLAMHÁZTARTÁSON BELÜLRE ÉS KÍVÜLRE 2017.évben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27"/>
  <sheetViews>
    <sheetView view="pageLayout" workbookViewId="0" topLeftCell="A1">
      <selection activeCell="H22" sqref="H22"/>
    </sheetView>
  </sheetViews>
  <sheetFormatPr defaultColWidth="9.00390625" defaultRowHeight="12.75"/>
  <cols>
    <col min="1" max="1" width="5.875" style="19" customWidth="1"/>
    <col min="2" max="2" width="56.75390625" style="19" customWidth="1"/>
    <col min="3" max="3" width="13.00390625" style="19" customWidth="1"/>
    <col min="4" max="4" width="11.625" style="19" customWidth="1"/>
    <col min="5" max="5" width="11.125" style="19" customWidth="1"/>
    <col min="6" max="6" width="12.875" style="19" customWidth="1"/>
    <col min="7" max="7" width="13.75390625" style="19" customWidth="1"/>
    <col min="8" max="8" width="12.875" style="19" customWidth="1"/>
    <col min="9" max="16384" width="9.125" style="19" customWidth="1"/>
  </cols>
  <sheetData>
    <row r="2" spans="1:8" ht="15" customHeight="1">
      <c r="A2" s="745" t="s">
        <v>60</v>
      </c>
      <c r="B2" s="744" t="s">
        <v>13</v>
      </c>
      <c r="C2" s="738" t="s">
        <v>522</v>
      </c>
      <c r="D2" s="738" t="s">
        <v>555</v>
      </c>
      <c r="E2" s="738" t="s">
        <v>575</v>
      </c>
      <c r="F2" s="738" t="s">
        <v>598</v>
      </c>
      <c r="G2" s="738" t="s">
        <v>616</v>
      </c>
      <c r="H2" s="738" t="s">
        <v>619</v>
      </c>
    </row>
    <row r="3" spans="1:8" ht="15" customHeight="1">
      <c r="A3" s="745"/>
      <c r="B3" s="744"/>
      <c r="C3" s="739"/>
      <c r="D3" s="739"/>
      <c r="E3" s="739"/>
      <c r="F3" s="739"/>
      <c r="G3" s="739"/>
      <c r="H3" s="739"/>
    </row>
    <row r="4" spans="1:8" ht="15" customHeight="1">
      <c r="A4" s="745"/>
      <c r="B4" s="744"/>
      <c r="C4" s="739"/>
      <c r="D4" s="739"/>
      <c r="E4" s="739"/>
      <c r="F4" s="739"/>
      <c r="G4" s="739"/>
      <c r="H4" s="739"/>
    </row>
    <row r="5" spans="1:8" ht="15" customHeight="1">
      <c r="A5" s="745"/>
      <c r="B5" s="744"/>
      <c r="C5" s="740"/>
      <c r="D5" s="740"/>
      <c r="E5" s="740"/>
      <c r="F5" s="740"/>
      <c r="G5" s="740"/>
      <c r="H5" s="740"/>
    </row>
    <row r="6" spans="1:4" ht="27.75" customHeight="1">
      <c r="A6" s="741" t="s">
        <v>203</v>
      </c>
      <c r="B6" s="742"/>
      <c r="C6" s="742"/>
      <c r="D6" s="743"/>
    </row>
    <row r="7" spans="1:8" ht="27.75" customHeight="1">
      <c r="A7" s="400"/>
      <c r="B7" s="401" t="s">
        <v>523</v>
      </c>
      <c r="C7" s="402"/>
      <c r="D7" s="402"/>
      <c r="E7" s="402"/>
      <c r="F7" s="402"/>
      <c r="G7" s="402"/>
      <c r="H7" s="402"/>
    </row>
    <row r="8" spans="1:8" ht="27.75" customHeight="1">
      <c r="A8" s="402"/>
      <c r="B8" s="403" t="s">
        <v>524</v>
      </c>
      <c r="C8" s="402"/>
      <c r="D8" s="402"/>
      <c r="E8" s="402"/>
      <c r="F8" s="510">
        <v>197000</v>
      </c>
      <c r="G8" s="510">
        <v>370000</v>
      </c>
      <c r="H8" s="510">
        <v>370000</v>
      </c>
    </row>
    <row r="9" spans="1:8" ht="27.75" customHeight="1">
      <c r="A9" s="398" t="s">
        <v>2</v>
      </c>
      <c r="B9" s="404" t="s">
        <v>525</v>
      </c>
      <c r="C9" s="405">
        <v>0</v>
      </c>
      <c r="D9" s="405">
        <v>0</v>
      </c>
      <c r="E9" s="405">
        <v>0</v>
      </c>
      <c r="F9" s="511">
        <f>SUM(F8)</f>
        <v>197000</v>
      </c>
      <c r="G9" s="511">
        <f>SUM(G8)</f>
        <v>370000</v>
      </c>
      <c r="H9" s="511">
        <f>SUM(H8)</f>
        <v>370000</v>
      </c>
    </row>
    <row r="10" spans="1:8" ht="24.75" customHeight="1">
      <c r="A10" s="328"/>
      <c r="B10" s="136" t="s">
        <v>96</v>
      </c>
      <c r="C10" s="144"/>
      <c r="D10" s="144"/>
      <c r="E10" s="144"/>
      <c r="F10" s="144"/>
      <c r="G10" s="144"/>
      <c r="H10" s="144"/>
    </row>
    <row r="11" spans="1:8" ht="24.75" customHeight="1">
      <c r="A11" s="328"/>
      <c r="B11" s="133" t="s">
        <v>192</v>
      </c>
      <c r="C11" s="108"/>
      <c r="D11" s="108"/>
      <c r="E11" s="108"/>
      <c r="F11" s="108"/>
      <c r="G11" s="108"/>
      <c r="H11" s="108"/>
    </row>
    <row r="12" spans="1:8" ht="24.75" customHeight="1">
      <c r="A12" s="399" t="s">
        <v>4</v>
      </c>
      <c r="B12" s="134" t="s">
        <v>193</v>
      </c>
      <c r="C12" s="151">
        <f aca="true" t="shared" si="0" ref="C12:H12">SUM(C10:C11)</f>
        <v>0</v>
      </c>
      <c r="D12" s="151">
        <f t="shared" si="0"/>
        <v>0</v>
      </c>
      <c r="E12" s="151">
        <f t="shared" si="0"/>
        <v>0</v>
      </c>
      <c r="F12" s="151">
        <f t="shared" si="0"/>
        <v>0</v>
      </c>
      <c r="G12" s="151">
        <f t="shared" si="0"/>
        <v>0</v>
      </c>
      <c r="H12" s="151">
        <f t="shared" si="0"/>
        <v>0</v>
      </c>
    </row>
    <row r="13" spans="1:8" ht="24.75" customHeight="1">
      <c r="A13" s="399" t="s">
        <v>5</v>
      </c>
      <c r="B13" s="134" t="s">
        <v>195</v>
      </c>
      <c r="C13" s="108"/>
      <c r="D13" s="108"/>
      <c r="E13" s="108"/>
      <c r="F13" s="108"/>
      <c r="G13" s="108"/>
      <c r="H13" s="108"/>
    </row>
    <row r="14" spans="1:8" ht="24.75" customHeight="1">
      <c r="A14" s="328"/>
      <c r="B14" s="133" t="s">
        <v>194</v>
      </c>
      <c r="C14" s="108">
        <v>603000</v>
      </c>
      <c r="D14" s="108"/>
      <c r="E14" s="108"/>
      <c r="F14" s="108"/>
      <c r="G14" s="108"/>
      <c r="H14" s="108"/>
    </row>
    <row r="15" spans="1:8" ht="24.75" customHeight="1">
      <c r="A15" s="328"/>
      <c r="B15" s="134" t="s">
        <v>196</v>
      </c>
      <c r="C15" s="190">
        <f aca="true" t="shared" si="1" ref="C15:H15">SUM(C14)</f>
        <v>603000</v>
      </c>
      <c r="D15" s="190">
        <f t="shared" si="1"/>
        <v>0</v>
      </c>
      <c r="E15" s="190">
        <f t="shared" si="1"/>
        <v>0</v>
      </c>
      <c r="F15" s="190">
        <f t="shared" si="1"/>
        <v>0</v>
      </c>
      <c r="G15" s="190">
        <f t="shared" si="1"/>
        <v>0</v>
      </c>
      <c r="H15" s="190">
        <f t="shared" si="1"/>
        <v>0</v>
      </c>
    </row>
    <row r="16" spans="1:8" ht="24.75" customHeight="1">
      <c r="A16" s="399" t="s">
        <v>6</v>
      </c>
      <c r="B16" s="134" t="s">
        <v>197</v>
      </c>
      <c r="C16" s="71"/>
      <c r="D16" s="71"/>
      <c r="E16" s="71"/>
      <c r="F16" s="71"/>
      <c r="G16" s="71"/>
      <c r="H16" s="71"/>
    </row>
    <row r="17" spans="1:8" ht="24.75" customHeight="1">
      <c r="A17" s="328"/>
      <c r="B17" s="133" t="s">
        <v>198</v>
      </c>
      <c r="C17" s="117">
        <v>1401000</v>
      </c>
      <c r="D17" s="117">
        <v>1200000</v>
      </c>
      <c r="E17" s="117">
        <v>1200000</v>
      </c>
      <c r="F17" s="117">
        <v>1200000</v>
      </c>
      <c r="G17" s="117">
        <v>1200000</v>
      </c>
      <c r="H17" s="117">
        <v>1200000</v>
      </c>
    </row>
    <row r="18" spans="1:8" ht="24.75" customHeight="1">
      <c r="A18" s="328"/>
      <c r="B18" s="133" t="s">
        <v>199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</row>
    <row r="19" spans="1:8" ht="24.75" customHeight="1">
      <c r="A19" s="329"/>
      <c r="B19" s="134" t="s">
        <v>197</v>
      </c>
      <c r="C19" s="151">
        <f aca="true" t="shared" si="2" ref="C19:H19">SUM(C17:C18)</f>
        <v>1401000</v>
      </c>
      <c r="D19" s="151">
        <f t="shared" si="2"/>
        <v>1200000</v>
      </c>
      <c r="E19" s="151">
        <f t="shared" si="2"/>
        <v>1200000</v>
      </c>
      <c r="F19" s="151">
        <f t="shared" si="2"/>
        <v>1200000</v>
      </c>
      <c r="G19" s="151">
        <f t="shared" si="2"/>
        <v>1200000</v>
      </c>
      <c r="H19" s="151">
        <f t="shared" si="2"/>
        <v>1200000</v>
      </c>
    </row>
    <row r="20" spans="1:8" ht="24.75" customHeight="1">
      <c r="A20" s="399" t="s">
        <v>8</v>
      </c>
      <c r="B20" s="134" t="s">
        <v>200</v>
      </c>
      <c r="C20" s="117"/>
      <c r="D20" s="117"/>
      <c r="E20" s="117"/>
      <c r="F20" s="117"/>
      <c r="G20" s="117"/>
      <c r="H20" s="117"/>
    </row>
    <row r="21" spans="1:8" ht="24.75" customHeight="1">
      <c r="A21" s="329"/>
      <c r="B21" s="134" t="s">
        <v>201</v>
      </c>
      <c r="C21" s="117">
        <v>2580000</v>
      </c>
      <c r="D21" s="117">
        <v>3420000</v>
      </c>
      <c r="E21" s="117">
        <v>3420000</v>
      </c>
      <c r="F21" s="117">
        <v>3420000</v>
      </c>
      <c r="G21" s="117">
        <v>3420000</v>
      </c>
      <c r="H21" s="117">
        <v>3361300</v>
      </c>
    </row>
    <row r="22" spans="1:8" ht="24.75" customHeight="1">
      <c r="A22" s="329"/>
      <c r="B22" s="134" t="s">
        <v>202</v>
      </c>
      <c r="C22" s="151">
        <f aca="true" t="shared" si="3" ref="C22:H22">C21</f>
        <v>2580000</v>
      </c>
      <c r="D22" s="117">
        <f t="shared" si="3"/>
        <v>3420000</v>
      </c>
      <c r="E22" s="117">
        <f t="shared" si="3"/>
        <v>3420000</v>
      </c>
      <c r="F22" s="117">
        <f t="shared" si="3"/>
        <v>3420000</v>
      </c>
      <c r="G22" s="117">
        <f t="shared" si="3"/>
        <v>3420000</v>
      </c>
      <c r="H22" s="117">
        <f t="shared" si="3"/>
        <v>3361300</v>
      </c>
    </row>
    <row r="23" spans="1:8" ht="24.75" customHeight="1">
      <c r="A23" s="132"/>
      <c r="B23" s="135" t="s">
        <v>204</v>
      </c>
      <c r="C23" s="152">
        <f>C12+C15+C19+C22</f>
        <v>4584000</v>
      </c>
      <c r="D23" s="152">
        <f>D12+D15+D19+D22</f>
        <v>4620000</v>
      </c>
      <c r="E23" s="152">
        <f>E12+E15+E19+E22</f>
        <v>4620000</v>
      </c>
      <c r="F23" s="152">
        <f>F12+F15+F19+F22+F9</f>
        <v>4817000</v>
      </c>
      <c r="G23" s="152">
        <f>G12+G15+G19+G22+G9</f>
        <v>4990000</v>
      </c>
      <c r="H23" s="152">
        <f>H12+H15+H19+H22+H9</f>
        <v>4931300</v>
      </c>
    </row>
    <row r="26" spans="2:3" ht="12.75">
      <c r="B26" s="191"/>
      <c r="C26" s="191"/>
    </row>
    <row r="27" spans="2:3" ht="12.75">
      <c r="B27" s="191"/>
      <c r="C27" s="191"/>
    </row>
  </sheetData>
  <sheetProtection/>
  <mergeCells count="9">
    <mergeCell ref="H2:H5"/>
    <mergeCell ref="G2:G5"/>
    <mergeCell ref="F2:F5"/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fitToWidth="0" fitToHeight="1" horizontalDpi="600" verticalDpi="600" orientation="landscape" paperSize="9" scale="97" r:id="rId1"/>
  <headerFooter alignWithMargins="0">
    <oddHeader>&amp;C&amp;"Garamond,Félkövér"&amp;14  5/2018. (IV.25.) számú költségvetési rendelethez
Z&amp;12ALASZABAR KÖZSÉG ÖNKORMÁNYZATA ÁLTAL FOLYÓSÍTOTT 
ELLÁTÁSOK (SZOCIÁLIS) RÉSZLETEZÉSE  2017.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31"/>
  <sheetViews>
    <sheetView view="pageLayout" zoomScaleSheetLayoutView="80" workbookViewId="0" topLeftCell="B1">
      <selection activeCell="H27" sqref="H27"/>
    </sheetView>
  </sheetViews>
  <sheetFormatPr defaultColWidth="9.00390625" defaultRowHeight="12.75"/>
  <cols>
    <col min="1" max="1" width="7.125" style="19" customWidth="1"/>
    <col min="2" max="2" width="55.375" style="19" customWidth="1"/>
    <col min="3" max="3" width="14.00390625" style="19" customWidth="1"/>
    <col min="4" max="4" width="11.625" style="19" customWidth="1"/>
    <col min="5" max="5" width="13.125" style="19" customWidth="1"/>
    <col min="6" max="6" width="13.875" style="19" customWidth="1"/>
    <col min="7" max="8" width="14.00390625" style="19" customWidth="1"/>
    <col min="9" max="16384" width="9.125" style="19" customWidth="1"/>
  </cols>
  <sheetData>
    <row r="2" spans="1:8" ht="15" customHeight="1">
      <c r="A2" s="745" t="s">
        <v>60</v>
      </c>
      <c r="B2" s="744" t="s">
        <v>12</v>
      </c>
      <c r="C2" s="738" t="s">
        <v>519</v>
      </c>
      <c r="D2" s="738" t="s">
        <v>556</v>
      </c>
      <c r="E2" s="738" t="s">
        <v>567</v>
      </c>
      <c r="F2" s="738" t="s">
        <v>589</v>
      </c>
      <c r="G2" s="738" t="s">
        <v>607</v>
      </c>
      <c r="H2" s="738" t="s">
        <v>619</v>
      </c>
    </row>
    <row r="3" spans="1:8" ht="15" customHeight="1">
      <c r="A3" s="745"/>
      <c r="B3" s="744"/>
      <c r="C3" s="739"/>
      <c r="D3" s="739"/>
      <c r="E3" s="739"/>
      <c r="F3" s="739"/>
      <c r="G3" s="739"/>
      <c r="H3" s="739"/>
    </row>
    <row r="4" spans="1:8" ht="15" customHeight="1">
      <c r="A4" s="745"/>
      <c r="B4" s="744"/>
      <c r="C4" s="739"/>
      <c r="D4" s="739"/>
      <c r="E4" s="739"/>
      <c r="F4" s="739"/>
      <c r="G4" s="739"/>
      <c r="H4" s="739"/>
    </row>
    <row r="5" spans="1:8" ht="15" customHeight="1">
      <c r="A5" s="745"/>
      <c r="B5" s="744"/>
      <c r="C5" s="740"/>
      <c r="D5" s="740"/>
      <c r="E5" s="740"/>
      <c r="F5" s="740"/>
      <c r="G5" s="740"/>
      <c r="H5" s="740"/>
    </row>
    <row r="6" spans="1:8" ht="19.5" customHeight="1">
      <c r="A6" s="21"/>
      <c r="B6" s="129" t="s">
        <v>75</v>
      </c>
      <c r="C6" s="21"/>
      <c r="D6" s="21"/>
      <c r="E6" s="21"/>
      <c r="F6" s="21"/>
      <c r="G6" s="21"/>
      <c r="H6" s="21"/>
    </row>
    <row r="7" spans="1:8" ht="19.5" customHeight="1">
      <c r="A7" s="130" t="s">
        <v>33</v>
      </c>
      <c r="B7" s="146" t="s">
        <v>76</v>
      </c>
      <c r="C7" s="21"/>
      <c r="D7" s="21"/>
      <c r="E7" s="21"/>
      <c r="F7" s="21"/>
      <c r="G7" s="21"/>
      <c r="H7" s="21"/>
    </row>
    <row r="8" spans="1:8" ht="19.5" customHeight="1">
      <c r="A8" s="130"/>
      <c r="B8" s="129" t="s">
        <v>92</v>
      </c>
      <c r="C8" s="21"/>
      <c r="D8" s="21"/>
      <c r="E8" s="21"/>
      <c r="F8" s="21"/>
      <c r="G8" s="21"/>
      <c r="H8" s="21"/>
    </row>
    <row r="9" spans="1:8" ht="19.5" customHeight="1">
      <c r="A9" s="334" t="s">
        <v>2</v>
      </c>
      <c r="B9" s="107" t="s">
        <v>617</v>
      </c>
      <c r="C9" s="108"/>
      <c r="D9" s="108"/>
      <c r="E9" s="108"/>
      <c r="F9" s="108"/>
      <c r="G9" s="108">
        <v>1000000</v>
      </c>
      <c r="H9" s="108">
        <v>1000000</v>
      </c>
    </row>
    <row r="10" spans="1:8" ht="19.5" customHeight="1">
      <c r="A10" s="334" t="s">
        <v>4</v>
      </c>
      <c r="B10" s="107" t="s">
        <v>478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</row>
    <row r="11" spans="1:8" ht="19.5" customHeight="1">
      <c r="A11" s="334" t="s">
        <v>5</v>
      </c>
      <c r="B11" s="107" t="s">
        <v>600</v>
      </c>
      <c r="C11" s="108"/>
      <c r="D11" s="108"/>
      <c r="E11" s="108"/>
      <c r="F11" s="108">
        <v>861992</v>
      </c>
      <c r="G11" s="517">
        <v>612772</v>
      </c>
      <c r="H11" s="517">
        <v>0</v>
      </c>
    </row>
    <row r="12" spans="1:8" ht="19.5" customHeight="1">
      <c r="A12" s="334" t="s">
        <v>6</v>
      </c>
      <c r="B12" s="107" t="s">
        <v>620</v>
      </c>
      <c r="C12" s="108"/>
      <c r="D12" s="108"/>
      <c r="E12" s="108"/>
      <c r="F12" s="108"/>
      <c r="G12" s="517">
        <v>80000</v>
      </c>
      <c r="H12" s="517">
        <v>80000</v>
      </c>
    </row>
    <row r="13" spans="1:8" ht="19.5" customHeight="1">
      <c r="A13" s="335"/>
      <c r="B13" s="109" t="s">
        <v>93</v>
      </c>
      <c r="C13" s="232">
        <f>SUM(C9:C10)</f>
        <v>0</v>
      </c>
      <c r="D13" s="283">
        <f>SUM(D9:D10)</f>
        <v>0</v>
      </c>
      <c r="E13" s="283">
        <f>SUM(E9:E10)</f>
        <v>0</v>
      </c>
      <c r="F13" s="283">
        <f>SUM(F10:F11)</f>
        <v>861992</v>
      </c>
      <c r="G13" s="283">
        <f>SUM(G9:G12)</f>
        <v>1692772</v>
      </c>
      <c r="H13" s="283">
        <f>SUM(H9:H12)</f>
        <v>1080000</v>
      </c>
    </row>
    <row r="14" spans="1:8" ht="19.5" customHeight="1">
      <c r="A14" s="335"/>
      <c r="B14" s="145"/>
      <c r="C14" s="71"/>
      <c r="D14" s="20"/>
      <c r="E14" s="20"/>
      <c r="F14" s="20"/>
      <c r="G14" s="20"/>
      <c r="H14" s="20"/>
    </row>
    <row r="15" spans="1:8" ht="19.5" customHeight="1">
      <c r="A15" s="335"/>
      <c r="B15" s="145" t="s">
        <v>526</v>
      </c>
      <c r="C15" s="71"/>
      <c r="D15" s="20"/>
      <c r="E15" s="20"/>
      <c r="F15" s="20"/>
      <c r="G15" s="20"/>
      <c r="H15" s="20"/>
    </row>
    <row r="16" spans="1:8" ht="19.5" customHeight="1">
      <c r="A16" s="335" t="s">
        <v>2</v>
      </c>
      <c r="B16" s="333" t="s">
        <v>527</v>
      </c>
      <c r="C16" s="71">
        <v>600000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9.5" customHeight="1">
      <c r="A17" s="335" t="s">
        <v>4</v>
      </c>
      <c r="B17" s="107" t="s">
        <v>557</v>
      </c>
      <c r="C17" s="71">
        <v>0</v>
      </c>
      <c r="D17" s="117">
        <v>600000</v>
      </c>
      <c r="E17" s="117">
        <v>600000</v>
      </c>
      <c r="F17" s="117">
        <v>600000</v>
      </c>
      <c r="G17" s="117">
        <v>955465</v>
      </c>
      <c r="H17" s="117">
        <v>955465</v>
      </c>
    </row>
    <row r="18" spans="1:8" ht="19.5" customHeight="1">
      <c r="A18" s="335"/>
      <c r="B18" s="109" t="s">
        <v>538</v>
      </c>
      <c r="C18" s="151">
        <f aca="true" t="shared" si="0" ref="C18:H18">SUM(C16:C17)</f>
        <v>600000</v>
      </c>
      <c r="D18" s="151">
        <f t="shared" si="0"/>
        <v>600000</v>
      </c>
      <c r="E18" s="151">
        <f t="shared" si="0"/>
        <v>600000</v>
      </c>
      <c r="F18" s="151">
        <f t="shared" si="0"/>
        <v>600000</v>
      </c>
      <c r="G18" s="151">
        <f t="shared" si="0"/>
        <v>955465</v>
      </c>
      <c r="H18" s="151">
        <f t="shared" si="0"/>
        <v>955465</v>
      </c>
    </row>
    <row r="19" spans="1:8" ht="19.5" customHeight="1">
      <c r="A19" s="335"/>
      <c r="B19" s="145"/>
      <c r="C19" s="110"/>
      <c r="D19" s="20"/>
      <c r="E19" s="20"/>
      <c r="F19" s="20"/>
      <c r="G19" s="20"/>
      <c r="H19" s="20"/>
    </row>
    <row r="20" spans="1:8" ht="19.5" customHeight="1">
      <c r="A20" s="336"/>
      <c r="B20" s="234" t="s">
        <v>78</v>
      </c>
      <c r="C20" s="235">
        <f aca="true" t="shared" si="1" ref="C20:H20">SUM(C13,C18)</f>
        <v>600000</v>
      </c>
      <c r="D20" s="235">
        <f t="shared" si="1"/>
        <v>600000</v>
      </c>
      <c r="E20" s="235">
        <f t="shared" si="1"/>
        <v>600000</v>
      </c>
      <c r="F20" s="235">
        <f t="shared" si="1"/>
        <v>1461992</v>
      </c>
      <c r="G20" s="235">
        <f t="shared" si="1"/>
        <v>2648237</v>
      </c>
      <c r="H20" s="235">
        <f t="shared" si="1"/>
        <v>2035465</v>
      </c>
    </row>
    <row r="21" spans="1:8" ht="19.5" customHeight="1">
      <c r="A21" s="335"/>
      <c r="B21" s="109"/>
      <c r="C21" s="331"/>
      <c r="D21" s="21"/>
      <c r="E21" s="21"/>
      <c r="F21" s="21"/>
      <c r="G21" s="21"/>
      <c r="H21" s="21"/>
    </row>
    <row r="22" spans="1:8" ht="19.5" customHeight="1">
      <c r="A22" s="130" t="s">
        <v>424</v>
      </c>
      <c r="B22" s="332" t="s">
        <v>100</v>
      </c>
      <c r="C22" s="330"/>
      <c r="D22" s="20"/>
      <c r="E22" s="20"/>
      <c r="F22" s="20"/>
      <c r="G22" s="20"/>
      <c r="H22" s="20"/>
    </row>
    <row r="23" spans="1:8" ht="19.5" customHeight="1">
      <c r="A23" s="335"/>
      <c r="B23" s="145" t="s">
        <v>425</v>
      </c>
      <c r="C23" s="330"/>
      <c r="D23" s="20"/>
      <c r="E23" s="20"/>
      <c r="F23" s="20"/>
      <c r="G23" s="20"/>
      <c r="H23" s="20"/>
    </row>
    <row r="24" spans="1:8" ht="19.5" customHeight="1">
      <c r="A24" s="335"/>
      <c r="B24" s="333" t="s">
        <v>528</v>
      </c>
      <c r="C24" s="330">
        <v>2000000</v>
      </c>
      <c r="D24" s="117">
        <v>1800000</v>
      </c>
      <c r="E24" s="117">
        <v>1800000</v>
      </c>
      <c r="F24" s="117">
        <v>1800000</v>
      </c>
      <c r="G24" s="117">
        <f>F24+1250000</f>
        <v>3050000</v>
      </c>
      <c r="H24" s="117">
        <v>0</v>
      </c>
    </row>
    <row r="25" spans="1:8" ht="19.5" customHeight="1">
      <c r="A25" s="335"/>
      <c r="B25" s="107" t="s">
        <v>564</v>
      </c>
      <c r="C25" s="330"/>
      <c r="D25" s="117">
        <v>200000</v>
      </c>
      <c r="E25" s="117">
        <v>200000</v>
      </c>
      <c r="F25" s="117">
        <v>200000</v>
      </c>
      <c r="G25" s="117">
        <v>200000</v>
      </c>
      <c r="H25" s="117">
        <v>0</v>
      </c>
    </row>
    <row r="26" spans="1:8" ht="19.5" customHeight="1">
      <c r="A26" s="335"/>
      <c r="B26" s="107" t="s">
        <v>576</v>
      </c>
      <c r="C26" s="330"/>
      <c r="D26" s="117"/>
      <c r="E26" s="117">
        <v>41160604</v>
      </c>
      <c r="F26" s="117">
        <v>41160604</v>
      </c>
      <c r="G26" s="117">
        <v>41160604</v>
      </c>
      <c r="H26" s="117">
        <v>14657316</v>
      </c>
    </row>
    <row r="27" spans="1:8" ht="19.5" customHeight="1">
      <c r="A27" s="335"/>
      <c r="B27" s="107" t="s">
        <v>599</v>
      </c>
      <c r="C27" s="330"/>
      <c r="D27" s="117"/>
      <c r="E27" s="117"/>
      <c r="F27" s="117">
        <v>15138008</v>
      </c>
      <c r="G27" s="117">
        <v>15138008</v>
      </c>
      <c r="H27" s="117">
        <v>0</v>
      </c>
    </row>
    <row r="28" spans="1:8" ht="19.5" customHeight="1">
      <c r="A28" s="335"/>
      <c r="B28" s="107" t="s">
        <v>478</v>
      </c>
      <c r="C28" s="108">
        <v>35000000</v>
      </c>
      <c r="D28" s="108">
        <v>0</v>
      </c>
      <c r="E28" s="108">
        <v>0</v>
      </c>
      <c r="F28" s="108">
        <v>1651000</v>
      </c>
      <c r="G28" s="108">
        <f>F28+365760</f>
        <v>2016760</v>
      </c>
      <c r="H28" s="108">
        <v>2006600</v>
      </c>
    </row>
    <row r="29" spans="1:8" ht="19.5" customHeight="1">
      <c r="A29" s="335"/>
      <c r="B29" s="107" t="s">
        <v>621</v>
      </c>
      <c r="C29" s="108"/>
      <c r="D29" s="108"/>
      <c r="E29" s="108"/>
      <c r="F29" s="108"/>
      <c r="G29" s="108"/>
      <c r="H29" s="108">
        <v>242210</v>
      </c>
    </row>
    <row r="30" spans="1:8" ht="19.5" customHeight="1">
      <c r="A30" s="233"/>
      <c r="B30" s="234" t="s">
        <v>429</v>
      </c>
      <c r="C30" s="235">
        <f>C24+C25+C28</f>
        <v>37000000</v>
      </c>
      <c r="D30" s="235">
        <f>D24+D25</f>
        <v>2000000</v>
      </c>
      <c r="E30" s="235">
        <f>E24+E25+E26</f>
        <v>43160604</v>
      </c>
      <c r="F30" s="235">
        <f>F24+F25+F26+F27+F28</f>
        <v>59949612</v>
      </c>
      <c r="G30" s="235">
        <f>G24+G25+G26+G27+G28</f>
        <v>61565372</v>
      </c>
      <c r="H30" s="235">
        <f>SUM(H24:H29)</f>
        <v>16906126</v>
      </c>
    </row>
    <row r="31" spans="1:8" ht="19.5" customHeight="1">
      <c r="A31" s="233"/>
      <c r="B31" s="234" t="s">
        <v>428</v>
      </c>
      <c r="C31" s="235">
        <f aca="true" t="shared" si="2" ref="C31:H31">C20+C30</f>
        <v>37600000</v>
      </c>
      <c r="D31" s="235">
        <f t="shared" si="2"/>
        <v>2600000</v>
      </c>
      <c r="E31" s="235">
        <f t="shared" si="2"/>
        <v>43760604</v>
      </c>
      <c r="F31" s="235">
        <f t="shared" si="2"/>
        <v>61411604</v>
      </c>
      <c r="G31" s="235">
        <f t="shared" si="2"/>
        <v>64213609</v>
      </c>
      <c r="H31" s="235">
        <f t="shared" si="2"/>
        <v>18941591</v>
      </c>
    </row>
  </sheetData>
  <sheetProtection/>
  <mergeCells count="8">
    <mergeCell ref="H2:H5"/>
    <mergeCell ref="G2:G5"/>
    <mergeCell ref="B2:B5"/>
    <mergeCell ref="C2:C5"/>
    <mergeCell ref="A2:A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fitToWidth="0" fitToHeight="1" horizontalDpi="600" verticalDpi="600" orientation="landscape" paperSize="9" scale="87" r:id="rId1"/>
  <headerFooter alignWithMargins="0">
    <oddHeader>&amp;C5/2018. (IV.25.) számú költségvetési rendelethez 
ZALASZABAR KÖZSÉG ÖNKORMÁNYZATÁNAK ÉS INTÉZMÉNYÉNEK
2017.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2018-04-24T12:14:04Z</cp:lastPrinted>
  <dcterms:created xsi:type="dcterms:W3CDTF">2001-01-10T12:44:25Z</dcterms:created>
  <dcterms:modified xsi:type="dcterms:W3CDTF">2018-05-02T07:32:42Z</dcterms:modified>
  <cp:category/>
  <cp:version/>
  <cp:contentType/>
  <cp:contentStatus/>
</cp:coreProperties>
</file>