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.mell." sheetId="1" r:id="rId1"/>
  </sheets>
  <calcPr calcId="145621"/>
</workbook>
</file>

<file path=xl/calcChain.xml><?xml version="1.0" encoding="utf-8"?>
<calcChain xmlns="http://schemas.openxmlformats.org/spreadsheetml/2006/main">
  <c r="D104" i="1" l="1"/>
  <c r="E103" i="1"/>
  <c r="B103" i="1"/>
  <c r="F103" i="1" s="1"/>
  <c r="F102" i="1"/>
  <c r="F101" i="1"/>
  <c r="F100" i="1"/>
  <c r="F99" i="1"/>
  <c r="F97" i="1"/>
  <c r="F96" i="1"/>
  <c r="F95" i="1"/>
  <c r="F90" i="1"/>
  <c r="F89" i="1"/>
  <c r="F88" i="1"/>
  <c r="E87" i="1"/>
  <c r="B87" i="1"/>
  <c r="E86" i="1"/>
  <c r="B86" i="1"/>
  <c r="F86" i="1" s="1"/>
  <c r="F85" i="1"/>
  <c r="F84" i="1"/>
  <c r="F83" i="1"/>
  <c r="F82" i="1"/>
  <c r="E81" i="1"/>
  <c r="B81" i="1"/>
  <c r="F81" i="1" s="1"/>
  <c r="F80" i="1"/>
  <c r="E78" i="1"/>
  <c r="B78" i="1"/>
  <c r="F78" i="1" s="1"/>
  <c r="F77" i="1"/>
  <c r="F76" i="1"/>
  <c r="F75" i="1"/>
  <c r="F74" i="1"/>
  <c r="F73" i="1"/>
  <c r="F72" i="1"/>
  <c r="F71" i="1"/>
  <c r="F70" i="1"/>
  <c r="F69" i="1"/>
  <c r="F68" i="1"/>
  <c r="F67" i="1"/>
  <c r="F65" i="1"/>
  <c r="F64" i="1"/>
  <c r="F63" i="1"/>
  <c r="F62" i="1"/>
  <c r="F61" i="1"/>
  <c r="F60" i="1"/>
  <c r="E59" i="1"/>
  <c r="B59" i="1"/>
  <c r="F59" i="1" s="1"/>
  <c r="E58" i="1"/>
  <c r="B58" i="1"/>
  <c r="F58" i="1" s="1"/>
  <c r="F57" i="1"/>
  <c r="F56" i="1"/>
  <c r="E54" i="1"/>
  <c r="B54" i="1"/>
  <c r="F54" i="1" s="1"/>
  <c r="E53" i="1"/>
  <c r="B53" i="1"/>
  <c r="F53" i="1" s="1"/>
  <c r="F52" i="1"/>
  <c r="F51" i="1"/>
  <c r="F50" i="1"/>
  <c r="F49" i="1"/>
  <c r="F48" i="1"/>
  <c r="F47" i="1"/>
  <c r="F46" i="1"/>
  <c r="F45" i="1"/>
  <c r="F44" i="1"/>
  <c r="E43" i="1"/>
  <c r="B43" i="1"/>
  <c r="F43" i="1" s="1"/>
  <c r="F42" i="1"/>
  <c r="F41" i="1"/>
  <c r="B39" i="1"/>
  <c r="F39" i="1" s="1"/>
  <c r="B38" i="1"/>
  <c r="F38" i="1" s="1"/>
  <c r="F37" i="1"/>
  <c r="F36" i="1"/>
  <c r="E35" i="1"/>
  <c r="B35" i="1"/>
  <c r="F35" i="1" s="1"/>
  <c r="F34" i="1"/>
  <c r="F33" i="1"/>
  <c r="F32" i="1"/>
  <c r="E27" i="1"/>
  <c r="B27" i="1"/>
  <c r="F26" i="1"/>
  <c r="B23" i="1"/>
  <c r="F22" i="1"/>
  <c r="F21" i="1"/>
  <c r="E20" i="1"/>
  <c r="B20" i="1"/>
  <c r="F20" i="1" s="1"/>
  <c r="F19" i="1"/>
  <c r="F18" i="1"/>
  <c r="F17" i="1"/>
  <c r="F16" i="1"/>
  <c r="F15" i="1"/>
  <c r="F14" i="1"/>
  <c r="E13" i="1"/>
  <c r="B13" i="1"/>
  <c r="F13" i="1" s="1"/>
  <c r="E12" i="1"/>
  <c r="B12" i="1"/>
  <c r="F12" i="1" s="1"/>
  <c r="F11" i="1"/>
  <c r="E10" i="1"/>
  <c r="B10" i="1"/>
  <c r="F10" i="1" s="1"/>
  <c r="F9" i="1"/>
  <c r="E5" i="1"/>
  <c r="E104" i="1" s="1"/>
  <c r="B5" i="1"/>
  <c r="F5" i="1" s="1"/>
  <c r="F104" i="1" l="1"/>
  <c r="B104" i="1"/>
</calcChain>
</file>

<file path=xl/sharedStrings.xml><?xml version="1.0" encoding="utf-8"?>
<sst xmlns="http://schemas.openxmlformats.org/spreadsheetml/2006/main" count="194" uniqueCount="111">
  <si>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</si>
  <si>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</si>
  <si>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</si>
  <si>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</si>
  <si>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</si>
  <si>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</si>
  <si>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</si>
  <si>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</si>
  <si>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</si>
  <si>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</si>
  <si>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</si>
  <si>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Zöld városközpont kialakítása Tiszavasváriban</t>
  </si>
  <si>
    <t>2019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</si>
  <si>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</si>
  <si>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</si>
  <si>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Tiszavasvári 144 és 145 helyrajzi számú ingatlanok megvásárlás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</si>
  <si>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</si>
  <si>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</si>
  <si>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</si>
  <si>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</si>
  <si>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</si>
  <si>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</si>
  <si>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</si>
  <si>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</si>
  <si>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</si>
  <si>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</si>
  <si>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</si>
  <si>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</si>
  <si>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</si>
  <si>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</si>
  <si>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</si>
  <si>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</si>
  <si>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</si>
  <si>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</si>
  <si>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</si>
  <si>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</si>
  <si>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</si>
  <si>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</si>
  <si>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</si>
  <si>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</si>
  <si>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</si>
  <si>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</si>
  <si>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</si>
  <si>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</si>
  <si>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</si>
  <si>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</si>
  <si>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</si>
  <si>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kártyaolvasó, telefon)</t>
  </si>
  <si>
    <t>Kis értékű informatikai és egyéb tárgyi eszközök beszerzése</t>
  </si>
  <si>
    <t>Mobiltelefon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</si>
  <si>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</si>
  <si>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</si>
  <si>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</si>
  <si>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</si>
  <si>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</si>
  <si>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</si>
  <si>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Kis értékű informatikai és egyéb tárgyi eszközök beszerzése (gurulós szeméttároló, vízforraló, kávéfőző, szerszámos szekrény, almatura, vasaló, porszívó)</t>
  </si>
  <si>
    <t>Vérnyomásmérő, elsősegély dobozok beszerzése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</si>
  <si>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</si>
  <si>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</si>
  <si>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</si>
  <si>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</si>
  <si>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</si>
  <si>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Könyvtári könyvek beszerzése érdekeltségnövelő támogatásból</t>
  </si>
  <si>
    <t>Informatikai eszköz beszerzése érdekeltségnövelő támogatásból</t>
  </si>
  <si>
    <t>Hangtechnikai berendezések beszerzése könyvtári érdekeltségnövelő támogatásból</t>
  </si>
  <si>
    <t>Tárgyi eszközök beszerzése közművelődési érdekeltségnövelő támogatásból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</si>
  <si>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</si>
  <si>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</si>
  <si>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</si>
  <si>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</si>
  <si>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</si>
  <si>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</si>
  <si>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</si>
  <si>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</si>
  <si>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</si>
  <si>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</si>
  <si>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</si>
  <si>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</si>
  <si>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</si>
  <si>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</si>
  <si>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</si>
  <si>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</si>
  <si>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Pályázat</t>
  </si>
  <si>
    <t xml:space="preserve"> EFOP pályázat: Informatikai eszközök beszerzése</t>
  </si>
  <si>
    <t xml:space="preserve"> TOP pályázat egyéb tárgyi eszközök beszerzése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</si>
  <si>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</si>
  <si>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</si>
  <si>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</si>
  <si>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Kis értékű informatikai és egyéb tárgyi eszk. besz. többletbevételből</t>
  </si>
  <si>
    <t>Idős ellátás</t>
  </si>
  <si>
    <t>2 db mobiltelefon beszerzése vezetők részére min. 3 év használatra</t>
  </si>
  <si>
    <t>Konyhai eszközök beszerzése</t>
  </si>
  <si>
    <t>Karbantartási eszközök beszerzése</t>
  </si>
  <si>
    <t>2 db forgószék beszerzése</t>
  </si>
  <si>
    <t>Főzőüst beszerzése</t>
  </si>
  <si>
    <t>Kis értékű egyéb tárgyi eszk. besz. többletbevételből</t>
  </si>
  <si>
    <t>Támogató szolgálat</t>
  </si>
  <si>
    <t>1 db mobiltelefon beszerzése (150.000 Ft-os keretből)</t>
  </si>
  <si>
    <t>Jelzőrendszeres házi segítségnyújtás</t>
  </si>
  <si>
    <t>10 db jelzőkészülék beszerzése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</si>
  <si>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</si>
  <si>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</si>
  <si>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</si>
  <si>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</si>
  <si>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</si>
  <si>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Homokozók beszerzése (3 db)</t>
  </si>
  <si>
    <t>Csoportszobai játéktartó szekrény beszerzése</t>
  </si>
  <si>
    <t>Szőnyegek beszerzése a csoportszobákba (4 db)</t>
  </si>
  <si>
    <t>Konyhai eszközök beszerzése (mosogatószer adagoló, edények, tányérok, stb.)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</si>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</sst>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 CE"/>
      <charset val="238"/>
    </font>
    <font>
      <sz val="10"/>
      <color rgb="FFFF0000"/>
      <name val="Times New Roman CE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37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</xf>
    <xf numFmtId="0" fontId="11" fillId="0" borderId="9" xfId="3" applyFont="1" applyFill="1" applyBorder="1" applyAlignment="1" applyProtection="1">
      <alignment horizontal="left"/>
      <protection locked="0"/>
    </xf>
    <xf numFmtId="164" fontId="3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2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3" xfId="2" applyNumberFormat="1" applyFont="1" applyFill="1" applyBorder="1" applyAlignment="1" applyProtection="1">
      <alignment vertical="center" wrapText="1"/>
      <protection locked="0"/>
    </xf>
    <xf numFmtId="0" fontId="3" fillId="0" borderId="13" xfId="3" applyFont="1" applyFill="1" applyBorder="1" applyAlignment="1" applyProtection="1">
      <alignment horizontal="left"/>
      <protection locked="0"/>
    </xf>
    <xf numFmtId="164" fontId="3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Protection="1">
      <protection locked="0"/>
    </xf>
    <xf numFmtId="16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7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8" xfId="2" applyNumberFormat="1" applyFont="1" applyFill="1" applyBorder="1" applyAlignment="1" applyProtection="1">
      <alignment vertical="center" wrapText="1"/>
      <protection locked="0"/>
    </xf>
    <xf numFmtId="49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3" fillId="0" borderId="20" xfId="0" applyNumberFormat="1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vertical="center" wrapText="1"/>
    </xf>
    <xf numFmtId="164" fontId="13" fillId="0" borderId="21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22" xfId="2" applyNumberFormat="1" applyFont="1" applyFill="1" applyBorder="1" applyAlignment="1" applyProtection="1">
      <alignment vertical="center" wrapText="1"/>
      <protection locked="0"/>
    </xf>
    <xf numFmtId="49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3" xfId="0" applyNumberFormat="1" applyFont="1" applyFill="1" applyBorder="1" applyAlignment="1" applyProtection="1">
      <alignment vertical="center" wrapText="1"/>
      <protection locked="0"/>
    </xf>
    <xf numFmtId="164" fontId="13" fillId="0" borderId="24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1" fillId="0" borderId="5" xfId="2" applyNumberFormat="1" applyFont="1" applyFill="1" applyBorder="1" applyAlignment="1" applyProtection="1">
      <alignment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7" xfId="0" applyNumberFormat="1" applyFont="1" applyFill="1" applyBorder="1" applyAlignment="1" applyProtection="1">
      <alignment vertical="center" wrapText="1"/>
    </xf>
    <xf numFmtId="0" fontId="16" fillId="0" borderId="21" xfId="2" applyFont="1" applyFill="1" applyBorder="1" applyAlignment="1">
      <alignment vertical="center"/>
    </xf>
    <xf numFmtId="164" fontId="11" fillId="0" borderId="13" xfId="2" applyNumberFormat="1" applyFont="1" applyFill="1" applyBorder="1" applyAlignment="1" applyProtection="1">
      <alignment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1" fillId="0" borderId="9" xfId="2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0" fontId="16" fillId="0" borderId="21" xfId="2" applyFont="1" applyFill="1" applyBorder="1" applyAlignment="1">
      <alignment vertical="center" wrapText="1"/>
    </xf>
    <xf numFmtId="164" fontId="17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16" fillId="0" borderId="25" xfId="2" applyFont="1" applyFill="1" applyBorder="1" applyAlignment="1">
      <alignment vertical="center"/>
    </xf>
    <xf numFmtId="164" fontId="15" fillId="0" borderId="26" xfId="2" applyNumberFormat="1" applyFont="1" applyFill="1" applyBorder="1" applyAlignment="1" applyProtection="1">
      <alignment vertical="center" wrapText="1"/>
      <protection locked="0"/>
    </xf>
    <xf numFmtId="49" fontId="15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7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9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 applyProtection="1">
      <alignment vertical="center" wrapText="1"/>
    </xf>
    <xf numFmtId="164" fontId="16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13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4" fillId="0" borderId="15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49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  <protection locked="0"/>
    </xf>
    <xf numFmtId="164" fontId="16" fillId="0" borderId="24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quotePrefix="1" applyFont="1" applyFill="1" applyBorder="1" applyAlignment="1">
      <alignment vertical="center" wrapText="1"/>
    </xf>
    <xf numFmtId="0" fontId="16" fillId="0" borderId="29" xfId="0" quotePrefix="1" applyFont="1" applyFill="1" applyBorder="1" applyAlignment="1">
      <alignment vertical="center"/>
    </xf>
    <xf numFmtId="164" fontId="16" fillId="0" borderId="30" xfId="0" applyNumberFormat="1" applyFont="1" applyFill="1" applyBorder="1" applyAlignment="1" applyProtection="1">
      <alignment vertical="center" wrapText="1"/>
      <protection locked="0"/>
    </xf>
    <xf numFmtId="49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7" xfId="0" applyNumberFormat="1" applyFont="1" applyFill="1" applyBorder="1" applyAlignment="1" applyProtection="1">
      <alignment vertical="center" wrapText="1"/>
      <protection locked="0"/>
    </xf>
    <xf numFmtId="164" fontId="16" fillId="0" borderId="28" xfId="0" applyNumberFormat="1" applyFont="1" applyFill="1" applyBorder="1" applyAlignment="1" applyProtection="1">
      <alignment vertical="center" wrapText="1"/>
    </xf>
    <xf numFmtId="0" fontId="16" fillId="0" borderId="16" xfId="0" quotePrefix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vertical="center"/>
    </xf>
    <xf numFmtId="164" fontId="21" fillId="0" borderId="0" xfId="0" applyNumberFormat="1" applyFont="1" applyFill="1" applyAlignment="1">
      <alignment vertical="center" wrapText="1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19" fillId="0" borderId="12" xfId="0" applyFont="1" applyFill="1" applyBorder="1" applyAlignment="1">
      <alignment vertical="center"/>
    </xf>
    <xf numFmtId="3" fontId="16" fillId="0" borderId="13" xfId="1" applyNumberFormat="1" applyFont="1" applyFill="1" applyBorder="1" applyAlignment="1">
      <alignment vertical="center"/>
    </xf>
    <xf numFmtId="3" fontId="16" fillId="0" borderId="14" xfId="1" applyNumberFormat="1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Fill="1" applyBorder="1" applyAlignment="1">
      <alignment vertical="center"/>
    </xf>
    <xf numFmtId="3" fontId="23" fillId="0" borderId="13" xfId="1" applyNumberFormat="1" applyFont="1" applyFill="1" applyBorder="1" applyAlignment="1">
      <alignment vertical="center"/>
    </xf>
    <xf numFmtId="49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vertical="center" wrapText="1"/>
      <protection locked="0"/>
    </xf>
    <xf numFmtId="3" fontId="23" fillId="0" borderId="14" xfId="1" applyNumberFormat="1" applyFont="1" applyFill="1" applyBorder="1" applyAlignment="1">
      <alignment vertical="center"/>
    </xf>
    <xf numFmtId="164" fontId="23" fillId="0" borderId="15" xfId="0" applyNumberFormat="1" applyFont="1" applyFill="1" applyBorder="1" applyAlignment="1" applyProtection="1">
      <alignment vertical="center" wrapText="1"/>
    </xf>
    <xf numFmtId="164" fontId="16" fillId="0" borderId="29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5" xfId="0" applyNumberFormat="1" applyFont="1" applyFill="1" applyBorder="1" applyAlignment="1" applyProtection="1">
      <alignment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3" applyFont="1" applyFill="1" applyBorder="1" applyProtection="1">
      <protection locked="0"/>
    </xf>
    <xf numFmtId="0" fontId="16" fillId="0" borderId="12" xfId="3" quotePrefix="1" applyFont="1" applyFill="1" applyBorder="1" applyProtection="1">
      <protection locked="0"/>
    </xf>
    <xf numFmtId="0" fontId="16" fillId="0" borderId="32" xfId="0" quotePrefix="1" applyFont="1" applyFill="1" applyBorder="1" applyAlignment="1">
      <alignment vertical="center"/>
    </xf>
    <xf numFmtId="164" fontId="16" fillId="0" borderId="18" xfId="0" applyNumberFormat="1" applyFont="1" applyFill="1" applyBorder="1" applyAlignment="1" applyProtection="1">
      <alignment vertical="center" wrapTex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9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vertical="center" wrapText="1"/>
    </xf>
    <xf numFmtId="0" fontId="16" fillId="0" borderId="33" xfId="0" quotePrefix="1" applyFont="1" applyFill="1" applyBorder="1" applyAlignment="1">
      <alignment vertical="center" wrapText="1"/>
    </xf>
    <xf numFmtId="164" fontId="23" fillId="0" borderId="34" xfId="0" applyNumberFormat="1" applyFont="1" applyFill="1" applyBorder="1" applyAlignment="1" applyProtection="1">
      <alignment horizontal="left" vertical="center" wrapText="1"/>
    </xf>
    <xf numFmtId="164" fontId="23" fillId="0" borderId="35" xfId="0" applyNumberFormat="1" applyFont="1" applyFill="1" applyBorder="1" applyAlignment="1" applyProtection="1">
      <alignment vertical="center" wrapText="1"/>
    </xf>
    <xf numFmtId="164" fontId="14" fillId="2" borderId="36" xfId="0" applyNumberFormat="1" applyFont="1" applyFill="1" applyBorder="1" applyAlignment="1" applyProtection="1">
      <alignment vertical="center" wrapText="1"/>
    </xf>
    <xf numFmtId="164" fontId="14" fillId="0" borderId="3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2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2 2" xfId="11"/>
    <cellStyle name="Ezres 3" xfId="12"/>
    <cellStyle name="Ezres 3 2" xfId="13"/>
    <cellStyle name="Ezres 4" xfId="14"/>
    <cellStyle name="Ezres 4 2" xfId="15"/>
    <cellStyle name="Ezres 4 2 2" xfId="16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"/>
    <cellStyle name="Normál 3" xfId="21"/>
    <cellStyle name="Normál 3 2" xfId="22"/>
    <cellStyle name="Normál 3 2 2" xfId="23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104"/>
  <sheetViews>
    <sheetView tabSelected="1" zoomScaleNormal="100" zoomScalePageLayoutView="115" workbookViewId="0">
      <selection activeCell="B6" sqref="B6:B8"/>
    </sheetView>
  </sheetViews>
  <sheetFormatPr defaultRowHeight="12.75" x14ac:dyDescent="0.2"/>
  <cols>
    <col min="1" max="1" width="61.33203125" style="136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256" width="9.33203125" style="2"/>
    <col min="257" max="257" width="61.33203125" style="2" customWidth="1"/>
    <col min="258" max="258" width="15.6640625" style="2" customWidth="1"/>
    <col min="259" max="259" width="16.33203125" style="2" customWidth="1"/>
    <col min="260" max="260" width="18" style="2" customWidth="1"/>
    <col min="261" max="261" width="16.6640625" style="2" customWidth="1"/>
    <col min="262" max="262" width="18.83203125" style="2" customWidth="1"/>
    <col min="263" max="264" width="12.83203125" style="2" customWidth="1"/>
    <col min="265" max="265" width="13.83203125" style="2" customWidth="1"/>
    <col min="266" max="512" width="9.33203125" style="2"/>
    <col min="513" max="513" width="61.33203125" style="2" customWidth="1"/>
    <col min="514" max="514" width="15.6640625" style="2" customWidth="1"/>
    <col min="515" max="515" width="16.33203125" style="2" customWidth="1"/>
    <col min="516" max="516" width="18" style="2" customWidth="1"/>
    <col min="517" max="517" width="16.6640625" style="2" customWidth="1"/>
    <col min="518" max="518" width="18.83203125" style="2" customWidth="1"/>
    <col min="519" max="520" width="12.83203125" style="2" customWidth="1"/>
    <col min="521" max="521" width="13.83203125" style="2" customWidth="1"/>
    <col min="522" max="768" width="9.33203125" style="2"/>
    <col min="769" max="769" width="61.33203125" style="2" customWidth="1"/>
    <col min="770" max="770" width="15.6640625" style="2" customWidth="1"/>
    <col min="771" max="771" width="16.33203125" style="2" customWidth="1"/>
    <col min="772" max="772" width="18" style="2" customWidth="1"/>
    <col min="773" max="773" width="16.6640625" style="2" customWidth="1"/>
    <col min="774" max="774" width="18.83203125" style="2" customWidth="1"/>
    <col min="775" max="776" width="12.83203125" style="2" customWidth="1"/>
    <col min="777" max="777" width="13.83203125" style="2" customWidth="1"/>
    <col min="778" max="1024" width="9.33203125" style="2"/>
    <col min="1025" max="1025" width="61.33203125" style="2" customWidth="1"/>
    <col min="1026" max="1026" width="15.6640625" style="2" customWidth="1"/>
    <col min="1027" max="1027" width="16.33203125" style="2" customWidth="1"/>
    <col min="1028" max="1028" width="18" style="2" customWidth="1"/>
    <col min="1029" max="1029" width="16.6640625" style="2" customWidth="1"/>
    <col min="1030" max="1030" width="18.83203125" style="2" customWidth="1"/>
    <col min="1031" max="1032" width="12.83203125" style="2" customWidth="1"/>
    <col min="1033" max="1033" width="13.83203125" style="2" customWidth="1"/>
    <col min="1034" max="1280" width="9.33203125" style="2"/>
    <col min="1281" max="1281" width="61.33203125" style="2" customWidth="1"/>
    <col min="1282" max="1282" width="15.6640625" style="2" customWidth="1"/>
    <col min="1283" max="1283" width="16.33203125" style="2" customWidth="1"/>
    <col min="1284" max="1284" width="18" style="2" customWidth="1"/>
    <col min="1285" max="1285" width="16.6640625" style="2" customWidth="1"/>
    <col min="1286" max="1286" width="18.83203125" style="2" customWidth="1"/>
    <col min="1287" max="1288" width="12.83203125" style="2" customWidth="1"/>
    <col min="1289" max="1289" width="13.83203125" style="2" customWidth="1"/>
    <col min="1290" max="1536" width="9.33203125" style="2"/>
    <col min="1537" max="1537" width="61.33203125" style="2" customWidth="1"/>
    <col min="1538" max="1538" width="15.6640625" style="2" customWidth="1"/>
    <col min="1539" max="1539" width="16.33203125" style="2" customWidth="1"/>
    <col min="1540" max="1540" width="18" style="2" customWidth="1"/>
    <col min="1541" max="1541" width="16.6640625" style="2" customWidth="1"/>
    <col min="1542" max="1542" width="18.83203125" style="2" customWidth="1"/>
    <col min="1543" max="1544" width="12.83203125" style="2" customWidth="1"/>
    <col min="1545" max="1545" width="13.83203125" style="2" customWidth="1"/>
    <col min="1546" max="1792" width="9.33203125" style="2"/>
    <col min="1793" max="1793" width="61.33203125" style="2" customWidth="1"/>
    <col min="1794" max="1794" width="15.6640625" style="2" customWidth="1"/>
    <col min="1795" max="1795" width="16.33203125" style="2" customWidth="1"/>
    <col min="1796" max="1796" width="18" style="2" customWidth="1"/>
    <col min="1797" max="1797" width="16.6640625" style="2" customWidth="1"/>
    <col min="1798" max="1798" width="18.83203125" style="2" customWidth="1"/>
    <col min="1799" max="1800" width="12.83203125" style="2" customWidth="1"/>
    <col min="1801" max="1801" width="13.83203125" style="2" customWidth="1"/>
    <col min="1802" max="2048" width="9.33203125" style="2"/>
    <col min="2049" max="2049" width="61.33203125" style="2" customWidth="1"/>
    <col min="2050" max="2050" width="15.6640625" style="2" customWidth="1"/>
    <col min="2051" max="2051" width="16.33203125" style="2" customWidth="1"/>
    <col min="2052" max="2052" width="18" style="2" customWidth="1"/>
    <col min="2053" max="2053" width="16.6640625" style="2" customWidth="1"/>
    <col min="2054" max="2054" width="18.83203125" style="2" customWidth="1"/>
    <col min="2055" max="2056" width="12.83203125" style="2" customWidth="1"/>
    <col min="2057" max="2057" width="13.83203125" style="2" customWidth="1"/>
    <col min="2058" max="2304" width="9.33203125" style="2"/>
    <col min="2305" max="2305" width="61.33203125" style="2" customWidth="1"/>
    <col min="2306" max="2306" width="15.6640625" style="2" customWidth="1"/>
    <col min="2307" max="2307" width="16.33203125" style="2" customWidth="1"/>
    <col min="2308" max="2308" width="18" style="2" customWidth="1"/>
    <col min="2309" max="2309" width="16.6640625" style="2" customWidth="1"/>
    <col min="2310" max="2310" width="18.83203125" style="2" customWidth="1"/>
    <col min="2311" max="2312" width="12.83203125" style="2" customWidth="1"/>
    <col min="2313" max="2313" width="13.83203125" style="2" customWidth="1"/>
    <col min="2314" max="2560" width="9.33203125" style="2"/>
    <col min="2561" max="2561" width="61.33203125" style="2" customWidth="1"/>
    <col min="2562" max="2562" width="15.6640625" style="2" customWidth="1"/>
    <col min="2563" max="2563" width="16.33203125" style="2" customWidth="1"/>
    <col min="2564" max="2564" width="18" style="2" customWidth="1"/>
    <col min="2565" max="2565" width="16.6640625" style="2" customWidth="1"/>
    <col min="2566" max="2566" width="18.83203125" style="2" customWidth="1"/>
    <col min="2567" max="2568" width="12.83203125" style="2" customWidth="1"/>
    <col min="2569" max="2569" width="13.83203125" style="2" customWidth="1"/>
    <col min="2570" max="2816" width="9.33203125" style="2"/>
    <col min="2817" max="2817" width="61.33203125" style="2" customWidth="1"/>
    <col min="2818" max="2818" width="15.6640625" style="2" customWidth="1"/>
    <col min="2819" max="2819" width="16.33203125" style="2" customWidth="1"/>
    <col min="2820" max="2820" width="18" style="2" customWidth="1"/>
    <col min="2821" max="2821" width="16.6640625" style="2" customWidth="1"/>
    <col min="2822" max="2822" width="18.83203125" style="2" customWidth="1"/>
    <col min="2823" max="2824" width="12.83203125" style="2" customWidth="1"/>
    <col min="2825" max="2825" width="13.83203125" style="2" customWidth="1"/>
    <col min="2826" max="3072" width="9.33203125" style="2"/>
    <col min="3073" max="3073" width="61.33203125" style="2" customWidth="1"/>
    <col min="3074" max="3074" width="15.6640625" style="2" customWidth="1"/>
    <col min="3075" max="3075" width="16.33203125" style="2" customWidth="1"/>
    <col min="3076" max="3076" width="18" style="2" customWidth="1"/>
    <col min="3077" max="3077" width="16.6640625" style="2" customWidth="1"/>
    <col min="3078" max="3078" width="18.83203125" style="2" customWidth="1"/>
    <col min="3079" max="3080" width="12.83203125" style="2" customWidth="1"/>
    <col min="3081" max="3081" width="13.83203125" style="2" customWidth="1"/>
    <col min="3082" max="3328" width="9.33203125" style="2"/>
    <col min="3329" max="3329" width="61.33203125" style="2" customWidth="1"/>
    <col min="3330" max="3330" width="15.6640625" style="2" customWidth="1"/>
    <col min="3331" max="3331" width="16.33203125" style="2" customWidth="1"/>
    <col min="3332" max="3332" width="18" style="2" customWidth="1"/>
    <col min="3333" max="3333" width="16.6640625" style="2" customWidth="1"/>
    <col min="3334" max="3334" width="18.83203125" style="2" customWidth="1"/>
    <col min="3335" max="3336" width="12.83203125" style="2" customWidth="1"/>
    <col min="3337" max="3337" width="13.83203125" style="2" customWidth="1"/>
    <col min="3338" max="3584" width="9.33203125" style="2"/>
    <col min="3585" max="3585" width="61.33203125" style="2" customWidth="1"/>
    <col min="3586" max="3586" width="15.6640625" style="2" customWidth="1"/>
    <col min="3587" max="3587" width="16.33203125" style="2" customWidth="1"/>
    <col min="3588" max="3588" width="18" style="2" customWidth="1"/>
    <col min="3589" max="3589" width="16.6640625" style="2" customWidth="1"/>
    <col min="3590" max="3590" width="18.83203125" style="2" customWidth="1"/>
    <col min="3591" max="3592" width="12.83203125" style="2" customWidth="1"/>
    <col min="3593" max="3593" width="13.83203125" style="2" customWidth="1"/>
    <col min="3594" max="3840" width="9.33203125" style="2"/>
    <col min="3841" max="3841" width="61.33203125" style="2" customWidth="1"/>
    <col min="3842" max="3842" width="15.6640625" style="2" customWidth="1"/>
    <col min="3843" max="3843" width="16.33203125" style="2" customWidth="1"/>
    <col min="3844" max="3844" width="18" style="2" customWidth="1"/>
    <col min="3845" max="3845" width="16.6640625" style="2" customWidth="1"/>
    <col min="3846" max="3846" width="18.83203125" style="2" customWidth="1"/>
    <col min="3847" max="3848" width="12.83203125" style="2" customWidth="1"/>
    <col min="3849" max="3849" width="13.83203125" style="2" customWidth="1"/>
    <col min="3850" max="4096" width="9.33203125" style="2"/>
    <col min="4097" max="4097" width="61.33203125" style="2" customWidth="1"/>
    <col min="4098" max="4098" width="15.6640625" style="2" customWidth="1"/>
    <col min="4099" max="4099" width="16.33203125" style="2" customWidth="1"/>
    <col min="4100" max="4100" width="18" style="2" customWidth="1"/>
    <col min="4101" max="4101" width="16.6640625" style="2" customWidth="1"/>
    <col min="4102" max="4102" width="18.83203125" style="2" customWidth="1"/>
    <col min="4103" max="4104" width="12.83203125" style="2" customWidth="1"/>
    <col min="4105" max="4105" width="13.83203125" style="2" customWidth="1"/>
    <col min="4106" max="4352" width="9.33203125" style="2"/>
    <col min="4353" max="4353" width="61.33203125" style="2" customWidth="1"/>
    <col min="4354" max="4354" width="15.6640625" style="2" customWidth="1"/>
    <col min="4355" max="4355" width="16.33203125" style="2" customWidth="1"/>
    <col min="4356" max="4356" width="18" style="2" customWidth="1"/>
    <col min="4357" max="4357" width="16.6640625" style="2" customWidth="1"/>
    <col min="4358" max="4358" width="18.83203125" style="2" customWidth="1"/>
    <col min="4359" max="4360" width="12.83203125" style="2" customWidth="1"/>
    <col min="4361" max="4361" width="13.83203125" style="2" customWidth="1"/>
    <col min="4362" max="4608" width="9.33203125" style="2"/>
    <col min="4609" max="4609" width="61.33203125" style="2" customWidth="1"/>
    <col min="4610" max="4610" width="15.6640625" style="2" customWidth="1"/>
    <col min="4611" max="4611" width="16.33203125" style="2" customWidth="1"/>
    <col min="4612" max="4612" width="18" style="2" customWidth="1"/>
    <col min="4613" max="4613" width="16.6640625" style="2" customWidth="1"/>
    <col min="4614" max="4614" width="18.83203125" style="2" customWidth="1"/>
    <col min="4615" max="4616" width="12.83203125" style="2" customWidth="1"/>
    <col min="4617" max="4617" width="13.83203125" style="2" customWidth="1"/>
    <col min="4618" max="4864" width="9.33203125" style="2"/>
    <col min="4865" max="4865" width="61.33203125" style="2" customWidth="1"/>
    <col min="4866" max="4866" width="15.6640625" style="2" customWidth="1"/>
    <col min="4867" max="4867" width="16.33203125" style="2" customWidth="1"/>
    <col min="4868" max="4868" width="18" style="2" customWidth="1"/>
    <col min="4869" max="4869" width="16.6640625" style="2" customWidth="1"/>
    <col min="4870" max="4870" width="18.83203125" style="2" customWidth="1"/>
    <col min="4871" max="4872" width="12.83203125" style="2" customWidth="1"/>
    <col min="4873" max="4873" width="13.83203125" style="2" customWidth="1"/>
    <col min="4874" max="5120" width="9.33203125" style="2"/>
    <col min="5121" max="5121" width="61.33203125" style="2" customWidth="1"/>
    <col min="5122" max="5122" width="15.6640625" style="2" customWidth="1"/>
    <col min="5123" max="5123" width="16.33203125" style="2" customWidth="1"/>
    <col min="5124" max="5124" width="18" style="2" customWidth="1"/>
    <col min="5125" max="5125" width="16.6640625" style="2" customWidth="1"/>
    <col min="5126" max="5126" width="18.83203125" style="2" customWidth="1"/>
    <col min="5127" max="5128" width="12.83203125" style="2" customWidth="1"/>
    <col min="5129" max="5129" width="13.83203125" style="2" customWidth="1"/>
    <col min="5130" max="5376" width="9.33203125" style="2"/>
    <col min="5377" max="5377" width="61.33203125" style="2" customWidth="1"/>
    <col min="5378" max="5378" width="15.6640625" style="2" customWidth="1"/>
    <col min="5379" max="5379" width="16.33203125" style="2" customWidth="1"/>
    <col min="5380" max="5380" width="18" style="2" customWidth="1"/>
    <col min="5381" max="5381" width="16.6640625" style="2" customWidth="1"/>
    <col min="5382" max="5382" width="18.83203125" style="2" customWidth="1"/>
    <col min="5383" max="5384" width="12.83203125" style="2" customWidth="1"/>
    <col min="5385" max="5385" width="13.83203125" style="2" customWidth="1"/>
    <col min="5386" max="5632" width="9.33203125" style="2"/>
    <col min="5633" max="5633" width="61.33203125" style="2" customWidth="1"/>
    <col min="5634" max="5634" width="15.6640625" style="2" customWidth="1"/>
    <col min="5635" max="5635" width="16.33203125" style="2" customWidth="1"/>
    <col min="5636" max="5636" width="18" style="2" customWidth="1"/>
    <col min="5637" max="5637" width="16.6640625" style="2" customWidth="1"/>
    <col min="5638" max="5638" width="18.83203125" style="2" customWidth="1"/>
    <col min="5639" max="5640" width="12.83203125" style="2" customWidth="1"/>
    <col min="5641" max="5641" width="13.83203125" style="2" customWidth="1"/>
    <col min="5642" max="5888" width="9.33203125" style="2"/>
    <col min="5889" max="5889" width="61.33203125" style="2" customWidth="1"/>
    <col min="5890" max="5890" width="15.6640625" style="2" customWidth="1"/>
    <col min="5891" max="5891" width="16.33203125" style="2" customWidth="1"/>
    <col min="5892" max="5892" width="18" style="2" customWidth="1"/>
    <col min="5893" max="5893" width="16.6640625" style="2" customWidth="1"/>
    <col min="5894" max="5894" width="18.83203125" style="2" customWidth="1"/>
    <col min="5895" max="5896" width="12.83203125" style="2" customWidth="1"/>
    <col min="5897" max="5897" width="13.83203125" style="2" customWidth="1"/>
    <col min="5898" max="6144" width="9.33203125" style="2"/>
    <col min="6145" max="6145" width="61.33203125" style="2" customWidth="1"/>
    <col min="6146" max="6146" width="15.6640625" style="2" customWidth="1"/>
    <col min="6147" max="6147" width="16.33203125" style="2" customWidth="1"/>
    <col min="6148" max="6148" width="18" style="2" customWidth="1"/>
    <col min="6149" max="6149" width="16.6640625" style="2" customWidth="1"/>
    <col min="6150" max="6150" width="18.83203125" style="2" customWidth="1"/>
    <col min="6151" max="6152" width="12.83203125" style="2" customWidth="1"/>
    <col min="6153" max="6153" width="13.83203125" style="2" customWidth="1"/>
    <col min="6154" max="6400" width="9.33203125" style="2"/>
    <col min="6401" max="6401" width="61.33203125" style="2" customWidth="1"/>
    <col min="6402" max="6402" width="15.6640625" style="2" customWidth="1"/>
    <col min="6403" max="6403" width="16.33203125" style="2" customWidth="1"/>
    <col min="6404" max="6404" width="18" style="2" customWidth="1"/>
    <col min="6405" max="6405" width="16.6640625" style="2" customWidth="1"/>
    <col min="6406" max="6406" width="18.83203125" style="2" customWidth="1"/>
    <col min="6407" max="6408" width="12.83203125" style="2" customWidth="1"/>
    <col min="6409" max="6409" width="13.83203125" style="2" customWidth="1"/>
    <col min="6410" max="6656" width="9.33203125" style="2"/>
    <col min="6657" max="6657" width="61.33203125" style="2" customWidth="1"/>
    <col min="6658" max="6658" width="15.6640625" style="2" customWidth="1"/>
    <col min="6659" max="6659" width="16.33203125" style="2" customWidth="1"/>
    <col min="6660" max="6660" width="18" style="2" customWidth="1"/>
    <col min="6661" max="6661" width="16.6640625" style="2" customWidth="1"/>
    <col min="6662" max="6662" width="18.83203125" style="2" customWidth="1"/>
    <col min="6663" max="6664" width="12.83203125" style="2" customWidth="1"/>
    <col min="6665" max="6665" width="13.83203125" style="2" customWidth="1"/>
    <col min="6666" max="6912" width="9.33203125" style="2"/>
    <col min="6913" max="6913" width="61.33203125" style="2" customWidth="1"/>
    <col min="6914" max="6914" width="15.6640625" style="2" customWidth="1"/>
    <col min="6915" max="6915" width="16.33203125" style="2" customWidth="1"/>
    <col min="6916" max="6916" width="18" style="2" customWidth="1"/>
    <col min="6917" max="6917" width="16.6640625" style="2" customWidth="1"/>
    <col min="6918" max="6918" width="18.83203125" style="2" customWidth="1"/>
    <col min="6919" max="6920" width="12.83203125" style="2" customWidth="1"/>
    <col min="6921" max="6921" width="13.83203125" style="2" customWidth="1"/>
    <col min="6922" max="7168" width="9.33203125" style="2"/>
    <col min="7169" max="7169" width="61.33203125" style="2" customWidth="1"/>
    <col min="7170" max="7170" width="15.6640625" style="2" customWidth="1"/>
    <col min="7171" max="7171" width="16.33203125" style="2" customWidth="1"/>
    <col min="7172" max="7172" width="18" style="2" customWidth="1"/>
    <col min="7173" max="7173" width="16.6640625" style="2" customWidth="1"/>
    <col min="7174" max="7174" width="18.83203125" style="2" customWidth="1"/>
    <col min="7175" max="7176" width="12.83203125" style="2" customWidth="1"/>
    <col min="7177" max="7177" width="13.83203125" style="2" customWidth="1"/>
    <col min="7178" max="7424" width="9.33203125" style="2"/>
    <col min="7425" max="7425" width="61.33203125" style="2" customWidth="1"/>
    <col min="7426" max="7426" width="15.6640625" style="2" customWidth="1"/>
    <col min="7427" max="7427" width="16.33203125" style="2" customWidth="1"/>
    <col min="7428" max="7428" width="18" style="2" customWidth="1"/>
    <col min="7429" max="7429" width="16.6640625" style="2" customWidth="1"/>
    <col min="7430" max="7430" width="18.83203125" style="2" customWidth="1"/>
    <col min="7431" max="7432" width="12.83203125" style="2" customWidth="1"/>
    <col min="7433" max="7433" width="13.83203125" style="2" customWidth="1"/>
    <col min="7434" max="7680" width="9.33203125" style="2"/>
    <col min="7681" max="7681" width="61.33203125" style="2" customWidth="1"/>
    <col min="7682" max="7682" width="15.6640625" style="2" customWidth="1"/>
    <col min="7683" max="7683" width="16.33203125" style="2" customWidth="1"/>
    <col min="7684" max="7684" width="18" style="2" customWidth="1"/>
    <col min="7685" max="7685" width="16.6640625" style="2" customWidth="1"/>
    <col min="7686" max="7686" width="18.83203125" style="2" customWidth="1"/>
    <col min="7687" max="7688" width="12.83203125" style="2" customWidth="1"/>
    <col min="7689" max="7689" width="13.83203125" style="2" customWidth="1"/>
    <col min="7690" max="7936" width="9.33203125" style="2"/>
    <col min="7937" max="7937" width="61.33203125" style="2" customWidth="1"/>
    <col min="7938" max="7938" width="15.6640625" style="2" customWidth="1"/>
    <col min="7939" max="7939" width="16.33203125" style="2" customWidth="1"/>
    <col min="7940" max="7940" width="18" style="2" customWidth="1"/>
    <col min="7941" max="7941" width="16.6640625" style="2" customWidth="1"/>
    <col min="7942" max="7942" width="18.83203125" style="2" customWidth="1"/>
    <col min="7943" max="7944" width="12.83203125" style="2" customWidth="1"/>
    <col min="7945" max="7945" width="13.83203125" style="2" customWidth="1"/>
    <col min="7946" max="8192" width="9.33203125" style="2"/>
    <col min="8193" max="8193" width="61.33203125" style="2" customWidth="1"/>
    <col min="8194" max="8194" width="15.6640625" style="2" customWidth="1"/>
    <col min="8195" max="8195" width="16.33203125" style="2" customWidth="1"/>
    <col min="8196" max="8196" width="18" style="2" customWidth="1"/>
    <col min="8197" max="8197" width="16.6640625" style="2" customWidth="1"/>
    <col min="8198" max="8198" width="18.83203125" style="2" customWidth="1"/>
    <col min="8199" max="8200" width="12.83203125" style="2" customWidth="1"/>
    <col min="8201" max="8201" width="13.83203125" style="2" customWidth="1"/>
    <col min="8202" max="8448" width="9.33203125" style="2"/>
    <col min="8449" max="8449" width="61.33203125" style="2" customWidth="1"/>
    <col min="8450" max="8450" width="15.6640625" style="2" customWidth="1"/>
    <col min="8451" max="8451" width="16.33203125" style="2" customWidth="1"/>
    <col min="8452" max="8452" width="18" style="2" customWidth="1"/>
    <col min="8453" max="8453" width="16.6640625" style="2" customWidth="1"/>
    <col min="8454" max="8454" width="18.83203125" style="2" customWidth="1"/>
    <col min="8455" max="8456" width="12.83203125" style="2" customWidth="1"/>
    <col min="8457" max="8457" width="13.83203125" style="2" customWidth="1"/>
    <col min="8458" max="8704" width="9.33203125" style="2"/>
    <col min="8705" max="8705" width="61.33203125" style="2" customWidth="1"/>
    <col min="8706" max="8706" width="15.6640625" style="2" customWidth="1"/>
    <col min="8707" max="8707" width="16.33203125" style="2" customWidth="1"/>
    <col min="8708" max="8708" width="18" style="2" customWidth="1"/>
    <col min="8709" max="8709" width="16.6640625" style="2" customWidth="1"/>
    <col min="8710" max="8710" width="18.83203125" style="2" customWidth="1"/>
    <col min="8711" max="8712" width="12.83203125" style="2" customWidth="1"/>
    <col min="8713" max="8713" width="13.83203125" style="2" customWidth="1"/>
    <col min="8714" max="8960" width="9.33203125" style="2"/>
    <col min="8961" max="8961" width="61.33203125" style="2" customWidth="1"/>
    <col min="8962" max="8962" width="15.6640625" style="2" customWidth="1"/>
    <col min="8963" max="8963" width="16.33203125" style="2" customWidth="1"/>
    <col min="8964" max="8964" width="18" style="2" customWidth="1"/>
    <col min="8965" max="8965" width="16.6640625" style="2" customWidth="1"/>
    <col min="8966" max="8966" width="18.83203125" style="2" customWidth="1"/>
    <col min="8967" max="8968" width="12.83203125" style="2" customWidth="1"/>
    <col min="8969" max="8969" width="13.83203125" style="2" customWidth="1"/>
    <col min="8970" max="9216" width="9.33203125" style="2"/>
    <col min="9217" max="9217" width="61.33203125" style="2" customWidth="1"/>
    <col min="9218" max="9218" width="15.6640625" style="2" customWidth="1"/>
    <col min="9219" max="9219" width="16.33203125" style="2" customWidth="1"/>
    <col min="9220" max="9220" width="18" style="2" customWidth="1"/>
    <col min="9221" max="9221" width="16.6640625" style="2" customWidth="1"/>
    <col min="9222" max="9222" width="18.83203125" style="2" customWidth="1"/>
    <col min="9223" max="9224" width="12.83203125" style="2" customWidth="1"/>
    <col min="9225" max="9225" width="13.83203125" style="2" customWidth="1"/>
    <col min="9226" max="9472" width="9.33203125" style="2"/>
    <col min="9473" max="9473" width="61.33203125" style="2" customWidth="1"/>
    <col min="9474" max="9474" width="15.6640625" style="2" customWidth="1"/>
    <col min="9475" max="9475" width="16.33203125" style="2" customWidth="1"/>
    <col min="9476" max="9476" width="18" style="2" customWidth="1"/>
    <col min="9477" max="9477" width="16.6640625" style="2" customWidth="1"/>
    <col min="9478" max="9478" width="18.83203125" style="2" customWidth="1"/>
    <col min="9479" max="9480" width="12.83203125" style="2" customWidth="1"/>
    <col min="9481" max="9481" width="13.83203125" style="2" customWidth="1"/>
    <col min="9482" max="9728" width="9.33203125" style="2"/>
    <col min="9729" max="9729" width="61.33203125" style="2" customWidth="1"/>
    <col min="9730" max="9730" width="15.6640625" style="2" customWidth="1"/>
    <col min="9731" max="9731" width="16.33203125" style="2" customWidth="1"/>
    <col min="9732" max="9732" width="18" style="2" customWidth="1"/>
    <col min="9733" max="9733" width="16.6640625" style="2" customWidth="1"/>
    <col min="9734" max="9734" width="18.83203125" style="2" customWidth="1"/>
    <col min="9735" max="9736" width="12.83203125" style="2" customWidth="1"/>
    <col min="9737" max="9737" width="13.83203125" style="2" customWidth="1"/>
    <col min="9738" max="9984" width="9.33203125" style="2"/>
    <col min="9985" max="9985" width="61.33203125" style="2" customWidth="1"/>
    <col min="9986" max="9986" width="15.6640625" style="2" customWidth="1"/>
    <col min="9987" max="9987" width="16.33203125" style="2" customWidth="1"/>
    <col min="9988" max="9988" width="18" style="2" customWidth="1"/>
    <col min="9989" max="9989" width="16.6640625" style="2" customWidth="1"/>
    <col min="9990" max="9990" width="18.83203125" style="2" customWidth="1"/>
    <col min="9991" max="9992" width="12.83203125" style="2" customWidth="1"/>
    <col min="9993" max="9993" width="13.83203125" style="2" customWidth="1"/>
    <col min="9994" max="10240" width="9.33203125" style="2"/>
    <col min="10241" max="10241" width="61.33203125" style="2" customWidth="1"/>
    <col min="10242" max="10242" width="15.6640625" style="2" customWidth="1"/>
    <col min="10243" max="10243" width="16.33203125" style="2" customWidth="1"/>
    <col min="10244" max="10244" width="18" style="2" customWidth="1"/>
    <col min="10245" max="10245" width="16.6640625" style="2" customWidth="1"/>
    <col min="10246" max="10246" width="18.83203125" style="2" customWidth="1"/>
    <col min="10247" max="10248" width="12.83203125" style="2" customWidth="1"/>
    <col min="10249" max="10249" width="13.83203125" style="2" customWidth="1"/>
    <col min="10250" max="10496" width="9.33203125" style="2"/>
    <col min="10497" max="10497" width="61.33203125" style="2" customWidth="1"/>
    <col min="10498" max="10498" width="15.6640625" style="2" customWidth="1"/>
    <col min="10499" max="10499" width="16.33203125" style="2" customWidth="1"/>
    <col min="10500" max="10500" width="18" style="2" customWidth="1"/>
    <col min="10501" max="10501" width="16.6640625" style="2" customWidth="1"/>
    <col min="10502" max="10502" width="18.83203125" style="2" customWidth="1"/>
    <col min="10503" max="10504" width="12.83203125" style="2" customWidth="1"/>
    <col min="10505" max="10505" width="13.83203125" style="2" customWidth="1"/>
    <col min="10506" max="10752" width="9.33203125" style="2"/>
    <col min="10753" max="10753" width="61.33203125" style="2" customWidth="1"/>
    <col min="10754" max="10754" width="15.6640625" style="2" customWidth="1"/>
    <col min="10755" max="10755" width="16.33203125" style="2" customWidth="1"/>
    <col min="10756" max="10756" width="18" style="2" customWidth="1"/>
    <col min="10757" max="10757" width="16.6640625" style="2" customWidth="1"/>
    <col min="10758" max="10758" width="18.83203125" style="2" customWidth="1"/>
    <col min="10759" max="10760" width="12.83203125" style="2" customWidth="1"/>
    <col min="10761" max="10761" width="13.83203125" style="2" customWidth="1"/>
    <col min="10762" max="11008" width="9.33203125" style="2"/>
    <col min="11009" max="11009" width="61.33203125" style="2" customWidth="1"/>
    <col min="11010" max="11010" width="15.6640625" style="2" customWidth="1"/>
    <col min="11011" max="11011" width="16.33203125" style="2" customWidth="1"/>
    <col min="11012" max="11012" width="18" style="2" customWidth="1"/>
    <col min="11013" max="11013" width="16.6640625" style="2" customWidth="1"/>
    <col min="11014" max="11014" width="18.83203125" style="2" customWidth="1"/>
    <col min="11015" max="11016" width="12.83203125" style="2" customWidth="1"/>
    <col min="11017" max="11017" width="13.83203125" style="2" customWidth="1"/>
    <col min="11018" max="11264" width="9.33203125" style="2"/>
    <col min="11265" max="11265" width="61.33203125" style="2" customWidth="1"/>
    <col min="11266" max="11266" width="15.6640625" style="2" customWidth="1"/>
    <col min="11267" max="11267" width="16.33203125" style="2" customWidth="1"/>
    <col min="11268" max="11268" width="18" style="2" customWidth="1"/>
    <col min="11269" max="11269" width="16.6640625" style="2" customWidth="1"/>
    <col min="11270" max="11270" width="18.83203125" style="2" customWidth="1"/>
    <col min="11271" max="11272" width="12.83203125" style="2" customWidth="1"/>
    <col min="11273" max="11273" width="13.83203125" style="2" customWidth="1"/>
    <col min="11274" max="11520" width="9.33203125" style="2"/>
    <col min="11521" max="11521" width="61.33203125" style="2" customWidth="1"/>
    <col min="11522" max="11522" width="15.6640625" style="2" customWidth="1"/>
    <col min="11523" max="11523" width="16.33203125" style="2" customWidth="1"/>
    <col min="11524" max="11524" width="18" style="2" customWidth="1"/>
    <col min="11525" max="11525" width="16.6640625" style="2" customWidth="1"/>
    <col min="11526" max="11526" width="18.83203125" style="2" customWidth="1"/>
    <col min="11527" max="11528" width="12.83203125" style="2" customWidth="1"/>
    <col min="11529" max="11529" width="13.83203125" style="2" customWidth="1"/>
    <col min="11530" max="11776" width="9.33203125" style="2"/>
    <col min="11777" max="11777" width="61.33203125" style="2" customWidth="1"/>
    <col min="11778" max="11778" width="15.6640625" style="2" customWidth="1"/>
    <col min="11779" max="11779" width="16.33203125" style="2" customWidth="1"/>
    <col min="11780" max="11780" width="18" style="2" customWidth="1"/>
    <col min="11781" max="11781" width="16.6640625" style="2" customWidth="1"/>
    <col min="11782" max="11782" width="18.83203125" style="2" customWidth="1"/>
    <col min="11783" max="11784" width="12.83203125" style="2" customWidth="1"/>
    <col min="11785" max="11785" width="13.83203125" style="2" customWidth="1"/>
    <col min="11786" max="12032" width="9.33203125" style="2"/>
    <col min="12033" max="12033" width="61.33203125" style="2" customWidth="1"/>
    <col min="12034" max="12034" width="15.6640625" style="2" customWidth="1"/>
    <col min="12035" max="12035" width="16.33203125" style="2" customWidth="1"/>
    <col min="12036" max="12036" width="18" style="2" customWidth="1"/>
    <col min="12037" max="12037" width="16.6640625" style="2" customWidth="1"/>
    <col min="12038" max="12038" width="18.83203125" style="2" customWidth="1"/>
    <col min="12039" max="12040" width="12.83203125" style="2" customWidth="1"/>
    <col min="12041" max="12041" width="13.83203125" style="2" customWidth="1"/>
    <col min="12042" max="12288" width="9.33203125" style="2"/>
    <col min="12289" max="12289" width="61.33203125" style="2" customWidth="1"/>
    <col min="12290" max="12290" width="15.6640625" style="2" customWidth="1"/>
    <col min="12291" max="12291" width="16.33203125" style="2" customWidth="1"/>
    <col min="12292" max="12292" width="18" style="2" customWidth="1"/>
    <col min="12293" max="12293" width="16.6640625" style="2" customWidth="1"/>
    <col min="12294" max="12294" width="18.83203125" style="2" customWidth="1"/>
    <col min="12295" max="12296" width="12.83203125" style="2" customWidth="1"/>
    <col min="12297" max="12297" width="13.83203125" style="2" customWidth="1"/>
    <col min="12298" max="12544" width="9.33203125" style="2"/>
    <col min="12545" max="12545" width="61.33203125" style="2" customWidth="1"/>
    <col min="12546" max="12546" width="15.6640625" style="2" customWidth="1"/>
    <col min="12547" max="12547" width="16.33203125" style="2" customWidth="1"/>
    <col min="12548" max="12548" width="18" style="2" customWidth="1"/>
    <col min="12549" max="12549" width="16.6640625" style="2" customWidth="1"/>
    <col min="12550" max="12550" width="18.83203125" style="2" customWidth="1"/>
    <col min="12551" max="12552" width="12.83203125" style="2" customWidth="1"/>
    <col min="12553" max="12553" width="13.83203125" style="2" customWidth="1"/>
    <col min="12554" max="12800" width="9.33203125" style="2"/>
    <col min="12801" max="12801" width="61.33203125" style="2" customWidth="1"/>
    <col min="12802" max="12802" width="15.6640625" style="2" customWidth="1"/>
    <col min="12803" max="12803" width="16.33203125" style="2" customWidth="1"/>
    <col min="12804" max="12804" width="18" style="2" customWidth="1"/>
    <col min="12805" max="12805" width="16.6640625" style="2" customWidth="1"/>
    <col min="12806" max="12806" width="18.83203125" style="2" customWidth="1"/>
    <col min="12807" max="12808" width="12.83203125" style="2" customWidth="1"/>
    <col min="12809" max="12809" width="13.83203125" style="2" customWidth="1"/>
    <col min="12810" max="13056" width="9.33203125" style="2"/>
    <col min="13057" max="13057" width="61.33203125" style="2" customWidth="1"/>
    <col min="13058" max="13058" width="15.6640625" style="2" customWidth="1"/>
    <col min="13059" max="13059" width="16.33203125" style="2" customWidth="1"/>
    <col min="13060" max="13060" width="18" style="2" customWidth="1"/>
    <col min="13061" max="13061" width="16.6640625" style="2" customWidth="1"/>
    <col min="13062" max="13062" width="18.83203125" style="2" customWidth="1"/>
    <col min="13063" max="13064" width="12.83203125" style="2" customWidth="1"/>
    <col min="13065" max="13065" width="13.83203125" style="2" customWidth="1"/>
    <col min="13066" max="13312" width="9.33203125" style="2"/>
    <col min="13313" max="13313" width="61.33203125" style="2" customWidth="1"/>
    <col min="13314" max="13314" width="15.6640625" style="2" customWidth="1"/>
    <col min="13315" max="13315" width="16.33203125" style="2" customWidth="1"/>
    <col min="13316" max="13316" width="18" style="2" customWidth="1"/>
    <col min="13317" max="13317" width="16.6640625" style="2" customWidth="1"/>
    <col min="13318" max="13318" width="18.83203125" style="2" customWidth="1"/>
    <col min="13319" max="13320" width="12.83203125" style="2" customWidth="1"/>
    <col min="13321" max="13321" width="13.83203125" style="2" customWidth="1"/>
    <col min="13322" max="13568" width="9.33203125" style="2"/>
    <col min="13569" max="13569" width="61.33203125" style="2" customWidth="1"/>
    <col min="13570" max="13570" width="15.6640625" style="2" customWidth="1"/>
    <col min="13571" max="13571" width="16.33203125" style="2" customWidth="1"/>
    <col min="13572" max="13572" width="18" style="2" customWidth="1"/>
    <col min="13573" max="13573" width="16.6640625" style="2" customWidth="1"/>
    <col min="13574" max="13574" width="18.83203125" style="2" customWidth="1"/>
    <col min="13575" max="13576" width="12.83203125" style="2" customWidth="1"/>
    <col min="13577" max="13577" width="13.83203125" style="2" customWidth="1"/>
    <col min="13578" max="13824" width="9.33203125" style="2"/>
    <col min="13825" max="13825" width="61.33203125" style="2" customWidth="1"/>
    <col min="13826" max="13826" width="15.6640625" style="2" customWidth="1"/>
    <col min="13827" max="13827" width="16.33203125" style="2" customWidth="1"/>
    <col min="13828" max="13828" width="18" style="2" customWidth="1"/>
    <col min="13829" max="13829" width="16.6640625" style="2" customWidth="1"/>
    <col min="13830" max="13830" width="18.83203125" style="2" customWidth="1"/>
    <col min="13831" max="13832" width="12.83203125" style="2" customWidth="1"/>
    <col min="13833" max="13833" width="13.83203125" style="2" customWidth="1"/>
    <col min="13834" max="14080" width="9.33203125" style="2"/>
    <col min="14081" max="14081" width="61.33203125" style="2" customWidth="1"/>
    <col min="14082" max="14082" width="15.6640625" style="2" customWidth="1"/>
    <col min="14083" max="14083" width="16.33203125" style="2" customWidth="1"/>
    <col min="14084" max="14084" width="18" style="2" customWidth="1"/>
    <col min="14085" max="14085" width="16.6640625" style="2" customWidth="1"/>
    <col min="14086" max="14086" width="18.83203125" style="2" customWidth="1"/>
    <col min="14087" max="14088" width="12.83203125" style="2" customWidth="1"/>
    <col min="14089" max="14089" width="13.83203125" style="2" customWidth="1"/>
    <col min="14090" max="14336" width="9.33203125" style="2"/>
    <col min="14337" max="14337" width="61.33203125" style="2" customWidth="1"/>
    <col min="14338" max="14338" width="15.6640625" style="2" customWidth="1"/>
    <col min="14339" max="14339" width="16.33203125" style="2" customWidth="1"/>
    <col min="14340" max="14340" width="18" style="2" customWidth="1"/>
    <col min="14341" max="14341" width="16.6640625" style="2" customWidth="1"/>
    <col min="14342" max="14342" width="18.83203125" style="2" customWidth="1"/>
    <col min="14343" max="14344" width="12.83203125" style="2" customWidth="1"/>
    <col min="14345" max="14345" width="13.83203125" style="2" customWidth="1"/>
    <col min="14346" max="14592" width="9.33203125" style="2"/>
    <col min="14593" max="14593" width="61.33203125" style="2" customWidth="1"/>
    <col min="14594" max="14594" width="15.6640625" style="2" customWidth="1"/>
    <col min="14595" max="14595" width="16.33203125" style="2" customWidth="1"/>
    <col min="14596" max="14596" width="18" style="2" customWidth="1"/>
    <col min="14597" max="14597" width="16.6640625" style="2" customWidth="1"/>
    <col min="14598" max="14598" width="18.83203125" style="2" customWidth="1"/>
    <col min="14599" max="14600" width="12.83203125" style="2" customWidth="1"/>
    <col min="14601" max="14601" width="13.83203125" style="2" customWidth="1"/>
    <col min="14602" max="14848" width="9.33203125" style="2"/>
    <col min="14849" max="14849" width="61.33203125" style="2" customWidth="1"/>
    <col min="14850" max="14850" width="15.6640625" style="2" customWidth="1"/>
    <col min="14851" max="14851" width="16.33203125" style="2" customWidth="1"/>
    <col min="14852" max="14852" width="18" style="2" customWidth="1"/>
    <col min="14853" max="14853" width="16.6640625" style="2" customWidth="1"/>
    <col min="14854" max="14854" width="18.83203125" style="2" customWidth="1"/>
    <col min="14855" max="14856" width="12.83203125" style="2" customWidth="1"/>
    <col min="14857" max="14857" width="13.83203125" style="2" customWidth="1"/>
    <col min="14858" max="15104" width="9.33203125" style="2"/>
    <col min="15105" max="15105" width="61.33203125" style="2" customWidth="1"/>
    <col min="15106" max="15106" width="15.6640625" style="2" customWidth="1"/>
    <col min="15107" max="15107" width="16.33203125" style="2" customWidth="1"/>
    <col min="15108" max="15108" width="18" style="2" customWidth="1"/>
    <col min="15109" max="15109" width="16.6640625" style="2" customWidth="1"/>
    <col min="15110" max="15110" width="18.83203125" style="2" customWidth="1"/>
    <col min="15111" max="15112" width="12.83203125" style="2" customWidth="1"/>
    <col min="15113" max="15113" width="13.83203125" style="2" customWidth="1"/>
    <col min="15114" max="15360" width="9.33203125" style="2"/>
    <col min="15361" max="15361" width="61.33203125" style="2" customWidth="1"/>
    <col min="15362" max="15362" width="15.6640625" style="2" customWidth="1"/>
    <col min="15363" max="15363" width="16.33203125" style="2" customWidth="1"/>
    <col min="15364" max="15364" width="18" style="2" customWidth="1"/>
    <col min="15365" max="15365" width="16.6640625" style="2" customWidth="1"/>
    <col min="15366" max="15366" width="18.83203125" style="2" customWidth="1"/>
    <col min="15367" max="15368" width="12.83203125" style="2" customWidth="1"/>
    <col min="15369" max="15369" width="13.83203125" style="2" customWidth="1"/>
    <col min="15370" max="15616" width="9.33203125" style="2"/>
    <col min="15617" max="15617" width="61.33203125" style="2" customWidth="1"/>
    <col min="15618" max="15618" width="15.6640625" style="2" customWidth="1"/>
    <col min="15619" max="15619" width="16.33203125" style="2" customWidth="1"/>
    <col min="15620" max="15620" width="18" style="2" customWidth="1"/>
    <col min="15621" max="15621" width="16.6640625" style="2" customWidth="1"/>
    <col min="15622" max="15622" width="18.83203125" style="2" customWidth="1"/>
    <col min="15623" max="15624" width="12.83203125" style="2" customWidth="1"/>
    <col min="15625" max="15625" width="13.83203125" style="2" customWidth="1"/>
    <col min="15626" max="15872" width="9.33203125" style="2"/>
    <col min="15873" max="15873" width="61.33203125" style="2" customWidth="1"/>
    <col min="15874" max="15874" width="15.6640625" style="2" customWidth="1"/>
    <col min="15875" max="15875" width="16.33203125" style="2" customWidth="1"/>
    <col min="15876" max="15876" width="18" style="2" customWidth="1"/>
    <col min="15877" max="15877" width="16.6640625" style="2" customWidth="1"/>
    <col min="15878" max="15878" width="18.83203125" style="2" customWidth="1"/>
    <col min="15879" max="15880" width="12.83203125" style="2" customWidth="1"/>
    <col min="15881" max="15881" width="13.83203125" style="2" customWidth="1"/>
    <col min="15882" max="16128" width="9.33203125" style="2"/>
    <col min="16129" max="16129" width="61.33203125" style="2" customWidth="1"/>
    <col min="16130" max="16130" width="15.6640625" style="2" customWidth="1"/>
    <col min="16131" max="16131" width="16.33203125" style="2" customWidth="1"/>
    <col min="16132" max="16132" width="18" style="2" customWidth="1"/>
    <col min="16133" max="16133" width="16.6640625" style="2" customWidth="1"/>
    <col min="16134" max="16134" width="18.83203125" style="2" customWidth="1"/>
    <col min="16135" max="16136" width="12.83203125" style="2" customWidth="1"/>
    <col min="16137" max="16137" width="13.83203125" style="2" customWidth="1"/>
    <col min="16138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f>214127820-23353056</f>
        <v>190774764</v>
      </c>
      <c r="C5" s="17" t="s">
        <v>10</v>
      </c>
      <c r="D5" s="18">
        <v>15243810</v>
      </c>
      <c r="E5" s="18">
        <f>156693000+42191010-23353056</f>
        <v>175530954</v>
      </c>
      <c r="F5" s="19">
        <f t="shared" ref="F5:F103" si="0">B5-D5-E5</f>
        <v>0</v>
      </c>
    </row>
    <row r="6" spans="1:7" s="20" customFormat="1" ht="15.95" customHeight="1" x14ac:dyDescent="0.2">
      <c r="A6" s="21" t="s">
        <v>11</v>
      </c>
      <c r="B6" s="22">
        <v>268788554</v>
      </c>
      <c r="C6" s="23" t="s">
        <v>12</v>
      </c>
      <c r="D6" s="24"/>
      <c r="E6" s="24">
        <v>268788554</v>
      </c>
      <c r="F6" s="25"/>
    </row>
    <row r="7" spans="1:7" s="20" customFormat="1" ht="25.5" x14ac:dyDescent="0.2">
      <c r="A7" s="21" t="s">
        <v>13</v>
      </c>
      <c r="B7" s="22">
        <v>12274550</v>
      </c>
      <c r="C7" s="23" t="s">
        <v>12</v>
      </c>
      <c r="D7" s="24"/>
      <c r="E7" s="24">
        <v>12274550</v>
      </c>
      <c r="F7" s="25"/>
    </row>
    <row r="8" spans="1:7" s="20" customFormat="1" ht="25.5" x14ac:dyDescent="0.2">
      <c r="A8" s="21" t="s">
        <v>14</v>
      </c>
      <c r="B8" s="22">
        <v>2634996</v>
      </c>
      <c r="C8" s="23" t="s">
        <v>12</v>
      </c>
      <c r="D8" s="24"/>
      <c r="E8" s="24">
        <v>2634996</v>
      </c>
      <c r="F8" s="25"/>
    </row>
    <row r="9" spans="1:7" s="20" customFormat="1" ht="15.95" customHeight="1" x14ac:dyDescent="0.2">
      <c r="A9" s="26" t="s">
        <v>15</v>
      </c>
      <c r="B9" s="22">
        <v>25000000</v>
      </c>
      <c r="C9" s="23" t="s">
        <v>12</v>
      </c>
      <c r="D9" s="24"/>
      <c r="E9" s="24">
        <v>25000000</v>
      </c>
      <c r="F9" s="25">
        <f t="shared" si="0"/>
        <v>0</v>
      </c>
    </row>
    <row r="10" spans="1:7" s="33" customFormat="1" ht="15.95" customHeight="1" x14ac:dyDescent="0.2">
      <c r="A10" s="27" t="s">
        <v>16</v>
      </c>
      <c r="B10" s="28">
        <f>4807488+1298022-60000</f>
        <v>6045510</v>
      </c>
      <c r="C10" s="29" t="s">
        <v>12</v>
      </c>
      <c r="D10" s="30"/>
      <c r="E10" s="31">
        <f>6105510-60000</f>
        <v>6045510</v>
      </c>
      <c r="F10" s="32">
        <f t="shared" si="0"/>
        <v>0</v>
      </c>
    </row>
    <row r="11" spans="1:7" s="20" customFormat="1" ht="15.95" customHeight="1" x14ac:dyDescent="0.2">
      <c r="A11" s="34" t="s">
        <v>17</v>
      </c>
      <c r="B11" s="35">
        <v>300000</v>
      </c>
      <c r="C11" s="29" t="s">
        <v>12</v>
      </c>
      <c r="D11" s="30"/>
      <c r="E11" s="30">
        <v>300000</v>
      </c>
      <c r="F11" s="32">
        <f t="shared" si="0"/>
        <v>0</v>
      </c>
    </row>
    <row r="12" spans="1:7" s="20" customFormat="1" ht="15.95" customHeight="1" x14ac:dyDescent="0.2">
      <c r="A12" s="36" t="s">
        <v>18</v>
      </c>
      <c r="B12" s="35">
        <f>13809000+4191000</f>
        <v>18000000</v>
      </c>
      <c r="C12" s="29" t="s">
        <v>12</v>
      </c>
      <c r="D12" s="30"/>
      <c r="E12" s="30">
        <f>13809000+4191000</f>
        <v>18000000</v>
      </c>
      <c r="F12" s="32">
        <f t="shared" si="0"/>
        <v>0</v>
      </c>
    </row>
    <row r="13" spans="1:7" s="20" customFormat="1" ht="18.75" customHeight="1" x14ac:dyDescent="0.2">
      <c r="A13" s="37" t="s">
        <v>19</v>
      </c>
      <c r="B13" s="35">
        <f>12076323+797160-140102</f>
        <v>12733381</v>
      </c>
      <c r="C13" s="29" t="s">
        <v>20</v>
      </c>
      <c r="D13" s="30">
        <v>797160</v>
      </c>
      <c r="E13" s="30">
        <f>12076323-140102</f>
        <v>11936221</v>
      </c>
      <c r="F13" s="32">
        <f t="shared" si="0"/>
        <v>0</v>
      </c>
    </row>
    <row r="14" spans="1:7" s="20" customFormat="1" ht="15.95" customHeight="1" x14ac:dyDescent="0.2">
      <c r="A14" s="38" t="s">
        <v>21</v>
      </c>
      <c r="B14" s="35">
        <v>1270000</v>
      </c>
      <c r="C14" s="29" t="s">
        <v>12</v>
      </c>
      <c r="D14" s="30"/>
      <c r="E14" s="30">
        <v>1270000</v>
      </c>
      <c r="F14" s="32">
        <f t="shared" si="0"/>
        <v>0</v>
      </c>
    </row>
    <row r="15" spans="1:7" s="20" customFormat="1" ht="18.75" customHeight="1" x14ac:dyDescent="0.2">
      <c r="A15" s="27" t="s">
        <v>22</v>
      </c>
      <c r="B15" s="35">
        <v>359410</v>
      </c>
      <c r="C15" s="29" t="s">
        <v>12</v>
      </c>
      <c r="D15" s="30"/>
      <c r="E15" s="30">
        <v>359410</v>
      </c>
      <c r="F15" s="32">
        <f>B15-D15-E15</f>
        <v>0</v>
      </c>
    </row>
    <row r="16" spans="1:7" s="20" customFormat="1" ht="15.95" customHeight="1" x14ac:dyDescent="0.2">
      <c r="A16" s="27" t="s">
        <v>23</v>
      </c>
      <c r="B16" s="35">
        <v>317500</v>
      </c>
      <c r="C16" s="29" t="s">
        <v>12</v>
      </c>
      <c r="D16" s="39"/>
      <c r="E16" s="30">
        <v>317500</v>
      </c>
      <c r="F16" s="40">
        <f>B16-D16-E16</f>
        <v>0</v>
      </c>
    </row>
    <row r="17" spans="1:6" s="20" customFormat="1" ht="15.95" customHeight="1" x14ac:dyDescent="0.2">
      <c r="A17" s="27" t="s">
        <v>24</v>
      </c>
      <c r="B17" s="35">
        <v>1905000</v>
      </c>
      <c r="C17" s="29" t="s">
        <v>12</v>
      </c>
      <c r="D17" s="39"/>
      <c r="E17" s="30">
        <v>1905000</v>
      </c>
      <c r="F17" s="40">
        <f t="shared" ref="F17:F26" si="1">B17-D17-E17</f>
        <v>0</v>
      </c>
    </row>
    <row r="18" spans="1:6" s="20" customFormat="1" ht="15.95" customHeight="1" x14ac:dyDescent="0.2">
      <c r="A18" s="27" t="s">
        <v>25</v>
      </c>
      <c r="B18" s="35">
        <v>200000</v>
      </c>
      <c r="C18" s="29" t="s">
        <v>12</v>
      </c>
      <c r="D18" s="39"/>
      <c r="E18" s="30">
        <v>200000</v>
      </c>
      <c r="F18" s="40">
        <f t="shared" si="1"/>
        <v>0</v>
      </c>
    </row>
    <row r="19" spans="1:6" s="20" customFormat="1" ht="15.95" customHeight="1" x14ac:dyDescent="0.2">
      <c r="A19" s="27" t="s">
        <v>26</v>
      </c>
      <c r="B19" s="35">
        <v>400001</v>
      </c>
      <c r="C19" s="29" t="s">
        <v>12</v>
      </c>
      <c r="D19" s="30"/>
      <c r="E19" s="30">
        <v>400001</v>
      </c>
      <c r="F19" s="40">
        <f t="shared" si="1"/>
        <v>0</v>
      </c>
    </row>
    <row r="20" spans="1:6" s="20" customFormat="1" ht="15.95" customHeight="1" x14ac:dyDescent="0.2">
      <c r="A20" s="34" t="s">
        <v>27</v>
      </c>
      <c r="B20" s="28">
        <f>5000+100000-82667-22323</f>
        <v>10</v>
      </c>
      <c r="C20" s="29" t="s">
        <v>12</v>
      </c>
      <c r="D20" s="30"/>
      <c r="E20" s="31">
        <f>5000+100000-82667-22323</f>
        <v>10</v>
      </c>
      <c r="F20" s="40">
        <f t="shared" si="1"/>
        <v>0</v>
      </c>
    </row>
    <row r="21" spans="1:6" s="20" customFormat="1" ht="31.5" customHeight="1" x14ac:dyDescent="0.2">
      <c r="A21" s="27" t="s">
        <v>28</v>
      </c>
      <c r="B21" s="35">
        <v>6704583</v>
      </c>
      <c r="C21" s="29" t="s">
        <v>29</v>
      </c>
      <c r="D21" s="30"/>
      <c r="E21" s="30">
        <v>6704583</v>
      </c>
      <c r="F21" s="40">
        <f t="shared" si="1"/>
        <v>0</v>
      </c>
    </row>
    <row r="22" spans="1:6" s="45" customFormat="1" ht="25.5" x14ac:dyDescent="0.2">
      <c r="A22" s="41" t="s">
        <v>30</v>
      </c>
      <c r="B22" s="42">
        <v>82307980</v>
      </c>
      <c r="C22" s="43" t="s">
        <v>12</v>
      </c>
      <c r="D22" s="44"/>
      <c r="E22" s="44">
        <v>82307980</v>
      </c>
      <c r="F22" s="40">
        <f t="shared" si="1"/>
        <v>0</v>
      </c>
    </row>
    <row r="23" spans="1:6" s="33" customFormat="1" ht="25.5" x14ac:dyDescent="0.2">
      <c r="A23" s="41" t="s">
        <v>31</v>
      </c>
      <c r="B23" s="42">
        <f>346116</f>
        <v>346116</v>
      </c>
      <c r="C23" s="43" t="s">
        <v>12</v>
      </c>
      <c r="D23" s="44"/>
      <c r="E23" s="44">
        <v>346116</v>
      </c>
      <c r="F23" s="46"/>
    </row>
    <row r="24" spans="1:6" s="33" customFormat="1" x14ac:dyDescent="0.2">
      <c r="A24" s="41" t="s">
        <v>32</v>
      </c>
      <c r="B24" s="42">
        <v>7239000</v>
      </c>
      <c r="C24" s="43" t="s">
        <v>12</v>
      </c>
      <c r="D24" s="44"/>
      <c r="E24" s="44">
        <v>7239000</v>
      </c>
      <c r="F24" s="46"/>
    </row>
    <row r="25" spans="1:6" s="33" customFormat="1" x14ac:dyDescent="0.2">
      <c r="A25" s="41" t="s">
        <v>33</v>
      </c>
      <c r="B25" s="42">
        <v>230000</v>
      </c>
      <c r="C25" s="43" t="s">
        <v>12</v>
      </c>
      <c r="D25" s="44"/>
      <c r="E25" s="44">
        <v>230000</v>
      </c>
      <c r="F25" s="46"/>
    </row>
    <row r="26" spans="1:6" s="20" customFormat="1" ht="21.75" customHeight="1" x14ac:dyDescent="0.2">
      <c r="A26" s="27" t="s">
        <v>34</v>
      </c>
      <c r="B26" s="35">
        <v>835610</v>
      </c>
      <c r="C26" s="29" t="s">
        <v>12</v>
      </c>
      <c r="D26" s="30"/>
      <c r="E26" s="30">
        <v>835610</v>
      </c>
      <c r="F26" s="40">
        <f t="shared" si="1"/>
        <v>0</v>
      </c>
    </row>
    <row r="27" spans="1:6" s="20" customFormat="1" ht="25.5" x14ac:dyDescent="0.2">
      <c r="A27" s="27" t="s">
        <v>35</v>
      </c>
      <c r="B27" s="28">
        <f>30000000+60000+295234</f>
        <v>30355234</v>
      </c>
      <c r="C27" s="29" t="s">
        <v>36</v>
      </c>
      <c r="D27" s="30"/>
      <c r="E27" s="31">
        <f>30000000+295234+60000</f>
        <v>30355234</v>
      </c>
      <c r="F27" s="40"/>
    </row>
    <row r="28" spans="1:6" s="20" customFormat="1" ht="21.75" customHeight="1" x14ac:dyDescent="0.2">
      <c r="A28" s="27" t="s">
        <v>37</v>
      </c>
      <c r="B28" s="35">
        <v>30000000</v>
      </c>
      <c r="C28" s="29" t="s">
        <v>36</v>
      </c>
      <c r="D28" s="30"/>
      <c r="E28" s="30">
        <v>30000000</v>
      </c>
      <c r="F28" s="40"/>
    </row>
    <row r="29" spans="1:6" s="20" customFormat="1" ht="21.75" customHeight="1" x14ac:dyDescent="0.2">
      <c r="A29" s="27" t="s">
        <v>38</v>
      </c>
      <c r="B29" s="42">
        <v>152706150</v>
      </c>
      <c r="C29" s="43" t="s">
        <v>36</v>
      </c>
      <c r="D29" s="44"/>
      <c r="E29" s="44">
        <v>152706150</v>
      </c>
      <c r="F29" s="47"/>
    </row>
    <row r="30" spans="1:6" s="20" customFormat="1" ht="21.75" customHeight="1" x14ac:dyDescent="0.2">
      <c r="A30" s="27" t="s">
        <v>39</v>
      </c>
      <c r="B30" s="35">
        <v>691900</v>
      </c>
      <c r="C30" s="29" t="s">
        <v>36</v>
      </c>
      <c r="D30" s="30"/>
      <c r="E30" s="30">
        <v>691900</v>
      </c>
      <c r="F30" s="40"/>
    </row>
    <row r="31" spans="1:6" s="20" customFormat="1" ht="21.75" customHeight="1" thickBot="1" x14ac:dyDescent="0.25">
      <c r="A31" s="48" t="s">
        <v>40</v>
      </c>
      <c r="B31" s="49">
        <v>559520</v>
      </c>
      <c r="C31" s="50" t="s">
        <v>12</v>
      </c>
      <c r="D31" s="51"/>
      <c r="E31" s="51">
        <v>559520</v>
      </c>
      <c r="F31" s="52"/>
    </row>
    <row r="32" spans="1:6" s="45" customFormat="1" ht="15.75" customHeight="1" x14ac:dyDescent="0.2">
      <c r="A32" s="53" t="s">
        <v>41</v>
      </c>
      <c r="B32" s="54"/>
      <c r="C32" s="55"/>
      <c r="D32" s="56"/>
      <c r="E32" s="56"/>
      <c r="F32" s="57">
        <f t="shared" si="0"/>
        <v>0</v>
      </c>
    </row>
    <row r="33" spans="1:6" s="20" customFormat="1" ht="15.75" customHeight="1" x14ac:dyDescent="0.2">
      <c r="A33" s="58" t="s">
        <v>42</v>
      </c>
      <c r="B33" s="59">
        <v>105000</v>
      </c>
      <c r="C33" s="60" t="s">
        <v>12</v>
      </c>
      <c r="D33" s="61"/>
      <c r="E33" s="61">
        <v>105000</v>
      </c>
      <c r="F33" s="62">
        <f t="shared" si="0"/>
        <v>0</v>
      </c>
    </row>
    <row r="34" spans="1:6" s="20" customFormat="1" ht="15.75" customHeight="1" x14ac:dyDescent="0.2">
      <c r="A34" s="58" t="s">
        <v>43</v>
      </c>
      <c r="B34" s="63">
        <v>1969536</v>
      </c>
      <c r="C34" s="60" t="s">
        <v>12</v>
      </c>
      <c r="D34" s="61"/>
      <c r="E34" s="61">
        <v>1969536</v>
      </c>
      <c r="F34" s="64">
        <f t="shared" si="0"/>
        <v>0</v>
      </c>
    </row>
    <row r="35" spans="1:6" s="70" customFormat="1" ht="29.25" customHeight="1" x14ac:dyDescent="0.2">
      <c r="A35" s="65" t="s">
        <v>44</v>
      </c>
      <c r="B35" s="66">
        <f>1281381+869950+340000</f>
        <v>2491331</v>
      </c>
      <c r="C35" s="60" t="s">
        <v>12</v>
      </c>
      <c r="D35" s="67"/>
      <c r="E35" s="68">
        <f>1281381+869950+340000</f>
        <v>2491331</v>
      </c>
      <c r="F35" s="69">
        <f t="shared" si="0"/>
        <v>0</v>
      </c>
    </row>
    <row r="36" spans="1:6" s="20" customFormat="1" ht="15.75" customHeight="1" thickBot="1" x14ac:dyDescent="0.25">
      <c r="A36" s="71" t="s">
        <v>45</v>
      </c>
      <c r="B36" s="72">
        <v>230000</v>
      </c>
      <c r="C36" s="73" t="s">
        <v>12</v>
      </c>
      <c r="D36" s="74"/>
      <c r="E36" s="74">
        <v>230000</v>
      </c>
      <c r="F36" s="75">
        <f t="shared" si="0"/>
        <v>0</v>
      </c>
    </row>
    <row r="37" spans="1:6" s="45" customFormat="1" ht="15.75" customHeight="1" x14ac:dyDescent="0.2">
      <c r="A37" s="76" t="s">
        <v>46</v>
      </c>
      <c r="B37" s="77"/>
      <c r="C37" s="78"/>
      <c r="D37" s="79"/>
      <c r="E37" s="79"/>
      <c r="F37" s="80">
        <f t="shared" si="0"/>
        <v>0</v>
      </c>
    </row>
    <row r="38" spans="1:6" s="45" customFormat="1" ht="25.5" x14ac:dyDescent="0.2">
      <c r="A38" s="81" t="s">
        <v>47</v>
      </c>
      <c r="B38" s="82">
        <f>446050</f>
        <v>446050</v>
      </c>
      <c r="C38" s="83" t="s">
        <v>12</v>
      </c>
      <c r="D38" s="84"/>
      <c r="E38" s="84">
        <v>446050</v>
      </c>
      <c r="F38" s="85">
        <f t="shared" si="0"/>
        <v>0</v>
      </c>
    </row>
    <row r="39" spans="1:6" s="70" customFormat="1" ht="15.75" customHeight="1" x14ac:dyDescent="0.2">
      <c r="A39" s="81" t="s">
        <v>48</v>
      </c>
      <c r="B39" s="82">
        <f>60000</f>
        <v>60000</v>
      </c>
      <c r="C39" s="83" t="s">
        <v>12</v>
      </c>
      <c r="D39" s="84"/>
      <c r="E39" s="84">
        <v>60000</v>
      </c>
      <c r="F39" s="86">
        <f t="shared" si="0"/>
        <v>0</v>
      </c>
    </row>
    <row r="40" spans="1:6" s="70" customFormat="1" ht="15.75" customHeight="1" thickBot="1" x14ac:dyDescent="0.25">
      <c r="A40" s="87" t="s">
        <v>49</v>
      </c>
      <c r="B40" s="88">
        <v>70000</v>
      </c>
      <c r="C40" s="89" t="s">
        <v>12</v>
      </c>
      <c r="D40" s="90"/>
      <c r="E40" s="90">
        <v>70000</v>
      </c>
      <c r="F40" s="91"/>
    </row>
    <row r="41" spans="1:6" s="70" customFormat="1" ht="15.75" customHeight="1" x14ac:dyDescent="0.2">
      <c r="A41" s="76" t="s">
        <v>50</v>
      </c>
      <c r="B41" s="77"/>
      <c r="C41" s="78"/>
      <c r="D41" s="79"/>
      <c r="E41" s="79"/>
      <c r="F41" s="80">
        <f t="shared" si="0"/>
        <v>0</v>
      </c>
    </row>
    <row r="42" spans="1:6" s="45" customFormat="1" ht="15.75" customHeight="1" x14ac:dyDescent="0.2">
      <c r="A42" s="81" t="s">
        <v>51</v>
      </c>
      <c r="B42" s="82">
        <v>58420</v>
      </c>
      <c r="C42" s="83" t="s">
        <v>12</v>
      </c>
      <c r="D42" s="92"/>
      <c r="E42" s="84">
        <v>58420</v>
      </c>
      <c r="F42" s="86">
        <f t="shared" si="0"/>
        <v>0</v>
      </c>
    </row>
    <row r="43" spans="1:6" s="70" customFormat="1" ht="15.75" customHeight="1" x14ac:dyDescent="0.2">
      <c r="A43" s="81" t="s">
        <v>52</v>
      </c>
      <c r="B43" s="82">
        <f>82550+85000</f>
        <v>167550</v>
      </c>
      <c r="C43" s="83" t="s">
        <v>12</v>
      </c>
      <c r="D43" s="92"/>
      <c r="E43" s="84">
        <f>82550+85000</f>
        <v>167550</v>
      </c>
      <c r="F43" s="86">
        <f t="shared" si="0"/>
        <v>0</v>
      </c>
    </row>
    <row r="44" spans="1:6" s="45" customFormat="1" ht="15.75" customHeight="1" x14ac:dyDescent="0.2">
      <c r="A44" s="81" t="s">
        <v>53</v>
      </c>
      <c r="B44" s="82">
        <v>762000</v>
      </c>
      <c r="C44" s="83" t="s">
        <v>12</v>
      </c>
      <c r="D44" s="84"/>
      <c r="E44" s="84">
        <v>762000</v>
      </c>
      <c r="F44" s="86">
        <f t="shared" si="0"/>
        <v>0</v>
      </c>
    </row>
    <row r="45" spans="1:6" s="20" customFormat="1" ht="25.5" x14ac:dyDescent="0.2">
      <c r="A45" s="81" t="s">
        <v>54</v>
      </c>
      <c r="B45" s="82">
        <v>365760</v>
      </c>
      <c r="C45" s="83" t="s">
        <v>12</v>
      </c>
      <c r="D45" s="84"/>
      <c r="E45" s="84">
        <v>365760</v>
      </c>
      <c r="F45" s="86">
        <f t="shared" si="0"/>
        <v>0</v>
      </c>
    </row>
    <row r="46" spans="1:6" s="33" customFormat="1" ht="15.75" customHeight="1" x14ac:dyDescent="0.2">
      <c r="A46" s="87" t="s">
        <v>55</v>
      </c>
      <c r="B46" s="82">
        <v>368300</v>
      </c>
      <c r="C46" s="83" t="s">
        <v>12</v>
      </c>
      <c r="D46" s="84"/>
      <c r="E46" s="84">
        <v>368300</v>
      </c>
      <c r="F46" s="85">
        <f t="shared" si="0"/>
        <v>0</v>
      </c>
    </row>
    <row r="47" spans="1:6" s="45" customFormat="1" ht="38.25" x14ac:dyDescent="0.2">
      <c r="A47" s="93" t="s">
        <v>56</v>
      </c>
      <c r="B47" s="82">
        <v>238760</v>
      </c>
      <c r="C47" s="83" t="s">
        <v>12</v>
      </c>
      <c r="D47" s="84"/>
      <c r="E47" s="84">
        <v>238760</v>
      </c>
      <c r="F47" s="85">
        <f t="shared" si="0"/>
        <v>0</v>
      </c>
    </row>
    <row r="48" spans="1:6" s="20" customFormat="1" ht="15.75" customHeight="1" thickBot="1" x14ac:dyDescent="0.25">
      <c r="A48" s="94" t="s">
        <v>57</v>
      </c>
      <c r="B48" s="95">
        <v>50800</v>
      </c>
      <c r="C48" s="96" t="s">
        <v>12</v>
      </c>
      <c r="D48" s="97"/>
      <c r="E48" s="97">
        <v>50800</v>
      </c>
      <c r="F48" s="98">
        <f t="shared" si="0"/>
        <v>0</v>
      </c>
    </row>
    <row r="49" spans="1:6" s="70" customFormat="1" ht="15.75" customHeight="1" thickBot="1" x14ac:dyDescent="0.25">
      <c r="A49" s="99" t="s">
        <v>58</v>
      </c>
      <c r="B49" s="88">
        <v>220000</v>
      </c>
      <c r="C49" s="89" t="s">
        <v>12</v>
      </c>
      <c r="D49" s="90"/>
      <c r="E49" s="90">
        <v>220000</v>
      </c>
      <c r="F49" s="91">
        <f t="shared" si="0"/>
        <v>0</v>
      </c>
    </row>
    <row r="50" spans="1:6" s="20" customFormat="1" ht="15.75" customHeight="1" x14ac:dyDescent="0.2">
      <c r="A50" s="100" t="s">
        <v>59</v>
      </c>
      <c r="B50" s="77"/>
      <c r="C50" s="78"/>
      <c r="D50" s="79"/>
      <c r="E50" s="79"/>
      <c r="F50" s="80">
        <f t="shared" si="0"/>
        <v>0</v>
      </c>
    </row>
    <row r="51" spans="1:6" s="20" customFormat="1" ht="15.75" customHeight="1" x14ac:dyDescent="0.2">
      <c r="A51" s="101" t="s">
        <v>60</v>
      </c>
      <c r="B51" s="82">
        <v>300000</v>
      </c>
      <c r="C51" s="83" t="s">
        <v>12</v>
      </c>
      <c r="D51" s="84"/>
      <c r="E51" s="84">
        <v>300000</v>
      </c>
      <c r="F51" s="86">
        <f t="shared" si="0"/>
        <v>0</v>
      </c>
    </row>
    <row r="52" spans="1:6" s="102" customFormat="1" ht="15.75" customHeight="1" x14ac:dyDescent="0.2">
      <c r="A52" s="101" t="s">
        <v>61</v>
      </c>
      <c r="B52" s="82">
        <v>1599862</v>
      </c>
      <c r="C52" s="83" t="s">
        <v>12</v>
      </c>
      <c r="D52" s="84"/>
      <c r="E52" s="84">
        <v>1599862</v>
      </c>
      <c r="F52" s="86">
        <f t="shared" si="0"/>
        <v>0</v>
      </c>
    </row>
    <row r="53" spans="1:6" s="70" customFormat="1" ht="15.75" customHeight="1" x14ac:dyDescent="0.2">
      <c r="A53" s="101" t="s">
        <v>62</v>
      </c>
      <c r="B53" s="82">
        <f>49852+94208</f>
        <v>144060</v>
      </c>
      <c r="C53" s="83" t="s">
        <v>12</v>
      </c>
      <c r="D53" s="84"/>
      <c r="E53" s="84">
        <f>49852+94208</f>
        <v>144060</v>
      </c>
      <c r="F53" s="86">
        <f t="shared" si="0"/>
        <v>0</v>
      </c>
    </row>
    <row r="54" spans="1:6" s="70" customFormat="1" ht="15.75" customHeight="1" x14ac:dyDescent="0.2">
      <c r="A54" s="103" t="s">
        <v>63</v>
      </c>
      <c r="B54" s="82">
        <f>1530000-86000</f>
        <v>1444000</v>
      </c>
      <c r="C54" s="83" t="s">
        <v>12</v>
      </c>
      <c r="D54" s="84"/>
      <c r="E54" s="84">
        <f>1530000-86000</f>
        <v>1444000</v>
      </c>
      <c r="F54" s="86">
        <f t="shared" si="0"/>
        <v>0</v>
      </c>
    </row>
    <row r="55" spans="1:6" s="70" customFormat="1" ht="15.75" customHeight="1" x14ac:dyDescent="0.2">
      <c r="A55" s="103" t="s">
        <v>64</v>
      </c>
      <c r="B55" s="82">
        <v>86000</v>
      </c>
      <c r="C55" s="83" t="s">
        <v>12</v>
      </c>
      <c r="D55" s="84"/>
      <c r="E55" s="84">
        <v>86000</v>
      </c>
      <c r="F55" s="86"/>
    </row>
    <row r="56" spans="1:6" s="20" customFormat="1" ht="29.25" customHeight="1" x14ac:dyDescent="0.2">
      <c r="A56" s="104" t="s">
        <v>65</v>
      </c>
      <c r="B56" s="82">
        <v>124000</v>
      </c>
      <c r="C56" s="83" t="s">
        <v>12</v>
      </c>
      <c r="D56" s="84"/>
      <c r="E56" s="84">
        <v>124000</v>
      </c>
      <c r="F56" s="86">
        <f t="shared" si="0"/>
        <v>0</v>
      </c>
    </row>
    <row r="57" spans="1:6" s="70" customFormat="1" ht="24" customHeight="1" x14ac:dyDescent="0.2">
      <c r="A57" s="104" t="s">
        <v>66</v>
      </c>
      <c r="B57" s="82">
        <v>389000</v>
      </c>
      <c r="C57" s="83" t="s">
        <v>12</v>
      </c>
      <c r="D57" s="84"/>
      <c r="E57" s="84">
        <v>389000</v>
      </c>
      <c r="F57" s="86">
        <f t="shared" si="0"/>
        <v>0</v>
      </c>
    </row>
    <row r="58" spans="1:6" s="70" customFormat="1" ht="15.75" customHeight="1" x14ac:dyDescent="0.2">
      <c r="A58" s="101" t="s">
        <v>48</v>
      </c>
      <c r="B58" s="82">
        <f>36500+84000+120860+45000</f>
        <v>286360</v>
      </c>
      <c r="C58" s="83" t="s">
        <v>12</v>
      </c>
      <c r="D58" s="84"/>
      <c r="E58" s="84">
        <f>36500+84000+120860+45000</f>
        <v>286360</v>
      </c>
      <c r="F58" s="86">
        <f t="shared" si="0"/>
        <v>0</v>
      </c>
    </row>
    <row r="59" spans="1:6" s="70" customFormat="1" ht="15.75" customHeight="1" thickBot="1" x14ac:dyDescent="0.25">
      <c r="A59" s="99" t="s">
        <v>67</v>
      </c>
      <c r="B59" s="88">
        <f>1070000+121000</f>
        <v>1191000</v>
      </c>
      <c r="C59" s="89" t="s">
        <v>12</v>
      </c>
      <c r="D59" s="90"/>
      <c r="E59" s="90">
        <f>1070000+121000</f>
        <v>1191000</v>
      </c>
      <c r="F59" s="91">
        <f t="shared" si="0"/>
        <v>0</v>
      </c>
    </row>
    <row r="60" spans="1:6" s="105" customFormat="1" ht="24" customHeight="1" x14ac:dyDescent="0.2">
      <c r="A60" s="100" t="s">
        <v>68</v>
      </c>
      <c r="B60" s="77"/>
      <c r="C60" s="78"/>
      <c r="D60" s="79"/>
      <c r="E60" s="79"/>
      <c r="F60" s="80">
        <f t="shared" si="0"/>
        <v>0</v>
      </c>
    </row>
    <row r="61" spans="1:6" s="20" customFormat="1" ht="16.5" customHeight="1" x14ac:dyDescent="0.2">
      <c r="A61" s="106" t="s">
        <v>69</v>
      </c>
      <c r="B61" s="82"/>
      <c r="C61" s="83"/>
      <c r="D61" s="84"/>
      <c r="E61" s="84"/>
      <c r="F61" s="86">
        <f t="shared" si="0"/>
        <v>0</v>
      </c>
    </row>
    <row r="62" spans="1:6" s="20" customFormat="1" ht="25.15" customHeight="1" x14ac:dyDescent="0.2">
      <c r="A62" s="93" t="s">
        <v>70</v>
      </c>
      <c r="B62" s="107">
        <v>70000</v>
      </c>
      <c r="C62" s="83" t="s">
        <v>12</v>
      </c>
      <c r="D62" s="84"/>
      <c r="E62" s="108">
        <v>70000</v>
      </c>
      <c r="F62" s="86">
        <f t="shared" si="0"/>
        <v>0</v>
      </c>
    </row>
    <row r="63" spans="1:6" s="70" customFormat="1" ht="16.5" customHeight="1" x14ac:dyDescent="0.2">
      <c r="A63" s="101" t="s">
        <v>71</v>
      </c>
      <c r="B63" s="107">
        <v>60000</v>
      </c>
      <c r="C63" s="83" t="s">
        <v>12</v>
      </c>
      <c r="D63" s="84"/>
      <c r="E63" s="108">
        <v>60000</v>
      </c>
      <c r="F63" s="86">
        <f t="shared" si="0"/>
        <v>0</v>
      </c>
    </row>
    <row r="64" spans="1:6" s="33" customFormat="1" ht="22.5" customHeight="1" x14ac:dyDescent="0.2">
      <c r="A64" s="101" t="s">
        <v>72</v>
      </c>
      <c r="B64" s="107">
        <v>120000</v>
      </c>
      <c r="C64" s="83" t="s">
        <v>12</v>
      </c>
      <c r="D64" s="84"/>
      <c r="E64" s="108">
        <v>120000</v>
      </c>
      <c r="F64" s="86">
        <f t="shared" si="0"/>
        <v>0</v>
      </c>
    </row>
    <row r="65" spans="1:6" s="70" customFormat="1" ht="22.5" customHeight="1" x14ac:dyDescent="0.2">
      <c r="A65" s="101" t="s">
        <v>73</v>
      </c>
      <c r="B65" s="107">
        <v>60000</v>
      </c>
      <c r="C65" s="83" t="s">
        <v>12</v>
      </c>
      <c r="D65" s="84"/>
      <c r="E65" s="108">
        <v>60000</v>
      </c>
      <c r="F65" s="86">
        <f t="shared" si="0"/>
        <v>0</v>
      </c>
    </row>
    <row r="66" spans="1:6" s="70" customFormat="1" ht="22.5" customHeight="1" x14ac:dyDescent="0.2">
      <c r="A66" s="101" t="s">
        <v>74</v>
      </c>
      <c r="B66" s="107">
        <v>33332</v>
      </c>
      <c r="C66" s="83" t="s">
        <v>12</v>
      </c>
      <c r="D66" s="84"/>
      <c r="E66" s="108">
        <v>33332</v>
      </c>
      <c r="F66" s="86"/>
    </row>
    <row r="67" spans="1:6" s="45" customFormat="1" ht="22.5" customHeight="1" x14ac:dyDescent="0.2">
      <c r="A67" s="101" t="s">
        <v>48</v>
      </c>
      <c r="B67" s="107">
        <v>63500</v>
      </c>
      <c r="C67" s="83" t="s">
        <v>12</v>
      </c>
      <c r="D67" s="84"/>
      <c r="E67" s="108">
        <v>63500</v>
      </c>
      <c r="F67" s="86">
        <f t="shared" si="0"/>
        <v>0</v>
      </c>
    </row>
    <row r="68" spans="1:6" s="33" customFormat="1" ht="22.5" customHeight="1" x14ac:dyDescent="0.2">
      <c r="A68" s="106" t="s">
        <v>75</v>
      </c>
      <c r="B68" s="107"/>
      <c r="C68" s="83"/>
      <c r="D68" s="84"/>
      <c r="E68" s="108"/>
      <c r="F68" s="86">
        <f t="shared" si="0"/>
        <v>0</v>
      </c>
    </row>
    <row r="69" spans="1:6" s="33" customFormat="1" ht="22.5" customHeight="1" x14ac:dyDescent="0.2">
      <c r="A69" s="101" t="s">
        <v>76</v>
      </c>
      <c r="B69" s="107">
        <v>90000</v>
      </c>
      <c r="C69" s="83" t="s">
        <v>12</v>
      </c>
      <c r="D69" s="84"/>
      <c r="E69" s="108">
        <v>90000</v>
      </c>
      <c r="F69" s="86">
        <f t="shared" si="0"/>
        <v>0</v>
      </c>
    </row>
    <row r="70" spans="1:6" s="33" customFormat="1" ht="22.5" customHeight="1" x14ac:dyDescent="0.2">
      <c r="A70" s="101" t="s">
        <v>77</v>
      </c>
      <c r="B70" s="107">
        <v>33332</v>
      </c>
      <c r="C70" s="83" t="s">
        <v>12</v>
      </c>
      <c r="D70" s="84"/>
      <c r="E70" s="108">
        <v>33332</v>
      </c>
      <c r="F70" s="86">
        <f t="shared" si="0"/>
        <v>0</v>
      </c>
    </row>
    <row r="71" spans="1:6" s="33" customFormat="1" ht="22.5" customHeight="1" x14ac:dyDescent="0.2">
      <c r="A71" s="106" t="s">
        <v>78</v>
      </c>
      <c r="B71" s="82"/>
      <c r="C71" s="83"/>
      <c r="D71" s="84"/>
      <c r="E71" s="84"/>
      <c r="F71" s="86">
        <f t="shared" si="0"/>
        <v>0</v>
      </c>
    </row>
    <row r="72" spans="1:6" s="20" customFormat="1" ht="21" customHeight="1" x14ac:dyDescent="0.2">
      <c r="A72" s="101" t="s">
        <v>79</v>
      </c>
      <c r="B72" s="82">
        <v>72000</v>
      </c>
      <c r="C72" s="83" t="s">
        <v>12</v>
      </c>
      <c r="D72" s="84"/>
      <c r="E72" s="84">
        <v>72000</v>
      </c>
      <c r="F72" s="86">
        <f t="shared" si="0"/>
        <v>0</v>
      </c>
    </row>
    <row r="73" spans="1:6" s="20" customFormat="1" ht="21" customHeight="1" x14ac:dyDescent="0.2">
      <c r="A73" s="101" t="s">
        <v>80</v>
      </c>
      <c r="B73" s="82">
        <v>50000</v>
      </c>
      <c r="C73" s="83" t="s">
        <v>12</v>
      </c>
      <c r="D73" s="84"/>
      <c r="E73" s="84">
        <v>50000</v>
      </c>
      <c r="F73" s="86">
        <f t="shared" si="0"/>
        <v>0</v>
      </c>
    </row>
    <row r="74" spans="1:6" s="70" customFormat="1" ht="21" customHeight="1" x14ac:dyDescent="0.2">
      <c r="A74" s="101" t="s">
        <v>81</v>
      </c>
      <c r="B74" s="82">
        <v>16667</v>
      </c>
      <c r="C74" s="83" t="s">
        <v>12</v>
      </c>
      <c r="D74" s="84"/>
      <c r="E74" s="84">
        <v>16667</v>
      </c>
      <c r="F74" s="86">
        <f t="shared" si="0"/>
        <v>0</v>
      </c>
    </row>
    <row r="75" spans="1:6" s="70" customFormat="1" ht="21" customHeight="1" x14ac:dyDescent="0.2">
      <c r="A75" s="103" t="s">
        <v>82</v>
      </c>
      <c r="B75" s="82">
        <v>70000</v>
      </c>
      <c r="C75" s="83" t="s">
        <v>12</v>
      </c>
      <c r="D75" s="84"/>
      <c r="E75" s="84">
        <v>70000</v>
      </c>
      <c r="F75" s="86">
        <f t="shared" si="0"/>
        <v>0</v>
      </c>
    </row>
    <row r="76" spans="1:6" s="33" customFormat="1" ht="21" customHeight="1" x14ac:dyDescent="0.2">
      <c r="A76" s="103" t="s">
        <v>43</v>
      </c>
      <c r="B76" s="82">
        <v>74000</v>
      </c>
      <c r="C76" s="83" t="s">
        <v>12</v>
      </c>
      <c r="D76" s="84"/>
      <c r="E76" s="84">
        <v>74000</v>
      </c>
      <c r="F76" s="86">
        <f t="shared" si="0"/>
        <v>0</v>
      </c>
    </row>
    <row r="77" spans="1:6" s="70" customFormat="1" ht="25.9" customHeight="1" x14ac:dyDescent="0.2">
      <c r="A77" s="106" t="s">
        <v>83</v>
      </c>
      <c r="B77" s="82"/>
      <c r="C77" s="83"/>
      <c r="D77" s="84"/>
      <c r="E77" s="84"/>
      <c r="F77" s="86">
        <f t="shared" si="0"/>
        <v>0</v>
      </c>
    </row>
    <row r="78" spans="1:6" s="70" customFormat="1" x14ac:dyDescent="0.2">
      <c r="A78" s="103" t="s">
        <v>84</v>
      </c>
      <c r="B78" s="82">
        <f>717651-308980</f>
        <v>408671</v>
      </c>
      <c r="C78" s="83" t="s">
        <v>12</v>
      </c>
      <c r="D78" s="84"/>
      <c r="E78" s="84">
        <f>717651-308980</f>
        <v>408671</v>
      </c>
      <c r="F78" s="86">
        <f t="shared" si="0"/>
        <v>0</v>
      </c>
    </row>
    <row r="79" spans="1:6" s="70" customFormat="1" x14ac:dyDescent="0.2">
      <c r="A79" s="103" t="s">
        <v>85</v>
      </c>
      <c r="B79" s="82">
        <v>1092200</v>
      </c>
      <c r="C79" s="83" t="s">
        <v>12</v>
      </c>
      <c r="D79" s="84"/>
      <c r="E79" s="84">
        <v>1092200</v>
      </c>
      <c r="F79" s="86"/>
    </row>
    <row r="80" spans="1:6" s="45" customFormat="1" ht="21" customHeight="1" x14ac:dyDescent="0.2">
      <c r="A80" s="106" t="s">
        <v>86</v>
      </c>
      <c r="B80" s="82"/>
      <c r="C80" s="83"/>
      <c r="D80" s="84"/>
      <c r="E80" s="84"/>
      <c r="F80" s="86">
        <f t="shared" si="0"/>
        <v>0</v>
      </c>
    </row>
    <row r="81" spans="1:6" s="70" customFormat="1" ht="25.5" x14ac:dyDescent="0.2">
      <c r="A81" s="104" t="s">
        <v>87</v>
      </c>
      <c r="B81" s="82">
        <f>5233000+1500000</f>
        <v>6733000</v>
      </c>
      <c r="C81" s="83" t="s">
        <v>12</v>
      </c>
      <c r="D81" s="84"/>
      <c r="E81" s="84">
        <f>5233000+1500000</f>
        <v>6733000</v>
      </c>
      <c r="F81" s="86">
        <f t="shared" si="0"/>
        <v>0</v>
      </c>
    </row>
    <row r="82" spans="1:6" s="20" customFormat="1" ht="24" customHeight="1" x14ac:dyDescent="0.2">
      <c r="A82" s="109" t="s">
        <v>88</v>
      </c>
      <c r="B82" s="82">
        <v>6500000</v>
      </c>
      <c r="C82" s="83" t="s">
        <v>12</v>
      </c>
      <c r="D82" s="84"/>
      <c r="E82" s="84">
        <v>6500000</v>
      </c>
      <c r="F82" s="86">
        <f t="shared" si="0"/>
        <v>0</v>
      </c>
    </row>
    <row r="83" spans="1:6" s="33" customFormat="1" ht="18" customHeight="1" x14ac:dyDescent="0.2">
      <c r="A83" s="109" t="s">
        <v>89</v>
      </c>
      <c r="B83" s="82">
        <v>75250</v>
      </c>
      <c r="C83" s="83" t="s">
        <v>12</v>
      </c>
      <c r="D83" s="84"/>
      <c r="E83" s="84">
        <v>75250</v>
      </c>
      <c r="F83" s="86">
        <f t="shared" si="0"/>
        <v>0</v>
      </c>
    </row>
    <row r="84" spans="1:6" s="45" customFormat="1" x14ac:dyDescent="0.2">
      <c r="A84" s="110" t="s">
        <v>90</v>
      </c>
      <c r="B84" s="82"/>
      <c r="C84" s="83"/>
      <c r="D84" s="84"/>
      <c r="E84" s="84"/>
      <c r="F84" s="86">
        <f t="shared" si="0"/>
        <v>0</v>
      </c>
    </row>
    <row r="85" spans="1:6" s="45" customFormat="1" x14ac:dyDescent="0.2">
      <c r="A85" s="103" t="s">
        <v>91</v>
      </c>
      <c r="B85" s="107">
        <v>100000</v>
      </c>
      <c r="C85" s="83" t="s">
        <v>12</v>
      </c>
      <c r="D85" s="111"/>
      <c r="E85" s="108">
        <v>100000</v>
      </c>
      <c r="F85" s="86">
        <f t="shared" si="0"/>
        <v>0</v>
      </c>
    </row>
    <row r="86" spans="1:6" s="33" customFormat="1" x14ac:dyDescent="0.2">
      <c r="A86" s="112" t="s">
        <v>92</v>
      </c>
      <c r="B86" s="113">
        <f>568532-30000+200000+1396840+70000</f>
        <v>2205372</v>
      </c>
      <c r="C86" s="114" t="s">
        <v>12</v>
      </c>
      <c r="D86" s="115"/>
      <c r="E86" s="116">
        <f>568532-30000+200000+1396840+70000</f>
        <v>2205372</v>
      </c>
      <c r="F86" s="117">
        <f t="shared" si="0"/>
        <v>0</v>
      </c>
    </row>
    <row r="87" spans="1:6" s="33" customFormat="1" x14ac:dyDescent="0.2">
      <c r="A87" s="112" t="s">
        <v>93</v>
      </c>
      <c r="B87" s="113">
        <f>30000+13500</f>
        <v>43500</v>
      </c>
      <c r="C87" s="114" t="s">
        <v>12</v>
      </c>
      <c r="D87" s="115"/>
      <c r="E87" s="116">
        <f>30000+13500</f>
        <v>43500</v>
      </c>
      <c r="F87" s="117"/>
    </row>
    <row r="88" spans="1:6" s="45" customFormat="1" x14ac:dyDescent="0.2">
      <c r="A88" s="103" t="s">
        <v>94</v>
      </c>
      <c r="B88" s="107">
        <v>50000</v>
      </c>
      <c r="C88" s="83" t="s">
        <v>12</v>
      </c>
      <c r="D88" s="84"/>
      <c r="E88" s="108">
        <v>50000</v>
      </c>
      <c r="F88" s="86">
        <f t="shared" si="0"/>
        <v>0</v>
      </c>
    </row>
    <row r="89" spans="1:6" s="70" customFormat="1" x14ac:dyDescent="0.2">
      <c r="A89" s="109" t="s">
        <v>95</v>
      </c>
      <c r="B89" s="107">
        <v>1524000</v>
      </c>
      <c r="C89" s="83" t="s">
        <v>12</v>
      </c>
      <c r="D89" s="84"/>
      <c r="E89" s="108">
        <v>1524000</v>
      </c>
      <c r="F89" s="86">
        <f t="shared" si="0"/>
        <v>0</v>
      </c>
    </row>
    <row r="90" spans="1:6" s="70" customFormat="1" x14ac:dyDescent="0.2">
      <c r="A90" s="109" t="s">
        <v>96</v>
      </c>
      <c r="B90" s="107">
        <v>132900</v>
      </c>
      <c r="C90" s="83" t="s">
        <v>12</v>
      </c>
      <c r="D90" s="84"/>
      <c r="E90" s="108">
        <v>132900</v>
      </c>
      <c r="F90" s="86">
        <f t="shared" si="0"/>
        <v>0</v>
      </c>
    </row>
    <row r="91" spans="1:6" s="33" customFormat="1" x14ac:dyDescent="0.2">
      <c r="A91" s="106" t="s">
        <v>97</v>
      </c>
      <c r="B91" s="107"/>
      <c r="C91" s="83"/>
      <c r="D91" s="84"/>
      <c r="E91" s="108"/>
      <c r="F91" s="86"/>
    </row>
    <row r="92" spans="1:6" s="33" customFormat="1" ht="13.5" thickBot="1" x14ac:dyDescent="0.25">
      <c r="A92" s="118" t="s">
        <v>98</v>
      </c>
      <c r="B92" s="95">
        <v>16669</v>
      </c>
      <c r="C92" s="96" t="s">
        <v>12</v>
      </c>
      <c r="D92" s="97"/>
      <c r="E92" s="97">
        <v>16669</v>
      </c>
      <c r="F92" s="98"/>
    </row>
    <row r="93" spans="1:6" s="33" customFormat="1" x14ac:dyDescent="0.2">
      <c r="A93" s="76" t="s">
        <v>99</v>
      </c>
      <c r="B93" s="119"/>
      <c r="C93" s="120"/>
      <c r="D93" s="121"/>
      <c r="E93" s="121"/>
      <c r="F93" s="122"/>
    </row>
    <row r="94" spans="1:6" s="70" customFormat="1" ht="13.5" thickBot="1" x14ac:dyDescent="0.25">
      <c r="A94" s="123" t="s">
        <v>100</v>
      </c>
      <c r="B94" s="88">
        <v>801000</v>
      </c>
      <c r="C94" s="89" t="s">
        <v>12</v>
      </c>
      <c r="D94" s="90"/>
      <c r="E94" s="90">
        <v>801000</v>
      </c>
      <c r="F94" s="91"/>
    </row>
    <row r="95" spans="1:6" s="20" customFormat="1" ht="21" customHeight="1" x14ac:dyDescent="0.2">
      <c r="A95" s="124" t="s">
        <v>101</v>
      </c>
      <c r="B95" s="77"/>
      <c r="C95" s="78"/>
      <c r="D95" s="79"/>
      <c r="E95" s="79"/>
      <c r="F95" s="80">
        <f t="shared" si="0"/>
        <v>0</v>
      </c>
    </row>
    <row r="96" spans="1:6" s="33" customFormat="1" ht="19.5" customHeight="1" x14ac:dyDescent="0.2">
      <c r="A96" s="125" t="s">
        <v>102</v>
      </c>
      <c r="B96" s="82">
        <v>133350</v>
      </c>
      <c r="C96" s="83" t="s">
        <v>12</v>
      </c>
      <c r="D96" s="84"/>
      <c r="E96" s="84">
        <v>133350</v>
      </c>
      <c r="F96" s="86">
        <f t="shared" si="0"/>
        <v>0</v>
      </c>
    </row>
    <row r="97" spans="1:6" s="33" customFormat="1" ht="19.5" customHeight="1" x14ac:dyDescent="0.2">
      <c r="A97" s="125" t="s">
        <v>103</v>
      </c>
      <c r="B97" s="82">
        <v>151130</v>
      </c>
      <c r="C97" s="83" t="s">
        <v>12</v>
      </c>
      <c r="D97" s="84"/>
      <c r="E97" s="84">
        <v>151130</v>
      </c>
      <c r="F97" s="86">
        <f t="shared" si="0"/>
        <v>0</v>
      </c>
    </row>
    <row r="98" spans="1:6" s="33" customFormat="1" ht="19.5" customHeight="1" x14ac:dyDescent="0.2">
      <c r="A98" s="125" t="s">
        <v>104</v>
      </c>
      <c r="B98" s="82">
        <v>255270</v>
      </c>
      <c r="C98" s="83" t="s">
        <v>12</v>
      </c>
      <c r="D98" s="84"/>
      <c r="E98" s="84">
        <v>255270</v>
      </c>
      <c r="F98" s="86"/>
    </row>
    <row r="99" spans="1:6" s="33" customFormat="1" ht="19.5" customHeight="1" x14ac:dyDescent="0.2">
      <c r="A99" s="101" t="s">
        <v>105</v>
      </c>
      <c r="B99" s="82">
        <v>40640</v>
      </c>
      <c r="C99" s="83" t="s">
        <v>12</v>
      </c>
      <c r="D99" s="84"/>
      <c r="E99" s="84">
        <v>40640</v>
      </c>
      <c r="F99" s="86">
        <f t="shared" si="0"/>
        <v>0</v>
      </c>
    </row>
    <row r="100" spans="1:6" s="70" customFormat="1" ht="19.5" customHeight="1" x14ac:dyDescent="0.2">
      <c r="A100" s="126" t="s">
        <v>106</v>
      </c>
      <c r="B100" s="127">
        <v>908700</v>
      </c>
      <c r="C100" s="128" t="s">
        <v>12</v>
      </c>
      <c r="D100" s="129"/>
      <c r="E100" s="129">
        <v>908700</v>
      </c>
      <c r="F100" s="130">
        <f t="shared" si="0"/>
        <v>0</v>
      </c>
    </row>
    <row r="101" spans="1:6" s="70" customFormat="1" ht="19.5" customHeight="1" x14ac:dyDescent="0.2">
      <c r="A101" s="126" t="s">
        <v>107</v>
      </c>
      <c r="B101" s="127">
        <v>217500</v>
      </c>
      <c r="C101" s="128" t="s">
        <v>12</v>
      </c>
      <c r="D101" s="129"/>
      <c r="E101" s="129">
        <v>217500</v>
      </c>
      <c r="F101" s="130">
        <f t="shared" si="0"/>
        <v>0</v>
      </c>
    </row>
    <row r="102" spans="1:6" s="70" customFormat="1" ht="19.5" customHeight="1" x14ac:dyDescent="0.2">
      <c r="A102" s="126" t="s">
        <v>108</v>
      </c>
      <c r="B102" s="127">
        <v>140000</v>
      </c>
      <c r="C102" s="128" t="s">
        <v>12</v>
      </c>
      <c r="D102" s="129"/>
      <c r="E102" s="129">
        <v>140000</v>
      </c>
      <c r="F102" s="130">
        <f t="shared" si="0"/>
        <v>0</v>
      </c>
    </row>
    <row r="103" spans="1:6" s="33" customFormat="1" ht="25.5" customHeight="1" thickBot="1" x14ac:dyDescent="0.25">
      <c r="A103" s="131" t="s">
        <v>109</v>
      </c>
      <c r="B103" s="95">
        <f>60960+4000+63500</f>
        <v>128460</v>
      </c>
      <c r="C103" s="96" t="s">
        <v>12</v>
      </c>
      <c r="D103" s="97"/>
      <c r="E103" s="97">
        <f>60960+4000+63500</f>
        <v>128460</v>
      </c>
      <c r="F103" s="98">
        <f t="shared" si="0"/>
        <v>0</v>
      </c>
    </row>
    <row r="104" spans="1:6" s="70" customFormat="1" ht="19.5" customHeight="1" thickBot="1" x14ac:dyDescent="0.25">
      <c r="A104" s="132" t="s">
        <v>110</v>
      </c>
      <c r="B104" s="133">
        <f>SUM(B5:B103)</f>
        <v>888618001</v>
      </c>
      <c r="C104" s="134"/>
      <c r="D104" s="135">
        <f>SUM(D5:D103)</f>
        <v>16040970</v>
      </c>
      <c r="E104" s="133">
        <f>SUM(E5:E103)</f>
        <v>872577031</v>
      </c>
      <c r="F104" s="135">
        <f>SUM(F5:F103)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6. számú melléklet a 40/2019.(XII.17.) önkormányzati rendelethez</odd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2019-12-17T08:03:18Z</dcterms:created>
  <dcterms:modified xsi:type="dcterms:W3CDTF">2019-12-17T08:03:18Z</dcterms:modified>
</cp:coreProperties>
</file>