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6" yWindow="-228" windowWidth="12660" windowHeight="12900" tabRatio="968" firstSheet="6" activeTab="14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2.1.sz.mell" sheetId="73" r:id="rId6"/>
    <sheet name="Z_2.2.sz.mell" sheetId="61" r:id="rId7"/>
    <sheet name="Z_ELLENŐRZÉS" sheetId="76" r:id="rId8"/>
    <sheet name="Z_3.sz.mell." sheetId="63" r:id="rId9"/>
    <sheet name="Z_6.1.sz.mell" sheetId="3" r:id="rId10"/>
    <sheet name="Z_4.sz.mell." sheetId="64" r:id="rId11"/>
    <sheet name="Z_7.sz.mell" sheetId="211" r:id="rId12"/>
    <sheet name="8.sz.mell." sheetId="212" r:id="rId13"/>
    <sheet name="Z_1.tájékoztató_t." sheetId="197" r:id="rId14"/>
    <sheet name="Z_6.tájékoztató_t." sheetId="202" r:id="rId15"/>
    <sheet name="Z_7.1.tájékoztató_t." sheetId="203" r:id="rId16"/>
    <sheet name="Z_7.2.tájékoztató_t." sheetId="204" r:id="rId17"/>
    <sheet name="Z_9.tájékoztató_t." sheetId="208" r:id="rId18"/>
    <sheet name="Munka1" sheetId="213" r:id="rId19"/>
  </sheets>
  <externalReferences>
    <externalReference r:id="rId20"/>
  </externalReferences>
  <definedNames>
    <definedName name="_xlnm.Print_Titles" localSheetId="9">Z_6.1.sz.mell!$1:$6</definedName>
    <definedName name="_xlnm.Print_Titles" localSheetId="15">Z_7.1.tájékoztató_t.!$5:$9</definedName>
    <definedName name="_xlnm.Print_Area" localSheetId="3">Z_1.1.sz.mell.!$A$1:$E$166</definedName>
    <definedName name="_xlnm.Print_Area" localSheetId="4">Z_1.2.sz.mell.!$A$1:$E$166</definedName>
    <definedName name="_xlnm.Print_Area" localSheetId="13">Z_1.tájékoztató_t.!$A$1:$E$148</definedName>
  </definedNames>
  <calcPr calcId="125725"/>
</workbook>
</file>

<file path=xl/calcChain.xml><?xml version="1.0" encoding="utf-8"?>
<calcChain xmlns="http://schemas.openxmlformats.org/spreadsheetml/2006/main">
  <c r="C27" i="212"/>
  <c r="D27"/>
  <c r="E27"/>
  <c r="D14"/>
  <c r="D12"/>
  <c r="D9"/>
  <c r="C14"/>
  <c r="C12"/>
  <c r="C9"/>
  <c r="E14"/>
  <c r="E12"/>
  <c r="C3"/>
  <c r="B1" i="1"/>
  <c r="E96"/>
  <c r="E164" s="1"/>
  <c r="E155" i="3"/>
  <c r="D155"/>
  <c r="C155"/>
  <c r="E154"/>
  <c r="D154"/>
  <c r="C154"/>
  <c r="E145"/>
  <c r="D145"/>
  <c r="C145"/>
  <c r="E140"/>
  <c r="D140"/>
  <c r="C140"/>
  <c r="E133"/>
  <c r="D133"/>
  <c r="C133"/>
  <c r="E129"/>
  <c r="E153" s="1"/>
  <c r="D129"/>
  <c r="D153" s="1"/>
  <c r="C129"/>
  <c r="C153" s="1"/>
  <c r="E114"/>
  <c r="D114"/>
  <c r="C114"/>
  <c r="E93"/>
  <c r="E128" s="1"/>
  <c r="D93"/>
  <c r="D128" s="1"/>
  <c r="C93"/>
  <c r="C128" s="1"/>
  <c r="E82"/>
  <c r="D82"/>
  <c r="C82"/>
  <c r="E78"/>
  <c r="D78"/>
  <c r="C78"/>
  <c r="E75"/>
  <c r="D75"/>
  <c r="C75"/>
  <c r="E70"/>
  <c r="E89" s="1"/>
  <c r="D70"/>
  <c r="C70"/>
  <c r="E66"/>
  <c r="D66"/>
  <c r="D89" s="1"/>
  <c r="C66"/>
  <c r="C89" s="1"/>
  <c r="E60"/>
  <c r="D60"/>
  <c r="C60"/>
  <c r="E55"/>
  <c r="D55"/>
  <c r="C55"/>
  <c r="E49"/>
  <c r="D49"/>
  <c r="C49"/>
  <c r="E37"/>
  <c r="D37"/>
  <c r="C37"/>
  <c r="E29"/>
  <c r="D29"/>
  <c r="C29"/>
  <c r="E22"/>
  <c r="D22"/>
  <c r="C22"/>
  <c r="E15"/>
  <c r="D15"/>
  <c r="C15"/>
  <c r="E8"/>
  <c r="E65" s="1"/>
  <c r="E90" s="1"/>
  <c r="D8"/>
  <c r="D65" s="1"/>
  <c r="D90" s="1"/>
  <c r="C8"/>
  <c r="C65" s="1"/>
  <c r="C90" s="1"/>
  <c r="G7" i="64" l="1"/>
  <c r="E30" i="73"/>
  <c r="D30"/>
  <c r="D31" s="1"/>
  <c r="E152" i="142"/>
  <c r="D152"/>
  <c r="C152"/>
  <c r="E147"/>
  <c r="D147"/>
  <c r="C147"/>
  <c r="E140"/>
  <c r="D140"/>
  <c r="C140"/>
  <c r="E136"/>
  <c r="E160" s="1"/>
  <c r="D136"/>
  <c r="D160" s="1"/>
  <c r="C136"/>
  <c r="C160" s="1"/>
  <c r="E121"/>
  <c r="D121"/>
  <c r="C121"/>
  <c r="E100"/>
  <c r="E135" s="1"/>
  <c r="D100"/>
  <c r="D135" s="1"/>
  <c r="D161" s="1"/>
  <c r="C100"/>
  <c r="C135" s="1"/>
  <c r="C161" s="1"/>
  <c r="E85"/>
  <c r="D85"/>
  <c r="C85"/>
  <c r="E81"/>
  <c r="D81"/>
  <c r="C81"/>
  <c r="E78"/>
  <c r="D78"/>
  <c r="C78"/>
  <c r="E73"/>
  <c r="D73"/>
  <c r="D92" s="1"/>
  <c r="C73"/>
  <c r="E69"/>
  <c r="E92" s="1"/>
  <c r="D69"/>
  <c r="C69"/>
  <c r="C92" s="1"/>
  <c r="E63"/>
  <c r="D63"/>
  <c r="C63"/>
  <c r="E58"/>
  <c r="D58"/>
  <c r="C58"/>
  <c r="E52"/>
  <c r="D52"/>
  <c r="C52"/>
  <c r="E40"/>
  <c r="D40"/>
  <c r="C40"/>
  <c r="E32"/>
  <c r="D32"/>
  <c r="C32"/>
  <c r="E25"/>
  <c r="D25"/>
  <c r="C25"/>
  <c r="E18"/>
  <c r="D18"/>
  <c r="C18"/>
  <c r="E11"/>
  <c r="E68" s="1"/>
  <c r="D11"/>
  <c r="D68" s="1"/>
  <c r="D93" s="1"/>
  <c r="C11"/>
  <c r="C68" s="1"/>
  <c r="E18" i="73"/>
  <c r="D18"/>
  <c r="C18"/>
  <c r="E26"/>
  <c r="D26"/>
  <c r="C26"/>
  <c r="B18" i="209"/>
  <c r="B35"/>
  <c r="B34"/>
  <c r="A1" i="211"/>
  <c r="G40"/>
  <c r="F40"/>
  <c r="D40"/>
  <c r="C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40" s="1"/>
  <c r="A2" i="208"/>
  <c r="A1" i="204"/>
  <c r="A1" i="203"/>
  <c r="A1" i="202"/>
  <c r="A1" i="197"/>
  <c r="B1" i="3"/>
  <c r="B1" i="64"/>
  <c r="B1" i="63"/>
  <c r="J1" i="61"/>
  <c r="J1" i="73"/>
  <c r="B1" i="142"/>
  <c r="B9" i="209"/>
  <c r="B23"/>
  <c r="B32"/>
  <c r="B31"/>
  <c r="B30"/>
  <c r="B29"/>
  <c r="B28"/>
  <c r="B27"/>
  <c r="B26"/>
  <c r="B25"/>
  <c r="B24"/>
  <c r="B33"/>
  <c r="B37"/>
  <c r="B38"/>
  <c r="B41"/>
  <c r="B39"/>
  <c r="B40"/>
  <c r="B42"/>
  <c r="B43"/>
  <c r="B45"/>
  <c r="B44"/>
  <c r="B12"/>
  <c r="B11"/>
  <c r="B10"/>
  <c r="A37" i="75"/>
  <c r="A19"/>
  <c r="A16" i="76"/>
  <c r="A2" i="197"/>
  <c r="B36" i="209" s="1"/>
  <c r="C13" i="208"/>
  <c r="C20" i="204"/>
  <c r="C16"/>
  <c r="E69" i="203"/>
  <c r="D69"/>
  <c r="C69"/>
  <c r="E66"/>
  <c r="D66"/>
  <c r="C66"/>
  <c r="E62"/>
  <c r="D62"/>
  <c r="C62"/>
  <c r="E57"/>
  <c r="D57"/>
  <c r="C57"/>
  <c r="E48"/>
  <c r="D48"/>
  <c r="C48"/>
  <c r="E43"/>
  <c r="E37" s="1"/>
  <c r="D43"/>
  <c r="C43"/>
  <c r="E38"/>
  <c r="D38"/>
  <c r="D37" s="1"/>
  <c r="C38"/>
  <c r="C37" s="1"/>
  <c r="E32"/>
  <c r="D32"/>
  <c r="C32"/>
  <c r="E27"/>
  <c r="D27"/>
  <c r="C27"/>
  <c r="E22"/>
  <c r="D22"/>
  <c r="C22"/>
  <c r="E17"/>
  <c r="D17"/>
  <c r="C17"/>
  <c r="E12"/>
  <c r="E11" s="1"/>
  <c r="D12"/>
  <c r="C12"/>
  <c r="E41" i="202"/>
  <c r="D41"/>
  <c r="E142" i="197"/>
  <c r="D142"/>
  <c r="D147" s="1"/>
  <c r="C142"/>
  <c r="E137"/>
  <c r="D137"/>
  <c r="C137"/>
  <c r="E132"/>
  <c r="D132"/>
  <c r="C132"/>
  <c r="E128"/>
  <c r="D128"/>
  <c r="C128"/>
  <c r="C147" s="1"/>
  <c r="E124"/>
  <c r="D124"/>
  <c r="C124"/>
  <c r="E110"/>
  <c r="D110"/>
  <c r="C110"/>
  <c r="E94"/>
  <c r="D94"/>
  <c r="C94"/>
  <c r="E81"/>
  <c r="D81"/>
  <c r="C81"/>
  <c r="E77"/>
  <c r="D77"/>
  <c r="C77"/>
  <c r="E74"/>
  <c r="D74"/>
  <c r="C74"/>
  <c r="E69"/>
  <c r="D69"/>
  <c r="C69"/>
  <c r="E65"/>
  <c r="D65"/>
  <c r="C65"/>
  <c r="C87" s="1"/>
  <c r="E59"/>
  <c r="D59"/>
  <c r="C59"/>
  <c r="E54"/>
  <c r="D54"/>
  <c r="C54"/>
  <c r="E48"/>
  <c r="D48"/>
  <c r="C48"/>
  <c r="E37"/>
  <c r="D37"/>
  <c r="C37"/>
  <c r="E30"/>
  <c r="D30"/>
  <c r="C30"/>
  <c r="E23"/>
  <c r="D23"/>
  <c r="C23"/>
  <c r="E16"/>
  <c r="D16"/>
  <c r="C16"/>
  <c r="E9"/>
  <c r="D9"/>
  <c r="C9"/>
  <c r="D91"/>
  <c r="C91"/>
  <c r="E5" i="3"/>
  <c r="G5" i="64"/>
  <c r="F5"/>
  <c r="G5" i="63"/>
  <c r="E9" i="1"/>
  <c r="E98"/>
  <c r="F5" i="63"/>
  <c r="B2" i="3"/>
  <c r="E7" i="142"/>
  <c r="E96" s="1"/>
  <c r="E164" s="1"/>
  <c r="C97"/>
  <c r="C8"/>
  <c r="A2"/>
  <c r="A2" i="1"/>
  <c r="C24" i="61"/>
  <c r="E5" i="63"/>
  <c r="D5"/>
  <c r="D5" i="64" s="1"/>
  <c r="E5"/>
  <c r="A4" i="76"/>
  <c r="A34"/>
  <c r="A31" i="75"/>
  <c r="A28" i="76"/>
  <c r="A25" i="75"/>
  <c r="A22" i="76" s="1"/>
  <c r="A13" i="75"/>
  <c r="A10" i="76"/>
  <c r="H17" i="61"/>
  <c r="I17"/>
  <c r="H30"/>
  <c r="I30"/>
  <c r="D17"/>
  <c r="E17"/>
  <c r="D18"/>
  <c r="E18"/>
  <c r="D24"/>
  <c r="E24"/>
  <c r="H18" i="73"/>
  <c r="I18"/>
  <c r="H30"/>
  <c r="I30"/>
  <c r="D19"/>
  <c r="E19"/>
  <c r="D100" i="1"/>
  <c r="E100"/>
  <c r="D121"/>
  <c r="E121"/>
  <c r="D136"/>
  <c r="E136"/>
  <c r="D140"/>
  <c r="E140"/>
  <c r="D147"/>
  <c r="E147"/>
  <c r="D152"/>
  <c r="E152"/>
  <c r="C97"/>
  <c r="D11"/>
  <c r="E11"/>
  <c r="D18"/>
  <c r="E18"/>
  <c r="D25"/>
  <c r="E25"/>
  <c r="D32"/>
  <c r="E32"/>
  <c r="D40"/>
  <c r="E40"/>
  <c r="D52"/>
  <c r="E52"/>
  <c r="D58"/>
  <c r="E58"/>
  <c r="D63"/>
  <c r="E63"/>
  <c r="D69"/>
  <c r="E69"/>
  <c r="D73"/>
  <c r="E73"/>
  <c r="D78"/>
  <c r="E78"/>
  <c r="D81"/>
  <c r="E81"/>
  <c r="D85"/>
  <c r="E85"/>
  <c r="C8"/>
  <c r="D4" i="61" s="1"/>
  <c r="H4" s="1"/>
  <c r="G30" i="73"/>
  <c r="C152" i="1"/>
  <c r="C140"/>
  <c r="C100"/>
  <c r="C32"/>
  <c r="G17" i="61"/>
  <c r="C17"/>
  <c r="C147" i="1"/>
  <c r="C136"/>
  <c r="C121"/>
  <c r="C85"/>
  <c r="C81"/>
  <c r="C78"/>
  <c r="C73"/>
  <c r="C69"/>
  <c r="C63"/>
  <c r="C58"/>
  <c r="C52"/>
  <c r="C40"/>
  <c r="C25"/>
  <c r="C18"/>
  <c r="C11"/>
  <c r="G30" i="61"/>
  <c r="C18"/>
  <c r="C30" s="1"/>
  <c r="G18" i="73"/>
  <c r="G31" s="1"/>
  <c r="C19"/>
  <c r="C30" s="1"/>
  <c r="C31" s="1"/>
  <c r="G8" i="64"/>
  <c r="G9"/>
  <c r="G10"/>
  <c r="G11"/>
  <c r="G12"/>
  <c r="G13"/>
  <c r="G14"/>
  <c r="G15"/>
  <c r="G16"/>
  <c r="G17"/>
  <c r="G18"/>
  <c r="G19"/>
  <c r="G20"/>
  <c r="G21"/>
  <c r="G22"/>
  <c r="G23"/>
  <c r="G24"/>
  <c r="G25"/>
  <c r="B26"/>
  <c r="D26"/>
  <c r="F26"/>
  <c r="G7" i="63"/>
  <c r="G9"/>
  <c r="G10"/>
  <c r="G11"/>
  <c r="G12"/>
  <c r="G13"/>
  <c r="G14"/>
  <c r="G15"/>
  <c r="G16"/>
  <c r="G17"/>
  <c r="G18"/>
  <c r="G19"/>
  <c r="G20"/>
  <c r="G21"/>
  <c r="G22"/>
  <c r="G23"/>
  <c r="G24"/>
  <c r="B25"/>
  <c r="D25"/>
  <c r="F25"/>
  <c r="E9" i="142"/>
  <c r="E98" s="1"/>
  <c r="E147" i="197"/>
  <c r="D30" i="61"/>
  <c r="G32" i="73"/>
  <c r="D31" i="76"/>
  <c r="E32" i="73"/>
  <c r="D18" i="76"/>
  <c r="C32" i="61"/>
  <c r="D87" i="197"/>
  <c r="I32" i="73"/>
  <c r="C29" i="209"/>
  <c r="C40"/>
  <c r="C22"/>
  <c r="C39"/>
  <c r="C37"/>
  <c r="C25"/>
  <c r="C38"/>
  <c r="C21"/>
  <c r="C32"/>
  <c r="C12"/>
  <c r="C31"/>
  <c r="C11"/>
  <c r="C33"/>
  <c r="C26"/>
  <c r="C44"/>
  <c r="C18"/>
  <c r="C23"/>
  <c r="C28"/>
  <c r="C30"/>
  <c r="C27"/>
  <c r="C45"/>
  <c r="C35"/>
  <c r="C20"/>
  <c r="C24"/>
  <c r="C43"/>
  <c r="C34"/>
  <c r="C36"/>
  <c r="C46"/>
  <c r="C9"/>
  <c r="C7"/>
  <c r="C8"/>
  <c r="C41"/>
  <c r="C15"/>
  <c r="C42"/>
  <c r="C13"/>
  <c r="C14"/>
  <c r="C17"/>
  <c r="C10"/>
  <c r="C16"/>
  <c r="C19"/>
  <c r="C4" i="61" l="1"/>
  <c r="G4" s="1"/>
  <c r="C4" i="73"/>
  <c r="G4" s="1"/>
  <c r="C92" i="1"/>
  <c r="D4" i="73"/>
  <c r="H4" s="1"/>
  <c r="G25" i="63"/>
  <c r="C127" i="197"/>
  <c r="C148" s="1"/>
  <c r="E87"/>
  <c r="E127"/>
  <c r="E148" s="1"/>
  <c r="D127"/>
  <c r="D148" s="1"/>
  <c r="D64"/>
  <c r="D88" s="1"/>
  <c r="C64"/>
  <c r="C88" s="1"/>
  <c r="D11" i="203"/>
  <c r="D54" s="1"/>
  <c r="D71" s="1"/>
  <c r="C11"/>
  <c r="C54" s="1"/>
  <c r="C71" s="1"/>
  <c r="C23" i="204"/>
  <c r="D25" i="76"/>
  <c r="I31" i="61"/>
  <c r="G31"/>
  <c r="D26" i="76" s="1"/>
  <c r="D13"/>
  <c r="E30" i="61"/>
  <c r="D19" i="76" s="1"/>
  <c r="D31" i="61"/>
  <c r="D14" i="76" s="1"/>
  <c r="H31" i="61"/>
  <c r="E32"/>
  <c r="D36" i="76"/>
  <c r="E31" i="61"/>
  <c r="E33" s="1"/>
  <c r="D24" i="76"/>
  <c r="C32" i="73"/>
  <c r="G33"/>
  <c r="D7" i="76"/>
  <c r="E161" i="142"/>
  <c r="E93"/>
  <c r="E165"/>
  <c r="C93"/>
  <c r="C165"/>
  <c r="D92" i="1"/>
  <c r="E92"/>
  <c r="E160"/>
  <c r="B37" i="76" s="1"/>
  <c r="C160" i="1"/>
  <c r="B25" i="76" s="1"/>
  <c r="E25" s="1"/>
  <c r="D135" i="1"/>
  <c r="B30" i="76" s="1"/>
  <c r="C135" i="1"/>
  <c r="B24" i="76" s="1"/>
  <c r="E135" i="1"/>
  <c r="B36" i="76" s="1"/>
  <c r="C68" i="1"/>
  <c r="C165" s="1"/>
  <c r="E68"/>
  <c r="E165" s="1"/>
  <c r="B13" i="76"/>
  <c r="E13" s="1"/>
  <c r="I31" i="73"/>
  <c r="D37" i="76"/>
  <c r="G26" i="64"/>
  <c r="D160" i="1"/>
  <c r="B31" i="76" s="1"/>
  <c r="E31" s="1"/>
  <c r="D156" i="3"/>
  <c r="D166" i="142"/>
  <c r="E64" i="197"/>
  <c r="E31" i="73"/>
  <c r="D32" i="61"/>
  <c r="H32"/>
  <c r="D12" i="76"/>
  <c r="C33" i="73"/>
  <c r="G32" i="61"/>
  <c r="C31"/>
  <c r="D8" i="76" s="1"/>
  <c r="D6"/>
  <c r="D30"/>
  <c r="E30" s="1"/>
  <c r="H32" i="73"/>
  <c r="H31"/>
  <c r="D32"/>
  <c r="C156" i="3"/>
  <c r="E166" i="142"/>
  <c r="D68" i="1"/>
  <c r="D165" s="1"/>
  <c r="E54" i="203"/>
  <c r="E71" s="1"/>
  <c r="I32" i="61"/>
  <c r="I2"/>
  <c r="G4" i="63" s="1"/>
  <c r="G4" i="64" s="1"/>
  <c r="D166" i="1" l="1"/>
  <c r="E166"/>
  <c r="C166"/>
  <c r="B7" i="76"/>
  <c r="E7" s="1"/>
  <c r="C93" i="1"/>
  <c r="C161"/>
  <c r="B26" i="76" s="1"/>
  <c r="E26" s="1"/>
  <c r="E37"/>
  <c r="E93" i="1"/>
  <c r="B20" i="76" s="1"/>
  <c r="E88" i="197"/>
  <c r="D149"/>
  <c r="D38" i="76"/>
  <c r="D33" i="61"/>
  <c r="H33"/>
  <c r="D32" i="76"/>
  <c r="E36"/>
  <c r="I33" i="61"/>
  <c r="E24" i="76"/>
  <c r="B19"/>
  <c r="E19" s="1"/>
  <c r="D161" i="1"/>
  <c r="B32" i="76" s="1"/>
  <c r="E161" i="1"/>
  <c r="B38" i="76" s="1"/>
  <c r="B6"/>
  <c r="E6" s="1"/>
  <c r="B18"/>
  <c r="E18" s="1"/>
  <c r="B8"/>
  <c r="E8" s="1"/>
  <c r="B12"/>
  <c r="E12" s="1"/>
  <c r="D93" i="1"/>
  <c r="C162" i="142"/>
  <c r="H33" i="73"/>
  <c r="C166" i="142"/>
  <c r="D33" i="73"/>
  <c r="G33" i="61"/>
  <c r="C33"/>
  <c r="I33" i="73"/>
  <c r="E33"/>
  <c r="D20" i="76"/>
  <c r="D162" i="142"/>
  <c r="D165"/>
  <c r="E4" i="3"/>
  <c r="C162" i="1" l="1"/>
  <c r="E20" i="76"/>
  <c r="E38"/>
  <c r="E32"/>
  <c r="D162" i="1"/>
  <c r="B14" i="76"/>
  <c r="E14" s="1"/>
  <c r="E4" i="73"/>
  <c r="E90" i="197" l="1"/>
  <c r="I4" i="73"/>
  <c r="E4" i="61"/>
  <c r="I4" s="1"/>
  <c r="E6" i="202" l="1"/>
  <c r="C5" i="203" l="1"/>
  <c r="B6" i="204"/>
</calcChain>
</file>

<file path=xl/sharedStrings.xml><?xml version="1.0" encoding="utf-8"?>
<sst xmlns="http://schemas.openxmlformats.org/spreadsheetml/2006/main" count="1922" uniqueCount="744">
  <si>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</si>
  <si>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</si>
  <si>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</si>
  <si>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</si>
  <si>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</si>
  <si>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</si>
  <si>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</si>
  <si>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</si>
  <si>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</si>
  <si>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</si>
  <si>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</si>
  <si>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</si>
  <si>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</si>
  <si>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</si>
  <si>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</si>
  <si>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</si>
  <si>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</si>
  <si>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</si>
  <si>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</si>
  <si>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</si>
  <si>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</si>
  <si>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</si>
  <si>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</si>
  <si>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</si>
  <si>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</si>
  <si>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</si>
  <si>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</si>
  <si>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</si>
  <si>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</si>
  <si>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</si>
  <si>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</si>
  <si>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</si>
  <si>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</si>
  <si>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</si>
  <si>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</si>
  <si>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</si>
  <si>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</si>
  <si>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</si>
  <si>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</si>
  <si>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</si>
  <si>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</si>
  <si>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</si>
  <si>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</si>
  <si>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</si>
  <si>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</si>
  <si>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</si>
  <si>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</si>
  <si>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</si>
  <si>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</si>
  <si>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</si>
  <si>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</si>
  <si>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</si>
  <si>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</si>
  <si>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</si>
  <si>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</si>
  <si>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</si>
  <si>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</si>
  <si>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</si>
  <si>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</si>
  <si>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</si>
  <si>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</si>
  <si>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</si>
  <si>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</si>
  <si>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</si>
  <si>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</si>
  <si>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</si>
  <si>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</si>
  <si>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</si>
  <si>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</si>
  <si>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</si>
  <si>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</si>
  <si>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</si>
  <si>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</si>
  <si>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</si>
  <si>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</si>
  <si>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</si>
  <si>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</si>
  <si>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</si>
  <si>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</si>
  <si>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</si>
  <si>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</si>
  <si>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</si>
  <si>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</si>
  <si>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</si>
  <si>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</si>
  <si>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</si>
  <si>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</si>
  <si>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</si>
  <si>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</si>
  <si>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</si>
  <si>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</si>
  <si>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</si>
  <si>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</si>
  <si>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</si>
  <si>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</si>
  <si>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</si>
  <si>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</si>
  <si>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</si>
  <si>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</si>
  <si>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</si>
  <si>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</si>
  <si>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</si>
  <si>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</si>
  <si>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</si>
  <si>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</si>
  <si>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</si>
  <si>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</si>
  <si>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</si>
  <si>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</si>
  <si>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</si>
  <si>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</si>
  <si>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</si>
  <si>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</si>
  <si>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</si>
  <si>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</si>
  <si>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</si>
  <si>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</si>
  <si>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</si>
  <si>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</si>
  <si>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</si>
  <si>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</si>
  <si>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</si>
  <si>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</si>
  <si>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</si>
  <si>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</si>
  <si>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</si>
  <si>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</si>
  <si>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</si>
  <si>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</si>
  <si>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</si>
  <si>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</si>
  <si>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</si>
  <si>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</si>
  <si>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</si>
  <si>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</si>
  <si>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</si>
  <si>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</si>
  <si>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</si>
  <si>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</si>
  <si>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</si>
  <si>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</si>
  <si>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</si>
  <si>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</si>
  <si>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</si>
  <si>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</si>
  <si>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</si>
  <si>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</si>
  <si>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</si>
  <si>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</si>
  <si>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</si>
  <si>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</si>
  <si>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</si>
  <si>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</si>
  <si>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</si>
  <si>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</si>
  <si>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</si>
  <si>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</si>
  <si>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</si>
  <si>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</si>
  <si>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</si>
  <si>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</si>
  <si>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</si>
  <si>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</si>
  <si>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</si>
  <si>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</si>
  <si>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</si>
  <si>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</si>
  <si>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</si>
  <si>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</si>
  <si>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</si>
  <si>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</si>
  <si>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</si>
  <si>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</si>
  <si>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</si>
  <si>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</si>
  <si>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</si>
  <si>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</si>
  <si>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</si>
  <si>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</si>
  <si>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</si>
  <si>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</si>
  <si>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</si>
  <si>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</si>
  <si>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</si>
  <si>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</si>
  <si>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</si>
  <si>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</si>
  <si>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</si>
  <si>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</si>
  <si>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</si>
  <si>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</si>
  <si>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</si>
  <si>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</si>
  <si>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</si>
  <si>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</si>
  <si>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</si>
  <si>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</si>
  <si>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</si>
  <si>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</si>
  <si>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</si>
  <si>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</si>
  <si>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</si>
  <si>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</si>
  <si>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</si>
  <si>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</si>
  <si>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</si>
  <si>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</si>
  <si>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</si>
  <si>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</si>
  <si>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</si>
  <si>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</si>
  <si>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</si>
  <si>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</si>
  <si>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</si>
  <si>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</si>
  <si>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</si>
  <si>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</si>
  <si>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</si>
  <si>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</si>
  <si>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</si>
  <si>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</si>
  <si>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</si>
  <si>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</si>
  <si>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</si>
  <si>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</si>
  <si>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</si>
  <si>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</si>
  <si>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</si>
  <si>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</si>
  <si>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</si>
  <si>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</si>
  <si>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</si>
  <si>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</si>
  <si>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</si>
  <si>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</si>
  <si>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</si>
  <si>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</si>
  <si>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</si>
  <si>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</si>
  <si>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</si>
  <si>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</si>
  <si>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</si>
  <si>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</si>
  <si>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</si>
  <si>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</si>
  <si>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</si>
  <si>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</si>
  <si>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</si>
  <si>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</si>
  <si>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</si>
  <si>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</si>
  <si>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</si>
  <si>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</si>
  <si>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</si>
  <si>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</si>
  <si>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</si>
  <si>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</si>
  <si>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</si>
  <si>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</si>
  <si>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</si>
  <si>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</si>
  <si>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</si>
  <si>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</si>
  <si>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</si>
  <si>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</si>
  <si>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</si>
  <si>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</si>
  <si>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</si>
  <si>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</si>
  <si>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</si>
  <si>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</si>
  <si>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</si>
  <si>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</si>
  <si>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</si>
  <si>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</si>
  <si>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</si>
  <si>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</si>
  <si>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</si>
  <si>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</si>
  <si>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</si>
  <si>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</si>
  <si>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</si>
  <si>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</si>
  <si>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</si>
  <si>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</si>
  <si>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</si>
  <si>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</si>
  <si>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</si>
  <si>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</si>
  <si>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</si>
  <si>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</si>
  <si>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</si>
  <si>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</si>
  <si>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</si>
  <si>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</si>
  <si>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</si>
  <si>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</si>
  <si>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</si>
  <si>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</si>
  <si>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</si>
  <si>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</si>
  <si>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</si>
  <si>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</si>
  <si>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</si>
  <si>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</si>
  <si>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</si>
  <si>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</si>
  <si>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</si>
  <si>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</si>
  <si>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</si>
  <si>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</si>
  <si>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</si>
  <si>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</si>
  <si>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</si>
  <si>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</si>
  <si>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</si>
  <si>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</si>
  <si>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</si>
  <si>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</si>
  <si>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</si>
  <si>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</si>
  <si>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</si>
  <si>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</si>
  <si>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</si>
  <si>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</si>
  <si>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</si>
  <si>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</si>
  <si>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</si>
  <si>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</si>
  <si>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</si>
  <si>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</si>
  <si>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</si>
  <si>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</si>
  <si>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</si>
  <si>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</si>
  <si>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</si>
  <si>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</si>
  <si>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</si>
  <si>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</si>
  <si>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</si>
  <si>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</si>
  <si>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</si>
  <si>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</si>
  <si>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</si>
  <si>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</si>
  <si>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</si>
  <si>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</si>
  <si>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</si>
  <si>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</si>
  <si>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</si>
  <si>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</si>
  <si>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</si>
  <si>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</si>
  <si>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</si>
  <si>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</si>
  <si>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</si>
  <si>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</si>
  <si>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</si>
  <si>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</si>
  <si>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</si>
  <si>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</si>
  <si>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</si>
  <si>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</si>
  <si>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</si>
  <si>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</si>
  <si>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</si>
  <si>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</si>
  <si>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</si>
  <si>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</si>
  <si>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</si>
  <si>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</si>
  <si>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</si>
  <si>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</si>
  <si>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</si>
  <si>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</si>
  <si>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</si>
  <si>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</si>
  <si>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</si>
  <si>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</si>
  <si>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</si>
  <si>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</si>
  <si>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</si>
  <si>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</si>
  <si>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</si>
  <si>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</si>
  <si>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</si>
  <si>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</si>
  <si>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</si>
  <si>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</si>
  <si>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</si>
  <si>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</si>
  <si>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</si>
  <si>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Teljesítés</t>
  </si>
  <si>
    <t>Eredeti előirányzat</t>
  </si>
  <si>
    <t>Módosított előirányzat</t>
  </si>
  <si>
    <t>6.1.1. melléklet</t>
  </si>
  <si>
    <t>6.1.2. melléklet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</si>
  <si>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</si>
  <si>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</si>
  <si>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</si>
  <si>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</si>
  <si>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</si>
  <si>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</si>
  <si>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</si>
  <si>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</si>
  <si>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</si>
  <si>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</si>
  <si>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</si>
  <si>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</si>
  <si>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</si>
  <si>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</si>
  <si>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</si>
  <si>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</si>
  <si>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</si>
  <si>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</si>
  <si>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</si>
  <si>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</si>
  <si>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</si>
  <si>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</si>
  <si>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</si>
  <si>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</si>
  <si>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</si>
  <si>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</si>
  <si>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</si>
  <si>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</si>
  <si>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</si>
  <si>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</si>
  <si>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</si>
  <si>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</si>
  <si>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</si>
  <si>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</si>
  <si>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</si>
  <si>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</si>
  <si>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</si>
  <si>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</si>
  <si>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</si>
  <si>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</si>
  <si>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</si>
  <si>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2.1. melléklet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</si>
  <si>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</si>
  <si>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</si>
  <si>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</si>
  <si>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6.1. melléklet</t>
  </si>
  <si>
    <t>Helyi önkormányzatok kiegészítő támogatásai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</si>
  <si>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</si>
  <si>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</si>
  <si>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</si>
  <si>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</si>
  <si>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</si>
  <si>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</si>
  <si>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</si>
  <si>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</si>
  <si>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</si>
  <si>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</si>
  <si>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</si>
  <si>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</si>
  <si>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</si>
  <si>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</si>
  <si>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</si>
  <si>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</si>
  <si>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</si>
  <si>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</si>
  <si>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</si>
  <si>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</si>
  <si>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 xml:space="preserve">Pénzeszközök betétként elhelyezése 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</si>
  <si>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</si>
  <si>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</si>
  <si>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</si>
  <si>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</si>
  <si>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</si>
  <si>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</si>
  <si>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</si>
  <si>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</si>
  <si>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</si>
  <si>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</si>
  <si>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</si>
  <si>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</si>
  <si>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</si>
  <si>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</si>
  <si>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</si>
  <si>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</si>
  <si>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</si>
  <si>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</si>
  <si>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</si>
  <si>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</si>
  <si>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</si>
  <si>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</si>
  <si>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</si>
  <si>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</si>
  <si>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</si>
  <si>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</si>
  <si>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</si>
  <si>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</si>
  <si>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</si>
  <si>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</si>
  <si>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</si>
  <si>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</si>
  <si>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</si>
  <si>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</si>
  <si>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</si>
  <si>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</si>
  <si>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</si>
  <si>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</si>
  <si>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</si>
  <si>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</si>
  <si>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</si>
  <si>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</si>
  <si>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</si>
  <si>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</si>
  <si>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</si>
  <si>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</si>
  <si>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</si>
  <si>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</si>
  <si>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</si>
  <si>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</si>
  <si>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</si>
  <si>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</si>
  <si>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</si>
  <si>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</si>
  <si>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</si>
  <si>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</si>
  <si>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</si>
  <si>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</si>
  <si>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</si>
  <si>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</si>
  <si>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</si>
  <si>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</si>
  <si>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</si>
  <si>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</si>
  <si>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</si>
  <si>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</si>
  <si>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</si>
  <si>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</si>
  <si>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</si>
  <si>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</si>
  <si>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</si>
  <si>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</si>
  <si>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</si>
  <si>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</si>
  <si>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</si>
  <si>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</si>
  <si>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</si>
  <si>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</si>
  <si>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</si>
  <si>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</si>
  <si>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</si>
  <si>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</si>
  <si>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</si>
  <si>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</si>
  <si>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</si>
  <si>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</si>
  <si>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</si>
  <si>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</si>
  <si>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</si>
  <si>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</si>
  <si>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</si>
  <si>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</si>
  <si>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</si>
  <si>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</si>
  <si>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</si>
  <si>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</si>
  <si>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</si>
  <si>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</si>
  <si>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</si>
  <si>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</si>
  <si>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</si>
  <si>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</si>
  <si>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</si>
  <si>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</si>
  <si>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</si>
  <si>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</si>
  <si>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</si>
  <si>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</si>
  <si>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</si>
  <si>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</si>
  <si>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</si>
  <si>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</si>
  <si>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</si>
  <si>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</si>
  <si>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</si>
  <si>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</si>
  <si>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</si>
  <si>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</si>
  <si>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</si>
  <si>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</si>
  <si>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</si>
  <si>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</si>
  <si>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</si>
  <si>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</si>
  <si>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</si>
  <si>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</si>
  <si>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</si>
  <si>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</si>
  <si>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</si>
  <si>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</si>
  <si>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</si>
  <si>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</si>
  <si>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</si>
  <si>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</si>
  <si>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</si>
  <si>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</si>
  <si>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</si>
  <si>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</si>
  <si>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</si>
  <si>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</si>
  <si>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</si>
  <si>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</si>
  <si>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</si>
  <si>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</si>
  <si>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</si>
  <si>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</si>
  <si>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2. tájékoztató tábla</t>
  </si>
  <si>
    <t>3. tájékoztató tábla</t>
  </si>
  <si>
    <t>4. tájékoztató tábla</t>
  </si>
  <si>
    <t>5. tájékoztató tábla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</si>
  <si>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</si>
  <si>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</si>
  <si>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</si>
  <si>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</si>
  <si>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</si>
  <si>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</si>
  <si>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</si>
  <si>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</si>
  <si>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</si>
  <si>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</si>
  <si>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</si>
  <si>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</si>
  <si>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</si>
  <si>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</si>
  <si>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</si>
  <si>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</si>
  <si>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</si>
  <si>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</si>
  <si>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</si>
  <si>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</si>
  <si>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</si>
  <si>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</si>
  <si>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</si>
  <si>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</si>
  <si>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</si>
  <si>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</si>
  <si>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</si>
  <si>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</si>
  <si>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</si>
  <si>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</si>
  <si>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</si>
  <si>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</si>
  <si>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</si>
  <si>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</si>
  <si>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</si>
  <si>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</si>
  <si>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</si>
  <si>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</si>
  <si>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</si>
  <si>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</si>
  <si>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</si>
  <si>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</si>
  <si>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</si>
  <si>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</si>
  <si>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</si>
  <si>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</si>
  <si>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</si>
  <si>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</si>
  <si>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</si>
  <si>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</si>
  <si>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</si>
  <si>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</si>
  <si>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</si>
  <si>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</si>
  <si>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</si>
  <si>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2018. évi eredeti előirányzat BEVÉTELEK</t>
  </si>
  <si>
    <t>2018. évi ZÁRSZÁMADÁSÁNAK PÉNZÜGYI MÉRLEGE</t>
  </si>
  <si>
    <t>2019.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</si>
  <si>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</si>
  <si>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</si>
  <si>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</si>
  <si>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</si>
  <si>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</si>
  <si>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</si>
  <si>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</si>
  <si>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</si>
  <si>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</si>
  <si>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</si>
  <si>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</si>
  <si>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</si>
  <si>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</si>
  <si>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2018. ÉVI ZÁRSZÁMADSÁS</t>
  </si>
  <si>
    <t>KÖTELEZŐ FELADATOK PÉNZÜGYI MÉRLEGE</t>
  </si>
  <si>
    <t>A 2018. évi céljelleggel juttatott támogatások felhasználásáról</t>
  </si>
  <si>
    <t>2017. évi tény</t>
  </si>
  <si>
    <t>2018. évi</t>
  </si>
  <si>
    <t>2018. év</t>
  </si>
  <si>
    <t>Pénzkészlet 2018. január 1-jén
Ebből:</t>
  </si>
  <si>
    <t>Záró pénzkészlet 2018. december 31-én
Ebből: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</si>
  <si>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</si>
  <si>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</si>
  <si>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</si>
  <si>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</si>
  <si>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Bosta Községi Önkormányzat</t>
  </si>
  <si>
    <t>Kommunális adó</t>
  </si>
  <si>
    <t>Államháztartáson belüli megelőlegezések viszafizetése</t>
  </si>
  <si>
    <t>Szalánta Község Önkormányzata</t>
  </si>
  <si>
    <t>működési támogatás</t>
  </si>
  <si>
    <t>Szalántai Közös Önkormányzati Hivatal</t>
  </si>
  <si>
    <t>Pécsi Többcélú Agglomerizációs Társulás</t>
  </si>
  <si>
    <t>Baranya-Víz Zrt.</t>
  </si>
  <si>
    <t>Fogd a Szalántai Óvodások Kezét Alapítvány</t>
  </si>
  <si>
    <t>Kitünő tanulónak adott támogatás</t>
  </si>
  <si>
    <t>2018. ÉVI ZÁRSZÁMADÁSÁNAK PÉNZÜGYI MÉRLEGE</t>
  </si>
  <si>
    <t>Sörpad beszerzés</t>
  </si>
  <si>
    <t>2018</t>
  </si>
  <si>
    <t>Művelődési ház felújítás</t>
  </si>
  <si>
    <t>Bosta Község Önkormányzata</t>
  </si>
  <si>
    <t>V.10</t>
  </si>
  <si>
    <t>2018. évi általános működés és ágazati feladatok támogatásának alakulása jogcímenként</t>
  </si>
  <si>
    <t>Forintban</t>
  </si>
  <si>
    <t>2017. évi C.
törvény 2. sz. melléklete száma</t>
  </si>
  <si>
    <t>Jogcím</t>
  </si>
  <si>
    <t>Tényleges támogatás összege</t>
  </si>
  <si>
    <t>2sz.melléklet I.1/ba</t>
  </si>
  <si>
    <t>Zöldterület gazdálkodás</t>
  </si>
  <si>
    <t>2sz.melléklet I.1/bb</t>
  </si>
  <si>
    <t>Közvilágítás</t>
  </si>
  <si>
    <t>2sz.melléklet I.1/bc</t>
  </si>
  <si>
    <t>Köztemető fenntartás</t>
  </si>
  <si>
    <t>2sz.melléklet I.1/bd</t>
  </si>
  <si>
    <t>Közutak fenntartása</t>
  </si>
  <si>
    <t>2sz.melléklet I.1/b</t>
  </si>
  <si>
    <t>Település üzemeltetéséhez kapcsolódó feladatok</t>
  </si>
  <si>
    <t>2sz.melléklet I.1/c</t>
  </si>
  <si>
    <t>Egyéb önkormányzati feladatok támogatása</t>
  </si>
  <si>
    <t>Beszámítás</t>
  </si>
  <si>
    <t>Település-üzemeltetés támogatása összesen</t>
  </si>
  <si>
    <t>2sz.melléklet I.6</t>
  </si>
  <si>
    <t>Polgármesteri illetmény támogatása</t>
  </si>
  <si>
    <t>Módosított támogatás összege</t>
  </si>
  <si>
    <t>Helyi önkormányzatok működésének általásnos támogatása</t>
  </si>
  <si>
    <t>2.sz.melléklet III.2.</t>
  </si>
  <si>
    <t>2.sz.melléklet III.6.</t>
  </si>
  <si>
    <t>2.sz.melléklet IV.1.</t>
  </si>
  <si>
    <t>Települési Önkormányzatok szociális feladatok egyéb támogatása</t>
  </si>
  <si>
    <t>Szociális ágazati pótlék</t>
  </si>
  <si>
    <t>Könyvtári,múzeumi feladatok támogatása</t>
  </si>
  <si>
    <t>Rászoruló gyerekek szünidei étkezésének támogatása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</si>
</sst>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5" formatCode="00"/>
    <numFmt numFmtId="166" formatCode="#,###__;\-#,###__"/>
    <numFmt numFmtId="167" formatCode="#,###\ _F_t;\-#,###\ _F_t"/>
    <numFmt numFmtId="168" formatCode="#,###__"/>
  </numFmts>
  <fonts count="7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6" fillId="0" borderId="0"/>
    <xf numFmtId="9" fontId="14" fillId="0" borderId="0" applyFont="0" applyFill="0" applyBorder="0" applyAlignment="0" applyProtection="0"/>
  </cellStyleXfs>
  <cellXfs count="60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vertical="center" wrapText="1" indent="1"/>
    </xf>
    <xf numFmtId="0" fontId="17" fillId="0" borderId="3" xfId="6" applyFont="1" applyFill="1" applyBorder="1" applyAlignment="1" applyProtection="1">
      <alignment horizontal="left" vertical="center" wrapText="1" indent="1"/>
    </xf>
    <xf numFmtId="0" fontId="17" fillId="0" borderId="4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49" fontId="17" fillId="0" borderId="7" xfId="6" applyNumberFormat="1" applyFont="1" applyFill="1" applyBorder="1" applyAlignment="1" applyProtection="1">
      <alignment horizontal="left" vertical="center" wrapText="1" indent="1"/>
    </xf>
    <xf numFmtId="49" fontId="17" fillId="0" borderId="8" xfId="6" applyNumberFormat="1" applyFont="1" applyFill="1" applyBorder="1" applyAlignment="1" applyProtection="1">
      <alignment horizontal="left" vertical="center" wrapText="1" indent="1"/>
    </xf>
    <xf numFmtId="49" fontId="17" fillId="0" borderId="9" xfId="6" applyNumberFormat="1" applyFont="1" applyFill="1" applyBorder="1" applyAlignment="1" applyProtection="1">
      <alignment horizontal="left" vertical="center" wrapText="1" indent="1"/>
    </xf>
    <xf numFmtId="49" fontId="17" fillId="0" borderId="10" xfId="6" applyNumberFormat="1" applyFont="1" applyFill="1" applyBorder="1" applyAlignment="1" applyProtection="1">
      <alignment horizontal="left" vertical="center" wrapText="1" indent="1"/>
    </xf>
    <xf numFmtId="49" fontId="17" fillId="0" borderId="11" xfId="6" applyNumberFormat="1" applyFont="1" applyFill="1" applyBorder="1" applyAlignment="1" applyProtection="1">
      <alignment horizontal="left" vertical="center" wrapText="1" indent="1"/>
    </xf>
    <xf numFmtId="49" fontId="17" fillId="0" borderId="12" xfId="6" applyNumberFormat="1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17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6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6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7" fillId="0" borderId="2" xfId="6" applyFont="1" applyFill="1" applyBorder="1" applyAlignment="1" applyProtection="1">
      <alignment horizontal="left" indent="6"/>
    </xf>
    <xf numFmtId="0" fontId="17" fillId="0" borderId="2" xfId="6" applyFont="1" applyFill="1" applyBorder="1" applyAlignment="1" applyProtection="1">
      <alignment horizontal="left" vertical="center" wrapText="1" indent="6"/>
    </xf>
    <xf numFmtId="0" fontId="17" fillId="0" borderId="6" xfId="6" applyFont="1" applyFill="1" applyBorder="1" applyAlignment="1" applyProtection="1">
      <alignment horizontal="left" vertical="center" wrapText="1" indent="6"/>
    </xf>
    <xf numFmtId="0" fontId="17" fillId="0" borderId="20" xfId="6" applyFont="1" applyFill="1" applyBorder="1" applyAlignment="1" applyProtection="1">
      <alignment horizontal="left" vertical="center" wrapText="1" indent="6"/>
    </xf>
    <xf numFmtId="0" fontId="34" fillId="0" borderId="0" xfId="0" applyFont="1"/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6" fillId="0" borderId="25" xfId="6" applyNumberFormat="1" applyFont="1" applyFill="1" applyBorder="1" applyAlignment="1" applyProtection="1">
      <alignment horizontal="right" vertical="center" wrapText="1" indent="1"/>
    </xf>
    <xf numFmtId="164" fontId="17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33" xfId="0" applyNumberFormat="1" applyFont="1" applyFill="1" applyBorder="1" applyAlignment="1" applyProtection="1">
      <alignment horizontal="left" vertical="center" wrapText="1" indent="1"/>
    </xf>
    <xf numFmtId="164" fontId="26" fillId="0" borderId="34" xfId="0" applyNumberFormat="1" applyFont="1" applyFill="1" applyBorder="1" applyAlignment="1" applyProtection="1">
      <alignment horizontal="left" vertical="center" wrapText="1" indent="1"/>
    </xf>
    <xf numFmtId="164" fontId="1" fillId="0" borderId="35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2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6" applyNumberFormat="1" applyFont="1" applyFill="1" applyBorder="1" applyAlignment="1" applyProtection="1">
      <alignment horizontal="right" vertical="center" wrapText="1" indent="1"/>
    </xf>
    <xf numFmtId="164" fontId="16" fillId="0" borderId="14" xfId="6" applyNumberFormat="1" applyFont="1" applyFill="1" applyBorder="1" applyAlignment="1" applyProtection="1">
      <alignment horizontal="right" vertical="center" wrapText="1" indent="1"/>
    </xf>
    <xf numFmtId="164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6" applyNumberFormat="1" applyFont="1" applyFill="1" applyBorder="1" applyAlignment="1" applyProtection="1">
      <alignment horizontal="right" vertical="center" wrapText="1" indent="1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6" xfId="6" applyFont="1" applyFill="1" applyBorder="1" applyAlignment="1" applyProtection="1">
      <alignment horizontal="center" vertical="center" wrapText="1"/>
    </xf>
    <xf numFmtId="0" fontId="17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7" fillId="0" borderId="0" xfId="6" applyFont="1" applyFill="1" applyProtection="1"/>
    <xf numFmtId="0" fontId="13" fillId="0" borderId="0" xfId="6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6" applyFill="1" applyAlignment="1" applyProtection="1"/>
    <xf numFmtId="0" fontId="19" fillId="0" borderId="0" xfId="6" applyFont="1" applyFill="1" applyProtection="1"/>
    <xf numFmtId="0" fontId="18" fillId="0" borderId="0" xfId="6" applyFont="1" applyFill="1" applyProtection="1"/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 wrapText="1"/>
    </xf>
    <xf numFmtId="49" fontId="17" fillId="0" borderId="10" xfId="6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7" fillId="0" borderId="7" xfId="6" applyNumberFormat="1" applyFont="1" applyFill="1" applyBorder="1" applyAlignment="1" applyProtection="1">
      <alignment horizontal="center" vertical="center" wrapText="1"/>
    </xf>
    <xf numFmtId="49" fontId="17" fillId="0" borderId="12" xfId="6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4" fontId="23" fillId="0" borderId="25" xfId="6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164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4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6" applyFont="1" applyFill="1" applyBorder="1" applyAlignment="1" applyProtection="1">
      <alignment horizontal="left" vertical="center" wrapText="1" indent="1"/>
    </xf>
    <xf numFmtId="0" fontId="16" fillId="0" borderId="23" xfId="6" applyFont="1" applyFill="1" applyBorder="1" applyAlignment="1" applyProtection="1">
      <alignment vertical="center" wrapText="1"/>
    </xf>
    <xf numFmtId="0" fontId="17" fillId="0" borderId="20" xfId="6" applyFont="1" applyFill="1" applyBorder="1" applyAlignment="1" applyProtection="1">
      <alignment horizontal="left" vertical="center" wrapText="1" indent="7"/>
    </xf>
    <xf numFmtId="0" fontId="16" fillId="0" borderId="13" xfId="6" applyFont="1" applyFill="1" applyBorder="1" applyAlignment="1" applyProtection="1">
      <alignment horizontal="left" vertical="center" wrapTex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6" applyNumberFormat="1" applyFont="1" applyFill="1" applyBorder="1" applyAlignment="1" applyProtection="1">
      <alignment horizontal="center" vertical="center" wrapText="1"/>
    </xf>
    <xf numFmtId="164" fontId="16" fillId="0" borderId="38" xfId="6" applyNumberFormat="1" applyFont="1" applyFill="1" applyBorder="1" applyAlignment="1" applyProtection="1">
      <alignment horizontal="right" vertical="center" wrapText="1" indent="1"/>
    </xf>
    <xf numFmtId="164" fontId="17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1" xfId="6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Border="1" applyAlignment="1" applyProtection="1">
      <alignment horizontal="right" vertical="center" wrapText="1" indent="1"/>
    </xf>
    <xf numFmtId="164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5" xfId="0" quotePrefix="1" applyNumberFormat="1" applyFont="1" applyBorder="1" applyAlignment="1" applyProtection="1">
      <alignment horizontal="right" vertical="center" wrapText="1" indent="1"/>
    </xf>
    <xf numFmtId="164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6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16" fillId="0" borderId="43" xfId="6" applyFont="1" applyFill="1" applyBorder="1" applyAlignment="1" applyProtection="1">
      <alignment horizontal="center" vertical="center" wrapText="1"/>
    </xf>
    <xf numFmtId="164" fontId="16" fillId="0" borderId="44" xfId="6" applyNumberFormat="1" applyFont="1" applyFill="1" applyBorder="1" applyAlignment="1" applyProtection="1">
      <alignment horizontal="right" vertical="center" wrapText="1" indent="1"/>
    </xf>
    <xf numFmtId="164" fontId="16" fillId="0" borderId="24" xfId="6" applyNumberFormat="1" applyFont="1" applyFill="1" applyBorder="1" applyAlignment="1" applyProtection="1">
      <alignment horizontal="right" vertical="center" wrapText="1" indent="1"/>
    </xf>
    <xf numFmtId="164" fontId="17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6" applyNumberFormat="1" applyFont="1" applyFill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6" applyFont="1" applyFill="1" applyBorder="1" applyAlignment="1" applyProtection="1">
      <alignment horizontal="center" vertical="center" wrapTex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9" xfId="0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6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51" xfId="6" applyFont="1" applyFill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17" fillId="0" borderId="20" xfId="6" applyFont="1" applyFill="1" applyBorder="1" applyAlignment="1" applyProtection="1">
      <alignment horizontal="left" vertical="center" wrapText="1" indent="1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 vertical="center" indent="1"/>
      <protection locked="0"/>
    </xf>
    <xf numFmtId="0" fontId="10" fillId="0" borderId="0" xfId="6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wrapText="1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5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48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4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0" borderId="51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4" fontId="17" fillId="3" borderId="2" xfId="6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4" fontId="17" fillId="3" borderId="6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4" fontId="29" fillId="0" borderId="22" xfId="6" applyNumberFormat="1" applyFont="1" applyFill="1" applyBorder="1" applyAlignment="1" applyProtection="1"/>
    <xf numFmtId="0" fontId="16" fillId="0" borderId="25" xfId="6" applyFont="1" applyFill="1" applyBorder="1" applyAlignment="1" applyProtection="1">
      <alignment horizontal="center" vertical="center" wrapText="1"/>
    </xf>
    <xf numFmtId="0" fontId="17" fillId="0" borderId="4" xfId="6" applyFont="1" applyFill="1" applyBorder="1" applyAlignment="1" applyProtection="1">
      <alignment horizontal="left" vertical="center" wrapText="1"/>
    </xf>
    <xf numFmtId="0" fontId="17" fillId="0" borderId="2" xfId="6" applyFont="1" applyFill="1" applyBorder="1" applyAlignment="1" applyProtection="1">
      <alignment horizontal="left" vertical="center" wrapText="1"/>
    </xf>
    <xf numFmtId="0" fontId="17" fillId="0" borderId="5" xfId="6" applyFont="1" applyFill="1" applyBorder="1" applyAlignment="1" applyProtection="1">
      <alignment horizontal="left" vertical="center" wrapText="1"/>
    </xf>
    <xf numFmtId="0" fontId="17" fillId="0" borderId="0" xfId="6" applyFont="1" applyFill="1" applyBorder="1" applyAlignment="1" applyProtection="1">
      <alignment horizontal="left" vertical="center" wrapText="1"/>
    </xf>
    <xf numFmtId="0" fontId="17" fillId="0" borderId="2" xfId="6" applyFont="1" applyFill="1" applyBorder="1" applyAlignment="1" applyProtection="1">
      <alignment horizontal="left" vertical="center"/>
    </xf>
    <xf numFmtId="0" fontId="17" fillId="0" borderId="6" xfId="6" applyFont="1" applyFill="1" applyBorder="1" applyAlignment="1" applyProtection="1">
      <alignment horizontal="left" vertical="center" wrapText="1"/>
    </xf>
    <xf numFmtId="0" fontId="17" fillId="0" borderId="20" xfId="6" applyFont="1" applyFill="1" applyBorder="1" applyAlignment="1" applyProtection="1">
      <alignment horizontal="left" vertical="center" wrapText="1"/>
    </xf>
    <xf numFmtId="0" fontId="17" fillId="0" borderId="3" xfId="6" applyFont="1" applyFill="1" applyBorder="1" applyAlignment="1" applyProtection="1">
      <alignment horizontal="left" vertical="center" wrapText="1"/>
    </xf>
    <xf numFmtId="0" fontId="10" fillId="0" borderId="0" xfId="6" applyFill="1" applyAlignment="1" applyProtection="1">
      <alignment horizontal="left" vertical="center" indent="1"/>
    </xf>
    <xf numFmtId="0" fontId="23" fillId="0" borderId="14" xfId="6" applyFont="1" applyFill="1" applyBorder="1" applyAlignment="1" applyProtection="1">
      <alignment horizontal="left" vertical="center" wrapText="1"/>
    </xf>
    <xf numFmtId="0" fontId="17" fillId="0" borderId="1" xfId="6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4" fontId="17" fillId="0" borderId="17" xfId="0" applyNumberFormat="1" applyFont="1" applyFill="1" applyBorder="1" applyAlignment="1" applyProtection="1">
      <alignment vertical="center" wrapText="1"/>
      <protection locked="0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4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4" fontId="23" fillId="0" borderId="14" xfId="0" applyNumberFormat="1" applyFont="1" applyFill="1" applyBorder="1" applyAlignment="1">
      <alignment vertical="center" wrapText="1"/>
    </xf>
    <xf numFmtId="164" fontId="23" fillId="0" borderId="19" xfId="0" applyNumberFormat="1" applyFont="1" applyFill="1" applyBorder="1" applyAlignment="1">
      <alignment vertical="center" wrapText="1"/>
    </xf>
    <xf numFmtId="0" fontId="36" fillId="0" borderId="0" xfId="8" applyFill="1" applyProtection="1"/>
    <xf numFmtId="0" fontId="43" fillId="0" borderId="0" xfId="8" applyFont="1" applyFill="1" applyProtection="1"/>
    <xf numFmtId="0" fontId="36" fillId="0" borderId="0" xfId="8" applyFill="1" applyAlignment="1" applyProtection="1">
      <alignment horizontal="center" vertical="center"/>
    </xf>
    <xf numFmtId="0" fontId="22" fillId="0" borderId="11" xfId="8" applyFont="1" applyFill="1" applyBorder="1" applyAlignment="1" applyProtection="1">
      <alignment vertical="center" wrapText="1"/>
    </xf>
    <xf numFmtId="165" fontId="17" fillId="0" borderId="4" xfId="7" applyNumberFormat="1" applyFont="1" applyFill="1" applyBorder="1" applyAlignment="1" applyProtection="1">
      <alignment horizontal="center" vertical="center"/>
    </xf>
    <xf numFmtId="166" fontId="47" fillId="0" borderId="4" xfId="8" applyNumberFormat="1" applyFont="1" applyFill="1" applyBorder="1" applyAlignment="1" applyProtection="1">
      <alignment horizontal="right" vertical="center" wrapText="1"/>
      <protection locked="0"/>
    </xf>
    <xf numFmtId="166" fontId="47" fillId="0" borderId="36" xfId="8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8" applyFill="1" applyAlignment="1" applyProtection="1">
      <alignment vertical="center"/>
    </xf>
    <xf numFmtId="0" fontId="22" fillId="0" borderId="8" xfId="8" applyFont="1" applyFill="1" applyBorder="1" applyAlignment="1" applyProtection="1">
      <alignment vertical="center" wrapText="1"/>
    </xf>
    <xf numFmtId="165" fontId="17" fillId="0" borderId="2" xfId="7" applyNumberFormat="1" applyFont="1" applyFill="1" applyBorder="1" applyAlignment="1" applyProtection="1">
      <alignment horizontal="center" vertical="center"/>
    </xf>
    <xf numFmtId="166" fontId="47" fillId="0" borderId="2" xfId="8" applyNumberFormat="1" applyFont="1" applyFill="1" applyBorder="1" applyAlignment="1" applyProtection="1">
      <alignment horizontal="right" vertical="center" wrapText="1"/>
    </xf>
    <xf numFmtId="166" fontId="47" fillId="0" borderId="17" xfId="8" applyNumberFormat="1" applyFont="1" applyFill="1" applyBorder="1" applyAlignment="1" applyProtection="1">
      <alignment horizontal="right" vertical="center" wrapText="1"/>
    </xf>
    <xf numFmtId="0" fontId="48" fillId="0" borderId="8" xfId="8" applyFont="1" applyFill="1" applyBorder="1" applyAlignment="1" applyProtection="1">
      <alignment horizontal="left" vertical="center" wrapText="1" indent="1"/>
    </xf>
    <xf numFmtId="166" fontId="49" fillId="0" borderId="2" xfId="8" applyNumberFormat="1" applyFont="1" applyFill="1" applyBorder="1" applyAlignment="1" applyProtection="1">
      <alignment horizontal="right" vertical="center" wrapText="1"/>
      <protection locked="0"/>
    </xf>
    <xf numFmtId="166" fontId="49" fillId="0" borderId="17" xfId="8" applyNumberFormat="1" applyFont="1" applyFill="1" applyBorder="1" applyAlignment="1" applyProtection="1">
      <alignment horizontal="right" vertical="center" wrapText="1"/>
      <protection locked="0"/>
    </xf>
    <xf numFmtId="166" fontId="50" fillId="0" borderId="2" xfId="8" applyNumberFormat="1" applyFont="1" applyFill="1" applyBorder="1" applyAlignment="1" applyProtection="1">
      <alignment horizontal="right" vertical="center" wrapText="1"/>
      <protection locked="0"/>
    </xf>
    <xf numFmtId="166" fontId="50" fillId="0" borderId="17" xfId="8" applyNumberFormat="1" applyFont="1" applyFill="1" applyBorder="1" applyAlignment="1" applyProtection="1">
      <alignment horizontal="right" vertical="center" wrapText="1"/>
      <protection locked="0"/>
    </xf>
    <xf numFmtId="166" fontId="50" fillId="0" borderId="2" xfId="8" applyNumberFormat="1" applyFont="1" applyFill="1" applyBorder="1" applyAlignment="1" applyProtection="1">
      <alignment horizontal="right" vertical="center" wrapText="1"/>
    </xf>
    <xf numFmtId="166" fontId="50" fillId="0" borderId="17" xfId="8" applyNumberFormat="1" applyFont="1" applyFill="1" applyBorder="1" applyAlignment="1" applyProtection="1">
      <alignment horizontal="right" vertical="center" wrapText="1"/>
    </xf>
    <xf numFmtId="0" fontId="22" fillId="0" borderId="12" xfId="8" applyFont="1" applyFill="1" applyBorder="1" applyAlignment="1" applyProtection="1">
      <alignment vertical="center" wrapText="1"/>
    </xf>
    <xf numFmtId="165" fontId="17" fillId="0" borderId="20" xfId="7" applyNumberFormat="1" applyFont="1" applyFill="1" applyBorder="1" applyAlignment="1" applyProtection="1">
      <alignment horizontal="center" vertical="center"/>
    </xf>
    <xf numFmtId="166" fontId="47" fillId="0" borderId="20" xfId="8" applyNumberFormat="1" applyFont="1" applyFill="1" applyBorder="1" applyAlignment="1" applyProtection="1">
      <alignment horizontal="right" vertical="center" wrapText="1"/>
    </xf>
    <xf numFmtId="166" fontId="47" fillId="0" borderId="51" xfId="8" applyNumberFormat="1" applyFont="1" applyFill="1" applyBorder="1" applyAlignment="1" applyProtection="1">
      <alignment horizontal="right" vertical="center" wrapText="1"/>
    </xf>
    <xf numFmtId="0" fontId="21" fillId="0" borderId="0" xfId="8" applyFont="1" applyFill="1" applyProtection="1"/>
    <xf numFmtId="3" fontId="36" fillId="0" borderId="0" xfId="8" applyNumberFormat="1" applyFont="1" applyFill="1" applyProtection="1"/>
    <xf numFmtId="3" fontId="36" fillId="0" borderId="0" xfId="8" applyNumberFormat="1" applyFont="1" applyFill="1" applyAlignment="1" applyProtection="1">
      <alignment horizontal="center"/>
    </xf>
    <xf numFmtId="0" fontId="36" fillId="0" borderId="0" xfId="8" applyFont="1" applyFill="1" applyProtection="1"/>
    <xf numFmtId="0" fontId="36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5" fontId="17" fillId="0" borderId="3" xfId="7" applyNumberFormat="1" applyFont="1" applyFill="1" applyBorder="1" applyAlignment="1" applyProtection="1">
      <alignment horizontal="center" vertical="center"/>
    </xf>
    <xf numFmtId="167" fontId="17" fillId="0" borderId="55" xfId="7" applyNumberFormat="1" applyFont="1" applyFill="1" applyBorder="1" applyAlignment="1" applyProtection="1">
      <alignment vertical="center"/>
      <protection locked="0"/>
    </xf>
    <xf numFmtId="167" fontId="17" fillId="0" borderId="17" xfId="7" applyNumberFormat="1" applyFont="1" applyFill="1" applyBorder="1" applyAlignment="1" applyProtection="1">
      <alignment vertical="center"/>
      <protection locked="0"/>
    </xf>
    <xf numFmtId="167" fontId="16" fillId="0" borderId="17" xfId="7" applyNumberFormat="1" applyFont="1" applyFill="1" applyBorder="1" applyAlignment="1" applyProtection="1">
      <alignment vertical="center"/>
    </xf>
    <xf numFmtId="167" fontId="16" fillId="0" borderId="17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16" fillId="0" borderId="12" xfId="7" applyFont="1" applyFill="1" applyBorder="1" applyAlignment="1" applyProtection="1">
      <alignment horizontal="left" vertical="center" wrapText="1"/>
    </xf>
    <xf numFmtId="167" fontId="16" fillId="0" borderId="51" xfId="7" applyNumberFormat="1" applyFont="1" applyFill="1" applyBorder="1" applyAlignment="1" applyProtection="1">
      <alignment vertical="center"/>
    </xf>
    <xf numFmtId="0" fontId="36" fillId="0" borderId="0" xfId="8" applyFont="1" applyFill="1" applyAlignment="1" applyProtection="1"/>
    <xf numFmtId="0" fontId="15" fillId="0" borderId="0" xfId="7" applyFont="1" applyFill="1" applyAlignment="1" applyProtection="1">
      <alignment horizontal="center" vertical="center"/>
    </xf>
    <xf numFmtId="0" fontId="40" fillId="0" borderId="0" xfId="0" applyFont="1" applyFill="1" applyAlignment="1">
      <alignment horizontal="center"/>
    </xf>
    <xf numFmtId="0" fontId="51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2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2" fillId="0" borderId="20" xfId="0" applyFont="1" applyFill="1" applyBorder="1" applyAlignment="1">
      <alignment horizontal="left" vertical="center" indent="5"/>
    </xf>
    <xf numFmtId="164" fontId="29" fillId="0" borderId="22" xfId="6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6" applyFont="1" applyFill="1" applyBorder="1" applyAlignment="1" applyProtection="1">
      <alignment horizontal="center" vertical="center" wrapText="1"/>
      <protection locked="0"/>
    </xf>
    <xf numFmtId="0" fontId="16" fillId="0" borderId="13" xfId="6" applyFont="1" applyFill="1" applyBorder="1" applyAlignment="1" applyProtection="1">
      <alignment horizontal="center" vertical="center" wrapText="1"/>
      <protection locked="0"/>
    </xf>
    <xf numFmtId="0" fontId="16" fillId="0" borderId="14" xfId="6" applyFont="1" applyFill="1" applyBorder="1" applyAlignment="1" applyProtection="1">
      <alignment horizontal="center" vertical="center" wrapText="1"/>
      <protection locked="0"/>
    </xf>
    <xf numFmtId="0" fontId="16" fillId="0" borderId="19" xfId="6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57" xfId="0" applyFont="1" applyFill="1" applyBorder="1" applyAlignment="1" applyProtection="1">
      <alignment horizontal="center" vertical="center" wrapText="1"/>
      <protection locked="0"/>
    </xf>
    <xf numFmtId="0" fontId="25" fillId="0" borderId="56" xfId="0" applyFont="1" applyFill="1" applyBorder="1" applyAlignment="1" applyProtection="1">
      <alignment horizontal="center" vertical="center" wrapText="1"/>
      <protection locked="0"/>
    </xf>
    <xf numFmtId="0" fontId="36" fillId="0" borderId="0" xfId="8" applyFill="1" applyProtection="1">
      <protection locked="0"/>
    </xf>
    <xf numFmtId="0" fontId="43" fillId="0" borderId="0" xfId="8" applyFont="1" applyFill="1" applyProtection="1">
      <protection locked="0"/>
    </xf>
    <xf numFmtId="0" fontId="37" fillId="0" borderId="12" xfId="8" applyFont="1" applyFill="1" applyBorder="1" applyAlignment="1" applyProtection="1">
      <alignment horizontal="center" vertical="center" wrapText="1"/>
      <protection locked="0"/>
    </xf>
    <xf numFmtId="0" fontId="37" fillId="0" borderId="20" xfId="8" applyFont="1" applyFill="1" applyBorder="1" applyAlignment="1" applyProtection="1">
      <alignment horizontal="center" vertical="center" wrapText="1"/>
      <protection locked="0"/>
    </xf>
    <xf numFmtId="0" fontId="37" fillId="0" borderId="51" xfId="8" applyFont="1" applyFill="1" applyBorder="1" applyAlignment="1" applyProtection="1">
      <alignment horizontal="center" vertical="center" wrapText="1"/>
      <protection locked="0"/>
    </xf>
    <xf numFmtId="0" fontId="14" fillId="0" borderId="0" xfId="7" applyFill="1" applyAlignment="1" applyProtection="1">
      <alignment vertical="center" wrapText="1"/>
      <protection locked="0"/>
    </xf>
    <xf numFmtId="0" fontId="15" fillId="0" borderId="0" xfId="7" applyFont="1" applyFill="1" applyAlignment="1" applyProtection="1">
      <alignment horizontal="center" vertical="center"/>
      <protection locked="0"/>
    </xf>
    <xf numFmtId="0" fontId="14" fillId="0" borderId="0" xfId="7" applyFill="1" applyAlignment="1" applyProtection="1">
      <alignment vertical="center"/>
      <protection locked="0"/>
    </xf>
    <xf numFmtId="49" fontId="16" fillId="0" borderId="12" xfId="7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7" applyNumberFormat="1" applyFont="1" applyFill="1" applyBorder="1" applyAlignment="1" applyProtection="1">
      <alignment horizontal="center" vertical="center"/>
      <protection locked="0"/>
    </xf>
    <xf numFmtId="49" fontId="16" fillId="0" borderId="51" xfId="7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right" vertical="center"/>
      <protection locked="0"/>
    </xf>
    <xf numFmtId="168" fontId="0" fillId="0" borderId="18" xfId="0" applyNumberFormat="1" applyFont="1" applyFill="1" applyBorder="1" applyAlignment="1" applyProtection="1">
      <alignment horizontal="right" vertical="center"/>
      <protection locked="0"/>
    </xf>
    <xf numFmtId="168" fontId="0" fillId="0" borderId="51" xfId="0" applyNumberFormat="1" applyFont="1" applyFill="1" applyBorder="1" applyAlignment="1" applyProtection="1">
      <alignment horizontal="right" vertical="center"/>
      <protection locked="0"/>
    </xf>
    <xf numFmtId="168" fontId="26" fillId="0" borderId="36" xfId="0" applyNumberFormat="1" applyFont="1" applyFill="1" applyBorder="1" applyAlignment="1" applyProtection="1">
      <alignment horizontal="right" vertical="center"/>
    </xf>
    <xf numFmtId="0" fontId="57" fillId="0" borderId="0" xfId="0" applyFont="1"/>
    <xf numFmtId="0" fontId="57" fillId="0" borderId="0" xfId="0" applyFont="1" applyAlignment="1">
      <alignment horizontal="justify" vertical="top" wrapText="1"/>
    </xf>
    <xf numFmtId="0" fontId="58" fillId="4" borderId="0" xfId="0" applyFont="1" applyFill="1" applyAlignment="1">
      <alignment horizontal="center" vertical="center"/>
    </xf>
    <xf numFmtId="0" fontId="58" fillId="4" borderId="0" xfId="0" applyFont="1" applyFill="1" applyAlignment="1">
      <alignment horizontal="center" vertical="top" wrapText="1"/>
    </xf>
    <xf numFmtId="0" fontId="53" fillId="0" borderId="0" xfId="0" applyFont="1"/>
    <xf numFmtId="0" fontId="56" fillId="0" borderId="0" xfId="4" applyAlignment="1" applyProtection="1"/>
    <xf numFmtId="0" fontId="0" fillId="0" borderId="0" xfId="0" applyAlignment="1">
      <alignment horizontal="right"/>
    </xf>
    <xf numFmtId="164" fontId="59" fillId="0" borderId="0" xfId="0" applyNumberFormat="1" applyFont="1" applyFill="1" applyAlignment="1" applyProtection="1">
      <alignment horizontal="right" vertical="center" wrapText="1" indent="1"/>
    </xf>
    <xf numFmtId="164" fontId="60" fillId="0" borderId="0" xfId="6" applyNumberFormat="1" applyFont="1" applyFill="1" applyProtection="1"/>
    <xf numFmtId="164" fontId="60" fillId="0" borderId="0" xfId="6" applyNumberFormat="1" applyFont="1" applyFill="1" applyAlignment="1" applyProtection="1">
      <alignment horizontal="right" vertical="center" indent="1"/>
    </xf>
    <xf numFmtId="0" fontId="0" fillId="0" borderId="0" xfId="0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17" fillId="0" borderId="55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168" fontId="26" fillId="0" borderId="55" xfId="0" applyNumberFormat="1" applyFont="1" applyFill="1" applyBorder="1" applyAlignment="1" applyProtection="1">
      <alignment horizontal="right" vertical="center"/>
      <protection locked="0"/>
    </xf>
    <xf numFmtId="164" fontId="24" fillId="0" borderId="5" xfId="0" applyNumberFormat="1" applyFont="1" applyFill="1" applyBorder="1" applyAlignment="1" applyProtection="1">
      <alignment horizontal="left" vertical="center" wrapText="1" indent="2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23" fillId="0" borderId="34" xfId="0" applyFont="1" applyFill="1" applyBorder="1" applyAlignment="1">
      <alignment horizontal="center" vertical="center"/>
    </xf>
    <xf numFmtId="0" fontId="64" fillId="0" borderId="47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66" fillId="0" borderId="0" xfId="0" applyFont="1"/>
    <xf numFmtId="164" fontId="5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3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0" xfId="0" applyFont="1"/>
    <xf numFmtId="0" fontId="53" fillId="0" borderId="8" xfId="0" applyFont="1" applyBorder="1"/>
    <xf numFmtId="0" fontId="53" fillId="0" borderId="2" xfId="0" applyFont="1" applyFill="1" applyBorder="1" applyAlignment="1" applyProtection="1">
      <alignment horizontal="left" vertical="center" wrapText="1"/>
      <protection locked="0"/>
    </xf>
    <xf numFmtId="0" fontId="53" fillId="0" borderId="12" xfId="0" applyFont="1" applyFill="1" applyBorder="1"/>
    <xf numFmtId="0" fontId="53" fillId="0" borderId="20" xfId="0" applyFont="1" applyFill="1" applyBorder="1" applyAlignment="1" applyProtection="1">
      <alignment horizontal="left" vertical="center" wrapText="1"/>
      <protection locked="0"/>
    </xf>
    <xf numFmtId="3" fontId="53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53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4" xfId="0" applyFont="1" applyFill="1" applyBorder="1" applyAlignment="1" applyProtection="1">
      <alignment vertical="center"/>
    </xf>
    <xf numFmtId="0" fontId="68" fillId="0" borderId="47" xfId="0" applyFont="1" applyFill="1" applyBorder="1" applyAlignment="1" applyProtection="1">
      <alignment vertical="center" wrapText="1"/>
    </xf>
    <xf numFmtId="3" fontId="68" fillId="0" borderId="34" xfId="0" applyNumberFormat="1" applyFont="1" applyFill="1" applyBorder="1" applyAlignment="1" applyProtection="1">
      <alignment horizontal="right" vertical="center" wrapText="1"/>
    </xf>
    <xf numFmtId="3" fontId="68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3" fontId="68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8" fillId="0" borderId="8" xfId="0" applyFont="1" applyBorder="1"/>
    <xf numFmtId="0" fontId="69" fillId="0" borderId="0" xfId="0" applyFont="1"/>
    <xf numFmtId="164" fontId="68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/>
    <xf numFmtId="0" fontId="70" fillId="0" borderId="0" xfId="0" applyFont="1"/>
    <xf numFmtId="0" fontId="71" fillId="0" borderId="8" xfId="0" applyFont="1" applyBorder="1"/>
    <xf numFmtId="0" fontId="67" fillId="0" borderId="8" xfId="0" applyFont="1" applyBorder="1"/>
    <xf numFmtId="0" fontId="67" fillId="0" borderId="2" xfId="0" applyFont="1" applyFill="1" applyBorder="1" applyAlignment="1" applyProtection="1">
      <alignment horizontal="left" vertical="center" wrapText="1"/>
      <protection locked="0"/>
    </xf>
    <xf numFmtId="0" fontId="72" fillId="0" borderId="2" xfId="0" applyFont="1" applyFill="1" applyBorder="1" applyAlignment="1" applyProtection="1">
      <alignment horizontal="left" vertical="center" wrapText="1"/>
      <protection locked="0"/>
    </xf>
    <xf numFmtId="0" fontId="61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5" borderId="0" xfId="0" applyFont="1" applyFill="1" applyAlignment="1" applyProtection="1">
      <alignment horizontal="center"/>
      <protection locked="0"/>
    </xf>
    <xf numFmtId="164" fontId="29" fillId="0" borderId="22" xfId="6" applyNumberFormat="1" applyFont="1" applyFill="1" applyBorder="1" applyAlignment="1" applyProtection="1">
      <alignment horizontal="left" vertical="center"/>
    </xf>
    <xf numFmtId="0" fontId="18" fillId="0" borderId="0" xfId="6" applyFont="1" applyFill="1" applyAlignment="1" applyProtection="1">
      <alignment horizontal="center"/>
    </xf>
    <xf numFmtId="0" fontId="38" fillId="0" borderId="0" xfId="6" applyFont="1" applyFill="1" applyAlignment="1" applyProtection="1">
      <alignment horizontal="right"/>
      <protection locked="0"/>
    </xf>
    <xf numFmtId="0" fontId="38" fillId="0" borderId="0" xfId="0" applyFont="1" applyAlignment="1" applyProtection="1">
      <alignment horizontal="right"/>
      <protection locked="0"/>
    </xf>
    <xf numFmtId="0" fontId="18" fillId="0" borderId="0" xfId="6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29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23" xfId="6" applyFont="1" applyFill="1" applyBorder="1" applyAlignment="1" applyProtection="1">
      <alignment horizontal="center" vertical="center" wrapText="1"/>
    </xf>
    <xf numFmtId="0" fontId="7" fillId="0" borderId="58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36" xfId="6" applyFont="1" applyFill="1" applyBorder="1" applyAlignment="1" applyProtection="1">
      <alignment horizontal="center" vertical="center" wrapText="1"/>
    </xf>
    <xf numFmtId="164" fontId="6" fillId="0" borderId="0" xfId="6" applyNumberFormat="1" applyFont="1" applyFill="1" applyBorder="1" applyAlignment="1" applyProtection="1">
      <alignment horizontal="center" vertical="center"/>
      <protection locked="0"/>
    </xf>
    <xf numFmtId="164" fontId="6" fillId="0" borderId="0" xfId="6" applyNumberFormat="1" applyFont="1" applyFill="1" applyBorder="1" applyAlignment="1" applyProtection="1">
      <alignment horizontal="center" vertical="center"/>
    </xf>
    <xf numFmtId="164" fontId="29" fillId="0" borderId="22" xfId="6" applyNumberFormat="1" applyFont="1" applyFill="1" applyBorder="1" applyAlignment="1" applyProtection="1">
      <alignment horizontal="left" vertical="center"/>
      <protection locked="0"/>
    </xf>
    <xf numFmtId="164" fontId="29" fillId="0" borderId="22" xfId="6" applyNumberFormat="1" applyFont="1" applyFill="1" applyBorder="1" applyAlignment="1" applyProtection="1">
      <alignment horizontal="left"/>
    </xf>
    <xf numFmtId="164" fontId="25" fillId="0" borderId="50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46" xfId="0" applyNumberFormat="1" applyFont="1" applyFill="1" applyBorder="1" applyAlignment="1" applyProtection="1">
      <alignment horizontal="center" vertical="center" wrapText="1"/>
      <protection locked="0"/>
    </xf>
    <xf numFmtId="164" fontId="62" fillId="0" borderId="48" xfId="0" applyNumberFormat="1" applyFont="1" applyFill="1" applyBorder="1" applyAlignment="1" applyProtection="1">
      <alignment horizontal="center" vertical="center" wrapText="1"/>
    </xf>
    <xf numFmtId="164" fontId="38" fillId="0" borderId="0" xfId="0" applyNumberFormat="1" applyFont="1" applyFill="1" applyAlignment="1" applyProtection="1">
      <alignment horizontal="center" textRotation="180" wrapText="1"/>
      <protection locked="0"/>
    </xf>
    <xf numFmtId="164" fontId="18" fillId="0" borderId="0" xfId="0" applyNumberFormat="1" applyFont="1" applyFill="1" applyAlignment="1" applyProtection="1">
      <alignment horizontal="center" vertical="center" wrapText="1"/>
      <protection locked="0"/>
    </xf>
    <xf numFmtId="164" fontId="38" fillId="0" borderId="0" xfId="0" applyNumberFormat="1" applyFont="1" applyFill="1" applyAlignment="1" applyProtection="1">
      <alignment horizontal="right" vertical="center" wrapText="1"/>
      <protection locked="0"/>
    </xf>
    <xf numFmtId="0" fontId="38" fillId="0" borderId="0" xfId="0" applyFont="1" applyAlignment="1" applyProtection="1">
      <alignment horizontal="right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39" fillId="0" borderId="22" xfId="0" applyFont="1" applyBorder="1" applyAlignment="1" applyProtection="1">
      <alignment horizontal="right" vertical="top"/>
      <protection locked="0"/>
    </xf>
    <xf numFmtId="0" fontId="32" fillId="0" borderId="22" xfId="0" applyFont="1" applyBorder="1" applyAlignment="1" applyProtection="1">
      <protection locked="0"/>
    </xf>
    <xf numFmtId="0" fontId="7" fillId="0" borderId="47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38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textRotation="180"/>
    </xf>
    <xf numFmtId="0" fontId="42" fillId="0" borderId="22" xfId="0" applyFont="1" applyFill="1" applyBorder="1" applyAlignment="1" applyProtection="1">
      <alignment horizontal="center" vertical="center"/>
    </xf>
    <xf numFmtId="0" fontId="65" fillId="0" borderId="48" xfId="0" applyFont="1" applyFill="1" applyBorder="1" applyAlignment="1"/>
    <xf numFmtId="0" fontId="7" fillId="0" borderId="11" xfId="6" applyFont="1" applyFill="1" applyBorder="1" applyAlignment="1" applyProtection="1">
      <alignment horizontal="center" vertical="center" wrapText="1"/>
      <protection locked="0"/>
    </xf>
    <xf numFmtId="0" fontId="7" fillId="0" borderId="12" xfId="6" applyFont="1" applyFill="1" applyBorder="1" applyAlignment="1" applyProtection="1">
      <alignment horizontal="center" vertical="center" wrapText="1"/>
      <protection locked="0"/>
    </xf>
    <xf numFmtId="0" fontId="7" fillId="0" borderId="4" xfId="6" applyFont="1" applyFill="1" applyBorder="1" applyAlignment="1" applyProtection="1">
      <alignment horizontal="center" vertical="center" wrapText="1"/>
      <protection locked="0"/>
    </xf>
    <xf numFmtId="0" fontId="7" fillId="0" borderId="20" xfId="6" applyFont="1" applyFill="1" applyBorder="1" applyAlignment="1" applyProtection="1">
      <alignment horizontal="center" vertical="center" wrapText="1"/>
      <protection locked="0"/>
    </xf>
    <xf numFmtId="0" fontId="7" fillId="0" borderId="16" xfId="6" applyFont="1" applyFill="1" applyBorder="1" applyAlignment="1" applyProtection="1">
      <alignment horizontal="center" vertical="center" wrapText="1"/>
      <protection locked="0"/>
    </xf>
    <xf numFmtId="0" fontId="7" fillId="0" borderId="23" xfId="6" applyFont="1" applyFill="1" applyBorder="1" applyAlignment="1" applyProtection="1">
      <alignment horizontal="center" vertical="center" wrapText="1"/>
      <protection locked="0"/>
    </xf>
    <xf numFmtId="164" fontId="25" fillId="0" borderId="4" xfId="6" applyNumberFormat="1" applyFont="1" applyFill="1" applyBorder="1" applyAlignment="1" applyProtection="1">
      <alignment horizontal="center" vertical="center"/>
      <protection locked="0"/>
    </xf>
    <xf numFmtId="164" fontId="25" fillId="0" borderId="36" xfId="6" applyNumberFormat="1" applyFont="1" applyFill="1" applyBorder="1" applyAlignment="1" applyProtection="1">
      <alignment horizontal="center" vertical="center"/>
      <protection locked="0"/>
    </xf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20" xfId="6" applyFont="1" applyFill="1" applyBorder="1" applyAlignment="1" applyProtection="1">
      <alignment horizontal="center" vertical="center" wrapText="1"/>
    </xf>
    <xf numFmtId="164" fontId="25" fillId="0" borderId="4" xfId="6" applyNumberFormat="1" applyFont="1" applyFill="1" applyBorder="1" applyAlignment="1" applyProtection="1">
      <alignment horizontal="center" vertical="center"/>
    </xf>
    <xf numFmtId="164" fontId="25" fillId="0" borderId="36" xfId="6" applyNumberFormat="1" applyFont="1" applyFill="1" applyBorder="1" applyAlignment="1" applyProtection="1">
      <alignment horizontal="center" vertical="center"/>
    </xf>
    <xf numFmtId="0" fontId="25" fillId="0" borderId="47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38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36" fillId="0" borderId="0" xfId="8" applyFont="1" applyFill="1" applyAlignment="1" applyProtection="1">
      <alignment horizontal="left"/>
    </xf>
    <xf numFmtId="0" fontId="39" fillId="0" borderId="0" xfId="8" applyFont="1" applyFill="1" applyAlignment="1" applyProtection="1">
      <alignment horizontal="right"/>
      <protection locked="0"/>
    </xf>
    <xf numFmtId="0" fontId="42" fillId="0" borderId="0" xfId="8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2" fillId="0" borderId="0" xfId="8" applyFont="1" applyFill="1" applyAlignment="1" applyProtection="1">
      <alignment horizontal="center" vertical="center" wrapText="1"/>
      <protection locked="0"/>
    </xf>
    <xf numFmtId="0" fontId="42" fillId="0" borderId="0" xfId="8" applyFont="1" applyFill="1" applyAlignment="1" applyProtection="1">
      <alignment horizontal="center" vertical="center"/>
      <protection locked="0"/>
    </xf>
    <xf numFmtId="0" fontId="44" fillId="0" borderId="0" xfId="8" applyFont="1" applyFill="1" applyBorder="1" applyAlignment="1" applyProtection="1">
      <alignment horizontal="right"/>
      <protection locked="0"/>
    </xf>
    <xf numFmtId="0" fontId="45" fillId="0" borderId="15" xfId="8" applyFont="1" applyFill="1" applyBorder="1" applyAlignment="1" applyProtection="1">
      <alignment horizontal="center" vertical="center" wrapText="1"/>
      <protection locked="0"/>
    </xf>
    <xf numFmtId="0" fontId="45" fillId="0" borderId="7" xfId="8" applyFont="1" applyFill="1" applyBorder="1" applyAlignment="1" applyProtection="1">
      <alignment horizontal="center" vertical="center" wrapText="1"/>
      <protection locked="0"/>
    </xf>
    <xf numFmtId="0" fontId="45" fillId="0" borderId="9" xfId="8" applyFont="1" applyFill="1" applyBorder="1" applyAlignment="1" applyProtection="1">
      <alignment horizontal="center" vertical="center" wrapText="1"/>
      <protection locked="0"/>
    </xf>
    <xf numFmtId="0" fontId="46" fillId="0" borderId="16" xfId="7" applyFont="1" applyFill="1" applyBorder="1" applyAlignment="1" applyProtection="1">
      <alignment horizontal="center" vertical="center" textRotation="90"/>
      <protection locked="0"/>
    </xf>
    <xf numFmtId="0" fontId="46" fillId="0" borderId="1" xfId="7" applyFont="1" applyFill="1" applyBorder="1" applyAlignment="1" applyProtection="1">
      <alignment horizontal="center" vertical="center" textRotation="90"/>
      <protection locked="0"/>
    </xf>
    <xf numFmtId="0" fontId="46" fillId="0" borderId="3" xfId="7" applyFont="1" applyFill="1" applyBorder="1" applyAlignment="1" applyProtection="1">
      <alignment horizontal="center" vertical="center" textRotation="90"/>
      <protection locked="0"/>
    </xf>
    <xf numFmtId="0" fontId="44" fillId="0" borderId="4" xfId="8" applyFont="1" applyFill="1" applyBorder="1" applyAlignment="1" applyProtection="1">
      <alignment horizontal="center" vertical="center" wrapText="1"/>
      <protection locked="0"/>
    </xf>
    <xf numFmtId="0" fontId="44" fillId="0" borderId="2" xfId="8" applyFont="1" applyFill="1" applyBorder="1" applyAlignment="1" applyProtection="1">
      <alignment horizontal="center" vertical="center" wrapText="1"/>
      <protection locked="0"/>
    </xf>
    <xf numFmtId="0" fontId="44" fillId="0" borderId="56" xfId="8" applyFont="1" applyFill="1" applyBorder="1" applyAlignment="1" applyProtection="1">
      <alignment horizontal="center" vertical="center" wrapText="1"/>
      <protection locked="0"/>
    </xf>
    <xf numFmtId="0" fontId="44" fillId="0" borderId="55" xfId="8" applyFont="1" applyFill="1" applyBorder="1" applyAlignment="1" applyProtection="1">
      <alignment horizontal="center" vertical="center" wrapText="1"/>
      <protection locked="0"/>
    </xf>
    <xf numFmtId="0" fontId="44" fillId="0" borderId="2" xfId="8" applyFont="1" applyFill="1" applyBorder="1" applyAlignment="1" applyProtection="1">
      <alignment horizontal="center" wrapText="1"/>
      <protection locked="0"/>
    </xf>
    <xf numFmtId="0" fontId="44" fillId="0" borderId="17" xfId="8" applyFont="1" applyFill="1" applyBorder="1" applyAlignment="1" applyProtection="1">
      <alignment horizontal="center" wrapText="1"/>
      <protection locked="0"/>
    </xf>
    <xf numFmtId="0" fontId="36" fillId="0" borderId="0" xfId="8" applyFont="1" applyFill="1" applyAlignment="1" applyProtection="1">
      <alignment horizontal="center"/>
    </xf>
    <xf numFmtId="0" fontId="38" fillId="0" borderId="0" xfId="7" applyFont="1" applyFill="1" applyAlignment="1" applyProtection="1">
      <alignment horizontal="right" vertical="center" wrapText="1"/>
      <protection locked="0"/>
    </xf>
    <xf numFmtId="0" fontId="14" fillId="0" borderId="0" xfId="7" applyFill="1" applyAlignment="1" applyProtection="1">
      <alignment horizontal="right" vertical="center" wrapText="1"/>
      <protection locked="0"/>
    </xf>
    <xf numFmtId="0" fontId="18" fillId="0" borderId="0" xfId="7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7" applyFont="1" applyFill="1" applyAlignment="1" applyProtection="1">
      <alignment horizontal="center" vertical="center" wrapText="1"/>
      <protection locked="0"/>
    </xf>
    <xf numFmtId="0" fontId="29" fillId="0" borderId="0" xfId="7" applyFont="1" applyFill="1" applyBorder="1" applyAlignment="1" applyProtection="1">
      <alignment horizontal="right" vertical="center"/>
      <protection locked="0"/>
    </xf>
    <xf numFmtId="0" fontId="18" fillId="0" borderId="11" xfId="7" applyFont="1" applyFill="1" applyBorder="1" applyAlignment="1" applyProtection="1">
      <alignment horizontal="center" vertical="center" wrapText="1"/>
      <protection locked="0"/>
    </xf>
    <xf numFmtId="0" fontId="18" fillId="0" borderId="8" xfId="7" applyFont="1" applyFill="1" applyBorder="1" applyAlignment="1" applyProtection="1">
      <alignment horizontal="center" vertical="center" wrapText="1"/>
      <protection locked="0"/>
    </xf>
    <xf numFmtId="0" fontId="46" fillId="0" borderId="4" xfId="7" applyFont="1" applyFill="1" applyBorder="1" applyAlignment="1" applyProtection="1">
      <alignment horizontal="center" vertical="center" textRotation="90"/>
      <protection locked="0"/>
    </xf>
    <xf numFmtId="0" fontId="46" fillId="0" borderId="2" xfId="7" applyFont="1" applyFill="1" applyBorder="1" applyAlignment="1" applyProtection="1">
      <alignment horizontal="center" vertical="center" textRotation="90"/>
      <protection locked="0"/>
    </xf>
    <xf numFmtId="0" fontId="5" fillId="0" borderId="36" xfId="7" applyFont="1" applyFill="1" applyBorder="1" applyAlignment="1" applyProtection="1">
      <alignment horizontal="center" vertical="center" wrapText="1"/>
      <protection locked="0"/>
    </xf>
    <xf numFmtId="0" fontId="5" fillId="0" borderId="17" xfId="7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38" fillId="0" borderId="0" xfId="0" applyFont="1" applyAlignment="1">
      <alignment horizontal="right"/>
    </xf>
  </cellXfs>
  <cellStyles count="10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 2" xfId="9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J2I99XC6/6-2019%20(V%2010%20)%20z&#225;rsz&#225;mad&#225;si%20rend%20m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_TARTALOMJEGYZÉK"/>
      <sheetName val="Z_ALAPADATOK"/>
      <sheetName val="Z_ÖSSZEFÜGGÉSEK"/>
      <sheetName val="Z_1.1.sz.mell."/>
      <sheetName val="Z_1.2.sz.mell."/>
      <sheetName val="Z_1.3.sz.mell."/>
      <sheetName val="Z_2.1.sz.mell"/>
      <sheetName val="Z_2.2.sz.mell"/>
      <sheetName val="Z_ELLENŐRZÉS"/>
      <sheetName val="Z_3.sz.mell."/>
      <sheetName val="Z_4.sz.mell."/>
      <sheetName val="Z_5.1.sz.mell."/>
      <sheetName val="Z_5.2.sz.mell."/>
      <sheetName val="z_5.3.sz.mell."/>
      <sheetName val="Z_6.1.sz.mell"/>
      <sheetName val="Z_6.1.1.sz.mell"/>
      <sheetName val="Z_6.1.2.sz.mell"/>
      <sheetName val="Z_6.2.sz.mell"/>
      <sheetName val="Z_6.2.1.sz.mell"/>
      <sheetName val="Z_6.2.2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 refreshError="1"/>
      <sheetData sheetId="1" refreshError="1">
        <row r="1">
          <cell r="B1">
            <v>2018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46"/>
  <sheetViews>
    <sheetView topLeftCell="A25" zoomScale="120" zoomScaleNormal="120" workbookViewId="0">
      <selection activeCell="E27" sqref="E27"/>
    </sheetView>
  </sheetViews>
  <sheetFormatPr defaultRowHeight="13.2"/>
  <cols>
    <col min="1" max="1" width="34.77734375" customWidth="1"/>
    <col min="2" max="2" width="91.109375" customWidth="1"/>
    <col min="3" max="3" width="35.33203125" customWidth="1"/>
  </cols>
  <sheetData>
    <row r="2" spans="1:3" ht="17.399999999999999">
      <c r="A2" s="501" t="s">
        <v>625</v>
      </c>
      <c r="B2" s="501"/>
      <c r="C2" s="501"/>
    </row>
    <row r="3" spans="1:3" ht="13.8">
      <c r="A3" s="435"/>
      <c r="B3" s="436"/>
      <c r="C3" s="435"/>
    </row>
    <row r="4" spans="1:3" ht="13.8">
      <c r="A4" s="437" t="s">
        <v>626</v>
      </c>
      <c r="B4" s="438" t="s">
        <v>627</v>
      </c>
      <c r="C4" s="437" t="s">
        <v>628</v>
      </c>
    </row>
    <row r="5" spans="1:3">
      <c r="A5" s="439"/>
      <c r="B5" s="439"/>
      <c r="C5" s="439"/>
    </row>
    <row r="6" spans="1:3" ht="17.399999999999999">
      <c r="A6" s="502" t="s">
        <v>660</v>
      </c>
      <c r="B6" s="502"/>
      <c r="C6" s="502"/>
    </row>
    <row r="7" spans="1:3">
      <c r="A7" s="439" t="s">
        <v>629</v>
      </c>
      <c r="B7" s="439" t="s">
        <v>630</v>
      </c>
      <c r="C7" s="440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>
      <c r="A8" s="439" t="s">
        <v>631</v>
      </c>
      <c r="B8" s="439" t="s">
        <v>668</v>
      </c>
      <c r="C8" s="440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>
      <c r="A9" s="439" t="s">
        <v>632</v>
      </c>
      <c r="B9" s="439" t="str">
        <f>CONCATENATE(LOWER(Z_1.1.sz.mell.!A3))</f>
        <v>2018. évi zárszámadásának pénzügyi mérlege</v>
      </c>
      <c r="C9" s="440" t="str">
        <f ca="1">HYPERLINK(SUBSTITUTE(CELL("address",Z_1.1.sz.mell.!A1),"'",""),SUBSTITUTE(MID(CELL("address",Z_1.1.sz.mell.!A1),SEARCH("]",CELL("address",Z_1.1.sz.mell.!A1),1)+1,LEN(CELL("address",Z_1.1.sz.mell.!A1))-SEARCH("]",CELL("address",Z_1.1.sz.mell.!A1),1)),"'",""))</f>
        <v>Z_1.1.sz.mell.!$A$1</v>
      </c>
    </row>
    <row r="10" spans="1:3">
      <c r="A10" s="439" t="s">
        <v>633</v>
      </c>
      <c r="B10" s="439" t="str">
        <f>Z_1.2.sz.mell.!A3</f>
        <v>2018. ÉVI ZÁRSZÁMADSÁS</v>
      </c>
      <c r="C10" s="440" t="str">
        <f ca="1">HYPERLINK(SUBSTITUTE(CELL("address",Z_1.2.sz.mell.!A1),"'",""),SUBSTITUTE(MID(CELL("address",Z_1.2.sz.mell.!A1),SEARCH("]",CELL("address",Z_1.2.sz.mell.!A1),1)+1,LEN(CELL("address",Z_1.2.sz.mell.!A1))-SEARCH("]",CELL("address",Z_1.2.sz.mell.!A1),1)),"'",""))</f>
        <v>Z_1.2.sz.mell.!$A$1</v>
      </c>
    </row>
    <row r="11" spans="1:3">
      <c r="A11" s="439" t="s">
        <v>634</v>
      </c>
      <c r="B11" s="439" t="e">
        <f>#REF!</f>
        <v>#REF!</v>
      </c>
      <c r="C11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" spans="1:3">
      <c r="A12" s="439" t="s">
        <v>635</v>
      </c>
      <c r="B12" s="439" t="e">
        <f>#REF!</f>
        <v>#REF!</v>
      </c>
      <c r="C12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3" spans="1:3">
      <c r="A13" s="439" t="s">
        <v>438</v>
      </c>
      <c r="B13" s="439" t="s">
        <v>636</v>
      </c>
      <c r="C13" s="440" t="str">
        <f ca="1">HYPERLINK(SUBSTITUTE(CELL("address",Z_2.1.sz.mell!A1),"'",""),SUBSTITUTE(MID(CELL("address",Z_2.1.sz.mell!A1),SEARCH("]",CELL("address",Z_2.1.sz.mell!A1),1)+1,LEN(CELL("address",Z_2.1.sz.mell!A1))-SEARCH("]",CELL("address",Z_2.1.sz.mell!A1),1)),"'",""))</f>
        <v>Z_2.1.sz.mell!$A$1</v>
      </c>
    </row>
    <row r="14" spans="1:3">
      <c r="A14" s="439" t="s">
        <v>372</v>
      </c>
      <c r="B14" s="439" t="s">
        <v>637</v>
      </c>
      <c r="C14" s="440" t="str">
        <f ca="1">HYPERLINK(SUBSTITUTE(CELL("address",Z_2.2.sz.mell!A1),"'",""),SUBSTITUTE(MID(CELL("address",Z_2.2.sz.mell!A1),SEARCH("]",CELL("address",Z_2.2.sz.mell!A1),1)+1,LEN(CELL("address",Z_2.2.sz.mell!A1))-SEARCH("]",CELL("address",Z_2.2.sz.mell!A1),1)),"'",""))</f>
        <v>Z_2.2.sz.mell!$A$1</v>
      </c>
    </row>
    <row r="15" spans="1:3">
      <c r="A15" s="439" t="s">
        <v>638</v>
      </c>
      <c r="B15" s="439" t="s">
        <v>639</v>
      </c>
      <c r="C15" s="440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>
      <c r="A16" s="439" t="s">
        <v>640</v>
      </c>
      <c r="B16" s="439" t="s">
        <v>641</v>
      </c>
      <c r="C16" s="440" t="str">
        <f ca="1">HYPERLINK(SUBSTITUTE(CELL("address",Z_3.sz.mell.!A1),"'",""),SUBSTITUTE(MID(CELL("address",Z_3.sz.mell.!A1),SEARCH("]",CELL("address",Z_3.sz.mell.!A1),1)+1,LEN(CELL("address",Z_3.sz.mell.!A1))-SEARCH("]",CELL("address",Z_3.sz.mell.!A1),1)),"'",""))</f>
        <v>Z_3.sz.mell.!$A$1</v>
      </c>
    </row>
    <row r="17" spans="1:3">
      <c r="A17" s="439" t="s">
        <v>642</v>
      </c>
      <c r="B17" s="439" t="s">
        <v>643</v>
      </c>
      <c r="C17" s="440" t="str">
        <f ca="1">HYPERLINK(SUBSTITUTE(CELL("address",Z_4.sz.mell.!A1),"'",""),SUBSTITUTE(MID(CELL("address",Z_4.sz.mell.!A1),SEARCH("]",CELL("address",Z_4.sz.mell.!A1),1)+1,LEN(CELL("address",Z_4.sz.mell.!A1))-SEARCH("]",CELL("address",Z_4.sz.mell.!A1),1)),"'",""))</f>
        <v>Z_4.sz.mell.!$A$1</v>
      </c>
    </row>
    <row r="18" spans="1:3">
      <c r="A18" s="439" t="s">
        <v>644</v>
      </c>
      <c r="B18" s="439" t="e">
        <f>#REF!</f>
        <v>#REF!</v>
      </c>
      <c r="C18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9" spans="1:3">
      <c r="A19" s="439" t="s">
        <v>442</v>
      </c>
      <c r="B19" s="439" t="s">
        <v>645</v>
      </c>
      <c r="C19" s="440" t="str">
        <f ca="1">HYPERLINK(SUBSTITUTE(CELL("address",Z_6.1.sz.mell!A1),"'",""),SUBSTITUTE(MID(CELL("address",Z_6.1.sz.mell!A1),SEARCH("]",CELL("address",Z_6.1.sz.mell!A1),1)+1,LEN(CELL("address",Z_6.1.sz.mell!A1))-SEARCH("]",CELL("address",Z_6.1.sz.mell!A1),1)),"'",""))</f>
        <v>Z_6.1.sz.mell!$A$1</v>
      </c>
    </row>
    <row r="20" spans="1:3">
      <c r="A20" s="439" t="s">
        <v>395</v>
      </c>
      <c r="B20" s="439" t="s">
        <v>646</v>
      </c>
      <c r="C20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1" spans="1:3">
      <c r="A21" s="439" t="s">
        <v>396</v>
      </c>
      <c r="B21" s="439" t="s">
        <v>282</v>
      </c>
      <c r="C21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2" spans="1:3">
      <c r="A22" s="439" t="s">
        <v>647</v>
      </c>
      <c r="B22" s="439" t="s">
        <v>648</v>
      </c>
      <c r="C22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3" spans="1:3">
      <c r="A23" s="439" t="s">
        <v>649</v>
      </c>
      <c r="B23" s="439" t="e">
        <f>Z_ALAPADATOK!#REF!</f>
        <v>#REF!</v>
      </c>
      <c r="C23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4" spans="1:3">
      <c r="A24" s="439" t="s">
        <v>650</v>
      </c>
      <c r="B24" t="e">
        <f>Z_ALAPADATOK!#REF!</f>
        <v>#REF!</v>
      </c>
      <c r="C24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5" spans="1:3">
      <c r="A25" s="439" t="s">
        <v>651</v>
      </c>
      <c r="B25" t="e">
        <f>Z_ALAPADATOK!#REF!</f>
        <v>#REF!</v>
      </c>
      <c r="C25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>
      <c r="A26" s="439" t="s">
        <v>652</v>
      </c>
      <c r="B26" t="e">
        <f>Z_ALAPADATOK!#REF!</f>
        <v>#REF!</v>
      </c>
      <c r="C26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>
      <c r="A27" s="439" t="s">
        <v>653</v>
      </c>
      <c r="B27" t="e">
        <f>Z_ALAPADATOK!#REF!</f>
        <v>#REF!</v>
      </c>
      <c r="C27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>
      <c r="A28" s="439" t="s">
        <v>654</v>
      </c>
      <c r="B28" t="e">
        <f>Z_ALAPADATOK!#REF!</f>
        <v>#REF!</v>
      </c>
      <c r="C28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>
      <c r="A29" s="439" t="s">
        <v>655</v>
      </c>
      <c r="B29" t="e">
        <f>Z_ALAPADATOK!#REF!</f>
        <v>#REF!</v>
      </c>
      <c r="C29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>
      <c r="A30" s="439" t="s">
        <v>656</v>
      </c>
      <c r="B30" t="e">
        <f>Z_ALAPADATOK!#REF!</f>
        <v>#REF!</v>
      </c>
      <c r="C30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>
      <c r="A31" s="439" t="s">
        <v>657</v>
      </c>
      <c r="B31" t="e">
        <f>Z_ALAPADATOK!#REF!</f>
        <v>#REF!</v>
      </c>
      <c r="C31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>
      <c r="A32" s="439" t="s">
        <v>658</v>
      </c>
      <c r="B32" t="e">
        <f>Z_ALAPADATOK!#REF!</f>
        <v>#REF!</v>
      </c>
      <c r="C32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>
      <c r="A33" s="439" t="s">
        <v>659</v>
      </c>
      <c r="B33" t="e">
        <f>Z_ALAPADATOK!#REF!</f>
        <v>#REF!</v>
      </c>
      <c r="C33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>
      <c r="A34" s="439" t="s">
        <v>682</v>
      </c>
      <c r="B34" t="str">
        <f>PROPER(Z_7.sz.mell!A3)</f>
        <v>Költségvetési Szervek Maradványának Alakulása</v>
      </c>
      <c r="C34" s="440" t="str">
        <f ca="1">HYPERLINK(SUBSTITUTE(CELL("address",Z_7.sz.mell!A1),"'",""),SUBSTITUTE(MID(CELL("address",Z_7.sz.mell!A1),SEARCH("]",CELL("address",Z_7.sz.mell!A1),1)+1,LEN(CELL("address",Z_7.sz.mell!A1))-SEARCH("]",CELL("address",Z_7.sz.mell!A1),1)),"'",""))</f>
        <v>Z_7.sz.mell!$A$1</v>
      </c>
    </row>
    <row r="35" spans="1:3">
      <c r="A35" s="439" t="s">
        <v>683</v>
      </c>
      <c r="B35" t="e">
        <f>#REF!</f>
        <v>#REF!</v>
      </c>
      <c r="C35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>
      <c r="A36" s="439" t="s">
        <v>610</v>
      </c>
      <c r="B36" t="str">
        <f>CONCATENATE(PROPER(Z_1.tájékoztató_t.!A2)," ",LOWER(Z_1.tájékoztató_t.!A3))</f>
        <v>Bosta Községi Önkormányzat 2018. évi zárszámadásának pénzügyi mérlege</v>
      </c>
      <c r="C36" s="440" t="str">
        <f ca="1">HYPERLINK(SUBSTITUTE(CELL("address",Z_1.tájékoztató_t.!A1),"'",""),SUBSTITUTE(MID(CELL("address",Z_1.tájékoztató_t.!A1),SEARCH("]",CELL("address",Z_1.tájékoztató_t.!A1),1)+1,LEN(CELL("address",Z_1.tájékoztató_t.!A1))-SEARCH("]",CELL("address",Z_1.tájékoztató_t.!A1),1)),"'",""))</f>
        <v>Z_1.tájékoztató_t.!$A$1</v>
      </c>
    </row>
    <row r="37" spans="1:3">
      <c r="A37" s="439" t="s">
        <v>611</v>
      </c>
      <c r="B37" t="e">
        <f>#REF!</f>
        <v>#REF!</v>
      </c>
      <c r="C37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8" spans="1:3">
      <c r="A38" s="439" t="s">
        <v>612</v>
      </c>
      <c r="B38" t="e">
        <f>#REF!</f>
        <v>#REF!</v>
      </c>
      <c r="C38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9" spans="1:3">
      <c r="A39" s="439" t="s">
        <v>613</v>
      </c>
      <c r="B39" t="e">
        <f>#REF!</f>
        <v>#REF!</v>
      </c>
      <c r="C39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0" spans="1:3">
      <c r="A40" s="439" t="s">
        <v>614</v>
      </c>
      <c r="B40" t="e">
        <f>#REF!</f>
        <v>#REF!</v>
      </c>
      <c r="C40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1" spans="1:3">
      <c r="A41" s="439" t="s">
        <v>616</v>
      </c>
      <c r="B41" t="str">
        <f>CONCATENATE(PROPER(Z_6.tájékoztató_t.!A3)," ",LOWER(Z_6.tájékoztató_t.!A4))</f>
        <v>K I M U T A T Á S a 2018. évi céljelleggel juttatott támogatások felhasználásáról</v>
      </c>
      <c r="C41" s="440" t="str">
        <f ca="1">HYPERLINK(SUBSTITUTE(CELL("address",Z_6.tájékoztató_t.!A1),"'",""),SUBSTITUTE(MID(CELL("address",Z_6.tájékoztató_t.!A1),SEARCH("]",CELL("address",Z_6.tájékoztató_t.!A1),1)+1,LEN(CELL("address",Z_6.tájékoztató_t.!A1))-SEARCH("]",CELL("address",Z_6.tájékoztató_t.!A1),1)),"'",""))</f>
        <v>Z_6.tájékoztató_t.!$A$1</v>
      </c>
    </row>
    <row r="42" spans="1:3">
      <c r="A42" s="439" t="s">
        <v>618</v>
      </c>
      <c r="B42" t="str">
        <f>CONCATENATE(PROPER(Z_7.1.tájékoztató_t.!A2)," ",Z_7.1.tájékoztató_t.!A3)</f>
        <v>Vagyonkimutatás a könyvviteli mérlegben értékkel szerplő eszközökről</v>
      </c>
      <c r="C42" s="440" t="str">
        <f ca="1">HYPERLINK(SUBSTITUTE(CELL("address",Z_7.1.tájékoztató_t.!A1),"'",""),SUBSTITUTE(MID(CELL("address",Z_7.1.tájékoztató_t.!A1),SEARCH("]",CELL("address",Z_7.1.tájékoztató_t.!A1),1)+1,LEN(CELL("address",Z_7.1.tájékoztató_t.!A1))-SEARCH("]",CELL("address",Z_7.1.tájékoztató_t.!A1),1)),"'",""))</f>
        <v>Z_7.1.tájékoztató_t.!$A$1</v>
      </c>
    </row>
    <row r="43" spans="1:3">
      <c r="A43" s="439" t="s">
        <v>621</v>
      </c>
      <c r="B43" t="str">
        <f>CONCATENATE(PROPER(Z_7.2.tájékoztató_t.!A3)," ",Z_7.2.tájékoztató_t.!A4)</f>
        <v>Vagyonkimutatás a könyvviteli mérlegben értékkel szereplő forrásokról</v>
      </c>
      <c r="C43" s="440" t="str">
        <f ca="1">HYPERLINK(SUBSTITUTE(CELL("address",Z_7.2.tájékoztató_t.!A1),"'",""),SUBSTITUTE(MID(CELL("address",Z_7.2.tájékoztató_t.!A1),SEARCH("]",CELL("address",Z_7.2.tájékoztató_t.!A1),1)+1,LEN(CELL("address",Z_7.2.tájékoztató_t.!A1))-SEARCH("]",CELL("address",Z_7.2.tájékoztató_t.!A1),1)),"'",""))</f>
        <v>Z_7.2.tájékoztató_t.!$A$1</v>
      </c>
    </row>
    <row r="44" spans="1:3">
      <c r="A44" s="439" t="s">
        <v>622</v>
      </c>
      <c r="B44" t="e">
        <f>CONCATENATE(PROPER(#REF!)," ",#REF!)</f>
        <v>#REF!</v>
      </c>
      <c r="C44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5" spans="1:3">
      <c r="A45" s="439" t="s">
        <v>623</v>
      </c>
      <c r="B45" t="e">
        <f>CONCATENATE(#REF!,#REF!)</f>
        <v>#REF!</v>
      </c>
      <c r="C45" s="44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6" spans="1:3">
      <c r="A46" s="439" t="s">
        <v>624</v>
      </c>
      <c r="B46" t="s">
        <v>661</v>
      </c>
      <c r="C46" s="440" t="str">
        <f ca="1">HYPERLINK(SUBSTITUTE(CELL("address",Z_9.tájékoztató_t.!A1),"'",""),SUBSTITUTE(MID(CELL("address",Z_9.tájékoztató_t.!A1),SEARCH("]",CELL("address",Z_9.tájékoztató_t.!A1),1)+1,LEN(CELL("address",Z_9.tájékoztató_t.!A1))-SEARCH("]",CELL("address",Z_9.tájékoztató_t.!A1),1)),"'",""))</f>
        <v>Z_9.tájékoztató_t.!$A$1</v>
      </c>
    </row>
  </sheetData>
  <sheetProtection sheet="1"/>
  <mergeCells count="2">
    <mergeCell ref="A2:C2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topLeftCell="A144" zoomScale="120" zoomScaleNormal="120" zoomScaleSheetLayoutView="100" workbookViewId="0">
      <selection activeCell="A144" sqref="A1:XFD1048576"/>
    </sheetView>
  </sheetViews>
  <sheetFormatPr defaultColWidth="9.33203125" defaultRowHeight="13.2"/>
  <cols>
    <col min="1" max="1" width="16.109375" style="131" customWidth="1"/>
    <col min="2" max="2" width="63.77734375" style="132" customWidth="1"/>
    <col min="3" max="3" width="14.109375" style="133" customWidth="1"/>
    <col min="4" max="5" width="14.109375" style="2" customWidth="1"/>
    <col min="6" max="16384" width="9.33203125" style="2"/>
  </cols>
  <sheetData>
    <row r="1" spans="1:5" s="1" customFormat="1" ht="16.5" customHeight="1" thickBot="1">
      <c r="A1" s="268"/>
      <c r="B1" s="534" t="str">
        <f>CONCATENATE("6.1. melléklet ",Z_ALAPADATOK!A7," ",Z_ALAPADATOK!B7," ",Z_ALAPADATOK!C7," ",Z_ALAPADATOK!D7," ",Z_ALAPADATOK!E7," ",Z_ALAPADATOK!F7," ",Z_ALAPADATOK!G7," ",Z_ALAPADATOK!H7)</f>
        <v>6.1. melléklet a 5 / 2019. ( V.10 ) önkormányzati rendelethez</v>
      </c>
      <c r="C1" s="535"/>
      <c r="D1" s="535"/>
      <c r="E1" s="535"/>
    </row>
    <row r="2" spans="1:5" s="48" customFormat="1" ht="21.15" customHeight="1" thickBot="1">
      <c r="A2" s="275" t="s">
        <v>39</v>
      </c>
      <c r="B2" s="533" t="str">
        <f>CONCATENATE(Z_ALAPADATOK!A3)</f>
        <v>Bosta Községi Önkormányzat</v>
      </c>
      <c r="C2" s="533"/>
      <c r="D2" s="533"/>
      <c r="E2" s="276" t="s">
        <v>36</v>
      </c>
    </row>
    <row r="3" spans="1:5" s="48" customFormat="1" ht="23.4" thickBot="1">
      <c r="A3" s="275" t="s">
        <v>116</v>
      </c>
      <c r="B3" s="533" t="s">
        <v>281</v>
      </c>
      <c r="C3" s="533"/>
      <c r="D3" s="533"/>
      <c r="E3" s="277" t="s">
        <v>36</v>
      </c>
    </row>
    <row r="4" spans="1:5" s="49" customFormat="1" ht="15.9" customHeight="1" thickBot="1">
      <c r="A4" s="269"/>
      <c r="B4" s="269"/>
      <c r="C4" s="270"/>
      <c r="D4" s="271"/>
      <c r="E4" s="278">
        <f>Z_4.sz.mell.!G4</f>
        <v>0</v>
      </c>
    </row>
    <row r="5" spans="1:5" ht="23.4" thickBot="1">
      <c r="A5" s="272" t="s">
        <v>117</v>
      </c>
      <c r="B5" s="273" t="s">
        <v>428</v>
      </c>
      <c r="C5" s="273" t="s">
        <v>393</v>
      </c>
      <c r="D5" s="274" t="s">
        <v>394</v>
      </c>
      <c r="E5" s="260" t="str">
        <f>+CONCATENATE("Teljesítés",CHAR(10),LEFT(Z_ÖSSZEFÜGGÉSEK!A6,4),". XII. 31.")</f>
        <v>Teljesítés
2018. XII. 31.</v>
      </c>
    </row>
    <row r="6" spans="1:5" s="46" customFormat="1" ht="12.9" customHeight="1" thickBot="1">
      <c r="A6" s="68" t="s">
        <v>343</v>
      </c>
      <c r="B6" s="69" t="s">
        <v>344</v>
      </c>
      <c r="C6" s="69" t="s">
        <v>345</v>
      </c>
      <c r="D6" s="246" t="s">
        <v>347</v>
      </c>
      <c r="E6" s="70" t="s">
        <v>346</v>
      </c>
    </row>
    <row r="7" spans="1:5" s="46" customFormat="1" ht="15.9" customHeight="1" thickBot="1">
      <c r="A7" s="530" t="s">
        <v>37</v>
      </c>
      <c r="B7" s="531"/>
      <c r="C7" s="531"/>
      <c r="D7" s="531"/>
      <c r="E7" s="532"/>
    </row>
    <row r="8" spans="1:5" s="46" customFormat="1" ht="12" customHeight="1" thickBot="1">
      <c r="A8" s="25" t="s">
        <v>4</v>
      </c>
      <c r="B8" s="19" t="s">
        <v>139</v>
      </c>
      <c r="C8" s="138">
        <f>+C9+C10+C11+C12+C13+C14</f>
        <v>14869020</v>
      </c>
      <c r="D8" s="138">
        <f>+D9+D10+D11+D12+D13+D14</f>
        <v>16072749</v>
      </c>
      <c r="E8" s="80">
        <f>+E9+E10+E11+E12+E13+E14</f>
        <v>16072749</v>
      </c>
    </row>
    <row r="9" spans="1:5" s="50" customFormat="1" ht="12" customHeight="1">
      <c r="A9" s="167" t="s">
        <v>58</v>
      </c>
      <c r="B9" s="151" t="s">
        <v>140</v>
      </c>
      <c r="C9" s="140">
        <v>7570280</v>
      </c>
      <c r="D9" s="140">
        <v>7570280</v>
      </c>
      <c r="E9" s="82">
        <v>7570280</v>
      </c>
    </row>
    <row r="10" spans="1:5" s="51" customFormat="1" ht="12" customHeight="1">
      <c r="A10" s="168" t="s">
        <v>59</v>
      </c>
      <c r="B10" s="152" t="s">
        <v>141</v>
      </c>
      <c r="C10" s="139"/>
      <c r="D10" s="139"/>
      <c r="E10" s="81"/>
    </row>
    <row r="11" spans="1:5" s="51" customFormat="1" ht="12" customHeight="1">
      <c r="A11" s="168" t="s">
        <v>60</v>
      </c>
      <c r="B11" s="152" t="s">
        <v>142</v>
      </c>
      <c r="C11" s="139">
        <v>5498740</v>
      </c>
      <c r="D11" s="139">
        <v>5636939</v>
      </c>
      <c r="E11" s="81">
        <v>5636939</v>
      </c>
    </row>
    <row r="12" spans="1:5" s="51" customFormat="1" ht="12" customHeight="1">
      <c r="A12" s="168" t="s">
        <v>61</v>
      </c>
      <c r="B12" s="152" t="s">
        <v>143</v>
      </c>
      <c r="C12" s="139">
        <v>1800000</v>
      </c>
      <c r="D12" s="139">
        <v>1800000</v>
      </c>
      <c r="E12" s="81">
        <v>1800000</v>
      </c>
    </row>
    <row r="13" spans="1:5" s="51" customFormat="1" ht="12" customHeight="1">
      <c r="A13" s="168" t="s">
        <v>78</v>
      </c>
      <c r="B13" s="152" t="s">
        <v>351</v>
      </c>
      <c r="C13" s="139"/>
      <c r="D13" s="139">
        <v>1057550</v>
      </c>
      <c r="E13" s="81">
        <v>1057550</v>
      </c>
    </row>
    <row r="14" spans="1:5" s="50" customFormat="1" ht="12" customHeight="1" thickBot="1">
      <c r="A14" s="169" t="s">
        <v>62</v>
      </c>
      <c r="B14" s="153" t="s">
        <v>292</v>
      </c>
      <c r="C14" s="139"/>
      <c r="D14" s="139">
        <v>7980</v>
      </c>
      <c r="E14" s="81">
        <v>7980</v>
      </c>
    </row>
    <row r="15" spans="1:5" s="50" customFormat="1" ht="12" customHeight="1" thickBot="1">
      <c r="A15" s="25" t="s">
        <v>5</v>
      </c>
      <c r="B15" s="87" t="s">
        <v>144</v>
      </c>
      <c r="C15" s="138">
        <f>+C16+C17+C18+C19+C20</f>
        <v>2409275</v>
      </c>
      <c r="D15" s="138">
        <f>+D16+D17+D18+D19+D20</f>
        <v>6575453</v>
      </c>
      <c r="E15" s="80">
        <f>+E16+E17+E18+E19+E20</f>
        <v>6575453</v>
      </c>
    </row>
    <row r="16" spans="1:5" s="50" customFormat="1" ht="12" customHeight="1">
      <c r="A16" s="167" t="s">
        <v>64</v>
      </c>
      <c r="B16" s="151" t="s">
        <v>145</v>
      </c>
      <c r="C16" s="140"/>
      <c r="D16" s="140"/>
      <c r="E16" s="82"/>
    </row>
    <row r="17" spans="1:5" s="50" customFormat="1" ht="12" customHeight="1">
      <c r="A17" s="168" t="s">
        <v>65</v>
      </c>
      <c r="B17" s="152" t="s">
        <v>146</v>
      </c>
      <c r="C17" s="139"/>
      <c r="D17" s="139"/>
      <c r="E17" s="81"/>
    </row>
    <row r="18" spans="1:5" s="50" customFormat="1" ht="12" customHeight="1">
      <c r="A18" s="168" t="s">
        <v>66</v>
      </c>
      <c r="B18" s="152" t="s">
        <v>284</v>
      </c>
      <c r="C18" s="139"/>
      <c r="D18" s="139"/>
      <c r="E18" s="81"/>
    </row>
    <row r="19" spans="1:5" s="50" customFormat="1" ht="12" customHeight="1">
      <c r="A19" s="168" t="s">
        <v>67</v>
      </c>
      <c r="B19" s="152" t="s">
        <v>285</v>
      </c>
      <c r="C19" s="139"/>
      <c r="D19" s="139"/>
      <c r="E19" s="81"/>
    </row>
    <row r="20" spans="1:5" s="50" customFormat="1" ht="12" customHeight="1">
      <c r="A20" s="168" t="s">
        <v>68</v>
      </c>
      <c r="B20" s="152" t="s">
        <v>147</v>
      </c>
      <c r="C20" s="139">
        <v>2409275</v>
      </c>
      <c r="D20" s="139">
        <v>6575453</v>
      </c>
      <c r="E20" s="81">
        <v>6575453</v>
      </c>
    </row>
    <row r="21" spans="1:5" s="51" customFormat="1" ht="12" customHeight="1" thickBot="1">
      <c r="A21" s="169" t="s">
        <v>74</v>
      </c>
      <c r="B21" s="153" t="s">
        <v>148</v>
      </c>
      <c r="C21" s="141"/>
      <c r="D21" s="141"/>
      <c r="E21" s="83"/>
    </row>
    <row r="22" spans="1:5" s="51" customFormat="1" ht="12" customHeight="1" thickBot="1">
      <c r="A22" s="25" t="s">
        <v>6</v>
      </c>
      <c r="B22" s="19" t="s">
        <v>149</v>
      </c>
      <c r="C22" s="138">
        <f>+C23+C24+C25+C26+C27</f>
        <v>8167946</v>
      </c>
      <c r="D22" s="138">
        <f>+D23+D24+D25+D26+D27</f>
        <v>8167946</v>
      </c>
      <c r="E22" s="80">
        <f>+E23+E24+E25+E26+E27</f>
        <v>8167946</v>
      </c>
    </row>
    <row r="23" spans="1:5" s="51" customFormat="1" ht="12" customHeight="1">
      <c r="A23" s="167" t="s">
        <v>47</v>
      </c>
      <c r="B23" s="151" t="s">
        <v>150</v>
      </c>
      <c r="C23" s="140">
        <v>8167946</v>
      </c>
      <c r="D23" s="140">
        <v>8167946</v>
      </c>
      <c r="E23" s="82">
        <v>8167946</v>
      </c>
    </row>
    <row r="24" spans="1:5" s="50" customFormat="1" ht="12" customHeight="1">
      <c r="A24" s="168" t="s">
        <v>48</v>
      </c>
      <c r="B24" s="152" t="s">
        <v>151</v>
      </c>
      <c r="C24" s="139"/>
      <c r="D24" s="139"/>
      <c r="E24" s="81"/>
    </row>
    <row r="25" spans="1:5" s="51" customFormat="1" ht="12" customHeight="1">
      <c r="A25" s="168" t="s">
        <v>49</v>
      </c>
      <c r="B25" s="152" t="s">
        <v>286</v>
      </c>
      <c r="C25" s="139"/>
      <c r="D25" s="139"/>
      <c r="E25" s="81"/>
    </row>
    <row r="26" spans="1:5" s="51" customFormat="1" ht="12" customHeight="1">
      <c r="A26" s="168" t="s">
        <v>50</v>
      </c>
      <c r="B26" s="152" t="s">
        <v>287</v>
      </c>
      <c r="C26" s="139"/>
      <c r="D26" s="139"/>
      <c r="E26" s="81"/>
    </row>
    <row r="27" spans="1:5" s="51" customFormat="1" ht="12" customHeight="1">
      <c r="A27" s="168" t="s">
        <v>91</v>
      </c>
      <c r="B27" s="152" t="s">
        <v>152</v>
      </c>
      <c r="C27" s="139"/>
      <c r="D27" s="139"/>
      <c r="E27" s="81"/>
    </row>
    <row r="28" spans="1:5" s="51" customFormat="1" ht="12" customHeight="1" thickBot="1">
      <c r="A28" s="169" t="s">
        <v>92</v>
      </c>
      <c r="B28" s="153" t="s">
        <v>153</v>
      </c>
      <c r="C28" s="141"/>
      <c r="D28" s="141"/>
      <c r="E28" s="83"/>
    </row>
    <row r="29" spans="1:5" s="51" customFormat="1" ht="12" customHeight="1" thickBot="1">
      <c r="A29" s="25" t="s">
        <v>93</v>
      </c>
      <c r="B29" s="19" t="s">
        <v>419</v>
      </c>
      <c r="C29" s="144">
        <f>SUM(C30:C36)</f>
        <v>1970000</v>
      </c>
      <c r="D29" s="144">
        <f>SUM(D30:D36)</f>
        <v>1970000</v>
      </c>
      <c r="E29" s="179">
        <f>SUM(E30:E36)</f>
        <v>2147130</v>
      </c>
    </row>
    <row r="30" spans="1:5" s="51" customFormat="1" ht="12" customHeight="1">
      <c r="A30" s="167" t="s">
        <v>154</v>
      </c>
      <c r="B30" s="151" t="s">
        <v>420</v>
      </c>
      <c r="C30" s="140"/>
      <c r="D30" s="140"/>
      <c r="E30" s="82"/>
    </row>
    <row r="31" spans="1:5" s="51" customFormat="1" ht="12" customHeight="1">
      <c r="A31" s="168" t="s">
        <v>155</v>
      </c>
      <c r="B31" s="152" t="s">
        <v>421</v>
      </c>
      <c r="C31" s="139">
        <v>200000</v>
      </c>
      <c r="D31" s="139">
        <v>200000</v>
      </c>
      <c r="E31" s="81">
        <v>203125</v>
      </c>
    </row>
    <row r="32" spans="1:5" s="51" customFormat="1" ht="12" customHeight="1">
      <c r="A32" s="168" t="s">
        <v>156</v>
      </c>
      <c r="B32" s="152" t="s">
        <v>422</v>
      </c>
      <c r="C32" s="139">
        <v>1500000</v>
      </c>
      <c r="D32" s="139">
        <v>1500000</v>
      </c>
      <c r="E32" s="81">
        <v>1771884</v>
      </c>
    </row>
    <row r="33" spans="1:5" s="51" customFormat="1" ht="12" customHeight="1">
      <c r="A33" s="168" t="s">
        <v>157</v>
      </c>
      <c r="B33" s="152" t="s">
        <v>423</v>
      </c>
      <c r="C33" s="139"/>
      <c r="D33" s="139"/>
      <c r="E33" s="81"/>
    </row>
    <row r="34" spans="1:5" s="51" customFormat="1" ht="12" customHeight="1">
      <c r="A34" s="168" t="s">
        <v>424</v>
      </c>
      <c r="B34" s="152" t="s">
        <v>158</v>
      </c>
      <c r="C34" s="139">
        <v>200000</v>
      </c>
      <c r="D34" s="139">
        <v>200000</v>
      </c>
      <c r="E34" s="81">
        <v>165865</v>
      </c>
    </row>
    <row r="35" spans="1:5" s="51" customFormat="1" ht="12" customHeight="1">
      <c r="A35" s="168" t="s">
        <v>425</v>
      </c>
      <c r="B35" s="152" t="s">
        <v>159</v>
      </c>
      <c r="C35" s="139"/>
      <c r="D35" s="139"/>
      <c r="E35" s="81"/>
    </row>
    <row r="36" spans="1:5" s="51" customFormat="1" ht="12" customHeight="1" thickBot="1">
      <c r="A36" s="169" t="s">
        <v>426</v>
      </c>
      <c r="B36" s="250" t="s">
        <v>160</v>
      </c>
      <c r="C36" s="141">
        <v>70000</v>
      </c>
      <c r="D36" s="141">
        <v>70000</v>
      </c>
      <c r="E36" s="83">
        <v>6256</v>
      </c>
    </row>
    <row r="37" spans="1:5" s="51" customFormat="1" ht="12" customHeight="1" thickBot="1">
      <c r="A37" s="25" t="s">
        <v>8</v>
      </c>
      <c r="B37" s="19" t="s">
        <v>293</v>
      </c>
      <c r="C37" s="138">
        <f>SUM(C38:C48)</f>
        <v>15000</v>
      </c>
      <c r="D37" s="138">
        <f>SUM(D38:D48)</f>
        <v>318000</v>
      </c>
      <c r="E37" s="80">
        <f>SUM(E38:E48)</f>
        <v>1090286</v>
      </c>
    </row>
    <row r="38" spans="1:5" s="51" customFormat="1" ht="12" customHeight="1">
      <c r="A38" s="167" t="s">
        <v>51</v>
      </c>
      <c r="B38" s="151" t="s">
        <v>163</v>
      </c>
      <c r="C38" s="140"/>
      <c r="D38" s="140"/>
      <c r="E38" s="82"/>
    </row>
    <row r="39" spans="1:5" s="51" customFormat="1" ht="12" customHeight="1">
      <c r="A39" s="168" t="s">
        <v>52</v>
      </c>
      <c r="B39" s="152" t="s">
        <v>164</v>
      </c>
      <c r="C39" s="139"/>
      <c r="D39" s="139"/>
      <c r="E39" s="81">
        <v>433080</v>
      </c>
    </row>
    <row r="40" spans="1:5" s="51" customFormat="1" ht="12" customHeight="1">
      <c r="A40" s="168" t="s">
        <v>53</v>
      </c>
      <c r="B40" s="152" t="s">
        <v>165</v>
      </c>
      <c r="C40" s="139"/>
      <c r="D40" s="139">
        <v>153000</v>
      </c>
      <c r="E40" s="81">
        <v>141052</v>
      </c>
    </row>
    <row r="41" spans="1:5" s="51" customFormat="1" ht="12" customHeight="1">
      <c r="A41" s="168" t="s">
        <v>95</v>
      </c>
      <c r="B41" s="152" t="s">
        <v>166</v>
      </c>
      <c r="C41" s="139"/>
      <c r="D41" s="139"/>
      <c r="E41" s="81"/>
    </row>
    <row r="42" spans="1:5" s="51" customFormat="1" ht="12" customHeight="1">
      <c r="A42" s="168" t="s">
        <v>96</v>
      </c>
      <c r="B42" s="152" t="s">
        <v>167</v>
      </c>
      <c r="C42" s="139"/>
      <c r="D42" s="139"/>
      <c r="E42" s="81"/>
    </row>
    <row r="43" spans="1:5" s="51" customFormat="1" ht="12" customHeight="1">
      <c r="A43" s="168" t="s">
        <v>97</v>
      </c>
      <c r="B43" s="152" t="s">
        <v>168</v>
      </c>
      <c r="C43" s="139"/>
      <c r="D43" s="139"/>
      <c r="E43" s="81"/>
    </row>
    <row r="44" spans="1:5" s="51" customFormat="1" ht="12" customHeight="1">
      <c r="A44" s="168" t="s">
        <v>98</v>
      </c>
      <c r="B44" s="152" t="s">
        <v>169</v>
      </c>
      <c r="C44" s="139"/>
      <c r="D44" s="139"/>
      <c r="E44" s="81"/>
    </row>
    <row r="45" spans="1:5" s="51" customFormat="1" ht="12" customHeight="1">
      <c r="A45" s="168" t="s">
        <v>99</v>
      </c>
      <c r="B45" s="152" t="s">
        <v>427</v>
      </c>
      <c r="C45" s="139">
        <v>5000</v>
      </c>
      <c r="D45" s="139">
        <v>5000</v>
      </c>
      <c r="E45" s="81">
        <v>2984</v>
      </c>
    </row>
    <row r="46" spans="1:5" s="51" customFormat="1" ht="12" customHeight="1">
      <c r="A46" s="168" t="s">
        <v>161</v>
      </c>
      <c r="B46" s="152" t="s">
        <v>171</v>
      </c>
      <c r="C46" s="142"/>
      <c r="D46" s="142"/>
      <c r="E46" s="84"/>
    </row>
    <row r="47" spans="1:5" s="51" customFormat="1" ht="12" customHeight="1">
      <c r="A47" s="169" t="s">
        <v>162</v>
      </c>
      <c r="B47" s="153" t="s">
        <v>295</v>
      </c>
      <c r="C47" s="143"/>
      <c r="D47" s="143"/>
      <c r="E47" s="85"/>
    </row>
    <row r="48" spans="1:5" s="51" customFormat="1" ht="12" customHeight="1" thickBot="1">
      <c r="A48" s="169" t="s">
        <v>294</v>
      </c>
      <c r="B48" s="153" t="s">
        <v>172</v>
      </c>
      <c r="C48" s="143">
        <v>10000</v>
      </c>
      <c r="D48" s="143">
        <v>160000</v>
      </c>
      <c r="E48" s="85">
        <v>513170</v>
      </c>
    </row>
    <row r="49" spans="1:5" s="51" customFormat="1" ht="12" customHeight="1" thickBot="1">
      <c r="A49" s="25" t="s">
        <v>9</v>
      </c>
      <c r="B49" s="19" t="s">
        <v>173</v>
      </c>
      <c r="C49" s="138">
        <f>SUM(C50:C54)</f>
        <v>0</v>
      </c>
      <c r="D49" s="138">
        <f>SUM(D50:D54)</f>
        <v>0</v>
      </c>
      <c r="E49" s="80">
        <f>SUM(E50:E54)</f>
        <v>500000</v>
      </c>
    </row>
    <row r="50" spans="1:5" s="51" customFormat="1" ht="12" customHeight="1">
      <c r="A50" s="167" t="s">
        <v>54</v>
      </c>
      <c r="B50" s="151" t="s">
        <v>177</v>
      </c>
      <c r="C50" s="181"/>
      <c r="D50" s="181"/>
      <c r="E50" s="86"/>
    </row>
    <row r="51" spans="1:5" s="51" customFormat="1" ht="12" customHeight="1">
      <c r="A51" s="168" t="s">
        <v>55</v>
      </c>
      <c r="B51" s="152" t="s">
        <v>178</v>
      </c>
      <c r="C51" s="142"/>
      <c r="D51" s="142"/>
      <c r="E51" s="84"/>
    </row>
    <row r="52" spans="1:5" s="51" customFormat="1" ht="12" customHeight="1">
      <c r="A52" s="168" t="s">
        <v>174</v>
      </c>
      <c r="B52" s="152" t="s">
        <v>179</v>
      </c>
      <c r="C52" s="142"/>
      <c r="D52" s="142"/>
      <c r="E52" s="84">
        <v>500000</v>
      </c>
    </row>
    <row r="53" spans="1:5" s="51" customFormat="1" ht="12" customHeight="1">
      <c r="A53" s="168" t="s">
        <v>175</v>
      </c>
      <c r="B53" s="152" t="s">
        <v>180</v>
      </c>
      <c r="C53" s="142"/>
      <c r="D53" s="142"/>
      <c r="E53" s="84"/>
    </row>
    <row r="54" spans="1:5" s="51" customFormat="1" ht="12" customHeight="1" thickBot="1">
      <c r="A54" s="169" t="s">
        <v>176</v>
      </c>
      <c r="B54" s="153" t="s">
        <v>181</v>
      </c>
      <c r="C54" s="143"/>
      <c r="D54" s="143"/>
      <c r="E54" s="85"/>
    </row>
    <row r="55" spans="1:5" s="51" customFormat="1" ht="12" customHeight="1" thickBot="1">
      <c r="A55" s="25" t="s">
        <v>100</v>
      </c>
      <c r="B55" s="19" t="s">
        <v>182</v>
      </c>
      <c r="C55" s="138">
        <f>SUM(C56:C58)</f>
        <v>0</v>
      </c>
      <c r="D55" s="138">
        <f>SUM(D56:D58)</f>
        <v>0</v>
      </c>
      <c r="E55" s="80">
        <f>SUM(E56:E58)</f>
        <v>9000</v>
      </c>
    </row>
    <row r="56" spans="1:5" s="51" customFormat="1" ht="12" customHeight="1">
      <c r="A56" s="167" t="s">
        <v>56</v>
      </c>
      <c r="B56" s="151" t="s">
        <v>183</v>
      </c>
      <c r="C56" s="140"/>
      <c r="D56" s="140"/>
      <c r="E56" s="82"/>
    </row>
    <row r="57" spans="1:5" s="51" customFormat="1" ht="12" customHeight="1">
      <c r="A57" s="168" t="s">
        <v>57</v>
      </c>
      <c r="B57" s="152" t="s">
        <v>288</v>
      </c>
      <c r="C57" s="139"/>
      <c r="D57" s="139"/>
      <c r="E57" s="81">
        <v>9000</v>
      </c>
    </row>
    <row r="58" spans="1:5" s="51" customFormat="1" ht="12" customHeight="1">
      <c r="A58" s="168" t="s">
        <v>186</v>
      </c>
      <c r="B58" s="152" t="s">
        <v>184</v>
      </c>
      <c r="C58" s="139"/>
      <c r="D58" s="139"/>
      <c r="E58" s="81"/>
    </row>
    <row r="59" spans="1:5" s="51" customFormat="1" ht="12" customHeight="1" thickBot="1">
      <c r="A59" s="169" t="s">
        <v>187</v>
      </c>
      <c r="B59" s="153" t="s">
        <v>185</v>
      </c>
      <c r="C59" s="141"/>
      <c r="D59" s="141"/>
      <c r="E59" s="83"/>
    </row>
    <row r="60" spans="1:5" s="51" customFormat="1" ht="12" customHeight="1" thickBot="1">
      <c r="A60" s="25" t="s">
        <v>11</v>
      </c>
      <c r="B60" s="87" t="s">
        <v>188</v>
      </c>
      <c r="C60" s="138">
        <f>SUM(C61:C63)</f>
        <v>0</v>
      </c>
      <c r="D60" s="138">
        <f>SUM(D61:D63)</f>
        <v>0</v>
      </c>
      <c r="E60" s="80">
        <f>SUM(E61:E63)</f>
        <v>0</v>
      </c>
    </row>
    <row r="61" spans="1:5" s="51" customFormat="1" ht="12" customHeight="1">
      <c r="A61" s="167" t="s">
        <v>101</v>
      </c>
      <c r="B61" s="151" t="s">
        <v>190</v>
      </c>
      <c r="C61" s="142"/>
      <c r="D61" s="142"/>
      <c r="E61" s="84"/>
    </row>
    <row r="62" spans="1:5" s="51" customFormat="1" ht="12" customHeight="1">
      <c r="A62" s="168" t="s">
        <v>102</v>
      </c>
      <c r="B62" s="152" t="s">
        <v>289</v>
      </c>
      <c r="C62" s="142"/>
      <c r="D62" s="142"/>
      <c r="E62" s="84"/>
    </row>
    <row r="63" spans="1:5" s="51" customFormat="1" ht="12" customHeight="1">
      <c r="A63" s="168" t="s">
        <v>121</v>
      </c>
      <c r="B63" s="152" t="s">
        <v>191</v>
      </c>
      <c r="C63" s="142"/>
      <c r="D63" s="142"/>
      <c r="E63" s="84"/>
    </row>
    <row r="64" spans="1:5" s="51" customFormat="1" ht="12" customHeight="1" thickBot="1">
      <c r="A64" s="169" t="s">
        <v>189</v>
      </c>
      <c r="B64" s="153" t="s">
        <v>192</v>
      </c>
      <c r="C64" s="142"/>
      <c r="D64" s="142"/>
      <c r="E64" s="84"/>
    </row>
    <row r="65" spans="1:5" s="51" customFormat="1" ht="12" customHeight="1" thickBot="1">
      <c r="A65" s="25" t="s">
        <v>12</v>
      </c>
      <c r="B65" s="19" t="s">
        <v>193</v>
      </c>
      <c r="C65" s="144">
        <f>+C8+C15+C22+C29+C37+C49+C55+C60</f>
        <v>27431241</v>
      </c>
      <c r="D65" s="144">
        <f>+D8+D15+D22+D29+D37+D49+D55+D60</f>
        <v>33104148</v>
      </c>
      <c r="E65" s="179">
        <f>+E8+E15+E22+E29+E37+E49+E55+E60</f>
        <v>34562564</v>
      </c>
    </row>
    <row r="66" spans="1:5" s="51" customFormat="1" ht="12" customHeight="1" thickBot="1">
      <c r="A66" s="170" t="s">
        <v>277</v>
      </c>
      <c r="B66" s="87" t="s">
        <v>195</v>
      </c>
      <c r="C66" s="138">
        <f>SUM(C67:C69)</f>
        <v>0</v>
      </c>
      <c r="D66" s="138">
        <f>SUM(D67:D69)</f>
        <v>0</v>
      </c>
      <c r="E66" s="80">
        <f>SUM(E67:E69)</f>
        <v>0</v>
      </c>
    </row>
    <row r="67" spans="1:5" s="51" customFormat="1" ht="12" customHeight="1">
      <c r="A67" s="167" t="s">
        <v>222</v>
      </c>
      <c r="B67" s="151" t="s">
        <v>196</v>
      </c>
      <c r="C67" s="142"/>
      <c r="D67" s="142"/>
      <c r="E67" s="84"/>
    </row>
    <row r="68" spans="1:5" s="51" customFormat="1" ht="12" customHeight="1">
      <c r="A68" s="168" t="s">
        <v>231</v>
      </c>
      <c r="B68" s="152" t="s">
        <v>197</v>
      </c>
      <c r="C68" s="142"/>
      <c r="D68" s="142"/>
      <c r="E68" s="84"/>
    </row>
    <row r="69" spans="1:5" s="51" customFormat="1" ht="12" customHeight="1" thickBot="1">
      <c r="A69" s="177" t="s">
        <v>232</v>
      </c>
      <c r="B69" s="267" t="s">
        <v>320</v>
      </c>
      <c r="C69" s="142"/>
      <c r="D69" s="142"/>
      <c r="E69" s="84"/>
    </row>
    <row r="70" spans="1:5" s="51" customFormat="1" ht="12" customHeight="1" thickBot="1">
      <c r="A70" s="170" t="s">
        <v>198</v>
      </c>
      <c r="B70" s="87" t="s">
        <v>199</v>
      </c>
      <c r="C70" s="138">
        <f>SUM(C71:C74)</f>
        <v>0</v>
      </c>
      <c r="D70" s="138">
        <f>SUM(D71:D74)</f>
        <v>0</v>
      </c>
      <c r="E70" s="80">
        <f>SUM(E71:E74)</f>
        <v>0</v>
      </c>
    </row>
    <row r="71" spans="1:5" s="51" customFormat="1" ht="12" customHeight="1">
      <c r="A71" s="167" t="s">
        <v>79</v>
      </c>
      <c r="B71" s="253" t="s">
        <v>200</v>
      </c>
      <c r="C71" s="142"/>
      <c r="D71" s="142"/>
      <c r="E71" s="84"/>
    </row>
    <row r="72" spans="1:5" s="51" customFormat="1" ht="12" customHeight="1">
      <c r="A72" s="168" t="s">
        <v>80</v>
      </c>
      <c r="B72" s="253" t="s">
        <v>434</v>
      </c>
      <c r="C72" s="142"/>
      <c r="D72" s="142"/>
      <c r="E72" s="84"/>
    </row>
    <row r="73" spans="1:5" s="51" customFormat="1" ht="12" customHeight="1">
      <c r="A73" s="168" t="s">
        <v>223</v>
      </c>
      <c r="B73" s="253" t="s">
        <v>201</v>
      </c>
      <c r="C73" s="142"/>
      <c r="D73" s="142"/>
      <c r="E73" s="84"/>
    </row>
    <row r="74" spans="1:5" s="51" customFormat="1" ht="12" customHeight="1" thickBot="1">
      <c r="A74" s="169" t="s">
        <v>224</v>
      </c>
      <c r="B74" s="254" t="s">
        <v>435</v>
      </c>
      <c r="C74" s="142"/>
      <c r="D74" s="142"/>
      <c r="E74" s="84"/>
    </row>
    <row r="75" spans="1:5" s="51" customFormat="1" ht="12" customHeight="1" thickBot="1">
      <c r="A75" s="170" t="s">
        <v>202</v>
      </c>
      <c r="B75" s="87" t="s">
        <v>203</v>
      </c>
      <c r="C75" s="138">
        <f>SUM(C76:C77)</f>
        <v>12264561</v>
      </c>
      <c r="D75" s="138">
        <f>SUM(D76:D77)</f>
        <v>12264561</v>
      </c>
      <c r="E75" s="80">
        <f>SUM(E76:E77)</f>
        <v>12264561</v>
      </c>
    </row>
    <row r="76" spans="1:5" s="51" customFormat="1" ht="12" customHeight="1">
      <c r="A76" s="167" t="s">
        <v>225</v>
      </c>
      <c r="B76" s="151" t="s">
        <v>204</v>
      </c>
      <c r="C76" s="142">
        <v>12264561</v>
      </c>
      <c r="D76" s="142">
        <v>12264561</v>
      </c>
      <c r="E76" s="84">
        <v>12264561</v>
      </c>
    </row>
    <row r="77" spans="1:5" s="51" customFormat="1" ht="12" customHeight="1" thickBot="1">
      <c r="A77" s="169" t="s">
        <v>226</v>
      </c>
      <c r="B77" s="153" t="s">
        <v>205</v>
      </c>
      <c r="C77" s="142"/>
      <c r="D77" s="142"/>
      <c r="E77" s="84"/>
    </row>
    <row r="78" spans="1:5" s="50" customFormat="1" ht="12" customHeight="1" thickBot="1">
      <c r="A78" s="170" t="s">
        <v>206</v>
      </c>
      <c r="B78" s="87" t="s">
        <v>207</v>
      </c>
      <c r="C78" s="138">
        <f>SUM(C79:C81)</f>
        <v>0</v>
      </c>
      <c r="D78" s="138">
        <f>SUM(D79:D81)</f>
        <v>742375</v>
      </c>
      <c r="E78" s="80">
        <f>SUM(E79:E81)</f>
        <v>742375</v>
      </c>
    </row>
    <row r="79" spans="1:5" s="51" customFormat="1" ht="12" customHeight="1">
      <c r="A79" s="167" t="s">
        <v>227</v>
      </c>
      <c r="B79" s="151" t="s">
        <v>208</v>
      </c>
      <c r="C79" s="142"/>
      <c r="D79" s="142">
        <v>742375</v>
      </c>
      <c r="E79" s="84">
        <v>742375</v>
      </c>
    </row>
    <row r="80" spans="1:5" s="51" customFormat="1" ht="12" customHeight="1">
      <c r="A80" s="168" t="s">
        <v>228</v>
      </c>
      <c r="B80" s="152" t="s">
        <v>209</v>
      </c>
      <c r="C80" s="142"/>
      <c r="D80" s="142"/>
      <c r="E80" s="84"/>
    </row>
    <row r="81" spans="1:5" s="51" customFormat="1" ht="12" customHeight="1" thickBot="1">
      <c r="A81" s="169" t="s">
        <v>229</v>
      </c>
      <c r="B81" s="153" t="s">
        <v>436</v>
      </c>
      <c r="C81" s="142"/>
      <c r="D81" s="142"/>
      <c r="E81" s="84"/>
    </row>
    <row r="82" spans="1:5" s="51" customFormat="1" ht="12" customHeight="1" thickBot="1">
      <c r="A82" s="170" t="s">
        <v>210</v>
      </c>
      <c r="B82" s="87" t="s">
        <v>230</v>
      </c>
      <c r="C82" s="138">
        <f>SUM(C83:C86)</f>
        <v>0</v>
      </c>
      <c r="D82" s="138">
        <f>SUM(D83:D86)</f>
        <v>0</v>
      </c>
      <c r="E82" s="80">
        <f>SUM(E83:E86)</f>
        <v>0</v>
      </c>
    </row>
    <row r="83" spans="1:5" s="51" customFormat="1" ht="12" customHeight="1">
      <c r="A83" s="171" t="s">
        <v>211</v>
      </c>
      <c r="B83" s="151" t="s">
        <v>212</v>
      </c>
      <c r="C83" s="142"/>
      <c r="D83" s="142"/>
      <c r="E83" s="84"/>
    </row>
    <row r="84" spans="1:5" s="51" customFormat="1" ht="12" customHeight="1">
      <c r="A84" s="172" t="s">
        <v>213</v>
      </c>
      <c r="B84" s="152" t="s">
        <v>214</v>
      </c>
      <c r="C84" s="142"/>
      <c r="D84" s="142"/>
      <c r="E84" s="84"/>
    </row>
    <row r="85" spans="1:5" s="51" customFormat="1" ht="12" customHeight="1">
      <c r="A85" s="172" t="s">
        <v>215</v>
      </c>
      <c r="B85" s="152" t="s">
        <v>216</v>
      </c>
      <c r="C85" s="142"/>
      <c r="D85" s="142"/>
      <c r="E85" s="84"/>
    </row>
    <row r="86" spans="1:5" s="50" customFormat="1" ht="12" customHeight="1" thickBot="1">
      <c r="A86" s="173" t="s">
        <v>217</v>
      </c>
      <c r="B86" s="153" t="s">
        <v>218</v>
      </c>
      <c r="C86" s="142"/>
      <c r="D86" s="142"/>
      <c r="E86" s="84"/>
    </row>
    <row r="87" spans="1:5" s="50" customFormat="1" ht="12" customHeight="1" thickBot="1">
      <c r="A87" s="170" t="s">
        <v>219</v>
      </c>
      <c r="B87" s="87" t="s">
        <v>334</v>
      </c>
      <c r="C87" s="184"/>
      <c r="D87" s="184"/>
      <c r="E87" s="185"/>
    </row>
    <row r="88" spans="1:5" s="50" customFormat="1" ht="12" customHeight="1" thickBot="1">
      <c r="A88" s="170" t="s">
        <v>352</v>
      </c>
      <c r="B88" s="87" t="s">
        <v>220</v>
      </c>
      <c r="C88" s="184"/>
      <c r="D88" s="184"/>
      <c r="E88" s="185"/>
    </row>
    <row r="89" spans="1:5" s="50" customFormat="1" ht="12" customHeight="1" thickBot="1">
      <c r="A89" s="170" t="s">
        <v>353</v>
      </c>
      <c r="B89" s="157" t="s">
        <v>337</v>
      </c>
      <c r="C89" s="144">
        <f>+C66+C70+C75+C78+C82+C88+C87</f>
        <v>12264561</v>
      </c>
      <c r="D89" s="144">
        <f>+D66+D70+D75+D78+D82+D88+D87</f>
        <v>13006936</v>
      </c>
      <c r="E89" s="179">
        <f>+E66+E70+E75+E78+E82+E88+E87</f>
        <v>13006936</v>
      </c>
    </row>
    <row r="90" spans="1:5" s="50" customFormat="1" ht="12" customHeight="1" thickBot="1">
      <c r="A90" s="174" t="s">
        <v>354</v>
      </c>
      <c r="B90" s="158" t="s">
        <v>355</v>
      </c>
      <c r="C90" s="144">
        <f>+C65+C89</f>
        <v>39695802</v>
      </c>
      <c r="D90" s="144">
        <f>+D65+D89</f>
        <v>46111084</v>
      </c>
      <c r="E90" s="179">
        <f>+E65+E89</f>
        <v>47569500</v>
      </c>
    </row>
    <row r="91" spans="1:5" s="51" customFormat="1" ht="15.15" customHeight="1" thickBot="1">
      <c r="A91" s="74"/>
      <c r="B91" s="75"/>
      <c r="C91" s="124"/>
    </row>
    <row r="92" spans="1:5" s="46" customFormat="1" ht="16.5" customHeight="1" thickBot="1">
      <c r="A92" s="530" t="s">
        <v>38</v>
      </c>
      <c r="B92" s="531"/>
      <c r="C92" s="531"/>
      <c r="D92" s="531"/>
      <c r="E92" s="532"/>
    </row>
    <row r="93" spans="1:5" s="52" customFormat="1" ht="12" customHeight="1" thickBot="1">
      <c r="A93" s="145" t="s">
        <v>4</v>
      </c>
      <c r="B93" s="24" t="s">
        <v>359</v>
      </c>
      <c r="C93" s="137">
        <f>C94+C95+C96+C97+C98+C111</f>
        <v>23091693</v>
      </c>
      <c r="D93" s="137">
        <f>D94+D95+D96+D97+D98+D111</f>
        <v>30209600</v>
      </c>
      <c r="E93" s="199">
        <f>E94+E95+E96+E97+E98+E111</f>
        <v>23658507</v>
      </c>
    </row>
    <row r="94" spans="1:5" ht="12" customHeight="1">
      <c r="A94" s="175" t="s">
        <v>58</v>
      </c>
      <c r="B94" s="8" t="s">
        <v>33</v>
      </c>
      <c r="C94" s="206">
        <v>8411260</v>
      </c>
      <c r="D94" s="206">
        <v>12201455</v>
      </c>
      <c r="E94" s="200">
        <v>11289872</v>
      </c>
    </row>
    <row r="95" spans="1:5" ht="12" customHeight="1">
      <c r="A95" s="168" t="s">
        <v>59</v>
      </c>
      <c r="B95" s="6" t="s">
        <v>103</v>
      </c>
      <c r="C95" s="139">
        <v>1449276</v>
      </c>
      <c r="D95" s="139">
        <v>1995763</v>
      </c>
      <c r="E95" s="81">
        <v>1713599</v>
      </c>
    </row>
    <row r="96" spans="1:5" ht="12" customHeight="1">
      <c r="A96" s="168" t="s">
        <v>60</v>
      </c>
      <c r="B96" s="6" t="s">
        <v>77</v>
      </c>
      <c r="C96" s="141">
        <v>6173740</v>
      </c>
      <c r="D96" s="141">
        <v>9013963</v>
      </c>
      <c r="E96" s="83">
        <v>7095511</v>
      </c>
    </row>
    <row r="97" spans="1:5" ht="12" customHeight="1">
      <c r="A97" s="168" t="s">
        <v>61</v>
      </c>
      <c r="B97" s="9" t="s">
        <v>104</v>
      </c>
      <c r="C97" s="141">
        <v>1734000</v>
      </c>
      <c r="D97" s="141">
        <v>2100450</v>
      </c>
      <c r="E97" s="83">
        <v>2024000</v>
      </c>
    </row>
    <row r="98" spans="1:5" ht="12" customHeight="1">
      <c r="A98" s="168" t="s">
        <v>69</v>
      </c>
      <c r="B98" s="17" t="s">
        <v>105</v>
      </c>
      <c r="C98" s="141">
        <v>514602</v>
      </c>
      <c r="D98" s="141">
        <v>1640525</v>
      </c>
      <c r="E98" s="83">
        <v>1535525</v>
      </c>
    </row>
    <row r="99" spans="1:5" ht="12" customHeight="1">
      <c r="A99" s="168" t="s">
        <v>62</v>
      </c>
      <c r="B99" s="6" t="s">
        <v>356</v>
      </c>
      <c r="C99" s="141"/>
      <c r="D99" s="141"/>
      <c r="E99" s="83"/>
    </row>
    <row r="100" spans="1:5" ht="12" customHeight="1">
      <c r="A100" s="168" t="s">
        <v>63</v>
      </c>
      <c r="B100" s="59" t="s">
        <v>300</v>
      </c>
      <c r="C100" s="141"/>
      <c r="D100" s="141"/>
      <c r="E100" s="83"/>
    </row>
    <row r="101" spans="1:5" ht="12" customHeight="1">
      <c r="A101" s="168" t="s">
        <v>70</v>
      </c>
      <c r="B101" s="59" t="s">
        <v>299</v>
      </c>
      <c r="C101" s="141"/>
      <c r="D101" s="141"/>
      <c r="E101" s="83"/>
    </row>
    <row r="102" spans="1:5" ht="12" customHeight="1">
      <c r="A102" s="168" t="s">
        <v>71</v>
      </c>
      <c r="B102" s="59" t="s">
        <v>236</v>
      </c>
      <c r="C102" s="141"/>
      <c r="D102" s="141"/>
      <c r="E102" s="83"/>
    </row>
    <row r="103" spans="1:5" ht="12" customHeight="1">
      <c r="A103" s="168" t="s">
        <v>72</v>
      </c>
      <c r="B103" s="60" t="s">
        <v>237</v>
      </c>
      <c r="C103" s="141"/>
      <c r="D103" s="141"/>
      <c r="E103" s="83"/>
    </row>
    <row r="104" spans="1:5" ht="12" customHeight="1">
      <c r="A104" s="168" t="s">
        <v>73</v>
      </c>
      <c r="B104" s="60" t="s">
        <v>238</v>
      </c>
      <c r="C104" s="141"/>
      <c r="D104" s="141"/>
      <c r="E104" s="83"/>
    </row>
    <row r="105" spans="1:5" ht="12" customHeight="1">
      <c r="A105" s="168" t="s">
        <v>75</v>
      </c>
      <c r="B105" s="59" t="s">
        <v>239</v>
      </c>
      <c r="C105" s="141">
        <v>394602</v>
      </c>
      <c r="D105" s="141">
        <v>711184</v>
      </c>
      <c r="E105" s="83">
        <v>711184</v>
      </c>
    </row>
    <row r="106" spans="1:5" ht="12" customHeight="1">
      <c r="A106" s="168" t="s">
        <v>106</v>
      </c>
      <c r="B106" s="59" t="s">
        <v>240</v>
      </c>
      <c r="C106" s="141"/>
      <c r="D106" s="141"/>
      <c r="E106" s="83"/>
    </row>
    <row r="107" spans="1:5" ht="12" customHeight="1">
      <c r="A107" s="168" t="s">
        <v>234</v>
      </c>
      <c r="B107" s="60" t="s">
        <v>241</v>
      </c>
      <c r="C107" s="141"/>
      <c r="D107" s="141"/>
      <c r="E107" s="83"/>
    </row>
    <row r="108" spans="1:5" ht="12" customHeight="1">
      <c r="A108" s="176" t="s">
        <v>235</v>
      </c>
      <c r="B108" s="61" t="s">
        <v>242</v>
      </c>
      <c r="C108" s="141"/>
      <c r="D108" s="141"/>
      <c r="E108" s="83"/>
    </row>
    <row r="109" spans="1:5" ht="12" customHeight="1">
      <c r="A109" s="168" t="s">
        <v>297</v>
      </c>
      <c r="B109" s="61" t="s">
        <v>243</v>
      </c>
      <c r="C109" s="141"/>
      <c r="D109" s="141"/>
      <c r="E109" s="83"/>
    </row>
    <row r="110" spans="1:5" ht="12" customHeight="1">
      <c r="A110" s="168" t="s">
        <v>298</v>
      </c>
      <c r="B110" s="60" t="s">
        <v>244</v>
      </c>
      <c r="C110" s="141">
        <v>120000</v>
      </c>
      <c r="D110" s="141">
        <v>186800</v>
      </c>
      <c r="E110" s="83">
        <v>81800</v>
      </c>
    </row>
    <row r="111" spans="1:5" ht="12" customHeight="1">
      <c r="A111" s="168" t="s">
        <v>302</v>
      </c>
      <c r="B111" s="9" t="s">
        <v>34</v>
      </c>
      <c r="C111" s="139">
        <v>4808815</v>
      </c>
      <c r="D111" s="139">
        <v>3257444</v>
      </c>
      <c r="E111" s="81"/>
    </row>
    <row r="112" spans="1:5" ht="12" customHeight="1">
      <c r="A112" s="169" t="s">
        <v>303</v>
      </c>
      <c r="B112" s="6" t="s">
        <v>357</v>
      </c>
      <c r="C112" s="139"/>
      <c r="D112" s="139"/>
      <c r="E112" s="81"/>
    </row>
    <row r="113" spans="1:5" ht="12" customHeight="1" thickBot="1">
      <c r="A113" s="177" t="s">
        <v>304</v>
      </c>
      <c r="B113" s="62" t="s">
        <v>358</v>
      </c>
      <c r="C113" s="207"/>
      <c r="D113" s="207"/>
      <c r="E113" s="201"/>
    </row>
    <row r="114" spans="1:5" ht="12" customHeight="1" thickBot="1">
      <c r="A114" s="25" t="s">
        <v>5</v>
      </c>
      <c r="B114" s="23" t="s">
        <v>245</v>
      </c>
      <c r="C114" s="208">
        <f>+C115+C117+C119</f>
        <v>16009348</v>
      </c>
      <c r="D114" s="138">
        <f>+D115+D117+D119</f>
        <v>15306723</v>
      </c>
      <c r="E114" s="202">
        <f>+E115+E117+E119</f>
        <v>14656438</v>
      </c>
    </row>
    <row r="115" spans="1:5" ht="12" customHeight="1">
      <c r="A115" s="167" t="s">
        <v>64</v>
      </c>
      <c r="B115" s="6" t="s">
        <v>120</v>
      </c>
      <c r="C115" s="140">
        <v>5650000</v>
      </c>
      <c r="D115" s="217">
        <v>3650000</v>
      </c>
      <c r="E115" s="82">
        <v>2999715</v>
      </c>
    </row>
    <row r="116" spans="1:5" ht="12" customHeight="1">
      <c r="A116" s="167" t="s">
        <v>65</v>
      </c>
      <c r="B116" s="10" t="s">
        <v>249</v>
      </c>
      <c r="C116" s="140"/>
      <c r="D116" s="217"/>
      <c r="E116" s="82"/>
    </row>
    <row r="117" spans="1:5" ht="12" customHeight="1">
      <c r="A117" s="167" t="s">
        <v>66</v>
      </c>
      <c r="B117" s="10" t="s">
        <v>107</v>
      </c>
      <c r="C117" s="139">
        <v>10359348</v>
      </c>
      <c r="D117" s="218">
        <v>11656723</v>
      </c>
      <c r="E117" s="81">
        <v>11656723</v>
      </c>
    </row>
    <row r="118" spans="1:5" ht="12" customHeight="1">
      <c r="A118" s="167" t="s">
        <v>67</v>
      </c>
      <c r="B118" s="10" t="s">
        <v>250</v>
      </c>
      <c r="C118" s="139"/>
      <c r="D118" s="218"/>
      <c r="E118" s="81"/>
    </row>
    <row r="119" spans="1:5" ht="12" customHeight="1">
      <c r="A119" s="167" t="s">
        <v>68</v>
      </c>
      <c r="B119" s="89" t="s">
        <v>122</v>
      </c>
      <c r="C119" s="139"/>
      <c r="D119" s="218"/>
      <c r="E119" s="81"/>
    </row>
    <row r="120" spans="1:5" ht="12" customHeight="1">
      <c r="A120" s="167" t="s">
        <v>74</v>
      </c>
      <c r="B120" s="88" t="s">
        <v>290</v>
      </c>
      <c r="C120" s="139"/>
      <c r="D120" s="218"/>
      <c r="E120" s="81"/>
    </row>
    <row r="121" spans="1:5" ht="12" customHeight="1">
      <c r="A121" s="167" t="s">
        <v>76</v>
      </c>
      <c r="B121" s="147" t="s">
        <v>255</v>
      </c>
      <c r="C121" s="139"/>
      <c r="D121" s="218"/>
      <c r="E121" s="81"/>
    </row>
    <row r="122" spans="1:5" ht="12" customHeight="1">
      <c r="A122" s="167" t="s">
        <v>108</v>
      </c>
      <c r="B122" s="60" t="s">
        <v>238</v>
      </c>
      <c r="C122" s="139"/>
      <c r="D122" s="218"/>
      <c r="E122" s="81"/>
    </row>
    <row r="123" spans="1:5" ht="12" customHeight="1">
      <c r="A123" s="167" t="s">
        <v>109</v>
      </c>
      <c r="B123" s="60" t="s">
        <v>254</v>
      </c>
      <c r="C123" s="139"/>
      <c r="D123" s="218"/>
      <c r="E123" s="81"/>
    </row>
    <row r="124" spans="1:5" ht="12" customHeight="1">
      <c r="A124" s="167" t="s">
        <v>110</v>
      </c>
      <c r="B124" s="60" t="s">
        <v>253</v>
      </c>
      <c r="C124" s="139"/>
      <c r="D124" s="218"/>
      <c r="E124" s="81"/>
    </row>
    <row r="125" spans="1:5" ht="12" customHeight="1">
      <c r="A125" s="167" t="s">
        <v>246</v>
      </c>
      <c r="B125" s="60" t="s">
        <v>241</v>
      </c>
      <c r="C125" s="139"/>
      <c r="D125" s="218"/>
      <c r="E125" s="81"/>
    </row>
    <row r="126" spans="1:5" ht="12" customHeight="1">
      <c r="A126" s="167" t="s">
        <v>247</v>
      </c>
      <c r="B126" s="60" t="s">
        <v>252</v>
      </c>
      <c r="C126" s="139"/>
      <c r="D126" s="218"/>
      <c r="E126" s="81"/>
    </row>
    <row r="127" spans="1:5" ht="12" customHeight="1" thickBot="1">
      <c r="A127" s="176" t="s">
        <v>248</v>
      </c>
      <c r="B127" s="60" t="s">
        <v>251</v>
      </c>
      <c r="C127" s="141"/>
      <c r="D127" s="219"/>
      <c r="E127" s="83"/>
    </row>
    <row r="128" spans="1:5" ht="12" customHeight="1" thickBot="1">
      <c r="A128" s="25" t="s">
        <v>6</v>
      </c>
      <c r="B128" s="56" t="s">
        <v>307</v>
      </c>
      <c r="C128" s="138">
        <f>+C93+C114</f>
        <v>39101041</v>
      </c>
      <c r="D128" s="216">
        <f>+D93+D114</f>
        <v>45516323</v>
      </c>
      <c r="E128" s="80">
        <f>+E93+E114</f>
        <v>38314945</v>
      </c>
    </row>
    <row r="129" spans="1:11" ht="12" customHeight="1" thickBot="1">
      <c r="A129" s="25" t="s">
        <v>7</v>
      </c>
      <c r="B129" s="56" t="s">
        <v>308</v>
      </c>
      <c r="C129" s="138">
        <f>+C130+C131+C132</f>
        <v>0</v>
      </c>
      <c r="D129" s="216">
        <f>+D130+D131+D132</f>
        <v>0</v>
      </c>
      <c r="E129" s="80">
        <f>+E130+E131+E132</f>
        <v>0</v>
      </c>
    </row>
    <row r="130" spans="1:11" s="52" customFormat="1" ht="12" customHeight="1">
      <c r="A130" s="167" t="s">
        <v>154</v>
      </c>
      <c r="B130" s="7" t="s">
        <v>362</v>
      </c>
      <c r="C130" s="139"/>
      <c r="D130" s="218"/>
      <c r="E130" s="81"/>
    </row>
    <row r="131" spans="1:11" ht="12" customHeight="1">
      <c r="A131" s="167" t="s">
        <v>155</v>
      </c>
      <c r="B131" s="7" t="s">
        <v>316</v>
      </c>
      <c r="C131" s="139"/>
      <c r="D131" s="218"/>
      <c r="E131" s="81"/>
    </row>
    <row r="132" spans="1:11" ht="12" customHeight="1" thickBot="1">
      <c r="A132" s="176" t="s">
        <v>156</v>
      </c>
      <c r="B132" s="5" t="s">
        <v>361</v>
      </c>
      <c r="C132" s="139"/>
      <c r="D132" s="218"/>
      <c r="E132" s="81"/>
    </row>
    <row r="133" spans="1:11" ht="12" customHeight="1" thickBot="1">
      <c r="A133" s="25" t="s">
        <v>8</v>
      </c>
      <c r="B133" s="56" t="s">
        <v>309</v>
      </c>
      <c r="C133" s="138">
        <f>SUM(C134:C139)</f>
        <v>0</v>
      </c>
      <c r="D133" s="216">
        <f>SUM(D134:D139)</f>
        <v>0</v>
      </c>
      <c r="E133" s="80">
        <f>SUM(E134:E139)</f>
        <v>0</v>
      </c>
    </row>
    <row r="134" spans="1:11" ht="12" customHeight="1">
      <c r="A134" s="167" t="s">
        <v>51</v>
      </c>
      <c r="B134" s="7" t="s">
        <v>318</v>
      </c>
      <c r="C134" s="139"/>
      <c r="D134" s="218"/>
      <c r="E134" s="81"/>
    </row>
    <row r="135" spans="1:11" ht="12" customHeight="1">
      <c r="A135" s="167" t="s">
        <v>52</v>
      </c>
      <c r="B135" s="7" t="s">
        <v>310</v>
      </c>
      <c r="C135" s="139"/>
      <c r="D135" s="218"/>
      <c r="E135" s="81"/>
    </row>
    <row r="136" spans="1:11" ht="12" customHeight="1">
      <c r="A136" s="167" t="s">
        <v>53</v>
      </c>
      <c r="B136" s="7" t="s">
        <v>311</v>
      </c>
      <c r="C136" s="139"/>
      <c r="D136" s="218"/>
      <c r="E136" s="81"/>
    </row>
    <row r="137" spans="1:11" ht="12" customHeight="1">
      <c r="A137" s="167" t="s">
        <v>95</v>
      </c>
      <c r="B137" s="7" t="s">
        <v>360</v>
      </c>
      <c r="C137" s="139"/>
      <c r="D137" s="218"/>
      <c r="E137" s="81"/>
    </row>
    <row r="138" spans="1:11" ht="12" customHeight="1">
      <c r="A138" s="167" t="s">
        <v>96</v>
      </c>
      <c r="B138" s="7" t="s">
        <v>313</v>
      </c>
      <c r="C138" s="139"/>
      <c r="D138" s="218"/>
      <c r="E138" s="81"/>
    </row>
    <row r="139" spans="1:11" s="52" customFormat="1" ht="12" customHeight="1" thickBot="1">
      <c r="A139" s="176" t="s">
        <v>97</v>
      </c>
      <c r="B139" s="5" t="s">
        <v>314</v>
      </c>
      <c r="C139" s="207"/>
      <c r="D139" s="249"/>
      <c r="E139" s="201"/>
    </row>
    <row r="140" spans="1:11" ht="12" customHeight="1" thickBot="1">
      <c r="A140" s="25" t="s">
        <v>9</v>
      </c>
      <c r="B140" s="56" t="s">
        <v>365</v>
      </c>
      <c r="C140" s="144">
        <f>+C141+C142+C143+C144</f>
        <v>594761</v>
      </c>
      <c r="D140" s="220">
        <f>+D141+D142+D143+D144</f>
        <v>594761</v>
      </c>
      <c r="E140" s="179">
        <f>+E141+E142+E143+E144</f>
        <v>594761</v>
      </c>
      <c r="K140" s="79"/>
    </row>
    <row r="141" spans="1:11">
      <c r="A141" s="167" t="s">
        <v>54</v>
      </c>
      <c r="B141" s="7" t="s">
        <v>256</v>
      </c>
      <c r="C141" s="139"/>
      <c r="D141" s="218"/>
      <c r="E141" s="81"/>
    </row>
    <row r="142" spans="1:11" ht="12" customHeight="1">
      <c r="A142" s="167" t="s">
        <v>55</v>
      </c>
      <c r="B142" s="7" t="s">
        <v>257</v>
      </c>
      <c r="C142" s="139">
        <v>594761</v>
      </c>
      <c r="D142" s="218">
        <v>594761</v>
      </c>
      <c r="E142" s="81">
        <v>594761</v>
      </c>
    </row>
    <row r="143" spans="1:11" ht="12" customHeight="1">
      <c r="A143" s="167" t="s">
        <v>174</v>
      </c>
      <c r="B143" s="7" t="s">
        <v>364</v>
      </c>
      <c r="C143" s="139"/>
      <c r="D143" s="218"/>
      <c r="E143" s="81"/>
    </row>
    <row r="144" spans="1:11" s="52" customFormat="1" ht="12" customHeight="1" thickBot="1">
      <c r="A144" s="167" t="s">
        <v>175</v>
      </c>
      <c r="B144" s="7" t="s">
        <v>323</v>
      </c>
      <c r="C144" s="139"/>
      <c r="D144" s="218"/>
      <c r="E144" s="81"/>
    </row>
    <row r="145" spans="1:5" s="52" customFormat="1" ht="12" customHeight="1" thickBot="1">
      <c r="A145" s="176" t="s">
        <v>176</v>
      </c>
      <c r="B145" s="5" t="s">
        <v>273</v>
      </c>
      <c r="C145" s="209">
        <f>SUM(C146:C150)</f>
        <v>0</v>
      </c>
      <c r="D145" s="221">
        <f>SUM(D146:D150)</f>
        <v>0</v>
      </c>
      <c r="E145" s="203">
        <f>SUM(E146:E150)</f>
        <v>0</v>
      </c>
    </row>
    <row r="146" spans="1:5" s="52" customFormat="1" ht="12" customHeight="1" thickBot="1">
      <c r="A146" s="25" t="s">
        <v>10</v>
      </c>
      <c r="B146" s="56" t="s">
        <v>324</v>
      </c>
      <c r="C146" s="139"/>
      <c r="D146" s="218"/>
      <c r="E146" s="81"/>
    </row>
    <row r="147" spans="1:5" s="52" customFormat="1" ht="12" customHeight="1">
      <c r="A147" s="167" t="s">
        <v>56</v>
      </c>
      <c r="B147" s="7" t="s">
        <v>319</v>
      </c>
      <c r="C147" s="139"/>
      <c r="D147" s="218"/>
      <c r="E147" s="81"/>
    </row>
    <row r="148" spans="1:5" s="52" customFormat="1" ht="12" customHeight="1">
      <c r="A148" s="167" t="s">
        <v>57</v>
      </c>
      <c r="B148" s="7" t="s">
        <v>326</v>
      </c>
      <c r="C148" s="139"/>
      <c r="D148" s="218"/>
      <c r="E148" s="81"/>
    </row>
    <row r="149" spans="1:5" s="52" customFormat="1" ht="12" customHeight="1">
      <c r="A149" s="167" t="s">
        <v>186</v>
      </c>
      <c r="B149" s="7" t="s">
        <v>321</v>
      </c>
      <c r="C149" s="139"/>
      <c r="D149" s="218"/>
      <c r="E149" s="81"/>
    </row>
    <row r="150" spans="1:5" s="52" customFormat="1" ht="12" customHeight="1" thickBot="1">
      <c r="A150" s="167" t="s">
        <v>187</v>
      </c>
      <c r="B150" s="7" t="s">
        <v>363</v>
      </c>
      <c r="C150" s="139"/>
      <c r="D150" s="218"/>
      <c r="E150" s="81"/>
    </row>
    <row r="151" spans="1:5" ht="12.75" customHeight="1" thickBot="1">
      <c r="A151" s="176" t="s">
        <v>325</v>
      </c>
      <c r="B151" s="5" t="s">
        <v>328</v>
      </c>
      <c r="C151" s="210"/>
      <c r="D151" s="222"/>
      <c r="E151" s="204"/>
    </row>
    <row r="152" spans="1:5" ht="12.75" customHeight="1" thickBot="1">
      <c r="A152" s="198" t="s">
        <v>11</v>
      </c>
      <c r="B152" s="56" t="s">
        <v>329</v>
      </c>
      <c r="C152" s="210"/>
      <c r="D152" s="222"/>
      <c r="E152" s="204"/>
    </row>
    <row r="153" spans="1:5" ht="12.75" customHeight="1" thickBot="1">
      <c r="A153" s="198" t="s">
        <v>12</v>
      </c>
      <c r="B153" s="56" t="s">
        <v>330</v>
      </c>
      <c r="C153" s="211">
        <f>+C129+C133+C140+C145+C151+C152</f>
        <v>594761</v>
      </c>
      <c r="D153" s="223">
        <f>+D129+D133+D140+D145+D151+D152</f>
        <v>594761</v>
      </c>
      <c r="E153" s="205">
        <f>+E129+E133+E140+E145+E151+E152</f>
        <v>594761</v>
      </c>
    </row>
    <row r="154" spans="1:5" ht="12" customHeight="1" thickBot="1">
      <c r="A154" s="25" t="s">
        <v>13</v>
      </c>
      <c r="B154" s="56" t="s">
        <v>332</v>
      </c>
      <c r="C154" s="211">
        <f>C129+C153</f>
        <v>594761</v>
      </c>
      <c r="D154" s="223">
        <f>D129+D153</f>
        <v>594761</v>
      </c>
      <c r="E154" s="205">
        <f>E129+E153</f>
        <v>594761</v>
      </c>
    </row>
    <row r="155" spans="1:5" ht="15.15" customHeight="1" thickBot="1">
      <c r="A155" s="178" t="s">
        <v>14</v>
      </c>
      <c r="B155" s="125" t="s">
        <v>331</v>
      </c>
      <c r="C155" s="211">
        <f>C128+C154</f>
        <v>39695802</v>
      </c>
      <c r="D155" s="223">
        <f>D128+D154</f>
        <v>46111084</v>
      </c>
      <c r="E155" s="205">
        <f>E128+E154</f>
        <v>38909706</v>
      </c>
    </row>
    <row r="156" spans="1:5" ht="13.8" thickBot="1">
      <c r="A156" s="128"/>
      <c r="B156" s="129"/>
      <c r="C156" s="442">
        <f>C90-C155</f>
        <v>0</v>
      </c>
      <c r="D156" s="442">
        <f>D90-D155</f>
        <v>0</v>
      </c>
      <c r="E156" s="130"/>
    </row>
    <row r="157" spans="1:5" ht="15.15" customHeight="1" thickBot="1">
      <c r="A157" s="77" t="s">
        <v>429</v>
      </c>
      <c r="B157" s="78"/>
      <c r="C157" s="248">
        <v>6</v>
      </c>
      <c r="D157" s="248">
        <v>6</v>
      </c>
      <c r="E157" s="247">
        <v>6</v>
      </c>
    </row>
    <row r="158" spans="1:5" ht="14.4" customHeight="1" thickBot="1">
      <c r="A158" s="77" t="s">
        <v>430</v>
      </c>
      <c r="B158" s="78"/>
      <c r="C158" s="248">
        <v>6</v>
      </c>
      <c r="D158" s="248">
        <v>6</v>
      </c>
      <c r="E158" s="247">
        <v>6</v>
      </c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="120" zoomScaleNormal="120" workbookViewId="0">
      <selection activeCell="G7" sqref="G7"/>
    </sheetView>
  </sheetViews>
  <sheetFormatPr defaultColWidth="9.33203125" defaultRowHeight="13.2"/>
  <cols>
    <col min="1" max="1" width="54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27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13.8">
      <c r="A1" s="279"/>
      <c r="B1" s="528" t="str">
        <f>CONCATENATE("4. melléklet ",Z_ALAPADATOK!A7," ",Z_ALAPADATOK!B7," ",Z_ALAPADATOK!C7," ",Z_ALAPADATOK!D7," ",Z_ALAPADATOK!E7," ",Z_ALAPADATOK!F7," ",Z_ALAPADATOK!G7," ",Z_ALAPADATOK!H7)</f>
        <v>4. melléklet a 5 / 2019. ( V.10 ) önkormányzati rendelethez</v>
      </c>
      <c r="C1" s="528"/>
      <c r="D1" s="528"/>
      <c r="E1" s="528"/>
      <c r="F1" s="528"/>
      <c r="G1" s="528"/>
    </row>
    <row r="2" spans="1:7">
      <c r="A2" s="279"/>
      <c r="B2" s="280"/>
      <c r="C2" s="280"/>
      <c r="D2" s="280"/>
      <c r="E2" s="280"/>
      <c r="F2" s="280"/>
      <c r="G2" s="280"/>
    </row>
    <row r="3" spans="1:7" ht="24.75" customHeight="1">
      <c r="A3" s="527" t="s">
        <v>441</v>
      </c>
      <c r="B3" s="527"/>
      <c r="C3" s="527"/>
      <c r="D3" s="527"/>
      <c r="E3" s="527"/>
      <c r="F3" s="527"/>
      <c r="G3" s="527"/>
    </row>
    <row r="4" spans="1:7" ht="23.25" customHeight="1" thickBot="1">
      <c r="A4" s="279"/>
      <c r="B4" s="280"/>
      <c r="C4" s="280"/>
      <c r="D4" s="280"/>
      <c r="E4" s="280"/>
      <c r="F4" s="280"/>
      <c r="G4" s="281">
        <f>Z_3.sz.mell.!G4</f>
        <v>0</v>
      </c>
    </row>
    <row r="5" spans="1:7" s="29" customFormat="1" ht="48.75" customHeight="1" thickBot="1">
      <c r="A5" s="282" t="s">
        <v>45</v>
      </c>
      <c r="B5" s="258" t="s">
        <v>43</v>
      </c>
      <c r="C5" s="258" t="s">
        <v>44</v>
      </c>
      <c r="D5" s="258" t="str">
        <f>+Z_3.sz.mell.!D5</f>
        <v>Felhasználás   2017. XII. 31-ig</v>
      </c>
      <c r="E5" s="258" t="str">
        <f>+CONCATENATE(LEFT(Z_ÖSSZEFÜGGÉSEK!A6,4),". évi",CHAR(10),"módosított előirányzat")</f>
        <v>2018. évi
módosított előirányzat</v>
      </c>
      <c r="F5" s="258" t="str">
        <f>+CONCATENATE("Teljesítés",CHAR(10),LEFT(Z_ÖSSZEFÜGGÉSEK!A6,4),". XII. 31-ig")</f>
        <v>Teljesítés
2018. XII. 31-ig</v>
      </c>
      <c r="G5" s="259" t="str">
        <f>+CONCATENATE("Összes teljesítés",CHAR(10),LEFT(Z_ÖSSZEFÜGGÉSEK!A6,4),". XII. 31-ig")</f>
        <v>Összes teljesítés
2018. XII. 31-ig</v>
      </c>
    </row>
    <row r="6" spans="1:7" s="32" customFormat="1" ht="15.15" customHeight="1" thickBot="1">
      <c r="A6" s="283" t="s">
        <v>343</v>
      </c>
      <c r="B6" s="284" t="s">
        <v>344</v>
      </c>
      <c r="C6" s="284" t="s">
        <v>345</v>
      </c>
      <c r="D6" s="284" t="s">
        <v>347</v>
      </c>
      <c r="E6" s="284" t="s">
        <v>346</v>
      </c>
      <c r="F6" s="284" t="s">
        <v>348</v>
      </c>
      <c r="G6" s="285" t="s">
        <v>391</v>
      </c>
    </row>
    <row r="7" spans="1:7" ht="15.9" customHeight="1">
      <c r="A7" s="186" t="s">
        <v>711</v>
      </c>
      <c r="B7" s="21">
        <v>8331364</v>
      </c>
      <c r="C7" s="188" t="s">
        <v>710</v>
      </c>
      <c r="D7" s="21"/>
      <c r="E7" s="21">
        <v>8331364</v>
      </c>
      <c r="F7" s="21">
        <v>8331364</v>
      </c>
      <c r="G7" s="33">
        <f t="shared" ref="G7" si="0">B7-D7-F7</f>
        <v>0</v>
      </c>
    </row>
    <row r="8" spans="1:7" ht="15.9" customHeight="1">
      <c r="A8" s="39"/>
      <c r="B8" s="40"/>
      <c r="C8" s="190"/>
      <c r="D8" s="40"/>
      <c r="E8" s="40"/>
      <c r="F8" s="40"/>
      <c r="G8" s="41">
        <f t="shared" ref="G8:G25" si="1">B8-D8-F8</f>
        <v>0</v>
      </c>
    </row>
    <row r="9" spans="1:7" ht="15.9" customHeight="1">
      <c r="A9" s="39"/>
      <c r="B9" s="40"/>
      <c r="C9" s="190"/>
      <c r="D9" s="40"/>
      <c r="E9" s="40"/>
      <c r="F9" s="40"/>
      <c r="G9" s="41">
        <f t="shared" si="1"/>
        <v>0</v>
      </c>
    </row>
    <row r="10" spans="1:7" ht="15.9" customHeight="1">
      <c r="A10" s="39"/>
      <c r="B10" s="40"/>
      <c r="C10" s="190"/>
      <c r="D10" s="40"/>
      <c r="E10" s="40"/>
      <c r="F10" s="40"/>
      <c r="G10" s="41">
        <f t="shared" si="1"/>
        <v>0</v>
      </c>
    </row>
    <row r="11" spans="1:7" ht="15.9" customHeight="1">
      <c r="A11" s="39"/>
      <c r="B11" s="40"/>
      <c r="C11" s="190"/>
      <c r="D11" s="40"/>
      <c r="E11" s="40"/>
      <c r="F11" s="40"/>
      <c r="G11" s="41">
        <f t="shared" si="1"/>
        <v>0</v>
      </c>
    </row>
    <row r="12" spans="1:7" ht="15.9" customHeight="1">
      <c r="A12" s="39"/>
      <c r="B12" s="40"/>
      <c r="C12" s="190"/>
      <c r="D12" s="40"/>
      <c r="E12" s="40"/>
      <c r="F12" s="40"/>
      <c r="G12" s="41">
        <f t="shared" si="1"/>
        <v>0</v>
      </c>
    </row>
    <row r="13" spans="1:7" ht="15.9" customHeight="1">
      <c r="A13" s="39"/>
      <c r="B13" s="40"/>
      <c r="C13" s="190"/>
      <c r="D13" s="40"/>
      <c r="E13" s="40"/>
      <c r="F13" s="40"/>
      <c r="G13" s="41">
        <f t="shared" si="1"/>
        <v>0</v>
      </c>
    </row>
    <row r="14" spans="1:7" ht="15.9" customHeight="1">
      <c r="A14" s="39"/>
      <c r="B14" s="40"/>
      <c r="C14" s="190"/>
      <c r="D14" s="40"/>
      <c r="E14" s="40"/>
      <c r="F14" s="40"/>
      <c r="G14" s="41">
        <f t="shared" si="1"/>
        <v>0</v>
      </c>
    </row>
    <row r="15" spans="1:7" ht="15.9" customHeight="1">
      <c r="A15" s="39"/>
      <c r="B15" s="40"/>
      <c r="C15" s="190"/>
      <c r="D15" s="40"/>
      <c r="E15" s="40"/>
      <c r="F15" s="40"/>
      <c r="G15" s="41">
        <f t="shared" si="1"/>
        <v>0</v>
      </c>
    </row>
    <row r="16" spans="1:7" ht="15.9" customHeight="1">
      <c r="A16" s="39"/>
      <c r="B16" s="40"/>
      <c r="C16" s="190"/>
      <c r="D16" s="40"/>
      <c r="E16" s="40"/>
      <c r="F16" s="40"/>
      <c r="G16" s="41">
        <f t="shared" si="1"/>
        <v>0</v>
      </c>
    </row>
    <row r="17" spans="1:7" ht="15.9" customHeight="1">
      <c r="A17" s="39"/>
      <c r="B17" s="40"/>
      <c r="C17" s="190"/>
      <c r="D17" s="40"/>
      <c r="E17" s="40"/>
      <c r="F17" s="40"/>
      <c r="G17" s="41">
        <f t="shared" si="1"/>
        <v>0</v>
      </c>
    </row>
    <row r="18" spans="1:7" ht="15.9" customHeight="1">
      <c r="A18" s="39"/>
      <c r="B18" s="40"/>
      <c r="C18" s="190"/>
      <c r="D18" s="40"/>
      <c r="E18" s="40"/>
      <c r="F18" s="40"/>
      <c r="G18" s="41">
        <f t="shared" si="1"/>
        <v>0</v>
      </c>
    </row>
    <row r="19" spans="1:7" ht="15.9" customHeight="1">
      <c r="A19" s="39"/>
      <c r="B19" s="40"/>
      <c r="C19" s="190"/>
      <c r="D19" s="40"/>
      <c r="E19" s="40"/>
      <c r="F19" s="40"/>
      <c r="G19" s="41">
        <f t="shared" si="1"/>
        <v>0</v>
      </c>
    </row>
    <row r="20" spans="1:7" ht="15.9" customHeight="1">
      <c r="A20" s="39"/>
      <c r="B20" s="40"/>
      <c r="C20" s="190"/>
      <c r="D20" s="40"/>
      <c r="E20" s="40"/>
      <c r="F20" s="40"/>
      <c r="G20" s="41">
        <f t="shared" si="1"/>
        <v>0</v>
      </c>
    </row>
    <row r="21" spans="1:7" ht="15.9" customHeight="1">
      <c r="A21" s="39"/>
      <c r="B21" s="40"/>
      <c r="C21" s="190"/>
      <c r="D21" s="40"/>
      <c r="E21" s="40"/>
      <c r="F21" s="40"/>
      <c r="G21" s="41">
        <f t="shared" si="1"/>
        <v>0</v>
      </c>
    </row>
    <row r="22" spans="1:7" ht="15.9" customHeight="1">
      <c r="A22" s="39"/>
      <c r="B22" s="40"/>
      <c r="C22" s="190"/>
      <c r="D22" s="40"/>
      <c r="E22" s="40"/>
      <c r="F22" s="40"/>
      <c r="G22" s="41">
        <f t="shared" si="1"/>
        <v>0</v>
      </c>
    </row>
    <row r="23" spans="1:7" ht="15.9" customHeight="1">
      <c r="A23" s="39"/>
      <c r="B23" s="40"/>
      <c r="C23" s="190"/>
      <c r="D23" s="40"/>
      <c r="E23" s="40"/>
      <c r="F23" s="40"/>
      <c r="G23" s="41">
        <f t="shared" si="1"/>
        <v>0</v>
      </c>
    </row>
    <row r="24" spans="1:7" ht="15.9" customHeight="1">
      <c r="A24" s="39"/>
      <c r="B24" s="40"/>
      <c r="C24" s="190"/>
      <c r="D24" s="40"/>
      <c r="E24" s="40"/>
      <c r="F24" s="40"/>
      <c r="G24" s="41">
        <f t="shared" si="1"/>
        <v>0</v>
      </c>
    </row>
    <row r="25" spans="1:7" ht="15.9" customHeight="1" thickBot="1">
      <c r="A25" s="42"/>
      <c r="B25" s="43"/>
      <c r="C25" s="191"/>
      <c r="D25" s="43"/>
      <c r="E25" s="43"/>
      <c r="F25" s="43"/>
      <c r="G25" s="44">
        <f t="shared" si="1"/>
        <v>0</v>
      </c>
    </row>
    <row r="26" spans="1:7" s="38" customFormat="1" ht="18" customHeight="1" thickBot="1">
      <c r="A26" s="66" t="s">
        <v>41</v>
      </c>
      <c r="B26" s="67">
        <f>SUM(B7:B25)</f>
        <v>8331364</v>
      </c>
      <c r="C26" s="54"/>
      <c r="D26" s="67">
        <f>SUM(D7:D25)</f>
        <v>0</v>
      </c>
      <c r="E26" s="67"/>
      <c r="F26" s="67">
        <f>SUM(F7:F25)</f>
        <v>8331364</v>
      </c>
      <c r="G26" s="45">
        <f>SUM(G7:G25)</f>
        <v>0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G40"/>
  <sheetViews>
    <sheetView zoomScale="120" zoomScaleNormal="120" workbookViewId="0">
      <selection activeCell="K15" sqref="K15"/>
    </sheetView>
  </sheetViews>
  <sheetFormatPr defaultColWidth="9.33203125" defaultRowHeight="13.2"/>
  <cols>
    <col min="1" max="1" width="7" style="445" customWidth="1"/>
    <col min="2" max="2" width="32" style="76" customWidth="1"/>
    <col min="3" max="3" width="12.44140625" style="76" customWidth="1"/>
    <col min="4" max="6" width="11.77734375" style="76" customWidth="1"/>
    <col min="7" max="7" width="12.77734375" style="76" customWidth="1"/>
    <col min="8" max="16384" width="9.33203125" style="76"/>
  </cols>
  <sheetData>
    <row r="1" spans="1:7" ht="18.75" customHeight="1">
      <c r="A1" s="540" t="str">
        <f>CONCATENATE("7. melléklet ",Z_ALAPADATOK!A7," ",Z_ALAPADATOK!B7," ",Z_ALAPADATOK!C7," ",Z_ALAPADATOK!D7," ",Z_ALAPADATOK!E7," ",Z_ALAPADATOK!F7," ",Z_ALAPADATOK!G7," ",Z_ALAPADATOK!H7)</f>
        <v>7. melléklet a 5 / 2019. ( V.10 ) önkormányzati rendelethez</v>
      </c>
      <c r="B1" s="541"/>
      <c r="C1" s="541"/>
      <c r="D1" s="541"/>
      <c r="E1" s="541"/>
      <c r="F1" s="541"/>
      <c r="G1" s="541"/>
    </row>
    <row r="3" spans="1:7" ht="15.6">
      <c r="A3" s="538" t="s">
        <v>681</v>
      </c>
      <c r="B3" s="539"/>
      <c r="C3" s="539"/>
      <c r="D3" s="539"/>
      <c r="E3" s="539"/>
      <c r="F3" s="539"/>
      <c r="G3" s="539"/>
    </row>
    <row r="5" spans="1:7" ht="14.4" thickBot="1">
      <c r="G5" s="446" t="s">
        <v>685</v>
      </c>
    </row>
    <row r="6" spans="1:7" ht="17.25" customHeight="1" thickBot="1">
      <c r="A6" s="542" t="s">
        <v>2</v>
      </c>
      <c r="B6" s="544" t="s">
        <v>673</v>
      </c>
      <c r="C6" s="544" t="s">
        <v>674</v>
      </c>
      <c r="D6" s="544" t="s">
        <v>675</v>
      </c>
      <c r="E6" s="546" t="s">
        <v>676</v>
      </c>
      <c r="F6" s="546"/>
      <c r="G6" s="547"/>
    </row>
    <row r="7" spans="1:7" s="449" customFormat="1" ht="57.75" customHeight="1" thickBot="1">
      <c r="A7" s="543"/>
      <c r="B7" s="545"/>
      <c r="C7" s="545"/>
      <c r="D7" s="545"/>
      <c r="E7" s="447" t="s">
        <v>677</v>
      </c>
      <c r="F7" s="447" t="s">
        <v>678</v>
      </c>
      <c r="G7" s="448" t="s">
        <v>679</v>
      </c>
    </row>
    <row r="8" spans="1:7" s="180" customFormat="1" ht="15" customHeight="1" thickBot="1">
      <c r="A8" s="68" t="s">
        <v>343</v>
      </c>
      <c r="B8" s="69" t="s">
        <v>344</v>
      </c>
      <c r="C8" s="69" t="s">
        <v>345</v>
      </c>
      <c r="D8" s="69" t="s">
        <v>347</v>
      </c>
      <c r="E8" s="69" t="s">
        <v>680</v>
      </c>
      <c r="F8" s="69" t="s">
        <v>348</v>
      </c>
      <c r="G8" s="70" t="s">
        <v>349</v>
      </c>
    </row>
    <row r="9" spans="1:7" ht="15" customHeight="1">
      <c r="A9" s="450" t="s">
        <v>4</v>
      </c>
      <c r="B9" s="451" t="s">
        <v>712</v>
      </c>
      <c r="C9" s="452">
        <v>8659794</v>
      </c>
      <c r="D9" s="452"/>
      <c r="E9" s="453">
        <f>C9+D9</f>
        <v>8659794</v>
      </c>
      <c r="F9" s="452">
        <v>8659794</v>
      </c>
      <c r="G9" s="454"/>
    </row>
    <row r="10" spans="1:7" ht="15" customHeight="1">
      <c r="A10" s="455" t="s">
        <v>5</v>
      </c>
      <c r="B10" s="456"/>
      <c r="C10" s="21"/>
      <c r="D10" s="21"/>
      <c r="E10" s="453">
        <f t="shared" ref="E10:E39" si="0">C10+D10</f>
        <v>0</v>
      </c>
      <c r="F10" s="21"/>
      <c r="G10" s="333"/>
    </row>
    <row r="11" spans="1:7" ht="15" customHeight="1">
      <c r="A11" s="455" t="s">
        <v>6</v>
      </c>
      <c r="B11" s="456"/>
      <c r="C11" s="21"/>
      <c r="D11" s="21"/>
      <c r="E11" s="453">
        <f t="shared" si="0"/>
        <v>0</v>
      </c>
      <c r="F11" s="21"/>
      <c r="G11" s="333"/>
    </row>
    <row r="12" spans="1:7" ht="15" customHeight="1">
      <c r="A12" s="455" t="s">
        <v>7</v>
      </c>
      <c r="B12" s="456"/>
      <c r="C12" s="21"/>
      <c r="D12" s="21"/>
      <c r="E12" s="453">
        <f t="shared" si="0"/>
        <v>0</v>
      </c>
      <c r="F12" s="21"/>
      <c r="G12" s="333"/>
    </row>
    <row r="13" spans="1:7" ht="15" customHeight="1">
      <c r="A13" s="455" t="s">
        <v>8</v>
      </c>
      <c r="B13" s="456"/>
      <c r="C13" s="21"/>
      <c r="D13" s="21"/>
      <c r="E13" s="453">
        <f t="shared" si="0"/>
        <v>0</v>
      </c>
      <c r="F13" s="21"/>
      <c r="G13" s="333"/>
    </row>
    <row r="14" spans="1:7" ht="15" customHeight="1">
      <c r="A14" s="455" t="s">
        <v>9</v>
      </c>
      <c r="B14" s="456"/>
      <c r="C14" s="21"/>
      <c r="D14" s="21"/>
      <c r="E14" s="453">
        <f t="shared" si="0"/>
        <v>0</v>
      </c>
      <c r="F14" s="21"/>
      <c r="G14" s="333"/>
    </row>
    <row r="15" spans="1:7" ht="15" customHeight="1">
      <c r="A15" s="455" t="s">
        <v>10</v>
      </c>
      <c r="B15" s="456"/>
      <c r="C15" s="21"/>
      <c r="D15" s="21"/>
      <c r="E15" s="453">
        <f t="shared" si="0"/>
        <v>0</v>
      </c>
      <c r="F15" s="21"/>
      <c r="G15" s="333"/>
    </row>
    <row r="16" spans="1:7" ht="15" customHeight="1">
      <c r="A16" s="455" t="s">
        <v>11</v>
      </c>
      <c r="B16" s="456"/>
      <c r="C16" s="21"/>
      <c r="D16" s="21"/>
      <c r="E16" s="453">
        <f t="shared" si="0"/>
        <v>0</v>
      </c>
      <c r="F16" s="21"/>
      <c r="G16" s="333"/>
    </row>
    <row r="17" spans="1:7" ht="15" customHeight="1">
      <c r="A17" s="455" t="s">
        <v>12</v>
      </c>
      <c r="B17" s="456"/>
      <c r="C17" s="21"/>
      <c r="D17" s="21"/>
      <c r="E17" s="453">
        <f t="shared" si="0"/>
        <v>0</v>
      </c>
      <c r="F17" s="21"/>
      <c r="G17" s="333"/>
    </row>
    <row r="18" spans="1:7" ht="15" customHeight="1">
      <c r="A18" s="455" t="s">
        <v>13</v>
      </c>
      <c r="B18" s="456"/>
      <c r="C18" s="21"/>
      <c r="D18" s="21"/>
      <c r="E18" s="453">
        <f t="shared" si="0"/>
        <v>0</v>
      </c>
      <c r="F18" s="21"/>
      <c r="G18" s="333"/>
    </row>
    <row r="19" spans="1:7" ht="15" customHeight="1">
      <c r="A19" s="455" t="s">
        <v>14</v>
      </c>
      <c r="B19" s="456"/>
      <c r="C19" s="21"/>
      <c r="D19" s="21"/>
      <c r="E19" s="453">
        <f t="shared" si="0"/>
        <v>0</v>
      </c>
      <c r="F19" s="21"/>
      <c r="G19" s="333"/>
    </row>
    <row r="20" spans="1:7" ht="15" customHeight="1">
      <c r="A20" s="455" t="s">
        <v>15</v>
      </c>
      <c r="B20" s="456"/>
      <c r="C20" s="21"/>
      <c r="D20" s="21"/>
      <c r="E20" s="453">
        <f t="shared" si="0"/>
        <v>0</v>
      </c>
      <c r="F20" s="21"/>
      <c r="G20" s="333"/>
    </row>
    <row r="21" spans="1:7" ht="15" customHeight="1">
      <c r="A21" s="455" t="s">
        <v>16</v>
      </c>
      <c r="B21" s="456"/>
      <c r="C21" s="21"/>
      <c r="D21" s="21"/>
      <c r="E21" s="453">
        <f t="shared" si="0"/>
        <v>0</v>
      </c>
      <c r="F21" s="21"/>
      <c r="G21" s="333"/>
    </row>
    <row r="22" spans="1:7" ht="15" customHeight="1">
      <c r="A22" s="455" t="s">
        <v>17</v>
      </c>
      <c r="B22" s="456"/>
      <c r="C22" s="21"/>
      <c r="D22" s="21"/>
      <c r="E22" s="453">
        <f t="shared" si="0"/>
        <v>0</v>
      </c>
      <c r="F22" s="21"/>
      <c r="G22" s="333"/>
    </row>
    <row r="23" spans="1:7" ht="15" customHeight="1">
      <c r="A23" s="455" t="s">
        <v>18</v>
      </c>
      <c r="B23" s="456"/>
      <c r="C23" s="21"/>
      <c r="D23" s="21"/>
      <c r="E23" s="453">
        <f t="shared" si="0"/>
        <v>0</v>
      </c>
      <c r="F23" s="21"/>
      <c r="G23" s="333"/>
    </row>
    <row r="24" spans="1:7" ht="15" customHeight="1">
      <c r="A24" s="455" t="s">
        <v>19</v>
      </c>
      <c r="B24" s="456"/>
      <c r="C24" s="21"/>
      <c r="D24" s="21"/>
      <c r="E24" s="453">
        <f t="shared" si="0"/>
        <v>0</v>
      </c>
      <c r="F24" s="21"/>
      <c r="G24" s="333"/>
    </row>
    <row r="25" spans="1:7" ht="15" customHeight="1">
      <c r="A25" s="455" t="s">
        <v>20</v>
      </c>
      <c r="B25" s="456"/>
      <c r="C25" s="21"/>
      <c r="D25" s="21"/>
      <c r="E25" s="453">
        <f t="shared" si="0"/>
        <v>0</v>
      </c>
      <c r="F25" s="21"/>
      <c r="G25" s="333"/>
    </row>
    <row r="26" spans="1:7" ht="15" customHeight="1">
      <c r="A26" s="455" t="s">
        <v>21</v>
      </c>
      <c r="B26" s="456"/>
      <c r="C26" s="21"/>
      <c r="D26" s="21"/>
      <c r="E26" s="453">
        <f t="shared" si="0"/>
        <v>0</v>
      </c>
      <c r="F26" s="21"/>
      <c r="G26" s="333"/>
    </row>
    <row r="27" spans="1:7" ht="15" customHeight="1">
      <c r="A27" s="455" t="s">
        <v>22</v>
      </c>
      <c r="B27" s="456"/>
      <c r="C27" s="21"/>
      <c r="D27" s="21"/>
      <c r="E27" s="453">
        <f t="shared" si="0"/>
        <v>0</v>
      </c>
      <c r="F27" s="21"/>
      <c r="G27" s="333"/>
    </row>
    <row r="28" spans="1:7" ht="15" customHeight="1">
      <c r="A28" s="455" t="s">
        <v>23</v>
      </c>
      <c r="B28" s="456"/>
      <c r="C28" s="21"/>
      <c r="D28" s="21"/>
      <c r="E28" s="453">
        <f t="shared" si="0"/>
        <v>0</v>
      </c>
      <c r="F28" s="21"/>
      <c r="G28" s="333"/>
    </row>
    <row r="29" spans="1:7" ht="15" customHeight="1">
      <c r="A29" s="455" t="s">
        <v>24</v>
      </c>
      <c r="B29" s="456"/>
      <c r="C29" s="21"/>
      <c r="D29" s="21"/>
      <c r="E29" s="453">
        <f t="shared" si="0"/>
        <v>0</v>
      </c>
      <c r="F29" s="21"/>
      <c r="G29" s="333"/>
    </row>
    <row r="30" spans="1:7" ht="15" customHeight="1">
      <c r="A30" s="455" t="s">
        <v>25</v>
      </c>
      <c r="B30" s="456"/>
      <c r="C30" s="21"/>
      <c r="D30" s="21"/>
      <c r="E30" s="453">
        <f t="shared" si="0"/>
        <v>0</v>
      </c>
      <c r="F30" s="21"/>
      <c r="G30" s="333"/>
    </row>
    <row r="31" spans="1:7" ht="15" customHeight="1">
      <c r="A31" s="455" t="s">
        <v>26</v>
      </c>
      <c r="B31" s="456"/>
      <c r="C31" s="21"/>
      <c r="D31" s="21"/>
      <c r="E31" s="453">
        <f t="shared" si="0"/>
        <v>0</v>
      </c>
      <c r="F31" s="21"/>
      <c r="G31" s="333"/>
    </row>
    <row r="32" spans="1:7" ht="15" customHeight="1">
      <c r="A32" s="455" t="s">
        <v>27</v>
      </c>
      <c r="B32" s="456"/>
      <c r="C32" s="21"/>
      <c r="D32" s="21"/>
      <c r="E32" s="453">
        <f t="shared" si="0"/>
        <v>0</v>
      </c>
      <c r="F32" s="21"/>
      <c r="G32" s="333"/>
    </row>
    <row r="33" spans="1:7" ht="15" customHeight="1">
      <c r="A33" s="455" t="s">
        <v>28</v>
      </c>
      <c r="B33" s="456"/>
      <c r="C33" s="21"/>
      <c r="D33" s="21"/>
      <c r="E33" s="453">
        <f t="shared" si="0"/>
        <v>0</v>
      </c>
      <c r="F33" s="21"/>
      <c r="G33" s="333"/>
    </row>
    <row r="34" spans="1:7" ht="15" customHeight="1">
      <c r="A34" s="455" t="s">
        <v>29</v>
      </c>
      <c r="B34" s="456"/>
      <c r="C34" s="21"/>
      <c r="D34" s="21"/>
      <c r="E34" s="453"/>
      <c r="F34" s="21"/>
      <c r="G34" s="333"/>
    </row>
    <row r="35" spans="1:7" ht="15" customHeight="1">
      <c r="A35" s="455" t="s">
        <v>30</v>
      </c>
      <c r="B35" s="456"/>
      <c r="C35" s="21"/>
      <c r="D35" s="21"/>
      <c r="E35" s="453">
        <f t="shared" si="0"/>
        <v>0</v>
      </c>
      <c r="F35" s="21"/>
      <c r="G35" s="333"/>
    </row>
    <row r="36" spans="1:7" ht="15" customHeight="1">
      <c r="A36" s="455" t="s">
        <v>31</v>
      </c>
      <c r="B36" s="456"/>
      <c r="C36" s="21"/>
      <c r="D36" s="21"/>
      <c r="E36" s="453">
        <f t="shared" si="0"/>
        <v>0</v>
      </c>
      <c r="F36" s="21"/>
      <c r="G36" s="333"/>
    </row>
    <row r="37" spans="1:7" ht="15" customHeight="1">
      <c r="A37" s="455" t="s">
        <v>476</v>
      </c>
      <c r="B37" s="456"/>
      <c r="C37" s="21"/>
      <c r="D37" s="21"/>
      <c r="E37" s="453">
        <f t="shared" si="0"/>
        <v>0</v>
      </c>
      <c r="F37" s="21"/>
      <c r="G37" s="333"/>
    </row>
    <row r="38" spans="1:7" ht="15" customHeight="1">
      <c r="A38" s="455" t="s">
        <v>477</v>
      </c>
      <c r="B38" s="456"/>
      <c r="C38" s="21"/>
      <c r="D38" s="21"/>
      <c r="E38" s="453">
        <f t="shared" si="0"/>
        <v>0</v>
      </c>
      <c r="F38" s="21"/>
      <c r="G38" s="333"/>
    </row>
    <row r="39" spans="1:7" ht="15" customHeight="1" thickBot="1">
      <c r="A39" s="455" t="s">
        <v>478</v>
      </c>
      <c r="B39" s="457"/>
      <c r="C39" s="22"/>
      <c r="D39" s="22"/>
      <c r="E39" s="453">
        <f t="shared" si="0"/>
        <v>0</v>
      </c>
      <c r="F39" s="22"/>
      <c r="G39" s="458"/>
    </row>
    <row r="40" spans="1:7" ht="15" customHeight="1" thickBot="1">
      <c r="A40" s="536" t="s">
        <v>35</v>
      </c>
      <c r="B40" s="537"/>
      <c r="C40" s="36">
        <f>SUM(C9:C39)</f>
        <v>8659794</v>
      </c>
      <c r="D40" s="36">
        <f>SUM(D9:D39)</f>
        <v>0</v>
      </c>
      <c r="E40" s="36">
        <f>SUM(E9:E39)</f>
        <v>8659794</v>
      </c>
      <c r="F40" s="36">
        <f>SUM(F9:F39)</f>
        <v>8659794</v>
      </c>
      <c r="G40" s="37">
        <f>SUM(G9:G39)</f>
        <v>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28"/>
  <sheetViews>
    <sheetView topLeftCell="A13" workbookViewId="0">
      <selection activeCell="H12" sqref="H12"/>
    </sheetView>
  </sheetViews>
  <sheetFormatPr defaultColWidth="9.33203125" defaultRowHeight="13.2"/>
  <cols>
    <col min="1" max="1" width="26.33203125" style="31" customWidth="1"/>
    <col min="2" max="2" width="88.6640625" style="31" customWidth="1"/>
    <col min="3" max="5" width="15.77734375" style="31" customWidth="1"/>
    <col min="6" max="6" width="4.77734375" style="489" customWidth="1"/>
    <col min="7" max="256" width="9.33203125" style="31"/>
    <col min="257" max="257" width="26.33203125" style="31" customWidth="1"/>
    <col min="258" max="258" width="88.6640625" style="31" customWidth="1"/>
    <col min="259" max="261" width="15.77734375" style="31" customWidth="1"/>
    <col min="262" max="262" width="4.77734375" style="31" customWidth="1"/>
    <col min="263" max="512" width="9.33203125" style="31"/>
    <col min="513" max="513" width="26.33203125" style="31" customWidth="1"/>
    <col min="514" max="514" width="88.6640625" style="31" customWidth="1"/>
    <col min="515" max="517" width="15.77734375" style="31" customWidth="1"/>
    <col min="518" max="518" width="4.77734375" style="31" customWidth="1"/>
    <col min="519" max="768" width="9.33203125" style="31"/>
    <col min="769" max="769" width="26.33203125" style="31" customWidth="1"/>
    <col min="770" max="770" width="88.6640625" style="31" customWidth="1"/>
    <col min="771" max="773" width="15.77734375" style="31" customWidth="1"/>
    <col min="774" max="774" width="4.77734375" style="31" customWidth="1"/>
    <col min="775" max="1024" width="9.33203125" style="31"/>
    <col min="1025" max="1025" width="26.33203125" style="31" customWidth="1"/>
    <col min="1026" max="1026" width="88.6640625" style="31" customWidth="1"/>
    <col min="1027" max="1029" width="15.77734375" style="31" customWidth="1"/>
    <col min="1030" max="1030" width="4.77734375" style="31" customWidth="1"/>
    <col min="1031" max="1280" width="9.33203125" style="31"/>
    <col min="1281" max="1281" width="26.33203125" style="31" customWidth="1"/>
    <col min="1282" max="1282" width="88.6640625" style="31" customWidth="1"/>
    <col min="1283" max="1285" width="15.77734375" style="31" customWidth="1"/>
    <col min="1286" max="1286" width="4.77734375" style="31" customWidth="1"/>
    <col min="1287" max="1536" width="9.33203125" style="31"/>
    <col min="1537" max="1537" width="26.33203125" style="31" customWidth="1"/>
    <col min="1538" max="1538" width="88.6640625" style="31" customWidth="1"/>
    <col min="1539" max="1541" width="15.77734375" style="31" customWidth="1"/>
    <col min="1542" max="1542" width="4.77734375" style="31" customWidth="1"/>
    <col min="1543" max="1792" width="9.33203125" style="31"/>
    <col min="1793" max="1793" width="26.33203125" style="31" customWidth="1"/>
    <col min="1794" max="1794" width="88.6640625" style="31" customWidth="1"/>
    <col min="1795" max="1797" width="15.77734375" style="31" customWidth="1"/>
    <col min="1798" max="1798" width="4.77734375" style="31" customWidth="1"/>
    <col min="1799" max="2048" width="9.33203125" style="31"/>
    <col min="2049" max="2049" width="26.33203125" style="31" customWidth="1"/>
    <col min="2050" max="2050" width="88.6640625" style="31" customWidth="1"/>
    <col min="2051" max="2053" width="15.77734375" style="31" customWidth="1"/>
    <col min="2054" max="2054" width="4.77734375" style="31" customWidth="1"/>
    <col min="2055" max="2304" width="9.33203125" style="31"/>
    <col min="2305" max="2305" width="26.33203125" style="31" customWidth="1"/>
    <col min="2306" max="2306" width="88.6640625" style="31" customWidth="1"/>
    <col min="2307" max="2309" width="15.77734375" style="31" customWidth="1"/>
    <col min="2310" max="2310" width="4.77734375" style="31" customWidth="1"/>
    <col min="2311" max="2560" width="9.33203125" style="31"/>
    <col min="2561" max="2561" width="26.33203125" style="31" customWidth="1"/>
    <col min="2562" max="2562" width="88.6640625" style="31" customWidth="1"/>
    <col min="2563" max="2565" width="15.77734375" style="31" customWidth="1"/>
    <col min="2566" max="2566" width="4.77734375" style="31" customWidth="1"/>
    <col min="2567" max="2816" width="9.33203125" style="31"/>
    <col min="2817" max="2817" width="26.33203125" style="31" customWidth="1"/>
    <col min="2818" max="2818" width="88.6640625" style="31" customWidth="1"/>
    <col min="2819" max="2821" width="15.77734375" style="31" customWidth="1"/>
    <col min="2822" max="2822" width="4.77734375" style="31" customWidth="1"/>
    <col min="2823" max="3072" width="9.33203125" style="31"/>
    <col min="3073" max="3073" width="26.33203125" style="31" customWidth="1"/>
    <col min="3074" max="3074" width="88.6640625" style="31" customWidth="1"/>
    <col min="3075" max="3077" width="15.77734375" style="31" customWidth="1"/>
    <col min="3078" max="3078" width="4.77734375" style="31" customWidth="1"/>
    <col min="3079" max="3328" width="9.33203125" style="31"/>
    <col min="3329" max="3329" width="26.33203125" style="31" customWidth="1"/>
    <col min="3330" max="3330" width="88.6640625" style="31" customWidth="1"/>
    <col min="3331" max="3333" width="15.77734375" style="31" customWidth="1"/>
    <col min="3334" max="3334" width="4.77734375" style="31" customWidth="1"/>
    <col min="3335" max="3584" width="9.33203125" style="31"/>
    <col min="3585" max="3585" width="26.33203125" style="31" customWidth="1"/>
    <col min="3586" max="3586" width="88.6640625" style="31" customWidth="1"/>
    <col min="3587" max="3589" width="15.77734375" style="31" customWidth="1"/>
    <col min="3590" max="3590" width="4.77734375" style="31" customWidth="1"/>
    <col min="3591" max="3840" width="9.33203125" style="31"/>
    <col min="3841" max="3841" width="26.33203125" style="31" customWidth="1"/>
    <col min="3842" max="3842" width="88.6640625" style="31" customWidth="1"/>
    <col min="3843" max="3845" width="15.77734375" style="31" customWidth="1"/>
    <col min="3846" max="3846" width="4.77734375" style="31" customWidth="1"/>
    <col min="3847" max="4096" width="9.33203125" style="31"/>
    <col min="4097" max="4097" width="26.33203125" style="31" customWidth="1"/>
    <col min="4098" max="4098" width="88.6640625" style="31" customWidth="1"/>
    <col min="4099" max="4101" width="15.77734375" style="31" customWidth="1"/>
    <col min="4102" max="4102" width="4.77734375" style="31" customWidth="1"/>
    <col min="4103" max="4352" width="9.33203125" style="31"/>
    <col min="4353" max="4353" width="26.33203125" style="31" customWidth="1"/>
    <col min="4354" max="4354" width="88.6640625" style="31" customWidth="1"/>
    <col min="4355" max="4357" width="15.77734375" style="31" customWidth="1"/>
    <col min="4358" max="4358" width="4.77734375" style="31" customWidth="1"/>
    <col min="4359" max="4608" width="9.33203125" style="31"/>
    <col min="4609" max="4609" width="26.33203125" style="31" customWidth="1"/>
    <col min="4610" max="4610" width="88.6640625" style="31" customWidth="1"/>
    <col min="4611" max="4613" width="15.77734375" style="31" customWidth="1"/>
    <col min="4614" max="4614" width="4.77734375" style="31" customWidth="1"/>
    <col min="4615" max="4864" width="9.33203125" style="31"/>
    <col min="4865" max="4865" width="26.33203125" style="31" customWidth="1"/>
    <col min="4866" max="4866" width="88.6640625" style="31" customWidth="1"/>
    <col min="4867" max="4869" width="15.77734375" style="31" customWidth="1"/>
    <col min="4870" max="4870" width="4.77734375" style="31" customWidth="1"/>
    <col min="4871" max="5120" width="9.33203125" style="31"/>
    <col min="5121" max="5121" width="26.33203125" style="31" customWidth="1"/>
    <col min="5122" max="5122" width="88.6640625" style="31" customWidth="1"/>
    <col min="5123" max="5125" width="15.77734375" style="31" customWidth="1"/>
    <col min="5126" max="5126" width="4.77734375" style="31" customWidth="1"/>
    <col min="5127" max="5376" width="9.33203125" style="31"/>
    <col min="5377" max="5377" width="26.33203125" style="31" customWidth="1"/>
    <col min="5378" max="5378" width="88.6640625" style="31" customWidth="1"/>
    <col min="5379" max="5381" width="15.77734375" style="31" customWidth="1"/>
    <col min="5382" max="5382" width="4.77734375" style="31" customWidth="1"/>
    <col min="5383" max="5632" width="9.33203125" style="31"/>
    <col min="5633" max="5633" width="26.33203125" style="31" customWidth="1"/>
    <col min="5634" max="5634" width="88.6640625" style="31" customWidth="1"/>
    <col min="5635" max="5637" width="15.77734375" style="31" customWidth="1"/>
    <col min="5638" max="5638" width="4.77734375" style="31" customWidth="1"/>
    <col min="5639" max="5888" width="9.33203125" style="31"/>
    <col min="5889" max="5889" width="26.33203125" style="31" customWidth="1"/>
    <col min="5890" max="5890" width="88.6640625" style="31" customWidth="1"/>
    <col min="5891" max="5893" width="15.77734375" style="31" customWidth="1"/>
    <col min="5894" max="5894" width="4.77734375" style="31" customWidth="1"/>
    <col min="5895" max="6144" width="9.33203125" style="31"/>
    <col min="6145" max="6145" width="26.33203125" style="31" customWidth="1"/>
    <col min="6146" max="6146" width="88.6640625" style="31" customWidth="1"/>
    <col min="6147" max="6149" width="15.77734375" style="31" customWidth="1"/>
    <col min="6150" max="6150" width="4.77734375" style="31" customWidth="1"/>
    <col min="6151" max="6400" width="9.33203125" style="31"/>
    <col min="6401" max="6401" width="26.33203125" style="31" customWidth="1"/>
    <col min="6402" max="6402" width="88.6640625" style="31" customWidth="1"/>
    <col min="6403" max="6405" width="15.77734375" style="31" customWidth="1"/>
    <col min="6406" max="6406" width="4.77734375" style="31" customWidth="1"/>
    <col min="6407" max="6656" width="9.33203125" style="31"/>
    <col min="6657" max="6657" width="26.33203125" style="31" customWidth="1"/>
    <col min="6658" max="6658" width="88.6640625" style="31" customWidth="1"/>
    <col min="6659" max="6661" width="15.77734375" style="31" customWidth="1"/>
    <col min="6662" max="6662" width="4.77734375" style="31" customWidth="1"/>
    <col min="6663" max="6912" width="9.33203125" style="31"/>
    <col min="6913" max="6913" width="26.33203125" style="31" customWidth="1"/>
    <col min="6914" max="6914" width="88.6640625" style="31" customWidth="1"/>
    <col min="6915" max="6917" width="15.77734375" style="31" customWidth="1"/>
    <col min="6918" max="6918" width="4.77734375" style="31" customWidth="1"/>
    <col min="6919" max="7168" width="9.33203125" style="31"/>
    <col min="7169" max="7169" width="26.33203125" style="31" customWidth="1"/>
    <col min="7170" max="7170" width="88.6640625" style="31" customWidth="1"/>
    <col min="7171" max="7173" width="15.77734375" style="31" customWidth="1"/>
    <col min="7174" max="7174" width="4.77734375" style="31" customWidth="1"/>
    <col min="7175" max="7424" width="9.33203125" style="31"/>
    <col min="7425" max="7425" width="26.33203125" style="31" customWidth="1"/>
    <col min="7426" max="7426" width="88.6640625" style="31" customWidth="1"/>
    <col min="7427" max="7429" width="15.77734375" style="31" customWidth="1"/>
    <col min="7430" max="7430" width="4.77734375" style="31" customWidth="1"/>
    <col min="7431" max="7680" width="9.33203125" style="31"/>
    <col min="7681" max="7681" width="26.33203125" style="31" customWidth="1"/>
    <col min="7682" max="7682" width="88.6640625" style="31" customWidth="1"/>
    <col min="7683" max="7685" width="15.77734375" style="31" customWidth="1"/>
    <col min="7686" max="7686" width="4.77734375" style="31" customWidth="1"/>
    <col min="7687" max="7936" width="9.33203125" style="31"/>
    <col min="7937" max="7937" width="26.33203125" style="31" customWidth="1"/>
    <col min="7938" max="7938" width="88.6640625" style="31" customWidth="1"/>
    <col min="7939" max="7941" width="15.77734375" style="31" customWidth="1"/>
    <col min="7942" max="7942" width="4.77734375" style="31" customWidth="1"/>
    <col min="7943" max="8192" width="9.33203125" style="31"/>
    <col min="8193" max="8193" width="26.33203125" style="31" customWidth="1"/>
    <col min="8194" max="8194" width="88.6640625" style="31" customWidth="1"/>
    <col min="8195" max="8197" width="15.77734375" style="31" customWidth="1"/>
    <col min="8198" max="8198" width="4.77734375" style="31" customWidth="1"/>
    <col min="8199" max="8448" width="9.33203125" style="31"/>
    <col min="8449" max="8449" width="26.33203125" style="31" customWidth="1"/>
    <col min="8450" max="8450" width="88.6640625" style="31" customWidth="1"/>
    <col min="8451" max="8453" width="15.77734375" style="31" customWidth="1"/>
    <col min="8454" max="8454" width="4.77734375" style="31" customWidth="1"/>
    <col min="8455" max="8704" width="9.33203125" style="31"/>
    <col min="8705" max="8705" width="26.33203125" style="31" customWidth="1"/>
    <col min="8706" max="8706" width="88.6640625" style="31" customWidth="1"/>
    <col min="8707" max="8709" width="15.77734375" style="31" customWidth="1"/>
    <col min="8710" max="8710" width="4.77734375" style="31" customWidth="1"/>
    <col min="8711" max="8960" width="9.33203125" style="31"/>
    <col min="8961" max="8961" width="26.33203125" style="31" customWidth="1"/>
    <col min="8962" max="8962" width="88.6640625" style="31" customWidth="1"/>
    <col min="8963" max="8965" width="15.77734375" style="31" customWidth="1"/>
    <col min="8966" max="8966" width="4.77734375" style="31" customWidth="1"/>
    <col min="8967" max="9216" width="9.33203125" style="31"/>
    <col min="9217" max="9217" width="26.33203125" style="31" customWidth="1"/>
    <col min="9218" max="9218" width="88.6640625" style="31" customWidth="1"/>
    <col min="9219" max="9221" width="15.77734375" style="31" customWidth="1"/>
    <col min="9222" max="9222" width="4.77734375" style="31" customWidth="1"/>
    <col min="9223" max="9472" width="9.33203125" style="31"/>
    <col min="9473" max="9473" width="26.33203125" style="31" customWidth="1"/>
    <col min="9474" max="9474" width="88.6640625" style="31" customWidth="1"/>
    <col min="9475" max="9477" width="15.77734375" style="31" customWidth="1"/>
    <col min="9478" max="9478" width="4.77734375" style="31" customWidth="1"/>
    <col min="9479" max="9728" width="9.33203125" style="31"/>
    <col min="9729" max="9729" width="26.33203125" style="31" customWidth="1"/>
    <col min="9730" max="9730" width="88.6640625" style="31" customWidth="1"/>
    <col min="9731" max="9733" width="15.77734375" style="31" customWidth="1"/>
    <col min="9734" max="9734" width="4.77734375" style="31" customWidth="1"/>
    <col min="9735" max="9984" width="9.33203125" style="31"/>
    <col min="9985" max="9985" width="26.33203125" style="31" customWidth="1"/>
    <col min="9986" max="9986" width="88.6640625" style="31" customWidth="1"/>
    <col min="9987" max="9989" width="15.77734375" style="31" customWidth="1"/>
    <col min="9990" max="9990" width="4.77734375" style="31" customWidth="1"/>
    <col min="9991" max="10240" width="9.33203125" style="31"/>
    <col min="10241" max="10241" width="26.33203125" style="31" customWidth="1"/>
    <col min="10242" max="10242" width="88.6640625" style="31" customWidth="1"/>
    <col min="10243" max="10245" width="15.77734375" style="31" customWidth="1"/>
    <col min="10246" max="10246" width="4.77734375" style="31" customWidth="1"/>
    <col min="10247" max="10496" width="9.33203125" style="31"/>
    <col min="10497" max="10497" width="26.33203125" style="31" customWidth="1"/>
    <col min="10498" max="10498" width="88.6640625" style="31" customWidth="1"/>
    <col min="10499" max="10501" width="15.77734375" style="31" customWidth="1"/>
    <col min="10502" max="10502" width="4.77734375" style="31" customWidth="1"/>
    <col min="10503" max="10752" width="9.33203125" style="31"/>
    <col min="10753" max="10753" width="26.33203125" style="31" customWidth="1"/>
    <col min="10754" max="10754" width="88.6640625" style="31" customWidth="1"/>
    <col min="10755" max="10757" width="15.77734375" style="31" customWidth="1"/>
    <col min="10758" max="10758" width="4.77734375" style="31" customWidth="1"/>
    <col min="10759" max="11008" width="9.33203125" style="31"/>
    <col min="11009" max="11009" width="26.33203125" style="31" customWidth="1"/>
    <col min="11010" max="11010" width="88.6640625" style="31" customWidth="1"/>
    <col min="11011" max="11013" width="15.77734375" style="31" customWidth="1"/>
    <col min="11014" max="11014" width="4.77734375" style="31" customWidth="1"/>
    <col min="11015" max="11264" width="9.33203125" style="31"/>
    <col min="11265" max="11265" width="26.33203125" style="31" customWidth="1"/>
    <col min="11266" max="11266" width="88.6640625" style="31" customWidth="1"/>
    <col min="11267" max="11269" width="15.77734375" style="31" customWidth="1"/>
    <col min="11270" max="11270" width="4.77734375" style="31" customWidth="1"/>
    <col min="11271" max="11520" width="9.33203125" style="31"/>
    <col min="11521" max="11521" width="26.33203125" style="31" customWidth="1"/>
    <col min="11522" max="11522" width="88.6640625" style="31" customWidth="1"/>
    <col min="11523" max="11525" width="15.77734375" style="31" customWidth="1"/>
    <col min="11526" max="11526" width="4.77734375" style="31" customWidth="1"/>
    <col min="11527" max="11776" width="9.33203125" style="31"/>
    <col min="11777" max="11777" width="26.33203125" style="31" customWidth="1"/>
    <col min="11778" max="11778" width="88.6640625" style="31" customWidth="1"/>
    <col min="11779" max="11781" width="15.77734375" style="31" customWidth="1"/>
    <col min="11782" max="11782" width="4.77734375" style="31" customWidth="1"/>
    <col min="11783" max="12032" width="9.33203125" style="31"/>
    <col min="12033" max="12033" width="26.33203125" style="31" customWidth="1"/>
    <col min="12034" max="12034" width="88.6640625" style="31" customWidth="1"/>
    <col min="12035" max="12037" width="15.77734375" style="31" customWidth="1"/>
    <col min="12038" max="12038" width="4.77734375" style="31" customWidth="1"/>
    <col min="12039" max="12288" width="9.33203125" style="31"/>
    <col min="12289" max="12289" width="26.33203125" style="31" customWidth="1"/>
    <col min="12290" max="12290" width="88.6640625" style="31" customWidth="1"/>
    <col min="12291" max="12293" width="15.77734375" style="31" customWidth="1"/>
    <col min="12294" max="12294" width="4.77734375" style="31" customWidth="1"/>
    <col min="12295" max="12544" width="9.33203125" style="31"/>
    <col min="12545" max="12545" width="26.33203125" style="31" customWidth="1"/>
    <col min="12546" max="12546" width="88.6640625" style="31" customWidth="1"/>
    <col min="12547" max="12549" width="15.77734375" style="31" customWidth="1"/>
    <col min="12550" max="12550" width="4.77734375" style="31" customWidth="1"/>
    <col min="12551" max="12800" width="9.33203125" style="31"/>
    <col min="12801" max="12801" width="26.33203125" style="31" customWidth="1"/>
    <col min="12802" max="12802" width="88.6640625" style="31" customWidth="1"/>
    <col min="12803" max="12805" width="15.77734375" style="31" customWidth="1"/>
    <col min="12806" max="12806" width="4.77734375" style="31" customWidth="1"/>
    <col min="12807" max="13056" width="9.33203125" style="31"/>
    <col min="13057" max="13057" width="26.33203125" style="31" customWidth="1"/>
    <col min="13058" max="13058" width="88.6640625" style="31" customWidth="1"/>
    <col min="13059" max="13061" width="15.77734375" style="31" customWidth="1"/>
    <col min="13062" max="13062" width="4.77734375" style="31" customWidth="1"/>
    <col min="13063" max="13312" width="9.33203125" style="31"/>
    <col min="13313" max="13313" width="26.33203125" style="31" customWidth="1"/>
    <col min="13314" max="13314" width="88.6640625" style="31" customWidth="1"/>
    <col min="13315" max="13317" width="15.77734375" style="31" customWidth="1"/>
    <col min="13318" max="13318" width="4.77734375" style="31" customWidth="1"/>
    <col min="13319" max="13568" width="9.33203125" style="31"/>
    <col min="13569" max="13569" width="26.33203125" style="31" customWidth="1"/>
    <col min="13570" max="13570" width="88.6640625" style="31" customWidth="1"/>
    <col min="13571" max="13573" width="15.77734375" style="31" customWidth="1"/>
    <col min="13574" max="13574" width="4.77734375" style="31" customWidth="1"/>
    <col min="13575" max="13824" width="9.33203125" style="31"/>
    <col min="13825" max="13825" width="26.33203125" style="31" customWidth="1"/>
    <col min="13826" max="13826" width="88.6640625" style="31" customWidth="1"/>
    <col min="13827" max="13829" width="15.77734375" style="31" customWidth="1"/>
    <col min="13830" max="13830" width="4.77734375" style="31" customWidth="1"/>
    <col min="13831" max="14080" width="9.33203125" style="31"/>
    <col min="14081" max="14081" width="26.33203125" style="31" customWidth="1"/>
    <col min="14082" max="14082" width="88.6640625" style="31" customWidth="1"/>
    <col min="14083" max="14085" width="15.77734375" style="31" customWidth="1"/>
    <col min="14086" max="14086" width="4.77734375" style="31" customWidth="1"/>
    <col min="14087" max="14336" width="9.33203125" style="31"/>
    <col min="14337" max="14337" width="26.33203125" style="31" customWidth="1"/>
    <col min="14338" max="14338" width="88.6640625" style="31" customWidth="1"/>
    <col min="14339" max="14341" width="15.77734375" style="31" customWidth="1"/>
    <col min="14342" max="14342" width="4.77734375" style="31" customWidth="1"/>
    <col min="14343" max="14592" width="9.33203125" style="31"/>
    <col min="14593" max="14593" width="26.33203125" style="31" customWidth="1"/>
    <col min="14594" max="14594" width="88.6640625" style="31" customWidth="1"/>
    <col min="14595" max="14597" width="15.77734375" style="31" customWidth="1"/>
    <col min="14598" max="14598" width="4.77734375" style="31" customWidth="1"/>
    <col min="14599" max="14848" width="9.33203125" style="31"/>
    <col min="14849" max="14849" width="26.33203125" style="31" customWidth="1"/>
    <col min="14850" max="14850" width="88.6640625" style="31" customWidth="1"/>
    <col min="14851" max="14853" width="15.77734375" style="31" customWidth="1"/>
    <col min="14854" max="14854" width="4.77734375" style="31" customWidth="1"/>
    <col min="14855" max="15104" width="9.33203125" style="31"/>
    <col min="15105" max="15105" width="26.33203125" style="31" customWidth="1"/>
    <col min="15106" max="15106" width="88.6640625" style="31" customWidth="1"/>
    <col min="15107" max="15109" width="15.77734375" style="31" customWidth="1"/>
    <col min="15110" max="15110" width="4.77734375" style="31" customWidth="1"/>
    <col min="15111" max="15360" width="9.33203125" style="31"/>
    <col min="15361" max="15361" width="26.33203125" style="31" customWidth="1"/>
    <col min="15362" max="15362" width="88.6640625" style="31" customWidth="1"/>
    <col min="15363" max="15365" width="15.77734375" style="31" customWidth="1"/>
    <col min="15366" max="15366" width="4.77734375" style="31" customWidth="1"/>
    <col min="15367" max="15616" width="9.33203125" style="31"/>
    <col min="15617" max="15617" width="26.33203125" style="31" customWidth="1"/>
    <col min="15618" max="15618" width="88.6640625" style="31" customWidth="1"/>
    <col min="15619" max="15621" width="15.77734375" style="31" customWidth="1"/>
    <col min="15622" max="15622" width="4.77734375" style="31" customWidth="1"/>
    <col min="15623" max="15872" width="9.33203125" style="31"/>
    <col min="15873" max="15873" width="26.33203125" style="31" customWidth="1"/>
    <col min="15874" max="15874" width="88.6640625" style="31" customWidth="1"/>
    <col min="15875" max="15877" width="15.77734375" style="31" customWidth="1"/>
    <col min="15878" max="15878" width="4.77734375" style="31" customWidth="1"/>
    <col min="15879" max="16128" width="9.33203125" style="31"/>
    <col min="16129" max="16129" width="26.33203125" style="31" customWidth="1"/>
    <col min="16130" max="16130" width="88.6640625" style="31" customWidth="1"/>
    <col min="16131" max="16133" width="15.77734375" style="31" customWidth="1"/>
    <col min="16134" max="16134" width="4.77734375" style="31" customWidth="1"/>
    <col min="16135" max="16384" width="9.33203125" style="31"/>
  </cols>
  <sheetData>
    <row r="1" spans="1:6" ht="47.25" customHeight="1">
      <c r="B1" s="548" t="s">
        <v>714</v>
      </c>
      <c r="C1" s="548"/>
      <c r="D1" s="548"/>
      <c r="E1" s="548"/>
      <c r="F1" s="549"/>
    </row>
    <row r="2" spans="1:6" ht="22.5" customHeight="1" thickBot="1">
      <c r="B2" s="550"/>
      <c r="C2" s="550"/>
      <c r="D2" s="550"/>
      <c r="E2" s="462" t="s">
        <v>715</v>
      </c>
      <c r="F2" s="549"/>
    </row>
    <row r="3" spans="1:6" s="467" customFormat="1" ht="54" customHeight="1" thickBot="1">
      <c r="A3" s="463" t="s">
        <v>716</v>
      </c>
      <c r="B3" s="464" t="s">
        <v>717</v>
      </c>
      <c r="C3" s="465" t="str">
        <f>+CONCATENATE([1]Z_ALAPADATOK!B1,". évi tervezett támogatás összesen")</f>
        <v>2018. évi tervezett támogatás összesen</v>
      </c>
      <c r="D3" s="465" t="s">
        <v>735</v>
      </c>
      <c r="E3" s="466" t="s">
        <v>718</v>
      </c>
      <c r="F3" s="549"/>
    </row>
    <row r="4" spans="1:6" s="472" customFormat="1" ht="13.8" thickBot="1">
      <c r="A4" s="468" t="s">
        <v>343</v>
      </c>
      <c r="B4" s="469" t="s">
        <v>344</v>
      </c>
      <c r="C4" s="470" t="s">
        <v>345</v>
      </c>
      <c r="D4" s="470" t="s">
        <v>347</v>
      </c>
      <c r="E4" s="471" t="s">
        <v>346</v>
      </c>
      <c r="F4" s="549"/>
    </row>
    <row r="5" spans="1:6" ht="12.75" customHeight="1">
      <c r="A5" s="473" t="s">
        <v>719</v>
      </c>
      <c r="B5" s="473" t="s">
        <v>720</v>
      </c>
      <c r="C5" s="474">
        <v>439310</v>
      </c>
      <c r="D5" s="475">
        <v>439310</v>
      </c>
      <c r="E5" s="476">
        <v>439310</v>
      </c>
      <c r="F5" s="549"/>
    </row>
    <row r="6" spans="1:6" ht="13.8">
      <c r="A6" s="473" t="s">
        <v>721</v>
      </c>
      <c r="B6" s="473" t="s">
        <v>722</v>
      </c>
      <c r="C6" s="474">
        <v>384000</v>
      </c>
      <c r="D6" s="475">
        <v>384000</v>
      </c>
      <c r="E6" s="476">
        <v>384000</v>
      </c>
      <c r="F6" s="549"/>
    </row>
    <row r="7" spans="1:6" ht="13.8">
      <c r="A7" s="473" t="s">
        <v>723</v>
      </c>
      <c r="B7" s="473" t="s">
        <v>724</v>
      </c>
      <c r="C7" s="474">
        <v>100000</v>
      </c>
      <c r="D7" s="475">
        <v>100000</v>
      </c>
      <c r="E7" s="476">
        <v>100000</v>
      </c>
      <c r="F7" s="549"/>
    </row>
    <row r="8" spans="1:6" ht="13.8">
      <c r="A8" s="473" t="s">
        <v>725</v>
      </c>
      <c r="B8" s="473" t="s">
        <v>726</v>
      </c>
      <c r="C8" s="474">
        <v>637870</v>
      </c>
      <c r="D8" s="475">
        <v>637870</v>
      </c>
      <c r="E8" s="476">
        <v>637870</v>
      </c>
      <c r="F8" s="549"/>
    </row>
    <row r="9" spans="1:6" s="495" customFormat="1" ht="13.8">
      <c r="A9" s="496" t="s">
        <v>727</v>
      </c>
      <c r="B9" s="492" t="s">
        <v>728</v>
      </c>
      <c r="C9" s="493">
        <f>SUM(C5:C8)</f>
        <v>1561180</v>
      </c>
      <c r="D9" s="494">
        <f>SUM(D5:D8)</f>
        <v>1561180</v>
      </c>
      <c r="E9" s="490">
        <v>1561180</v>
      </c>
      <c r="F9" s="549"/>
    </row>
    <row r="10" spans="1:6" ht="13.8">
      <c r="A10" s="473" t="s">
        <v>729</v>
      </c>
      <c r="B10" s="477" t="s">
        <v>730</v>
      </c>
      <c r="C10" s="474">
        <v>5000000</v>
      </c>
      <c r="D10" s="475">
        <v>5000000</v>
      </c>
      <c r="E10" s="476">
        <v>5000000</v>
      </c>
      <c r="F10" s="549"/>
    </row>
    <row r="11" spans="1:6" ht="13.8">
      <c r="A11" s="473" t="s">
        <v>729</v>
      </c>
      <c r="B11" s="477" t="s">
        <v>731</v>
      </c>
      <c r="C11" s="474"/>
      <c r="D11" s="475"/>
      <c r="E11" s="476"/>
      <c r="F11" s="549"/>
    </row>
    <row r="12" spans="1:6" ht="13.8">
      <c r="A12" s="473"/>
      <c r="B12" s="477" t="s">
        <v>732</v>
      </c>
      <c r="C12" s="474">
        <f>C9+C10</f>
        <v>6561180</v>
      </c>
      <c r="D12" s="475">
        <f>D9+D10</f>
        <v>6561180</v>
      </c>
      <c r="E12" s="476">
        <f>E9+E10+E11</f>
        <v>6561180</v>
      </c>
      <c r="F12" s="549"/>
    </row>
    <row r="13" spans="1:6" ht="13.8">
      <c r="A13" s="473" t="s">
        <v>733</v>
      </c>
      <c r="B13" s="477" t="s">
        <v>734</v>
      </c>
      <c r="C13" s="474">
        <v>1009100</v>
      </c>
      <c r="D13" s="475">
        <v>1009100</v>
      </c>
      <c r="E13" s="476">
        <v>1009100</v>
      </c>
      <c r="F13" s="549"/>
    </row>
    <row r="14" spans="1:6" s="495" customFormat="1" ht="13.8">
      <c r="A14" s="491"/>
      <c r="B14" s="492" t="s">
        <v>736</v>
      </c>
      <c r="C14" s="493">
        <f>SUM(C12:C13)</f>
        <v>7570280</v>
      </c>
      <c r="D14" s="494">
        <f>SUM(D12:D13)</f>
        <v>7570280</v>
      </c>
      <c r="E14" s="490">
        <f>SUM(E12:E13)</f>
        <v>7570280</v>
      </c>
      <c r="F14" s="549"/>
    </row>
    <row r="15" spans="1:6" ht="13.8">
      <c r="A15" s="498" t="s">
        <v>737</v>
      </c>
      <c r="B15" s="499" t="s">
        <v>740</v>
      </c>
      <c r="C15" s="474">
        <v>5167000</v>
      </c>
      <c r="D15" s="475">
        <v>5167000</v>
      </c>
      <c r="E15" s="476">
        <v>5167000</v>
      </c>
      <c r="F15" s="549"/>
    </row>
    <row r="16" spans="1:6" ht="13.8">
      <c r="A16" s="498" t="s">
        <v>738</v>
      </c>
      <c r="B16" s="499" t="s">
        <v>743</v>
      </c>
      <c r="C16" s="474">
        <v>366510</v>
      </c>
      <c r="D16" s="475">
        <v>366510</v>
      </c>
      <c r="E16" s="476">
        <v>366510</v>
      </c>
      <c r="F16" s="549"/>
    </row>
    <row r="17" spans="1:6" ht="13.8">
      <c r="A17" s="498"/>
      <c r="B17" s="499" t="s">
        <v>741</v>
      </c>
      <c r="C17" s="474"/>
      <c r="D17" s="475">
        <v>103429</v>
      </c>
      <c r="E17" s="476">
        <v>103429</v>
      </c>
      <c r="F17" s="549"/>
    </row>
    <row r="18" spans="1:6" ht="13.8">
      <c r="A18" s="498" t="s">
        <v>739</v>
      </c>
      <c r="B18" s="499" t="s">
        <v>742</v>
      </c>
      <c r="C18" s="474">
        <v>1800000</v>
      </c>
      <c r="D18" s="475">
        <v>1800000</v>
      </c>
      <c r="E18" s="476">
        <v>1800000</v>
      </c>
      <c r="F18" s="549"/>
    </row>
    <row r="19" spans="1:6" ht="13.8">
      <c r="A19" s="497"/>
      <c r="B19" s="500"/>
      <c r="C19" s="474"/>
      <c r="D19" s="475"/>
      <c r="E19" s="476"/>
      <c r="F19" s="549"/>
    </row>
    <row r="20" spans="1:6" ht="13.8">
      <c r="A20" s="497"/>
      <c r="B20" s="479"/>
      <c r="C20" s="474"/>
      <c r="D20" s="475"/>
      <c r="E20" s="476"/>
      <c r="F20" s="549"/>
    </row>
    <row r="21" spans="1:6">
      <c r="A21" s="478"/>
      <c r="B21" s="479"/>
      <c r="C21" s="474"/>
      <c r="D21" s="475"/>
      <c r="E21" s="476"/>
      <c r="F21" s="549"/>
    </row>
    <row r="22" spans="1:6">
      <c r="A22" s="478"/>
      <c r="B22" s="479"/>
      <c r="C22" s="474"/>
      <c r="D22" s="475"/>
      <c r="E22" s="476"/>
      <c r="F22" s="549"/>
    </row>
    <row r="23" spans="1:6">
      <c r="A23" s="478"/>
      <c r="B23" s="479"/>
      <c r="C23" s="474"/>
      <c r="D23" s="475"/>
      <c r="E23" s="476"/>
      <c r="F23" s="549"/>
    </row>
    <row r="24" spans="1:6">
      <c r="A24" s="478"/>
      <c r="B24" s="479"/>
      <c r="C24" s="474"/>
      <c r="D24" s="475"/>
      <c r="E24" s="476"/>
      <c r="F24" s="549"/>
    </row>
    <row r="25" spans="1:6">
      <c r="A25" s="478"/>
      <c r="B25" s="479"/>
      <c r="C25" s="474"/>
      <c r="D25" s="475"/>
      <c r="E25" s="476"/>
      <c r="F25" s="549"/>
    </row>
    <row r="26" spans="1:6" ht="13.8" thickBot="1">
      <c r="A26" s="480"/>
      <c r="B26" s="481"/>
      <c r="C26" s="482"/>
      <c r="D26" s="482"/>
      <c r="E26" s="483"/>
      <c r="F26" s="549"/>
    </row>
    <row r="27" spans="1:6" s="488" customFormat="1" ht="19.5" customHeight="1" thickBot="1">
      <c r="A27" s="484"/>
      <c r="B27" s="485" t="s">
        <v>35</v>
      </c>
      <c r="C27" s="486">
        <f>C14+C15+C16+C18</f>
        <v>14903790</v>
      </c>
      <c r="D27" s="486">
        <f>D14+D15+D16+D17+D18</f>
        <v>15007219</v>
      </c>
      <c r="E27" s="487">
        <f>E14+E15+E16+E18+E17</f>
        <v>15007219</v>
      </c>
      <c r="F27" s="549"/>
    </row>
    <row r="28" spans="1:6">
      <c r="A28" s="551"/>
      <c r="B28" s="551"/>
    </row>
  </sheetData>
  <mergeCells count="4">
    <mergeCell ref="B1:E1"/>
    <mergeCell ref="F1:F27"/>
    <mergeCell ref="B2:D2"/>
    <mergeCell ref="A28:B2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topLeftCell="C58" zoomScale="120" zoomScaleNormal="120" zoomScaleSheetLayoutView="100" workbookViewId="0">
      <selection activeCell="D140" sqref="D140"/>
    </sheetView>
  </sheetViews>
  <sheetFormatPr defaultColWidth="9.33203125" defaultRowHeight="15.6"/>
  <cols>
    <col min="1" max="1" width="9" style="126" customWidth="1"/>
    <col min="2" max="2" width="68.77734375" style="126" customWidth="1"/>
    <col min="3" max="3" width="18.77734375" style="126" customWidth="1"/>
    <col min="4" max="5" width="18.77734375" style="127" customWidth="1"/>
    <col min="6" max="16384" width="9.33203125" style="148"/>
  </cols>
  <sheetData>
    <row r="1" spans="1:5">
      <c r="A1" s="507" t="str">
        <f>CONCATENATE("1. tájékoztató tábla ",Z_ALAPADATOK!A7," ",Z_ALAPADATOK!B7," ",Z_ALAPADATOK!C7," ",Z_ALAPADATOK!D7," ",Z_ALAPADATOK!E7," ",Z_ALAPADATOK!F7," ",Z_ALAPADATOK!G7," ",Z_ALAPADATOK!H7)</f>
        <v>1. tájékoztató tábla a 5 / 2019. ( V.10 ) önkormányzati rendelethez</v>
      </c>
      <c r="B1" s="508"/>
      <c r="C1" s="508"/>
      <c r="D1" s="508"/>
      <c r="E1" s="508"/>
    </row>
    <row r="2" spans="1:5">
      <c r="A2" s="509" t="str">
        <f>CONCATENATE(Z_ALAPADATOK!A3)</f>
        <v>Bosta Községi Önkormányzat</v>
      </c>
      <c r="B2" s="510"/>
      <c r="C2" s="510"/>
      <c r="D2" s="510"/>
      <c r="E2" s="510"/>
    </row>
    <row r="3" spans="1:5">
      <c r="A3" s="509" t="s">
        <v>708</v>
      </c>
      <c r="B3" s="510"/>
      <c r="C3" s="510"/>
      <c r="D3" s="510"/>
      <c r="E3" s="510"/>
    </row>
    <row r="4" spans="1:5" ht="15.9" customHeight="1">
      <c r="A4" s="519" t="s">
        <v>1</v>
      </c>
      <c r="B4" s="519"/>
      <c r="C4" s="519"/>
      <c r="D4" s="519"/>
      <c r="E4" s="519"/>
    </row>
    <row r="5" spans="1:5" ht="15.9" customHeight="1" thickBot="1">
      <c r="A5" s="409" t="s">
        <v>81</v>
      </c>
      <c r="B5" s="409"/>
      <c r="C5" s="409"/>
      <c r="D5" s="410"/>
      <c r="E5" s="410"/>
    </row>
    <row r="6" spans="1:5" ht="15.9" customHeight="1">
      <c r="A6" s="552" t="s">
        <v>46</v>
      </c>
      <c r="B6" s="554" t="s">
        <v>3</v>
      </c>
      <c r="C6" s="556" t="s">
        <v>689</v>
      </c>
      <c r="D6" s="558" t="s">
        <v>690</v>
      </c>
      <c r="E6" s="559"/>
    </row>
    <row r="7" spans="1:5" ht="38.1" customHeight="1" thickBot="1">
      <c r="A7" s="553"/>
      <c r="B7" s="555"/>
      <c r="C7" s="557"/>
      <c r="D7" s="411" t="s">
        <v>394</v>
      </c>
      <c r="E7" s="255" t="s">
        <v>392</v>
      </c>
    </row>
    <row r="8" spans="1:5" s="149" customFormat="1" ht="12" customHeight="1" thickBot="1">
      <c r="A8" s="412" t="s">
        <v>343</v>
      </c>
      <c r="B8" s="413" t="s">
        <v>344</v>
      </c>
      <c r="C8" s="413" t="s">
        <v>345</v>
      </c>
      <c r="D8" s="413" t="s">
        <v>346</v>
      </c>
      <c r="E8" s="414" t="s">
        <v>348</v>
      </c>
    </row>
    <row r="9" spans="1:5" s="150" customFormat="1" ht="12" customHeight="1" thickBot="1">
      <c r="A9" s="18" t="s">
        <v>4</v>
      </c>
      <c r="B9" s="304" t="s">
        <v>139</v>
      </c>
      <c r="C9" s="138">
        <f>+C10+C11+C12+C13+C14+C15</f>
        <v>17000182</v>
      </c>
      <c r="D9" s="138">
        <f>+D10+D11+D12+D13+D14+D15</f>
        <v>16072749</v>
      </c>
      <c r="E9" s="80">
        <f>+E10+E11+E12+E13+E14+E15</f>
        <v>16072749</v>
      </c>
    </row>
    <row r="10" spans="1:5" s="150" customFormat="1" ht="12" customHeight="1">
      <c r="A10" s="13" t="s">
        <v>58</v>
      </c>
      <c r="B10" s="305" t="s">
        <v>140</v>
      </c>
      <c r="C10" s="140">
        <v>9923205</v>
      </c>
      <c r="D10" s="140">
        <v>7570280</v>
      </c>
      <c r="E10" s="82">
        <v>7570280</v>
      </c>
    </row>
    <row r="11" spans="1:5" s="150" customFormat="1" ht="12" customHeight="1">
      <c r="A11" s="12" t="s">
        <v>59</v>
      </c>
      <c r="B11" s="306" t="s">
        <v>141</v>
      </c>
      <c r="C11" s="139"/>
      <c r="D11" s="139"/>
      <c r="E11" s="81"/>
    </row>
    <row r="12" spans="1:5" s="150" customFormat="1" ht="12" customHeight="1">
      <c r="A12" s="12" t="s">
        <v>60</v>
      </c>
      <c r="B12" s="306" t="s">
        <v>142</v>
      </c>
      <c r="C12" s="139">
        <v>4238457</v>
      </c>
      <c r="D12" s="139">
        <v>5636939</v>
      </c>
      <c r="E12" s="81">
        <v>5636939</v>
      </c>
    </row>
    <row r="13" spans="1:5" s="150" customFormat="1" ht="12" customHeight="1">
      <c r="A13" s="12" t="s">
        <v>61</v>
      </c>
      <c r="B13" s="306" t="s">
        <v>143</v>
      </c>
      <c r="C13" s="139">
        <v>1200000</v>
      </c>
      <c r="D13" s="139">
        <v>1800000</v>
      </c>
      <c r="E13" s="81">
        <v>1800000</v>
      </c>
    </row>
    <row r="14" spans="1:5" s="150" customFormat="1" ht="12" customHeight="1">
      <c r="A14" s="12" t="s">
        <v>78</v>
      </c>
      <c r="B14" s="306" t="s">
        <v>292</v>
      </c>
      <c r="C14" s="307">
        <v>11970</v>
      </c>
      <c r="D14" s="139">
        <v>7980</v>
      </c>
      <c r="E14" s="81">
        <v>7980</v>
      </c>
    </row>
    <row r="15" spans="1:5" s="150" customFormat="1" ht="12" customHeight="1" thickBot="1">
      <c r="A15" s="14" t="s">
        <v>62</v>
      </c>
      <c r="B15" s="308" t="s">
        <v>443</v>
      </c>
      <c r="C15" s="309">
        <v>1626550</v>
      </c>
      <c r="D15" s="141">
        <v>1057550</v>
      </c>
      <c r="E15" s="83">
        <v>1057550</v>
      </c>
    </row>
    <row r="16" spans="1:5" s="150" customFormat="1" ht="12" customHeight="1" thickBot="1">
      <c r="A16" s="18" t="s">
        <v>5</v>
      </c>
      <c r="B16" s="310" t="s">
        <v>144</v>
      </c>
      <c r="C16" s="138">
        <f>+C17+C18+C19+C20+C21</f>
        <v>15095077</v>
      </c>
      <c r="D16" s="138">
        <f>+D17+D18+D19+D20+D21</f>
        <v>6575453</v>
      </c>
      <c r="E16" s="80">
        <f>+E17+E18+E19+E20+E21</f>
        <v>6575453</v>
      </c>
    </row>
    <row r="17" spans="1:5" s="150" customFormat="1" ht="12" customHeight="1">
      <c r="A17" s="13" t="s">
        <v>64</v>
      </c>
      <c r="B17" s="305" t="s">
        <v>145</v>
      </c>
      <c r="C17" s="140"/>
      <c r="D17" s="140"/>
      <c r="E17" s="82"/>
    </row>
    <row r="18" spans="1:5" s="150" customFormat="1" ht="12" customHeight="1">
      <c r="A18" s="12" t="s">
        <v>65</v>
      </c>
      <c r="B18" s="306" t="s">
        <v>146</v>
      </c>
      <c r="C18" s="139"/>
      <c r="D18" s="139"/>
      <c r="E18" s="81"/>
    </row>
    <row r="19" spans="1:5" s="150" customFormat="1" ht="12" customHeight="1">
      <c r="A19" s="12" t="s">
        <v>66</v>
      </c>
      <c r="B19" s="306" t="s">
        <v>284</v>
      </c>
      <c r="C19" s="139"/>
      <c r="D19" s="139"/>
      <c r="E19" s="81"/>
    </row>
    <row r="20" spans="1:5" s="150" customFormat="1" ht="12" customHeight="1">
      <c r="A20" s="12" t="s">
        <v>67</v>
      </c>
      <c r="B20" s="306" t="s">
        <v>285</v>
      </c>
      <c r="C20" s="139"/>
      <c r="D20" s="139"/>
      <c r="E20" s="81"/>
    </row>
    <row r="21" spans="1:5" s="150" customFormat="1" ht="12" customHeight="1">
      <c r="A21" s="12" t="s">
        <v>68</v>
      </c>
      <c r="B21" s="306" t="s">
        <v>147</v>
      </c>
      <c r="C21" s="139">
        <v>15095077</v>
      </c>
      <c r="D21" s="139">
        <v>6575453</v>
      </c>
      <c r="E21" s="81">
        <v>6575453</v>
      </c>
    </row>
    <row r="22" spans="1:5" s="150" customFormat="1" ht="12" customHeight="1" thickBot="1">
      <c r="A22" s="14" t="s">
        <v>74</v>
      </c>
      <c r="B22" s="308" t="s">
        <v>148</v>
      </c>
      <c r="C22" s="141"/>
      <c r="D22" s="141"/>
      <c r="E22" s="83"/>
    </row>
    <row r="23" spans="1:5" s="150" customFormat="1" ht="12" customHeight="1" thickBot="1">
      <c r="A23" s="18" t="s">
        <v>6</v>
      </c>
      <c r="B23" s="304" t="s">
        <v>149</v>
      </c>
      <c r="C23" s="138">
        <f>+C24+C25+C26+C27+C28</f>
        <v>750000</v>
      </c>
      <c r="D23" s="138">
        <f>+D24+D25+D26+D27+D28</f>
        <v>8167946</v>
      </c>
      <c r="E23" s="80">
        <f>+E24+E25+E26+E27+E28</f>
        <v>8167946</v>
      </c>
    </row>
    <row r="24" spans="1:5" s="150" customFormat="1" ht="12" customHeight="1">
      <c r="A24" s="13" t="s">
        <v>47</v>
      </c>
      <c r="B24" s="305" t="s">
        <v>150</v>
      </c>
      <c r="C24" s="140">
        <v>750000</v>
      </c>
      <c r="D24" s="140">
        <v>8167946</v>
      </c>
      <c r="E24" s="82">
        <v>8167946</v>
      </c>
    </row>
    <row r="25" spans="1:5" s="150" customFormat="1" ht="12" customHeight="1">
      <c r="A25" s="12" t="s">
        <v>48</v>
      </c>
      <c r="B25" s="306" t="s">
        <v>151</v>
      </c>
      <c r="C25" s="139"/>
      <c r="D25" s="139"/>
      <c r="E25" s="81"/>
    </row>
    <row r="26" spans="1:5" s="150" customFormat="1" ht="12" customHeight="1">
      <c r="A26" s="12" t="s">
        <v>49</v>
      </c>
      <c r="B26" s="306" t="s">
        <v>286</v>
      </c>
      <c r="C26" s="139"/>
      <c r="D26" s="139"/>
      <c r="E26" s="81"/>
    </row>
    <row r="27" spans="1:5" s="150" customFormat="1" ht="12" customHeight="1">
      <c r="A27" s="12" t="s">
        <v>50</v>
      </c>
      <c r="B27" s="306" t="s">
        <v>287</v>
      </c>
      <c r="C27" s="139"/>
      <c r="D27" s="139"/>
      <c r="E27" s="81"/>
    </row>
    <row r="28" spans="1:5" s="150" customFormat="1" ht="12" customHeight="1">
      <c r="A28" s="12" t="s">
        <v>91</v>
      </c>
      <c r="B28" s="306" t="s">
        <v>152</v>
      </c>
      <c r="C28" s="139"/>
      <c r="D28" s="139"/>
      <c r="E28" s="81"/>
    </row>
    <row r="29" spans="1:5" s="150" customFormat="1" ht="12" customHeight="1" thickBot="1">
      <c r="A29" s="14" t="s">
        <v>92</v>
      </c>
      <c r="B29" s="308" t="s">
        <v>153</v>
      </c>
      <c r="C29" s="141"/>
      <c r="D29" s="141"/>
      <c r="E29" s="83"/>
    </row>
    <row r="30" spans="1:5" s="150" customFormat="1" ht="12" customHeight="1" thickBot="1">
      <c r="A30" s="25" t="s">
        <v>93</v>
      </c>
      <c r="B30" s="19" t="s">
        <v>444</v>
      </c>
      <c r="C30" s="144">
        <f>SUM(C31:C36)</f>
        <v>2658590</v>
      </c>
      <c r="D30" s="144">
        <f>SUM(D31:D36)</f>
        <v>1970000</v>
      </c>
      <c r="E30" s="179">
        <f>SUM(E31:E36)</f>
        <v>2147130</v>
      </c>
    </row>
    <row r="31" spans="1:5" s="150" customFormat="1" ht="12" customHeight="1">
      <c r="A31" s="167" t="s">
        <v>154</v>
      </c>
      <c r="B31" s="151" t="s">
        <v>420</v>
      </c>
      <c r="C31" s="140"/>
      <c r="D31" s="140"/>
      <c r="E31" s="82"/>
    </row>
    <row r="32" spans="1:5" s="150" customFormat="1" ht="12" customHeight="1">
      <c r="A32" s="168" t="s">
        <v>155</v>
      </c>
      <c r="B32" s="152" t="s">
        <v>699</v>
      </c>
      <c r="C32" s="139">
        <v>177750</v>
      </c>
      <c r="D32" s="139">
        <v>200000</v>
      </c>
      <c r="E32" s="81">
        <v>203125</v>
      </c>
    </row>
    <row r="33" spans="1:5" s="150" customFormat="1" ht="12" customHeight="1">
      <c r="A33" s="168" t="s">
        <v>156</v>
      </c>
      <c r="B33" s="152" t="s">
        <v>422</v>
      </c>
      <c r="C33" s="139">
        <v>2215550</v>
      </c>
      <c r="D33" s="139">
        <v>1500000</v>
      </c>
      <c r="E33" s="81">
        <v>1771884</v>
      </c>
    </row>
    <row r="34" spans="1:5" s="150" customFormat="1" ht="12" customHeight="1">
      <c r="A34" s="168" t="s">
        <v>424</v>
      </c>
      <c r="B34" s="152" t="s">
        <v>158</v>
      </c>
      <c r="C34" s="139">
        <v>224214</v>
      </c>
      <c r="D34" s="139">
        <v>200000</v>
      </c>
      <c r="E34" s="81">
        <v>165865</v>
      </c>
    </row>
    <row r="35" spans="1:5" s="150" customFormat="1" ht="12" customHeight="1">
      <c r="A35" s="168" t="s">
        <v>425</v>
      </c>
      <c r="B35" s="152" t="s">
        <v>159</v>
      </c>
      <c r="C35" s="139"/>
      <c r="D35" s="139"/>
      <c r="E35" s="81"/>
    </row>
    <row r="36" spans="1:5" s="150" customFormat="1" ht="12" customHeight="1" thickBot="1">
      <c r="A36" s="169" t="s">
        <v>426</v>
      </c>
      <c r="B36" s="89" t="s">
        <v>160</v>
      </c>
      <c r="C36" s="141">
        <v>41076</v>
      </c>
      <c r="D36" s="141">
        <v>70000</v>
      </c>
      <c r="E36" s="83">
        <v>6256</v>
      </c>
    </row>
    <row r="37" spans="1:5" s="150" customFormat="1" ht="12" customHeight="1" thickBot="1">
      <c r="A37" s="18" t="s">
        <v>8</v>
      </c>
      <c r="B37" s="304" t="s">
        <v>445</v>
      </c>
      <c r="C37" s="138">
        <f>SUM(C38:C47)</f>
        <v>905708</v>
      </c>
      <c r="D37" s="138">
        <f>SUM(D38:D47)</f>
        <v>318000</v>
      </c>
      <c r="E37" s="80">
        <f>SUM(E38:E47)</f>
        <v>1090286</v>
      </c>
    </row>
    <row r="38" spans="1:5" s="150" customFormat="1" ht="12" customHeight="1">
      <c r="A38" s="13" t="s">
        <v>51</v>
      </c>
      <c r="B38" s="305" t="s">
        <v>163</v>
      </c>
      <c r="C38" s="140"/>
      <c r="D38" s="140"/>
      <c r="E38" s="82"/>
    </row>
    <row r="39" spans="1:5" s="150" customFormat="1" ht="12" customHeight="1">
      <c r="A39" s="12" t="s">
        <v>52</v>
      </c>
      <c r="B39" s="306" t="s">
        <v>164</v>
      </c>
      <c r="C39" s="139">
        <v>362920</v>
      </c>
      <c r="D39" s="139"/>
      <c r="E39" s="81">
        <v>433080</v>
      </c>
    </row>
    <row r="40" spans="1:5" s="150" customFormat="1" ht="12" customHeight="1">
      <c r="A40" s="12" t="s">
        <v>53</v>
      </c>
      <c r="B40" s="306" t="s">
        <v>165</v>
      </c>
      <c r="C40" s="139">
        <v>128555</v>
      </c>
      <c r="D40" s="139">
        <v>153000</v>
      </c>
      <c r="E40" s="81">
        <v>141052</v>
      </c>
    </row>
    <row r="41" spans="1:5" s="150" customFormat="1" ht="12" customHeight="1">
      <c r="A41" s="12" t="s">
        <v>95</v>
      </c>
      <c r="B41" s="306" t="s">
        <v>166</v>
      </c>
      <c r="C41" s="139">
        <v>27400</v>
      </c>
      <c r="D41" s="139"/>
      <c r="E41" s="81"/>
    </row>
    <row r="42" spans="1:5" s="150" customFormat="1" ht="12" customHeight="1">
      <c r="A42" s="12" t="s">
        <v>96</v>
      </c>
      <c r="B42" s="306" t="s">
        <v>167</v>
      </c>
      <c r="C42" s="139"/>
      <c r="D42" s="139"/>
      <c r="E42" s="81"/>
    </row>
    <row r="43" spans="1:5" s="150" customFormat="1" ht="12" customHeight="1">
      <c r="A43" s="12" t="s">
        <v>97</v>
      </c>
      <c r="B43" s="306" t="s">
        <v>168</v>
      </c>
      <c r="C43" s="139"/>
      <c r="D43" s="139"/>
      <c r="E43" s="81"/>
    </row>
    <row r="44" spans="1:5" s="150" customFormat="1" ht="12" customHeight="1">
      <c r="A44" s="12" t="s">
        <v>98</v>
      </c>
      <c r="B44" s="306" t="s">
        <v>169</v>
      </c>
      <c r="C44" s="139"/>
      <c r="D44" s="139"/>
      <c r="E44" s="81"/>
    </row>
    <row r="45" spans="1:5" s="150" customFormat="1" ht="12" customHeight="1">
      <c r="A45" s="12" t="s">
        <v>99</v>
      </c>
      <c r="B45" s="306" t="s">
        <v>170</v>
      </c>
      <c r="C45" s="139">
        <v>235</v>
      </c>
      <c r="D45" s="139">
        <v>5000</v>
      </c>
      <c r="E45" s="81">
        <v>2984</v>
      </c>
    </row>
    <row r="46" spans="1:5" s="150" customFormat="1" ht="12" customHeight="1">
      <c r="A46" s="12" t="s">
        <v>161</v>
      </c>
      <c r="B46" s="306" t="s">
        <v>171</v>
      </c>
      <c r="C46" s="142"/>
      <c r="D46" s="142"/>
      <c r="E46" s="84"/>
    </row>
    <row r="47" spans="1:5" s="150" customFormat="1" ht="12" customHeight="1" thickBot="1">
      <c r="A47" s="14" t="s">
        <v>162</v>
      </c>
      <c r="B47" s="308" t="s">
        <v>172</v>
      </c>
      <c r="C47" s="143">
        <v>386598</v>
      </c>
      <c r="D47" s="143">
        <v>160000</v>
      </c>
      <c r="E47" s="85">
        <v>513170</v>
      </c>
    </row>
    <row r="48" spans="1:5" s="150" customFormat="1" ht="12" customHeight="1" thickBot="1">
      <c r="A48" s="18" t="s">
        <v>9</v>
      </c>
      <c r="B48" s="304" t="s">
        <v>173</v>
      </c>
      <c r="C48" s="138">
        <f>SUM(C49:C53)</f>
        <v>0</v>
      </c>
      <c r="D48" s="138">
        <f>SUM(D49:D53)</f>
        <v>0</v>
      </c>
      <c r="E48" s="80">
        <f>SUM(E49:E53)</f>
        <v>500000</v>
      </c>
    </row>
    <row r="49" spans="1:5" s="150" customFormat="1" ht="12" customHeight="1">
      <c r="A49" s="13" t="s">
        <v>54</v>
      </c>
      <c r="B49" s="305" t="s">
        <v>177</v>
      </c>
      <c r="C49" s="181"/>
      <c r="D49" s="181"/>
      <c r="E49" s="86"/>
    </row>
    <row r="50" spans="1:5" s="150" customFormat="1" ht="12" customHeight="1">
      <c r="A50" s="12" t="s">
        <v>55</v>
      </c>
      <c r="B50" s="306" t="s">
        <v>178</v>
      </c>
      <c r="C50" s="142"/>
      <c r="D50" s="142"/>
      <c r="E50" s="84"/>
    </row>
    <row r="51" spans="1:5" s="150" customFormat="1" ht="12" customHeight="1">
      <c r="A51" s="12" t="s">
        <v>174</v>
      </c>
      <c r="B51" s="306" t="s">
        <v>179</v>
      </c>
      <c r="C51" s="142"/>
      <c r="D51" s="142"/>
      <c r="E51" s="84">
        <v>500000</v>
      </c>
    </row>
    <row r="52" spans="1:5" s="150" customFormat="1" ht="12" customHeight="1">
      <c r="A52" s="12" t="s">
        <v>175</v>
      </c>
      <c r="B52" s="306" t="s">
        <v>180</v>
      </c>
      <c r="C52" s="142"/>
      <c r="D52" s="142"/>
      <c r="E52" s="84"/>
    </row>
    <row r="53" spans="1:5" s="150" customFormat="1" ht="12" customHeight="1" thickBot="1">
      <c r="A53" s="14" t="s">
        <v>176</v>
      </c>
      <c r="B53" s="308" t="s">
        <v>181</v>
      </c>
      <c r="C53" s="143"/>
      <c r="D53" s="143"/>
      <c r="E53" s="85"/>
    </row>
    <row r="54" spans="1:5" s="150" customFormat="1" ht="13.8" thickBot="1">
      <c r="A54" s="18" t="s">
        <v>100</v>
      </c>
      <c r="B54" s="304" t="s">
        <v>182</v>
      </c>
      <c r="C54" s="138">
        <f>SUM(C55:C57)</f>
        <v>160000</v>
      </c>
      <c r="D54" s="138">
        <f>SUM(D55:D57)</f>
        <v>0</v>
      </c>
      <c r="E54" s="80">
        <f>SUM(E55:E57)</f>
        <v>9000</v>
      </c>
    </row>
    <row r="55" spans="1:5" s="150" customFormat="1" ht="13.2">
      <c r="A55" s="13" t="s">
        <v>56</v>
      </c>
      <c r="B55" s="305" t="s">
        <v>183</v>
      </c>
      <c r="C55" s="140"/>
      <c r="D55" s="140"/>
      <c r="E55" s="82"/>
    </row>
    <row r="56" spans="1:5" s="150" customFormat="1" ht="14.4" customHeight="1">
      <c r="A56" s="12" t="s">
        <v>57</v>
      </c>
      <c r="B56" s="306" t="s">
        <v>446</v>
      </c>
      <c r="C56" s="139">
        <v>160000</v>
      </c>
      <c r="D56" s="139"/>
      <c r="E56" s="81">
        <v>9000</v>
      </c>
    </row>
    <row r="57" spans="1:5" s="150" customFormat="1" ht="13.2">
      <c r="A57" s="12" t="s">
        <v>186</v>
      </c>
      <c r="B57" s="306" t="s">
        <v>184</v>
      </c>
      <c r="C57" s="139"/>
      <c r="D57" s="139"/>
      <c r="E57" s="81"/>
    </row>
    <row r="58" spans="1:5" s="150" customFormat="1" ht="13.8" thickBot="1">
      <c r="A58" s="14" t="s">
        <v>187</v>
      </c>
      <c r="B58" s="308" t="s">
        <v>185</v>
      </c>
      <c r="C58" s="141"/>
      <c r="D58" s="141"/>
      <c r="E58" s="83"/>
    </row>
    <row r="59" spans="1:5" s="150" customFormat="1" ht="13.8" thickBot="1">
      <c r="A59" s="18" t="s">
        <v>11</v>
      </c>
      <c r="B59" s="310" t="s">
        <v>188</v>
      </c>
      <c r="C59" s="138">
        <f>SUM(C60:C62)</f>
        <v>0</v>
      </c>
      <c r="D59" s="138">
        <f>SUM(D60:D62)</f>
        <v>0</v>
      </c>
      <c r="E59" s="80">
        <f>SUM(E60:E62)</f>
        <v>0</v>
      </c>
    </row>
    <row r="60" spans="1:5" s="150" customFormat="1" ht="13.2">
      <c r="A60" s="12" t="s">
        <v>101</v>
      </c>
      <c r="B60" s="305" t="s">
        <v>190</v>
      </c>
      <c r="C60" s="142"/>
      <c r="D60" s="142"/>
      <c r="E60" s="84"/>
    </row>
    <row r="61" spans="1:5" s="150" customFormat="1" ht="12.75" customHeight="1">
      <c r="A61" s="12" t="s">
        <v>102</v>
      </c>
      <c r="B61" s="306" t="s">
        <v>447</v>
      </c>
      <c r="C61" s="142"/>
      <c r="D61" s="142"/>
      <c r="E61" s="84"/>
    </row>
    <row r="62" spans="1:5" s="150" customFormat="1" ht="13.2">
      <c r="A62" s="12" t="s">
        <v>121</v>
      </c>
      <c r="B62" s="306" t="s">
        <v>191</v>
      </c>
      <c r="C62" s="142"/>
      <c r="D62" s="142"/>
      <c r="E62" s="84"/>
    </row>
    <row r="63" spans="1:5" s="150" customFormat="1" ht="13.8" thickBot="1">
      <c r="A63" s="12" t="s">
        <v>189</v>
      </c>
      <c r="B63" s="308" t="s">
        <v>192</v>
      </c>
      <c r="C63" s="142"/>
      <c r="D63" s="142"/>
      <c r="E63" s="84"/>
    </row>
    <row r="64" spans="1:5" s="150" customFormat="1" ht="13.8" thickBot="1">
      <c r="A64" s="18" t="s">
        <v>12</v>
      </c>
      <c r="B64" s="304" t="s">
        <v>193</v>
      </c>
      <c r="C64" s="144">
        <f>+C9+C16+C23+C30+C37+C48+C54+C59</f>
        <v>36569557</v>
      </c>
      <c r="D64" s="144">
        <f>+D9+D16+D23+D30+D37+D48+D54+D59</f>
        <v>33104148</v>
      </c>
      <c r="E64" s="179">
        <f>+E9+E16+E23+E30+E37+E48+E54+E59</f>
        <v>34562564</v>
      </c>
    </row>
    <row r="65" spans="1:5" s="150" customFormat="1" ht="13.8" thickBot="1">
      <c r="A65" s="182" t="s">
        <v>194</v>
      </c>
      <c r="B65" s="310" t="s">
        <v>448</v>
      </c>
      <c r="C65" s="138">
        <f>SUM(C66:C68)</f>
        <v>0</v>
      </c>
      <c r="D65" s="138">
        <f>SUM(D66:D68)</f>
        <v>0</v>
      </c>
      <c r="E65" s="80">
        <f>SUM(E66:E68)</f>
        <v>0</v>
      </c>
    </row>
    <row r="66" spans="1:5" s="150" customFormat="1" ht="13.2">
      <c r="A66" s="12" t="s">
        <v>222</v>
      </c>
      <c r="B66" s="305" t="s">
        <v>196</v>
      </c>
      <c r="C66" s="142"/>
      <c r="D66" s="142"/>
      <c r="E66" s="84"/>
    </row>
    <row r="67" spans="1:5" s="150" customFormat="1" ht="13.2">
      <c r="A67" s="12" t="s">
        <v>231</v>
      </c>
      <c r="B67" s="306" t="s">
        <v>197</v>
      </c>
      <c r="C67" s="142"/>
      <c r="D67" s="142"/>
      <c r="E67" s="84"/>
    </row>
    <row r="68" spans="1:5" s="150" customFormat="1" ht="13.8" thickBot="1">
      <c r="A68" s="12" t="s">
        <v>232</v>
      </c>
      <c r="B68" s="192" t="s">
        <v>320</v>
      </c>
      <c r="C68" s="142"/>
      <c r="D68" s="142"/>
      <c r="E68" s="84"/>
    </row>
    <row r="69" spans="1:5" s="150" customFormat="1" ht="13.8" thickBot="1">
      <c r="A69" s="182" t="s">
        <v>198</v>
      </c>
      <c r="B69" s="310" t="s">
        <v>199</v>
      </c>
      <c r="C69" s="138">
        <f>SUM(C70:C73)</f>
        <v>0</v>
      </c>
      <c r="D69" s="138">
        <f>SUM(D70:D73)</f>
        <v>0</v>
      </c>
      <c r="E69" s="80">
        <f>SUM(E70:E73)</f>
        <v>0</v>
      </c>
    </row>
    <row r="70" spans="1:5" s="150" customFormat="1" ht="13.2">
      <c r="A70" s="12" t="s">
        <v>79</v>
      </c>
      <c r="B70" s="311" t="s">
        <v>200</v>
      </c>
      <c r="C70" s="142"/>
      <c r="D70" s="142"/>
      <c r="E70" s="84"/>
    </row>
    <row r="71" spans="1:5" s="150" customFormat="1" ht="13.2">
      <c r="A71" s="12" t="s">
        <v>80</v>
      </c>
      <c r="B71" s="311" t="s">
        <v>434</v>
      </c>
      <c r="C71" s="142"/>
      <c r="D71" s="142"/>
      <c r="E71" s="84"/>
    </row>
    <row r="72" spans="1:5" s="150" customFormat="1" ht="12" customHeight="1">
      <c r="A72" s="12" t="s">
        <v>223</v>
      </c>
      <c r="B72" s="311" t="s">
        <v>201</v>
      </c>
      <c r="C72" s="142"/>
      <c r="D72" s="142"/>
      <c r="E72" s="84"/>
    </row>
    <row r="73" spans="1:5" s="150" customFormat="1" ht="12" customHeight="1" thickBot="1">
      <c r="A73" s="12" t="s">
        <v>224</v>
      </c>
      <c r="B73" s="312" t="s">
        <v>435</v>
      </c>
      <c r="C73" s="142"/>
      <c r="D73" s="142"/>
      <c r="E73" s="84"/>
    </row>
    <row r="74" spans="1:5" s="150" customFormat="1" ht="12" customHeight="1" thickBot="1">
      <c r="A74" s="182" t="s">
        <v>202</v>
      </c>
      <c r="B74" s="310" t="s">
        <v>203</v>
      </c>
      <c r="C74" s="138">
        <f>SUM(C75:C76)</f>
        <v>0</v>
      </c>
      <c r="D74" s="138">
        <f>SUM(D75:D76)</f>
        <v>13006936</v>
      </c>
      <c r="E74" s="80">
        <f>SUM(E75:E76)</f>
        <v>13006936</v>
      </c>
    </row>
    <row r="75" spans="1:5" s="150" customFormat="1" ht="12" customHeight="1">
      <c r="A75" s="12" t="s">
        <v>225</v>
      </c>
      <c r="B75" s="305" t="s">
        <v>204</v>
      </c>
      <c r="C75" s="142"/>
      <c r="D75" s="142">
        <v>742375</v>
      </c>
      <c r="E75" s="84">
        <v>742375</v>
      </c>
    </row>
    <row r="76" spans="1:5" s="150" customFormat="1" ht="12" customHeight="1" thickBot="1">
      <c r="A76" s="12" t="s">
        <v>226</v>
      </c>
      <c r="B76" s="308" t="s">
        <v>205</v>
      </c>
      <c r="C76" s="142"/>
      <c r="D76" s="142">
        <v>12264561</v>
      </c>
      <c r="E76" s="84">
        <v>12264561</v>
      </c>
    </row>
    <row r="77" spans="1:5" s="150" customFormat="1" ht="12" customHeight="1" thickBot="1">
      <c r="A77" s="182" t="s">
        <v>206</v>
      </c>
      <c r="B77" s="310" t="s">
        <v>207</v>
      </c>
      <c r="C77" s="138">
        <f>SUM(C78:C80)</f>
        <v>0</v>
      </c>
      <c r="D77" s="138">
        <f>SUM(D78:D80)</f>
        <v>0</v>
      </c>
      <c r="E77" s="80">
        <f>SUM(E78:E80)</f>
        <v>0</v>
      </c>
    </row>
    <row r="78" spans="1:5" s="150" customFormat="1" ht="12" customHeight="1">
      <c r="A78" s="12" t="s">
        <v>227</v>
      </c>
      <c r="B78" s="305" t="s">
        <v>208</v>
      </c>
      <c r="C78" s="142"/>
      <c r="D78" s="142"/>
      <c r="E78" s="84"/>
    </row>
    <row r="79" spans="1:5" s="150" customFormat="1" ht="12" customHeight="1">
      <c r="A79" s="12" t="s">
        <v>228</v>
      </c>
      <c r="B79" s="306" t="s">
        <v>209</v>
      </c>
      <c r="C79" s="142"/>
      <c r="D79" s="142"/>
      <c r="E79" s="84"/>
    </row>
    <row r="80" spans="1:5" s="150" customFormat="1" ht="12" customHeight="1" thickBot="1">
      <c r="A80" s="12" t="s">
        <v>229</v>
      </c>
      <c r="B80" s="313" t="s">
        <v>449</v>
      </c>
      <c r="C80" s="142"/>
      <c r="D80" s="142"/>
      <c r="E80" s="84"/>
    </row>
    <row r="81" spans="1:5" s="150" customFormat="1" ht="12" customHeight="1" thickBot="1">
      <c r="A81" s="182" t="s">
        <v>210</v>
      </c>
      <c r="B81" s="310" t="s">
        <v>230</v>
      </c>
      <c r="C81" s="138">
        <f>SUM(C82:C85)</f>
        <v>0</v>
      </c>
      <c r="D81" s="138">
        <f>SUM(D82:D85)</f>
        <v>0</v>
      </c>
      <c r="E81" s="80">
        <f>SUM(E82:E85)</f>
        <v>0</v>
      </c>
    </row>
    <row r="82" spans="1:5" s="150" customFormat="1" ht="12" customHeight="1">
      <c r="A82" s="314" t="s">
        <v>211</v>
      </c>
      <c r="B82" s="305" t="s">
        <v>212</v>
      </c>
      <c r="C82" s="142"/>
      <c r="D82" s="142"/>
      <c r="E82" s="84"/>
    </row>
    <row r="83" spans="1:5" s="150" customFormat="1" ht="12" customHeight="1">
      <c r="A83" s="315" t="s">
        <v>213</v>
      </c>
      <c r="B83" s="306" t="s">
        <v>214</v>
      </c>
      <c r="C83" s="142"/>
      <c r="D83" s="142"/>
      <c r="E83" s="84"/>
    </row>
    <row r="84" spans="1:5" s="150" customFormat="1" ht="12" customHeight="1">
      <c r="A84" s="315" t="s">
        <v>215</v>
      </c>
      <c r="B84" s="306" t="s">
        <v>216</v>
      </c>
      <c r="C84" s="142"/>
      <c r="D84" s="142"/>
      <c r="E84" s="84"/>
    </row>
    <row r="85" spans="1:5" s="150" customFormat="1" ht="12" customHeight="1" thickBot="1">
      <c r="A85" s="316" t="s">
        <v>217</v>
      </c>
      <c r="B85" s="308" t="s">
        <v>218</v>
      </c>
      <c r="C85" s="142"/>
      <c r="D85" s="142"/>
      <c r="E85" s="84"/>
    </row>
    <row r="86" spans="1:5" s="150" customFormat="1" ht="12" customHeight="1" thickBot="1">
      <c r="A86" s="182" t="s">
        <v>219</v>
      </c>
      <c r="B86" s="310" t="s">
        <v>220</v>
      </c>
      <c r="C86" s="184"/>
      <c r="D86" s="184"/>
      <c r="E86" s="185"/>
    </row>
    <row r="87" spans="1:5" s="150" customFormat="1" ht="13.5" customHeight="1" thickBot="1">
      <c r="A87" s="182" t="s">
        <v>221</v>
      </c>
      <c r="B87" s="317" t="s">
        <v>450</v>
      </c>
      <c r="C87" s="144">
        <f>+C65+C69+C74+C77+C81+C86</f>
        <v>0</v>
      </c>
      <c r="D87" s="144">
        <f>+D65+D69+D74+D77+D81+D86</f>
        <v>13006936</v>
      </c>
      <c r="E87" s="179">
        <f>+E65+E69+E74+E77+E81+E86</f>
        <v>13006936</v>
      </c>
    </row>
    <row r="88" spans="1:5" s="150" customFormat="1" ht="12" customHeight="1" thickBot="1">
      <c r="A88" s="183" t="s">
        <v>233</v>
      </c>
      <c r="B88" s="318" t="s">
        <v>451</v>
      </c>
      <c r="C88" s="144">
        <f>+C64+C87</f>
        <v>36569557</v>
      </c>
      <c r="D88" s="144">
        <f>+D64+D87</f>
        <v>46111084</v>
      </c>
      <c r="E88" s="179">
        <f>+E64+E87</f>
        <v>47569500</v>
      </c>
    </row>
    <row r="89" spans="1:5" ht="16.5" customHeight="1">
      <c r="A89" s="520" t="s">
        <v>32</v>
      </c>
      <c r="B89" s="520"/>
      <c r="C89" s="520"/>
      <c r="D89" s="520"/>
      <c r="E89" s="520"/>
    </row>
    <row r="90" spans="1:5" s="159" customFormat="1" ht="16.5" customHeight="1" thickBot="1">
      <c r="A90" s="319" t="s">
        <v>82</v>
      </c>
      <c r="B90" s="319"/>
      <c r="C90" s="319"/>
      <c r="D90" s="58"/>
      <c r="E90" s="58">
        <f>E5</f>
        <v>0</v>
      </c>
    </row>
    <row r="91" spans="1:5" s="159" customFormat="1" ht="16.5" customHeight="1">
      <c r="A91" s="560" t="s">
        <v>46</v>
      </c>
      <c r="B91" s="517" t="s">
        <v>368</v>
      </c>
      <c r="C91" s="514" t="str">
        <f>+C6</f>
        <v>2017. évi tény</v>
      </c>
      <c r="D91" s="563" t="str">
        <f>+D6</f>
        <v>2018. évi</v>
      </c>
      <c r="E91" s="564"/>
    </row>
    <row r="92" spans="1:5" ht="38.1" customHeight="1" thickBot="1">
      <c r="A92" s="561"/>
      <c r="B92" s="562"/>
      <c r="C92" s="515"/>
      <c r="D92" s="212" t="s">
        <v>394</v>
      </c>
      <c r="E92" s="303" t="s">
        <v>392</v>
      </c>
    </row>
    <row r="93" spans="1:5" s="149" customFormat="1" ht="12" customHeight="1" thickBot="1">
      <c r="A93" s="25" t="s">
        <v>343</v>
      </c>
      <c r="B93" s="26" t="s">
        <v>344</v>
      </c>
      <c r="C93" s="26" t="s">
        <v>345</v>
      </c>
      <c r="D93" s="26" t="s">
        <v>346</v>
      </c>
      <c r="E93" s="320" t="s">
        <v>348</v>
      </c>
    </row>
    <row r="94" spans="1:5" ht="12" customHeight="1" thickBot="1">
      <c r="A94" s="20" t="s">
        <v>4</v>
      </c>
      <c r="B94" s="24" t="s">
        <v>452</v>
      </c>
      <c r="C94" s="137">
        <f>SUM(C95:C99)</f>
        <v>29513325</v>
      </c>
      <c r="D94" s="137">
        <f>+D95+D96+D97+D98+D99</f>
        <v>26952156</v>
      </c>
      <c r="E94" s="199">
        <f>+E95+E96+E97+E98+E99</f>
        <v>23658507</v>
      </c>
    </row>
    <row r="95" spans="1:5" ht="12" customHeight="1">
      <c r="A95" s="15" t="s">
        <v>58</v>
      </c>
      <c r="B95" s="321" t="s">
        <v>33</v>
      </c>
      <c r="C95" s="206">
        <v>16695693</v>
      </c>
      <c r="D95" s="206">
        <v>12201455</v>
      </c>
      <c r="E95" s="200">
        <v>11289872</v>
      </c>
    </row>
    <row r="96" spans="1:5" ht="12" customHeight="1">
      <c r="A96" s="12" t="s">
        <v>59</v>
      </c>
      <c r="B96" s="322" t="s">
        <v>103</v>
      </c>
      <c r="C96" s="139">
        <v>2508541</v>
      </c>
      <c r="D96" s="139">
        <v>1995763</v>
      </c>
      <c r="E96" s="81">
        <v>1713599</v>
      </c>
    </row>
    <row r="97" spans="1:5" ht="12" customHeight="1">
      <c r="A97" s="12" t="s">
        <v>60</v>
      </c>
      <c r="B97" s="322" t="s">
        <v>77</v>
      </c>
      <c r="C97" s="141">
        <v>7912453</v>
      </c>
      <c r="D97" s="141">
        <v>9013963</v>
      </c>
      <c r="E97" s="83">
        <v>7095511</v>
      </c>
    </row>
    <row r="98" spans="1:5" ht="12" customHeight="1">
      <c r="A98" s="12" t="s">
        <v>61</v>
      </c>
      <c r="B98" s="323" t="s">
        <v>104</v>
      </c>
      <c r="C98" s="141">
        <v>1722000</v>
      </c>
      <c r="D98" s="141">
        <v>2100450</v>
      </c>
      <c r="E98" s="83">
        <v>2024000</v>
      </c>
    </row>
    <row r="99" spans="1:5" ht="12" customHeight="1">
      <c r="A99" s="12" t="s">
        <v>69</v>
      </c>
      <c r="B99" s="324" t="s">
        <v>105</v>
      </c>
      <c r="C99" s="141">
        <v>674638</v>
      </c>
      <c r="D99" s="141">
        <v>1640525</v>
      </c>
      <c r="E99" s="83">
        <v>1535525</v>
      </c>
    </row>
    <row r="100" spans="1:5" ht="12" customHeight="1">
      <c r="A100" s="12" t="s">
        <v>62</v>
      </c>
      <c r="B100" s="322" t="s">
        <v>453</v>
      </c>
      <c r="C100" s="141"/>
      <c r="D100" s="141"/>
      <c r="E100" s="83"/>
    </row>
    <row r="101" spans="1:5" ht="12" customHeight="1">
      <c r="A101" s="12" t="s">
        <v>63</v>
      </c>
      <c r="B101" s="325" t="s">
        <v>236</v>
      </c>
      <c r="C101" s="141"/>
      <c r="D101" s="141"/>
      <c r="E101" s="83"/>
    </row>
    <row r="102" spans="1:5" ht="12" customHeight="1">
      <c r="A102" s="12" t="s">
        <v>70</v>
      </c>
      <c r="B102" s="322" t="s">
        <v>237</v>
      </c>
      <c r="C102" s="141"/>
      <c r="D102" s="141"/>
      <c r="E102" s="83"/>
    </row>
    <row r="103" spans="1:5" ht="12" customHeight="1">
      <c r="A103" s="12" t="s">
        <v>71</v>
      </c>
      <c r="B103" s="322" t="s">
        <v>238</v>
      </c>
      <c r="C103" s="141"/>
      <c r="D103" s="141"/>
      <c r="E103" s="83"/>
    </row>
    <row r="104" spans="1:5" ht="12" customHeight="1">
      <c r="A104" s="12" t="s">
        <v>72</v>
      </c>
      <c r="B104" s="325" t="s">
        <v>239</v>
      </c>
      <c r="C104" s="141"/>
      <c r="D104" s="141">
        <v>711184</v>
      </c>
      <c r="E104" s="83">
        <v>711184</v>
      </c>
    </row>
    <row r="105" spans="1:5" ht="12" customHeight="1">
      <c r="A105" s="12" t="s">
        <v>73</v>
      </c>
      <c r="B105" s="325" t="s">
        <v>240</v>
      </c>
      <c r="C105" s="141"/>
      <c r="D105" s="141"/>
      <c r="E105" s="83"/>
    </row>
    <row r="106" spans="1:5" ht="12" customHeight="1">
      <c r="A106" s="12" t="s">
        <v>75</v>
      </c>
      <c r="B106" s="322" t="s">
        <v>241</v>
      </c>
      <c r="C106" s="141"/>
      <c r="D106" s="141"/>
      <c r="E106" s="83"/>
    </row>
    <row r="107" spans="1:5" ht="12" customHeight="1">
      <c r="A107" s="11" t="s">
        <v>106</v>
      </c>
      <c r="B107" s="326" t="s">
        <v>242</v>
      </c>
      <c r="C107" s="141"/>
      <c r="D107" s="141"/>
      <c r="E107" s="83"/>
    </row>
    <row r="108" spans="1:5" ht="12" customHeight="1">
      <c r="A108" s="12" t="s">
        <v>234</v>
      </c>
      <c r="B108" s="326" t="s">
        <v>243</v>
      </c>
      <c r="C108" s="141"/>
      <c r="D108" s="141"/>
      <c r="E108" s="83"/>
    </row>
    <row r="109" spans="1:5" ht="12" customHeight="1" thickBot="1">
      <c r="A109" s="16" t="s">
        <v>235</v>
      </c>
      <c r="B109" s="327" t="s">
        <v>244</v>
      </c>
      <c r="C109" s="207"/>
      <c r="D109" s="207">
        <v>186800</v>
      </c>
      <c r="E109" s="201">
        <v>81800</v>
      </c>
    </row>
    <row r="110" spans="1:5" ht="12" customHeight="1" thickBot="1">
      <c r="A110" s="18" t="s">
        <v>5</v>
      </c>
      <c r="B110" s="23" t="s">
        <v>454</v>
      </c>
      <c r="C110" s="138">
        <f>+C111+C113+C115</f>
        <v>4360877</v>
      </c>
      <c r="D110" s="138">
        <f>+D111+D113+D115</f>
        <v>15306723</v>
      </c>
      <c r="E110" s="80">
        <f>+E111+E113+E115</f>
        <v>14656438</v>
      </c>
    </row>
    <row r="111" spans="1:5" ht="12" customHeight="1">
      <c r="A111" s="13" t="s">
        <v>64</v>
      </c>
      <c r="B111" s="322" t="s">
        <v>120</v>
      </c>
      <c r="C111" s="140">
        <v>4360877</v>
      </c>
      <c r="D111" s="140">
        <v>3650000</v>
      </c>
      <c r="E111" s="82">
        <v>2999715</v>
      </c>
    </row>
    <row r="112" spans="1:5" ht="12" customHeight="1">
      <c r="A112" s="13" t="s">
        <v>65</v>
      </c>
      <c r="B112" s="326" t="s">
        <v>249</v>
      </c>
      <c r="C112" s="140"/>
      <c r="D112" s="140"/>
      <c r="E112" s="82"/>
    </row>
    <row r="113" spans="1:5">
      <c r="A113" s="13" t="s">
        <v>66</v>
      </c>
      <c r="B113" s="326" t="s">
        <v>107</v>
      </c>
      <c r="C113" s="139"/>
      <c r="D113" s="139">
        <v>11656723</v>
      </c>
      <c r="E113" s="81">
        <v>11656723</v>
      </c>
    </row>
    <row r="114" spans="1:5" ht="12" customHeight="1">
      <c r="A114" s="13" t="s">
        <v>67</v>
      </c>
      <c r="B114" s="326" t="s">
        <v>250</v>
      </c>
      <c r="C114" s="139"/>
      <c r="D114" s="139"/>
      <c r="E114" s="81"/>
    </row>
    <row r="115" spans="1:5" ht="12" customHeight="1">
      <c r="A115" s="13" t="s">
        <v>68</v>
      </c>
      <c r="B115" s="308" t="s">
        <v>122</v>
      </c>
      <c r="C115" s="139"/>
      <c r="D115" s="139"/>
      <c r="E115" s="81"/>
    </row>
    <row r="116" spans="1:5">
      <c r="A116" s="13" t="s">
        <v>74</v>
      </c>
      <c r="B116" s="306" t="s">
        <v>290</v>
      </c>
      <c r="C116" s="139"/>
      <c r="D116" s="139"/>
      <c r="E116" s="81"/>
    </row>
    <row r="117" spans="1:5">
      <c r="A117" s="13" t="s">
        <v>76</v>
      </c>
      <c r="B117" s="328" t="s">
        <v>255</v>
      </c>
      <c r="C117" s="139"/>
      <c r="D117" s="139"/>
      <c r="E117" s="81"/>
    </row>
    <row r="118" spans="1:5" ht="12" customHeight="1">
      <c r="A118" s="13" t="s">
        <v>108</v>
      </c>
      <c r="B118" s="322" t="s">
        <v>238</v>
      </c>
      <c r="C118" s="139"/>
      <c r="D118" s="139"/>
      <c r="E118" s="81"/>
    </row>
    <row r="119" spans="1:5" ht="12" customHeight="1">
      <c r="A119" s="13" t="s">
        <v>109</v>
      </c>
      <c r="B119" s="322" t="s">
        <v>254</v>
      </c>
      <c r="C119" s="139"/>
      <c r="D119" s="139"/>
      <c r="E119" s="81"/>
    </row>
    <row r="120" spans="1:5" ht="12" customHeight="1">
      <c r="A120" s="13" t="s">
        <v>110</v>
      </c>
      <c r="B120" s="322" t="s">
        <v>253</v>
      </c>
      <c r="C120" s="139"/>
      <c r="D120" s="139"/>
      <c r="E120" s="81"/>
    </row>
    <row r="121" spans="1:5" s="329" customFormat="1" ht="12" customHeight="1">
      <c r="A121" s="13" t="s">
        <v>246</v>
      </c>
      <c r="B121" s="322" t="s">
        <v>241</v>
      </c>
      <c r="C121" s="139"/>
      <c r="D121" s="139"/>
      <c r="E121" s="81"/>
    </row>
    <row r="122" spans="1:5" ht="12" customHeight="1">
      <c r="A122" s="13" t="s">
        <v>247</v>
      </c>
      <c r="B122" s="322" t="s">
        <v>252</v>
      </c>
      <c r="C122" s="139"/>
      <c r="D122" s="139"/>
      <c r="E122" s="81"/>
    </row>
    <row r="123" spans="1:5" ht="12" customHeight="1" thickBot="1">
      <c r="A123" s="11" t="s">
        <v>248</v>
      </c>
      <c r="B123" s="322" t="s">
        <v>251</v>
      </c>
      <c r="C123" s="141"/>
      <c r="D123" s="141"/>
      <c r="E123" s="83"/>
    </row>
    <row r="124" spans="1:5" ht="12" customHeight="1" thickBot="1">
      <c r="A124" s="18" t="s">
        <v>6</v>
      </c>
      <c r="B124" s="330" t="s">
        <v>455</v>
      </c>
      <c r="C124" s="138">
        <f>+C125+C126</f>
        <v>0</v>
      </c>
      <c r="D124" s="138">
        <f>+D125+D126</f>
        <v>3257444</v>
      </c>
      <c r="E124" s="80">
        <f>+E125+E126</f>
        <v>0</v>
      </c>
    </row>
    <row r="125" spans="1:5" ht="12" customHeight="1">
      <c r="A125" s="13" t="s">
        <v>47</v>
      </c>
      <c r="B125" s="328" t="s">
        <v>456</v>
      </c>
      <c r="C125" s="140"/>
      <c r="D125" s="140">
        <v>3257444</v>
      </c>
      <c r="E125" s="82"/>
    </row>
    <row r="126" spans="1:5" ht="12" customHeight="1" thickBot="1">
      <c r="A126" s="14" t="s">
        <v>48</v>
      </c>
      <c r="B126" s="326" t="s">
        <v>457</v>
      </c>
      <c r="C126" s="141"/>
      <c r="D126" s="141"/>
      <c r="E126" s="83"/>
    </row>
    <row r="127" spans="1:5" ht="12" customHeight="1" thickBot="1">
      <c r="A127" s="18" t="s">
        <v>7</v>
      </c>
      <c r="B127" s="330" t="s">
        <v>458</v>
      </c>
      <c r="C127" s="138">
        <f>+C94+C110+C124</f>
        <v>33874202</v>
      </c>
      <c r="D127" s="138">
        <f>+D94+D110+D124</f>
        <v>45516323</v>
      </c>
      <c r="E127" s="80">
        <f>+E94+E110+E124</f>
        <v>38314945</v>
      </c>
    </row>
    <row r="128" spans="1:5" ht="12" customHeight="1" thickBot="1">
      <c r="A128" s="18" t="s">
        <v>8</v>
      </c>
      <c r="B128" s="330" t="s">
        <v>459</v>
      </c>
      <c r="C128" s="138">
        <f>+C129+C130+C131</f>
        <v>0</v>
      </c>
      <c r="D128" s="138">
        <f>+D129+D130+D131</f>
        <v>0</v>
      </c>
      <c r="E128" s="80">
        <f>+E129+E130+E131</f>
        <v>0</v>
      </c>
    </row>
    <row r="129" spans="1:9" ht="12" customHeight="1">
      <c r="A129" s="13" t="s">
        <v>51</v>
      </c>
      <c r="B129" s="328" t="s">
        <v>362</v>
      </c>
      <c r="C129" s="139"/>
      <c r="D129" s="139"/>
      <c r="E129" s="81"/>
    </row>
    <row r="130" spans="1:9" ht="12" customHeight="1">
      <c r="A130" s="13" t="s">
        <v>52</v>
      </c>
      <c r="B130" s="328" t="s">
        <v>316</v>
      </c>
      <c r="C130" s="139"/>
      <c r="D130" s="139"/>
      <c r="E130" s="81"/>
    </row>
    <row r="131" spans="1:9" ht="12" customHeight="1" thickBot="1">
      <c r="A131" s="11" t="s">
        <v>53</v>
      </c>
      <c r="B131" s="331" t="s">
        <v>361</v>
      </c>
      <c r="C131" s="139"/>
      <c r="D131" s="139"/>
      <c r="E131" s="81"/>
    </row>
    <row r="132" spans="1:9" ht="12" customHeight="1" thickBot="1">
      <c r="A132" s="18" t="s">
        <v>9</v>
      </c>
      <c r="B132" s="330" t="s">
        <v>460</v>
      </c>
      <c r="C132" s="138">
        <f>+C133+C134+C135+C136</f>
        <v>0</v>
      </c>
      <c r="D132" s="138">
        <f>+D133+D134+D135+D136</f>
        <v>0</v>
      </c>
      <c r="E132" s="80">
        <f>+E133+E134+E135+E136</f>
        <v>0</v>
      </c>
    </row>
    <row r="133" spans="1:9" ht="12" customHeight="1">
      <c r="A133" s="13" t="s">
        <v>54</v>
      </c>
      <c r="B133" s="328" t="s">
        <v>318</v>
      </c>
      <c r="C133" s="139"/>
      <c r="D133" s="139"/>
      <c r="E133" s="81"/>
    </row>
    <row r="134" spans="1:9" ht="12" customHeight="1">
      <c r="A134" s="13" t="s">
        <v>55</v>
      </c>
      <c r="B134" s="328" t="s">
        <v>461</v>
      </c>
      <c r="C134" s="139"/>
      <c r="D134" s="139"/>
      <c r="E134" s="81"/>
    </row>
    <row r="135" spans="1:9" ht="12" customHeight="1">
      <c r="A135" s="13" t="s">
        <v>174</v>
      </c>
      <c r="B135" s="328" t="s">
        <v>310</v>
      </c>
      <c r="C135" s="139"/>
      <c r="D135" s="139"/>
      <c r="E135" s="81"/>
    </row>
    <row r="136" spans="1:9" ht="12" customHeight="1" thickBot="1">
      <c r="A136" s="11" t="s">
        <v>175</v>
      </c>
      <c r="B136" s="331" t="s">
        <v>462</v>
      </c>
      <c r="C136" s="139"/>
      <c r="D136" s="139"/>
      <c r="E136" s="81"/>
    </row>
    <row r="137" spans="1:9" ht="12" customHeight="1" thickBot="1">
      <c r="A137" s="18" t="s">
        <v>10</v>
      </c>
      <c r="B137" s="330" t="s">
        <v>463</v>
      </c>
      <c r="C137" s="144">
        <f>+C138+C139+C140+C141</f>
        <v>0</v>
      </c>
      <c r="D137" s="144">
        <f>+D138+D139+D140+D141</f>
        <v>594761</v>
      </c>
      <c r="E137" s="179">
        <f>+E138+E139+E140+E141</f>
        <v>0</v>
      </c>
    </row>
    <row r="138" spans="1:9" ht="12" customHeight="1">
      <c r="A138" s="13" t="s">
        <v>56</v>
      </c>
      <c r="B138" s="328" t="s">
        <v>256</v>
      </c>
      <c r="C138" s="139"/>
      <c r="D138" s="139"/>
      <c r="E138" s="81"/>
    </row>
    <row r="139" spans="1:9" ht="12" customHeight="1">
      <c r="A139" s="13" t="s">
        <v>57</v>
      </c>
      <c r="B139" s="328" t="s">
        <v>257</v>
      </c>
      <c r="C139" s="139"/>
      <c r="D139" s="139">
        <v>594761</v>
      </c>
      <c r="E139" s="81"/>
    </row>
    <row r="140" spans="1:9" ht="12" customHeight="1">
      <c r="A140" s="13" t="s">
        <v>186</v>
      </c>
      <c r="B140" s="328" t="s">
        <v>464</v>
      </c>
      <c r="C140" s="139"/>
      <c r="D140" s="139"/>
      <c r="E140" s="81"/>
    </row>
    <row r="141" spans="1:9" ht="12" customHeight="1" thickBot="1">
      <c r="A141" s="11" t="s">
        <v>187</v>
      </c>
      <c r="B141" s="331" t="s">
        <v>273</v>
      </c>
      <c r="C141" s="139"/>
      <c r="D141" s="139"/>
      <c r="E141" s="81"/>
    </row>
    <row r="142" spans="1:9" ht="15.15" customHeight="1" thickBot="1">
      <c r="A142" s="18" t="s">
        <v>11</v>
      </c>
      <c r="B142" s="330" t="s">
        <v>465</v>
      </c>
      <c r="C142" s="209">
        <f>+C143+C144+C145+C146</f>
        <v>0</v>
      </c>
      <c r="D142" s="209">
        <f>+D143+D144+D145+D146</f>
        <v>0</v>
      </c>
      <c r="E142" s="203">
        <f>+E143+E144+E145+E146</f>
        <v>0</v>
      </c>
      <c r="F142" s="160"/>
      <c r="G142" s="161"/>
      <c r="H142" s="161"/>
      <c r="I142" s="161"/>
    </row>
    <row r="143" spans="1:9" s="150" customFormat="1" ht="12.9" customHeight="1">
      <c r="A143" s="13" t="s">
        <v>101</v>
      </c>
      <c r="B143" s="328" t="s">
        <v>466</v>
      </c>
      <c r="C143" s="139"/>
      <c r="D143" s="139"/>
      <c r="E143" s="81"/>
    </row>
    <row r="144" spans="1:9" ht="13.5" customHeight="1">
      <c r="A144" s="13" t="s">
        <v>102</v>
      </c>
      <c r="B144" s="328" t="s">
        <v>467</v>
      </c>
      <c r="C144" s="139"/>
      <c r="D144" s="139"/>
      <c r="E144" s="81"/>
    </row>
    <row r="145" spans="1:5" ht="13.5" customHeight="1">
      <c r="A145" s="13" t="s">
        <v>121</v>
      </c>
      <c r="B145" s="328" t="s">
        <v>468</v>
      </c>
      <c r="C145" s="139"/>
      <c r="D145" s="139"/>
      <c r="E145" s="81"/>
    </row>
    <row r="146" spans="1:5" ht="13.5" customHeight="1" thickBot="1">
      <c r="A146" s="13" t="s">
        <v>189</v>
      </c>
      <c r="B146" s="328" t="s">
        <v>469</v>
      </c>
      <c r="C146" s="139"/>
      <c r="D146" s="139"/>
      <c r="E146" s="81"/>
    </row>
    <row r="147" spans="1:5" ht="12.75" customHeight="1" thickBot="1">
      <c r="A147" s="18" t="s">
        <v>12</v>
      </c>
      <c r="B147" s="330" t="s">
        <v>470</v>
      </c>
      <c r="C147" s="211">
        <f>+C128+C132+C137+C142</f>
        <v>0</v>
      </c>
      <c r="D147" s="211">
        <f>+D128+D132+D137+D142</f>
        <v>594761</v>
      </c>
      <c r="E147" s="205">
        <f>+E128+E132+E137+E142</f>
        <v>0</v>
      </c>
    </row>
    <row r="148" spans="1:5" ht="13.5" customHeight="1" thickBot="1">
      <c r="A148" s="90" t="s">
        <v>13</v>
      </c>
      <c r="B148" s="332" t="s">
        <v>471</v>
      </c>
      <c r="C148" s="211">
        <f>+C127+C147</f>
        <v>33874202</v>
      </c>
      <c r="D148" s="211">
        <f>+D127+D147</f>
        <v>46111084</v>
      </c>
      <c r="E148" s="205">
        <f>+E127+E147</f>
        <v>38314945</v>
      </c>
    </row>
    <row r="149" spans="1:5" ht="13.5" customHeight="1">
      <c r="C149" s="443"/>
      <c r="D149" s="443">
        <f>D88-D148</f>
        <v>0</v>
      </c>
    </row>
    <row r="150" spans="1:5" ht="13.5" customHeight="1"/>
    <row r="151" spans="1:5" ht="7.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</sheetData>
  <mergeCells count="13">
    <mergeCell ref="A89:E89"/>
    <mergeCell ref="A91:A92"/>
    <mergeCell ref="B91:B92"/>
    <mergeCell ref="C91:C92"/>
    <mergeCell ref="D91:E91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88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E41"/>
  <sheetViews>
    <sheetView tabSelected="1" topLeftCell="A13" zoomScale="120" zoomScaleNormal="120" workbookViewId="0">
      <selection activeCell="E14" sqref="E14"/>
    </sheetView>
  </sheetViews>
  <sheetFormatPr defaultColWidth="9.33203125" defaultRowHeight="13.2"/>
  <cols>
    <col min="1" max="1" width="6.6640625" style="31" customWidth="1"/>
    <col min="2" max="2" width="40.77734375" style="31" customWidth="1"/>
    <col min="3" max="3" width="20.77734375" style="31" customWidth="1"/>
    <col min="4" max="5" width="12.77734375" style="31" customWidth="1"/>
    <col min="6" max="16384" width="9.33203125" style="31"/>
  </cols>
  <sheetData>
    <row r="1" spans="1:5" ht="13.8">
      <c r="A1" s="567" t="str">
        <f>CONCATENATE("6. tájékoztató tábla ",Z_ALAPADATOK!A7," ",Z_ALAPADATOK!B7," ",Z_ALAPADATOK!C7," ",Z_ALAPADATOK!D7," ",Z_ALAPADATOK!E7," ",Z_ALAPADATOK!F7," ",Z_ALAPADATOK!G7," ",Z_ALAPADATOK!H7)</f>
        <v>6. tájékoztató tábla a 5 / 2019. ( V.10 ) önkormányzati rendelethez</v>
      </c>
      <c r="B1" s="567"/>
      <c r="C1" s="567"/>
      <c r="D1" s="567"/>
      <c r="E1" s="567"/>
    </row>
    <row r="2" spans="1:5">
      <c r="A2" s="64"/>
      <c r="B2" s="64"/>
      <c r="C2" s="64"/>
      <c r="D2" s="64"/>
      <c r="E2" s="64"/>
    </row>
    <row r="3" spans="1:5" ht="15.6">
      <c r="A3" s="568" t="s">
        <v>615</v>
      </c>
      <c r="B3" s="568"/>
      <c r="C3" s="568"/>
      <c r="D3" s="568"/>
      <c r="E3" s="568"/>
    </row>
    <row r="4" spans="1:5" ht="15.6">
      <c r="A4" s="568" t="s">
        <v>688</v>
      </c>
      <c r="B4" s="568"/>
      <c r="C4" s="568"/>
      <c r="D4" s="568"/>
      <c r="E4" s="568"/>
    </row>
    <row r="5" spans="1:5">
      <c r="A5" s="64"/>
      <c r="B5" s="64"/>
      <c r="C5" s="64"/>
      <c r="D5" s="64"/>
      <c r="E5" s="64"/>
    </row>
    <row r="6" spans="1:5" ht="14.4" thickBot="1">
      <c r="A6" s="64"/>
      <c r="B6" s="64"/>
      <c r="C6" s="415"/>
      <c r="D6" s="415"/>
      <c r="E6" s="415" t="e">
        <f>#REF!</f>
        <v>#REF!</v>
      </c>
    </row>
    <row r="7" spans="1:5" ht="42.75" customHeight="1" thickBot="1">
      <c r="A7" s="416" t="s">
        <v>46</v>
      </c>
      <c r="B7" s="417" t="s">
        <v>472</v>
      </c>
      <c r="C7" s="417" t="s">
        <v>473</v>
      </c>
      <c r="D7" s="418" t="s">
        <v>474</v>
      </c>
      <c r="E7" s="419" t="s">
        <v>475</v>
      </c>
    </row>
    <row r="8" spans="1:5" ht="15.9" customHeight="1">
      <c r="A8" s="334" t="s">
        <v>4</v>
      </c>
      <c r="B8" s="335" t="s">
        <v>701</v>
      </c>
      <c r="C8" s="335" t="s">
        <v>702</v>
      </c>
      <c r="D8" s="336"/>
      <c r="E8" s="337">
        <v>10000</v>
      </c>
    </row>
    <row r="9" spans="1:5" ht="15.9" customHeight="1">
      <c r="A9" s="338" t="s">
        <v>5</v>
      </c>
      <c r="B9" s="339" t="s">
        <v>703</v>
      </c>
      <c r="C9" s="339" t="s">
        <v>702</v>
      </c>
      <c r="D9" s="340"/>
      <c r="E9" s="341">
        <v>100000</v>
      </c>
    </row>
    <row r="10" spans="1:5" ht="15.9" customHeight="1">
      <c r="A10" s="338" t="s">
        <v>6</v>
      </c>
      <c r="B10" s="339" t="s">
        <v>704</v>
      </c>
      <c r="C10" s="339" t="s">
        <v>702</v>
      </c>
      <c r="D10" s="340"/>
      <c r="E10" s="341">
        <v>601184</v>
      </c>
    </row>
    <row r="11" spans="1:5" ht="15.9" customHeight="1">
      <c r="A11" s="338" t="s">
        <v>7</v>
      </c>
      <c r="B11" s="339" t="s">
        <v>705</v>
      </c>
      <c r="C11" s="339" t="s">
        <v>702</v>
      </c>
      <c r="D11" s="340"/>
      <c r="E11" s="341">
        <v>66800</v>
      </c>
    </row>
    <row r="12" spans="1:5" ht="15.9" customHeight="1">
      <c r="A12" s="338" t="s">
        <v>8</v>
      </c>
      <c r="B12" s="339" t="s">
        <v>706</v>
      </c>
      <c r="C12" s="339" t="s">
        <v>702</v>
      </c>
      <c r="D12" s="340"/>
      <c r="E12" s="341">
        <v>10000</v>
      </c>
    </row>
    <row r="13" spans="1:5" ht="15.9" customHeight="1">
      <c r="A13" s="338" t="s">
        <v>9</v>
      </c>
      <c r="B13" s="339" t="s">
        <v>707</v>
      </c>
      <c r="C13" s="339"/>
      <c r="D13" s="340"/>
      <c r="E13" s="341">
        <v>5000</v>
      </c>
    </row>
    <row r="14" spans="1:5" ht="15.9" customHeight="1">
      <c r="A14" s="338" t="s">
        <v>10</v>
      </c>
      <c r="B14" s="339"/>
      <c r="C14" s="339"/>
      <c r="D14" s="340"/>
      <c r="E14" s="341"/>
    </row>
    <row r="15" spans="1:5" ht="15.9" customHeight="1">
      <c r="A15" s="338" t="s">
        <v>11</v>
      </c>
      <c r="B15" s="339"/>
      <c r="C15" s="339"/>
      <c r="D15" s="340"/>
      <c r="E15" s="341"/>
    </row>
    <row r="16" spans="1:5" ht="15.9" customHeight="1">
      <c r="A16" s="338" t="s">
        <v>12</v>
      </c>
      <c r="B16" s="339"/>
      <c r="C16" s="339"/>
      <c r="D16" s="340"/>
      <c r="E16" s="341"/>
    </row>
    <row r="17" spans="1:5" ht="15.9" customHeight="1">
      <c r="A17" s="338" t="s">
        <v>13</v>
      </c>
      <c r="B17" s="339"/>
      <c r="C17" s="339"/>
      <c r="D17" s="340"/>
      <c r="E17" s="341"/>
    </row>
    <row r="18" spans="1:5" ht="15.9" customHeight="1">
      <c r="A18" s="338" t="s">
        <v>14</v>
      </c>
      <c r="B18" s="339"/>
      <c r="C18" s="339"/>
      <c r="D18" s="340"/>
      <c r="E18" s="341"/>
    </row>
    <row r="19" spans="1:5" ht="15.9" customHeight="1">
      <c r="A19" s="338" t="s">
        <v>15</v>
      </c>
      <c r="B19" s="339"/>
      <c r="C19" s="339"/>
      <c r="D19" s="340"/>
      <c r="E19" s="341"/>
    </row>
    <row r="20" spans="1:5" ht="15.9" customHeight="1">
      <c r="A20" s="338" t="s">
        <v>16</v>
      </c>
      <c r="B20" s="339"/>
      <c r="C20" s="339"/>
      <c r="D20" s="340"/>
      <c r="E20" s="341"/>
    </row>
    <row r="21" spans="1:5" ht="15.9" customHeight="1">
      <c r="A21" s="338" t="s">
        <v>17</v>
      </c>
      <c r="B21" s="339"/>
      <c r="C21" s="339"/>
      <c r="D21" s="340"/>
      <c r="E21" s="341"/>
    </row>
    <row r="22" spans="1:5" ht="15.9" customHeight="1">
      <c r="A22" s="338" t="s">
        <v>18</v>
      </c>
      <c r="B22" s="339"/>
      <c r="C22" s="339"/>
      <c r="D22" s="340"/>
      <c r="E22" s="341"/>
    </row>
    <row r="23" spans="1:5" ht="15.9" customHeight="1">
      <c r="A23" s="338" t="s">
        <v>19</v>
      </c>
      <c r="B23" s="339"/>
      <c r="C23" s="339"/>
      <c r="D23" s="340"/>
      <c r="E23" s="341"/>
    </row>
    <row r="24" spans="1:5" ht="15.9" customHeight="1">
      <c r="A24" s="338" t="s">
        <v>20</v>
      </c>
      <c r="B24" s="339"/>
      <c r="C24" s="339"/>
      <c r="D24" s="340"/>
      <c r="E24" s="341"/>
    </row>
    <row r="25" spans="1:5" ht="15.9" customHeight="1">
      <c r="A25" s="338" t="s">
        <v>21</v>
      </c>
      <c r="B25" s="339"/>
      <c r="C25" s="339"/>
      <c r="D25" s="340"/>
      <c r="E25" s="341"/>
    </row>
    <row r="26" spans="1:5" ht="15.9" customHeight="1">
      <c r="A26" s="338" t="s">
        <v>22</v>
      </c>
      <c r="B26" s="339"/>
      <c r="C26" s="339"/>
      <c r="D26" s="340"/>
      <c r="E26" s="341"/>
    </row>
    <row r="27" spans="1:5" ht="15.9" customHeight="1">
      <c r="A27" s="338" t="s">
        <v>23</v>
      </c>
      <c r="B27" s="339"/>
      <c r="C27" s="339"/>
      <c r="D27" s="340"/>
      <c r="E27" s="341"/>
    </row>
    <row r="28" spans="1:5" ht="15.9" customHeight="1">
      <c r="A28" s="338" t="s">
        <v>24</v>
      </c>
      <c r="B28" s="339"/>
      <c r="C28" s="339"/>
      <c r="D28" s="340"/>
      <c r="E28" s="341"/>
    </row>
    <row r="29" spans="1:5" ht="15.9" customHeight="1">
      <c r="A29" s="338" t="s">
        <v>25</v>
      </c>
      <c r="B29" s="339"/>
      <c r="C29" s="339"/>
      <c r="D29" s="340"/>
      <c r="E29" s="341"/>
    </row>
    <row r="30" spans="1:5" ht="15.9" customHeight="1">
      <c r="A30" s="338" t="s">
        <v>26</v>
      </c>
      <c r="B30" s="339"/>
      <c r="C30" s="339"/>
      <c r="D30" s="340"/>
      <c r="E30" s="341"/>
    </row>
    <row r="31" spans="1:5" ht="15.9" customHeight="1">
      <c r="A31" s="338" t="s">
        <v>27</v>
      </c>
      <c r="B31" s="339"/>
      <c r="C31" s="339"/>
      <c r="D31" s="340"/>
      <c r="E31" s="341"/>
    </row>
    <row r="32" spans="1:5" ht="15.9" customHeight="1">
      <c r="A32" s="338" t="s">
        <v>28</v>
      </c>
      <c r="B32" s="339"/>
      <c r="C32" s="339"/>
      <c r="D32" s="340"/>
      <c r="E32" s="341"/>
    </row>
    <row r="33" spans="1:5" ht="15.9" customHeight="1">
      <c r="A33" s="338" t="s">
        <v>29</v>
      </c>
      <c r="B33" s="339"/>
      <c r="C33" s="339"/>
      <c r="D33" s="340"/>
      <c r="E33" s="341"/>
    </row>
    <row r="34" spans="1:5" ht="15.9" customHeight="1">
      <c r="A34" s="338" t="s">
        <v>30</v>
      </c>
      <c r="B34" s="339"/>
      <c r="C34" s="339"/>
      <c r="D34" s="340"/>
      <c r="E34" s="341"/>
    </row>
    <row r="35" spans="1:5" ht="15.9" customHeight="1">
      <c r="A35" s="338" t="s">
        <v>31</v>
      </c>
      <c r="B35" s="339"/>
      <c r="C35" s="339"/>
      <c r="D35" s="340"/>
      <c r="E35" s="341"/>
    </row>
    <row r="36" spans="1:5" ht="15.9" customHeight="1">
      <c r="A36" s="338" t="s">
        <v>476</v>
      </c>
      <c r="B36" s="339"/>
      <c r="C36" s="339"/>
      <c r="D36" s="340"/>
      <c r="E36" s="341"/>
    </row>
    <row r="37" spans="1:5" ht="15.9" customHeight="1">
      <c r="A37" s="338" t="s">
        <v>477</v>
      </c>
      <c r="B37" s="339"/>
      <c r="C37" s="339"/>
      <c r="D37" s="340"/>
      <c r="E37" s="341"/>
    </row>
    <row r="38" spans="1:5" ht="15.9" customHeight="1">
      <c r="A38" s="338" t="s">
        <v>478</v>
      </c>
      <c r="B38" s="339"/>
      <c r="C38" s="339"/>
      <c r="D38" s="340"/>
      <c r="E38" s="341"/>
    </row>
    <row r="39" spans="1:5" ht="15.9" customHeight="1">
      <c r="A39" s="338" t="s">
        <v>479</v>
      </c>
      <c r="B39" s="339"/>
      <c r="C39" s="339"/>
      <c r="D39" s="340"/>
      <c r="E39" s="341"/>
    </row>
    <row r="40" spans="1:5" ht="15.9" customHeight="1" thickBot="1">
      <c r="A40" s="342" t="s">
        <v>480</v>
      </c>
      <c r="B40" s="343"/>
      <c r="C40" s="343"/>
      <c r="D40" s="344"/>
      <c r="E40" s="345"/>
    </row>
    <row r="41" spans="1:5" ht="15.9" customHeight="1" thickBot="1">
      <c r="A41" s="565" t="s">
        <v>35</v>
      </c>
      <c r="B41" s="566"/>
      <c r="C41" s="346"/>
      <c r="D41" s="347">
        <f>SUM(D8:D40)</f>
        <v>0</v>
      </c>
      <c r="E41" s="348">
        <f>SUM(E8:E40)</f>
        <v>792984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76"/>
  <sheetViews>
    <sheetView topLeftCell="A58" zoomScale="120" zoomScaleNormal="120" zoomScaleSheetLayoutView="120" workbookViewId="0">
      <selection activeCell="D14" sqref="D14"/>
    </sheetView>
  </sheetViews>
  <sheetFormatPr defaultColWidth="12" defaultRowHeight="15.6"/>
  <cols>
    <col min="1" max="1" width="67.109375" style="349" customWidth="1"/>
    <col min="2" max="2" width="6.109375" style="350" customWidth="1"/>
    <col min="3" max="4" width="12.109375" style="349" customWidth="1"/>
    <col min="5" max="5" width="12.109375" style="376" customWidth="1"/>
    <col min="6" max="16384" width="12" style="349"/>
  </cols>
  <sheetData>
    <row r="1" spans="1:5">
      <c r="A1" s="570" t="str">
        <f>CONCATENATE("7.1. tájékoztató tábla ",Z_ALAPADATOK!A7," ",Z_ALAPADATOK!B7," ",Z_ALAPADATOK!C7," ",Z_ALAPADATOK!D7," ",Z_ALAPADATOK!E7," ",Z_ALAPADATOK!F7," ",Z_ALAPADATOK!G7," ",Z_ALAPADATOK!H7)</f>
        <v>7.1. tájékoztató tábla a 5 / 2019. ( V.10 ) önkormányzati rendelethez</v>
      </c>
      <c r="B1" s="508"/>
      <c r="C1" s="508"/>
      <c r="D1" s="508"/>
      <c r="E1" s="508"/>
    </row>
    <row r="2" spans="1:5">
      <c r="A2" s="571" t="s">
        <v>619</v>
      </c>
      <c r="B2" s="572"/>
      <c r="C2" s="572"/>
      <c r="D2" s="572"/>
      <c r="E2" s="572"/>
    </row>
    <row r="3" spans="1:5" ht="16.5" customHeight="1">
      <c r="A3" s="571" t="s">
        <v>620</v>
      </c>
      <c r="B3" s="572"/>
      <c r="C3" s="572"/>
      <c r="D3" s="572"/>
      <c r="E3" s="572"/>
    </row>
    <row r="4" spans="1:5" ht="16.5" customHeight="1">
      <c r="A4" s="573" t="s">
        <v>691</v>
      </c>
      <c r="B4" s="574"/>
      <c r="C4" s="574"/>
      <c r="D4" s="574"/>
      <c r="E4" s="574"/>
    </row>
    <row r="5" spans="1:5" ht="16.5" customHeight="1" thickBot="1">
      <c r="A5" s="420"/>
      <c r="B5" s="421"/>
      <c r="C5" s="575" t="e">
        <f>Z_6.tájékoztató_t.!E6</f>
        <v>#REF!</v>
      </c>
      <c r="D5" s="575"/>
      <c r="E5" s="575"/>
    </row>
    <row r="6" spans="1:5" ht="15.75" customHeight="1">
      <c r="A6" s="576" t="s">
        <v>481</v>
      </c>
      <c r="B6" s="579" t="s">
        <v>482</v>
      </c>
      <c r="C6" s="582" t="s">
        <v>483</v>
      </c>
      <c r="D6" s="582" t="s">
        <v>484</v>
      </c>
      <c r="E6" s="584" t="s">
        <v>485</v>
      </c>
    </row>
    <row r="7" spans="1:5" ht="11.25" customHeight="1">
      <c r="A7" s="577"/>
      <c r="B7" s="580"/>
      <c r="C7" s="583"/>
      <c r="D7" s="583"/>
      <c r="E7" s="585"/>
    </row>
    <row r="8" spans="1:5">
      <c r="A8" s="578"/>
      <c r="B8" s="581"/>
      <c r="C8" s="586" t="s">
        <v>486</v>
      </c>
      <c r="D8" s="586"/>
      <c r="E8" s="587"/>
    </row>
    <row r="9" spans="1:5" s="351" customFormat="1" ht="16.2" thickBot="1">
      <c r="A9" s="422" t="s">
        <v>487</v>
      </c>
      <c r="B9" s="423" t="s">
        <v>344</v>
      </c>
      <c r="C9" s="423" t="s">
        <v>345</v>
      </c>
      <c r="D9" s="423" t="s">
        <v>347</v>
      </c>
      <c r="E9" s="424" t="s">
        <v>346</v>
      </c>
    </row>
    <row r="10" spans="1:5" s="356" customFormat="1">
      <c r="A10" s="352" t="s">
        <v>488</v>
      </c>
      <c r="B10" s="353" t="s">
        <v>489</v>
      </c>
      <c r="C10" s="354">
        <v>5200766</v>
      </c>
      <c r="D10" s="354">
        <v>2936371</v>
      </c>
      <c r="E10" s="355"/>
    </row>
    <row r="11" spans="1:5" s="356" customFormat="1">
      <c r="A11" s="357" t="s">
        <v>490</v>
      </c>
      <c r="B11" s="358" t="s">
        <v>491</v>
      </c>
      <c r="C11" s="359">
        <f>+C12+C17+C22+C27+C32</f>
        <v>103558923</v>
      </c>
      <c r="D11" s="359">
        <f>+D12+D17+D22+D27+D32</f>
        <v>64527474</v>
      </c>
      <c r="E11" s="360">
        <f>+E12+E17+E22+E27+E32</f>
        <v>164154392</v>
      </c>
    </row>
    <row r="12" spans="1:5" s="356" customFormat="1">
      <c r="A12" s="357" t="s">
        <v>492</v>
      </c>
      <c r="B12" s="358" t="s">
        <v>493</v>
      </c>
      <c r="C12" s="359">
        <f>+C13+C14+C15+C16</f>
        <v>98560514</v>
      </c>
      <c r="D12" s="359">
        <f>+D13+D14+D15+D16</f>
        <v>62723852</v>
      </c>
      <c r="E12" s="360">
        <f>+E13+E14+E15+E16</f>
        <v>164154392</v>
      </c>
    </row>
    <row r="13" spans="1:5" s="356" customFormat="1">
      <c r="A13" s="361" t="s">
        <v>494</v>
      </c>
      <c r="B13" s="358" t="s">
        <v>495</v>
      </c>
      <c r="C13" s="362">
        <v>57225066</v>
      </c>
      <c r="D13" s="362">
        <v>62723852</v>
      </c>
      <c r="E13" s="363">
        <v>73793906</v>
      </c>
    </row>
    <row r="14" spans="1:5" s="356" customFormat="1" ht="26.4" customHeight="1">
      <c r="A14" s="361" t="s">
        <v>496</v>
      </c>
      <c r="B14" s="358" t="s">
        <v>497</v>
      </c>
      <c r="C14" s="364"/>
      <c r="D14" s="364"/>
      <c r="E14" s="365"/>
    </row>
    <row r="15" spans="1:5" s="356" customFormat="1">
      <c r="A15" s="361" t="s">
        <v>498</v>
      </c>
      <c r="B15" s="358" t="s">
        <v>499</v>
      </c>
      <c r="C15" s="364">
        <v>27440087</v>
      </c>
      <c r="D15" s="364">
        <v>0</v>
      </c>
      <c r="E15" s="365">
        <v>76465125</v>
      </c>
    </row>
    <row r="16" spans="1:5" s="356" customFormat="1">
      <c r="A16" s="361" t="s">
        <v>500</v>
      </c>
      <c r="B16" s="358" t="s">
        <v>501</v>
      </c>
      <c r="C16" s="364">
        <v>13895361</v>
      </c>
      <c r="D16" s="364"/>
      <c r="E16" s="365">
        <v>13895361</v>
      </c>
    </row>
    <row r="17" spans="1:5" s="356" customFormat="1">
      <c r="A17" s="357" t="s">
        <v>502</v>
      </c>
      <c r="B17" s="358" t="s">
        <v>503</v>
      </c>
      <c r="C17" s="366">
        <f>+C18+C19+C20+C21</f>
        <v>4698409</v>
      </c>
      <c r="D17" s="366">
        <f>+D18+D19+D20+D21</f>
        <v>1503622</v>
      </c>
      <c r="E17" s="367">
        <f>+E18+E19+E20+E21</f>
        <v>0</v>
      </c>
    </row>
    <row r="18" spans="1:5" s="356" customFormat="1">
      <c r="A18" s="361" t="s">
        <v>504</v>
      </c>
      <c r="B18" s="358" t="s">
        <v>505</v>
      </c>
      <c r="C18" s="364"/>
      <c r="D18" s="364"/>
      <c r="E18" s="365"/>
    </row>
    <row r="19" spans="1:5" s="356" customFormat="1" ht="20.399999999999999">
      <c r="A19" s="361" t="s">
        <v>506</v>
      </c>
      <c r="B19" s="358" t="s">
        <v>13</v>
      </c>
      <c r="C19" s="364"/>
      <c r="D19" s="364"/>
      <c r="E19" s="365"/>
    </row>
    <row r="20" spans="1:5" s="356" customFormat="1">
      <c r="A20" s="361" t="s">
        <v>507</v>
      </c>
      <c r="B20" s="358" t="s">
        <v>14</v>
      </c>
      <c r="C20" s="364"/>
      <c r="D20" s="364"/>
      <c r="E20" s="365"/>
    </row>
    <row r="21" spans="1:5" s="356" customFormat="1">
      <c r="A21" s="361" t="s">
        <v>508</v>
      </c>
      <c r="B21" s="358" t="s">
        <v>15</v>
      </c>
      <c r="C21" s="364">
        <v>4698409</v>
      </c>
      <c r="D21" s="364">
        <v>1503622</v>
      </c>
      <c r="E21" s="365"/>
    </row>
    <row r="22" spans="1:5" s="356" customFormat="1">
      <c r="A22" s="357" t="s">
        <v>509</v>
      </c>
      <c r="B22" s="358" t="s">
        <v>16</v>
      </c>
      <c r="C22" s="366">
        <f>+C23+C24+C25+C26</f>
        <v>0</v>
      </c>
      <c r="D22" s="366">
        <f>+D23+D24+D25+D26</f>
        <v>0</v>
      </c>
      <c r="E22" s="367">
        <f>+E23+E24+E25+E26</f>
        <v>0</v>
      </c>
    </row>
    <row r="23" spans="1:5" s="356" customFormat="1">
      <c r="A23" s="361" t="s">
        <v>510</v>
      </c>
      <c r="B23" s="358" t="s">
        <v>17</v>
      </c>
      <c r="C23" s="364"/>
      <c r="D23" s="364"/>
      <c r="E23" s="365"/>
    </row>
    <row r="24" spans="1:5" s="356" customFormat="1">
      <c r="A24" s="361" t="s">
        <v>511</v>
      </c>
      <c r="B24" s="358" t="s">
        <v>18</v>
      </c>
      <c r="C24" s="364"/>
      <c r="D24" s="364"/>
      <c r="E24" s="365"/>
    </row>
    <row r="25" spans="1:5" s="356" customFormat="1">
      <c r="A25" s="361" t="s">
        <v>512</v>
      </c>
      <c r="B25" s="358" t="s">
        <v>19</v>
      </c>
      <c r="C25" s="364"/>
      <c r="D25" s="364"/>
      <c r="E25" s="365"/>
    </row>
    <row r="26" spans="1:5" s="356" customFormat="1">
      <c r="A26" s="361" t="s">
        <v>513</v>
      </c>
      <c r="B26" s="358" t="s">
        <v>20</v>
      </c>
      <c r="C26" s="364"/>
      <c r="D26" s="364"/>
      <c r="E26" s="365"/>
    </row>
    <row r="27" spans="1:5" s="356" customFormat="1">
      <c r="A27" s="357" t="s">
        <v>514</v>
      </c>
      <c r="B27" s="358" t="s">
        <v>21</v>
      </c>
      <c r="C27" s="366">
        <f>+C28+C29+C30+C31</f>
        <v>300000</v>
      </c>
      <c r="D27" s="366">
        <f>+D28+D29+D30+D31</f>
        <v>300000</v>
      </c>
      <c r="E27" s="367">
        <f>+E28+E29+E30+E31</f>
        <v>0</v>
      </c>
    </row>
    <row r="28" spans="1:5" s="356" customFormat="1">
      <c r="A28" s="361" t="s">
        <v>515</v>
      </c>
      <c r="B28" s="358" t="s">
        <v>22</v>
      </c>
      <c r="C28" s="364"/>
      <c r="D28" s="364"/>
      <c r="E28" s="365"/>
    </row>
    <row r="29" spans="1:5" s="356" customFormat="1">
      <c r="A29" s="361" t="s">
        <v>516</v>
      </c>
      <c r="B29" s="358" t="s">
        <v>23</v>
      </c>
      <c r="C29" s="364"/>
      <c r="D29" s="364"/>
      <c r="E29" s="365"/>
    </row>
    <row r="30" spans="1:5" s="356" customFormat="1">
      <c r="A30" s="361" t="s">
        <v>517</v>
      </c>
      <c r="B30" s="358" t="s">
        <v>24</v>
      </c>
      <c r="C30" s="364"/>
      <c r="D30" s="364"/>
      <c r="E30" s="365"/>
    </row>
    <row r="31" spans="1:5" s="356" customFormat="1">
      <c r="A31" s="361" t="s">
        <v>518</v>
      </c>
      <c r="B31" s="358" t="s">
        <v>25</v>
      </c>
      <c r="C31" s="364">
        <v>300000</v>
      </c>
      <c r="D31" s="364">
        <v>300000</v>
      </c>
      <c r="E31" s="365"/>
    </row>
    <row r="32" spans="1:5" s="356" customFormat="1">
      <c r="A32" s="357" t="s">
        <v>519</v>
      </c>
      <c r="B32" s="358" t="s">
        <v>26</v>
      </c>
      <c r="C32" s="366">
        <f>+C33+C34+C35+C36</f>
        <v>0</v>
      </c>
      <c r="D32" s="366">
        <f>+D33+D34+D35+D36</f>
        <v>0</v>
      </c>
      <c r="E32" s="367">
        <f>+E33+E34+E35+E36</f>
        <v>0</v>
      </c>
    </row>
    <row r="33" spans="1:5" s="356" customFormat="1">
      <c r="A33" s="361" t="s">
        <v>520</v>
      </c>
      <c r="B33" s="358" t="s">
        <v>27</v>
      </c>
      <c r="C33" s="364"/>
      <c r="D33" s="364"/>
      <c r="E33" s="365"/>
    </row>
    <row r="34" spans="1:5" s="356" customFormat="1" ht="20.399999999999999">
      <c r="A34" s="361" t="s">
        <v>521</v>
      </c>
      <c r="B34" s="358" t="s">
        <v>28</v>
      </c>
      <c r="C34" s="364"/>
      <c r="D34" s="364"/>
      <c r="E34" s="365"/>
    </row>
    <row r="35" spans="1:5" s="356" customFormat="1">
      <c r="A35" s="361" t="s">
        <v>522</v>
      </c>
      <c r="B35" s="358" t="s">
        <v>29</v>
      </c>
      <c r="C35" s="364"/>
      <c r="D35" s="364"/>
      <c r="E35" s="365"/>
    </row>
    <row r="36" spans="1:5" s="356" customFormat="1">
      <c r="A36" s="361" t="s">
        <v>523</v>
      </c>
      <c r="B36" s="358" t="s">
        <v>30</v>
      </c>
      <c r="C36" s="364"/>
      <c r="D36" s="364"/>
      <c r="E36" s="365"/>
    </row>
    <row r="37" spans="1:5" s="356" customFormat="1">
      <c r="A37" s="357" t="s">
        <v>524</v>
      </c>
      <c r="B37" s="358" t="s">
        <v>31</v>
      </c>
      <c r="C37" s="366">
        <f>+C38+C43+C48</f>
        <v>20000</v>
      </c>
      <c r="D37" s="366">
        <f>+D38+D43+D48</f>
        <v>20000</v>
      </c>
      <c r="E37" s="367">
        <f>+E38+E43+E48</f>
        <v>0</v>
      </c>
    </row>
    <row r="38" spans="1:5" s="356" customFormat="1">
      <c r="A38" s="357" t="s">
        <v>525</v>
      </c>
      <c r="B38" s="358" t="s">
        <v>476</v>
      </c>
      <c r="C38" s="366">
        <f>+C39+C40+C41+C42</f>
        <v>20000</v>
      </c>
      <c r="D38" s="366">
        <f>+D39+D40+D41+D42</f>
        <v>20000</v>
      </c>
      <c r="E38" s="367">
        <f>+E39+E40+E41+E42</f>
        <v>0</v>
      </c>
    </row>
    <row r="39" spans="1:5" s="356" customFormat="1">
      <c r="A39" s="361" t="s">
        <v>526</v>
      </c>
      <c r="B39" s="358" t="s">
        <v>477</v>
      </c>
      <c r="C39" s="364"/>
      <c r="D39" s="364"/>
      <c r="E39" s="365"/>
    </row>
    <row r="40" spans="1:5" s="356" customFormat="1">
      <c r="A40" s="361" t="s">
        <v>527</v>
      </c>
      <c r="B40" s="358" t="s">
        <v>478</v>
      </c>
      <c r="C40" s="364"/>
      <c r="D40" s="364"/>
      <c r="E40" s="365"/>
    </row>
    <row r="41" spans="1:5" s="356" customFormat="1">
      <c r="A41" s="361" t="s">
        <v>528</v>
      </c>
      <c r="B41" s="358" t="s">
        <v>479</v>
      </c>
      <c r="C41" s="364"/>
      <c r="D41" s="364"/>
      <c r="E41" s="365"/>
    </row>
    <row r="42" spans="1:5" s="356" customFormat="1">
      <c r="A42" s="361" t="s">
        <v>529</v>
      </c>
      <c r="B42" s="358" t="s">
        <v>480</v>
      </c>
      <c r="C42" s="364">
        <v>20000</v>
      </c>
      <c r="D42" s="364">
        <v>20000</v>
      </c>
      <c r="E42" s="365"/>
    </row>
    <row r="43" spans="1:5" s="356" customFormat="1">
      <c r="A43" s="357" t="s">
        <v>530</v>
      </c>
      <c r="B43" s="358" t="s">
        <v>531</v>
      </c>
      <c r="C43" s="366">
        <f>+C44+C45+C46+C47</f>
        <v>0</v>
      </c>
      <c r="D43" s="366">
        <f>+D44+D45+D46+D47</f>
        <v>0</v>
      </c>
      <c r="E43" s="367">
        <f>+E44+E45+E46+E47</f>
        <v>0</v>
      </c>
    </row>
    <row r="44" spans="1:5" s="356" customFormat="1">
      <c r="A44" s="361" t="s">
        <v>532</v>
      </c>
      <c r="B44" s="358" t="s">
        <v>533</v>
      </c>
      <c r="C44" s="364"/>
      <c r="D44" s="364"/>
      <c r="E44" s="365"/>
    </row>
    <row r="45" spans="1:5" s="356" customFormat="1" ht="20.399999999999999">
      <c r="A45" s="361" t="s">
        <v>534</v>
      </c>
      <c r="B45" s="358" t="s">
        <v>535</v>
      </c>
      <c r="C45" s="364"/>
      <c r="D45" s="364"/>
      <c r="E45" s="365"/>
    </row>
    <row r="46" spans="1:5" s="356" customFormat="1">
      <c r="A46" s="361" t="s">
        <v>536</v>
      </c>
      <c r="B46" s="358" t="s">
        <v>537</v>
      </c>
      <c r="C46" s="364"/>
      <c r="D46" s="364"/>
      <c r="E46" s="365"/>
    </row>
    <row r="47" spans="1:5" s="356" customFormat="1">
      <c r="A47" s="361" t="s">
        <v>538</v>
      </c>
      <c r="B47" s="358" t="s">
        <v>539</v>
      </c>
      <c r="C47" s="364"/>
      <c r="D47" s="364"/>
      <c r="E47" s="365"/>
    </row>
    <row r="48" spans="1:5" s="356" customFormat="1">
      <c r="A48" s="357" t="s">
        <v>540</v>
      </c>
      <c r="B48" s="358" t="s">
        <v>541</v>
      </c>
      <c r="C48" s="366">
        <f>+C49+C50+C51+C52</f>
        <v>0</v>
      </c>
      <c r="D48" s="366">
        <f>+D49+D50+D51+D52</f>
        <v>0</v>
      </c>
      <c r="E48" s="367">
        <f>+E49+E50+E51+E52</f>
        <v>0</v>
      </c>
    </row>
    <row r="49" spans="1:5" s="356" customFormat="1">
      <c r="A49" s="361" t="s">
        <v>542</v>
      </c>
      <c r="B49" s="358" t="s">
        <v>543</v>
      </c>
      <c r="C49" s="364"/>
      <c r="D49" s="364"/>
      <c r="E49" s="365"/>
    </row>
    <row r="50" spans="1:5" s="356" customFormat="1" ht="20.399999999999999">
      <c r="A50" s="361" t="s">
        <v>544</v>
      </c>
      <c r="B50" s="358" t="s">
        <v>545</v>
      </c>
      <c r="C50" s="364"/>
      <c r="D50" s="364"/>
      <c r="E50" s="365"/>
    </row>
    <row r="51" spans="1:5" s="356" customFormat="1">
      <c r="A51" s="361" t="s">
        <v>546</v>
      </c>
      <c r="B51" s="358" t="s">
        <v>547</v>
      </c>
      <c r="C51" s="364"/>
      <c r="D51" s="364"/>
      <c r="E51" s="365"/>
    </row>
    <row r="52" spans="1:5" s="356" customFormat="1">
      <c r="A52" s="361" t="s">
        <v>548</v>
      </c>
      <c r="B52" s="358" t="s">
        <v>549</v>
      </c>
      <c r="C52" s="364"/>
      <c r="D52" s="364"/>
      <c r="E52" s="365"/>
    </row>
    <row r="53" spans="1:5" s="356" customFormat="1">
      <c r="A53" s="357" t="s">
        <v>550</v>
      </c>
      <c r="B53" s="358" t="s">
        <v>551</v>
      </c>
      <c r="C53" s="364"/>
      <c r="D53" s="364"/>
      <c r="E53" s="365"/>
    </row>
    <row r="54" spans="1:5" s="356" customFormat="1" ht="20.399999999999999">
      <c r="A54" s="357" t="s">
        <v>552</v>
      </c>
      <c r="B54" s="358" t="s">
        <v>553</v>
      </c>
      <c r="C54" s="366">
        <f>+C10+C11+C37+C53</f>
        <v>108779689</v>
      </c>
      <c r="D54" s="366">
        <f>+D10+D11+D37+D53</f>
        <v>67483845</v>
      </c>
      <c r="E54" s="367">
        <f>+E10+E11+E37+E53</f>
        <v>164154392</v>
      </c>
    </row>
    <row r="55" spans="1:5" s="356" customFormat="1">
      <c r="A55" s="357" t="s">
        <v>554</v>
      </c>
      <c r="B55" s="358" t="s">
        <v>555</v>
      </c>
      <c r="C55" s="364"/>
      <c r="D55" s="364"/>
      <c r="E55" s="365"/>
    </row>
    <row r="56" spans="1:5" s="356" customFormat="1">
      <c r="A56" s="357" t="s">
        <v>556</v>
      </c>
      <c r="B56" s="358" t="s">
        <v>557</v>
      </c>
      <c r="C56" s="364"/>
      <c r="D56" s="364"/>
      <c r="E56" s="365"/>
    </row>
    <row r="57" spans="1:5" s="356" customFormat="1">
      <c r="A57" s="357" t="s">
        <v>558</v>
      </c>
      <c r="B57" s="358" t="s">
        <v>559</v>
      </c>
      <c r="C57" s="366">
        <f>+C55+C56</f>
        <v>0</v>
      </c>
      <c r="D57" s="366">
        <f>+D55+D56</f>
        <v>0</v>
      </c>
      <c r="E57" s="367">
        <f>+E55+E56</f>
        <v>0</v>
      </c>
    </row>
    <row r="58" spans="1:5" s="356" customFormat="1">
      <c r="A58" s="357" t="s">
        <v>560</v>
      </c>
      <c r="B58" s="358" t="s">
        <v>561</v>
      </c>
      <c r="C58" s="364"/>
      <c r="D58" s="364"/>
      <c r="E58" s="365"/>
    </row>
    <row r="59" spans="1:5" s="356" customFormat="1">
      <c r="A59" s="357" t="s">
        <v>562</v>
      </c>
      <c r="B59" s="358" t="s">
        <v>563</v>
      </c>
      <c r="C59" s="364"/>
      <c r="D59" s="364">
        <v>91420</v>
      </c>
      <c r="E59" s="365"/>
    </row>
    <row r="60" spans="1:5" s="356" customFormat="1">
      <c r="A60" s="357" t="s">
        <v>564</v>
      </c>
      <c r="B60" s="358" t="s">
        <v>565</v>
      </c>
      <c r="C60" s="364"/>
      <c r="D60" s="364">
        <v>8339238</v>
      </c>
      <c r="E60" s="365"/>
    </row>
    <row r="61" spans="1:5" s="356" customFormat="1">
      <c r="A61" s="357" t="s">
        <v>566</v>
      </c>
      <c r="B61" s="358" t="s">
        <v>567</v>
      </c>
      <c r="C61" s="364"/>
      <c r="D61" s="364"/>
      <c r="E61" s="365"/>
    </row>
    <row r="62" spans="1:5" s="356" customFormat="1">
      <c r="A62" s="357" t="s">
        <v>568</v>
      </c>
      <c r="B62" s="358" t="s">
        <v>569</v>
      </c>
      <c r="C62" s="366">
        <f>+C58+C59+C60+C61</f>
        <v>0</v>
      </c>
      <c r="D62" s="366">
        <f>+D58+D59+D60+D61</f>
        <v>8430658</v>
      </c>
      <c r="E62" s="367">
        <f>+E58+E59+E60+E61</f>
        <v>0</v>
      </c>
    </row>
    <row r="63" spans="1:5" s="356" customFormat="1">
      <c r="A63" s="357" t="s">
        <v>570</v>
      </c>
      <c r="B63" s="358" t="s">
        <v>571</v>
      </c>
      <c r="C63" s="364"/>
      <c r="D63" s="364">
        <v>394845</v>
      </c>
      <c r="E63" s="365"/>
    </row>
    <row r="64" spans="1:5" s="356" customFormat="1">
      <c r="A64" s="357" t="s">
        <v>572</v>
      </c>
      <c r="B64" s="358" t="s">
        <v>573</v>
      </c>
      <c r="C64" s="364"/>
      <c r="D64" s="364"/>
      <c r="E64" s="365"/>
    </row>
    <row r="65" spans="1:5" s="356" customFormat="1">
      <c r="A65" s="357" t="s">
        <v>574</v>
      </c>
      <c r="B65" s="358" t="s">
        <v>575</v>
      </c>
      <c r="C65" s="364"/>
      <c r="D65" s="364">
        <v>173586</v>
      </c>
      <c r="E65" s="365"/>
    </row>
    <row r="66" spans="1:5" s="356" customFormat="1">
      <c r="A66" s="357" t="s">
        <v>576</v>
      </c>
      <c r="B66" s="358" t="s">
        <v>577</v>
      </c>
      <c r="C66" s="366">
        <f>+C63+C64+C65</f>
        <v>0</v>
      </c>
      <c r="D66" s="366">
        <f>+D63+D64+D65</f>
        <v>568431</v>
      </c>
      <c r="E66" s="367">
        <f>+E63+E64+E65</f>
        <v>0</v>
      </c>
    </row>
    <row r="67" spans="1:5" s="356" customFormat="1">
      <c r="A67" s="357" t="s">
        <v>578</v>
      </c>
      <c r="B67" s="358" t="s">
        <v>579</v>
      </c>
      <c r="C67" s="364"/>
      <c r="D67" s="364"/>
      <c r="E67" s="365"/>
    </row>
    <row r="68" spans="1:5" s="356" customFormat="1" ht="20.399999999999999">
      <c r="A68" s="357" t="s">
        <v>580</v>
      </c>
      <c r="B68" s="358" t="s">
        <v>581</v>
      </c>
      <c r="C68" s="364"/>
      <c r="D68" s="364"/>
      <c r="E68" s="365"/>
    </row>
    <row r="69" spans="1:5" s="356" customFormat="1">
      <c r="A69" s="357" t="s">
        <v>617</v>
      </c>
      <c r="B69" s="358" t="s">
        <v>582</v>
      </c>
      <c r="C69" s="366">
        <f>+C67+C68</f>
        <v>0</v>
      </c>
      <c r="D69" s="366">
        <f>+D67+D68</f>
        <v>0</v>
      </c>
      <c r="E69" s="367">
        <f>+E67+E68</f>
        <v>0</v>
      </c>
    </row>
    <row r="70" spans="1:5" s="356" customFormat="1">
      <c r="A70" s="357" t="s">
        <v>583</v>
      </c>
      <c r="B70" s="358" t="s">
        <v>584</v>
      </c>
      <c r="C70" s="364"/>
      <c r="D70" s="364"/>
      <c r="E70" s="365"/>
    </row>
    <row r="71" spans="1:5" s="356" customFormat="1" ht="16.2" thickBot="1">
      <c r="A71" s="368" t="s">
        <v>585</v>
      </c>
      <c r="B71" s="369" t="s">
        <v>586</v>
      </c>
      <c r="C71" s="370">
        <f>+C54+C57+C62+C66+C69+C70</f>
        <v>108779689</v>
      </c>
      <c r="D71" s="370">
        <f>+D54+D57+D62+D66+D69+D70</f>
        <v>76482934</v>
      </c>
      <c r="E71" s="371">
        <f>+E54+E57+E62+E66+E69+E70</f>
        <v>164154392</v>
      </c>
    </row>
    <row r="72" spans="1:5">
      <c r="A72" s="372"/>
      <c r="C72" s="373"/>
      <c r="D72" s="373"/>
      <c r="E72" s="374"/>
    </row>
    <row r="73" spans="1:5">
      <c r="A73" s="372"/>
      <c r="C73" s="373"/>
      <c r="D73" s="373"/>
      <c r="E73" s="374"/>
    </row>
    <row r="74" spans="1:5">
      <c r="A74" s="375"/>
      <c r="C74" s="373"/>
      <c r="D74" s="373"/>
      <c r="E74" s="374"/>
    </row>
    <row r="75" spans="1:5">
      <c r="A75" s="569"/>
      <c r="B75" s="569"/>
      <c r="C75" s="569"/>
      <c r="D75" s="569"/>
      <c r="E75" s="569"/>
    </row>
    <row r="76" spans="1:5">
      <c r="A76" s="569"/>
      <c r="B76" s="569"/>
      <c r="C76" s="569"/>
      <c r="D76" s="569"/>
      <c r="E76" s="569"/>
    </row>
  </sheetData>
  <sheetProtection sheet="1"/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28"/>
  <sheetViews>
    <sheetView zoomScale="120" zoomScaleNormal="120" workbookViewId="0">
      <selection activeCell="C23" sqref="C23"/>
    </sheetView>
  </sheetViews>
  <sheetFormatPr defaultColWidth="9.33203125" defaultRowHeight="13.2"/>
  <cols>
    <col min="1" max="1" width="71.109375" style="378" customWidth="1"/>
    <col min="2" max="2" width="6.109375" style="390" customWidth="1"/>
    <col min="3" max="3" width="18" style="377" customWidth="1"/>
    <col min="4" max="16384" width="9.33203125" style="377"/>
  </cols>
  <sheetData>
    <row r="1" spans="1:3" ht="16.5" customHeight="1">
      <c r="A1" s="589" t="str">
        <f>CONCATENATE("7.2. tájékoztató tábla ",Z_ALAPADATOK!A7," ",Z_ALAPADATOK!B7," ",Z_ALAPADATOK!C7," ",Z_ALAPADATOK!D7," ",Z_ALAPADATOK!E7," ",Z_ALAPADATOK!F7," ",Z_ALAPADATOK!G7," ",Z_ALAPADATOK!H7)</f>
        <v>7.2. tájékoztató tábla a 5 / 2019. ( V.10 ) önkormányzati rendelethez</v>
      </c>
      <c r="B1" s="590"/>
      <c r="C1" s="590"/>
    </row>
    <row r="2" spans="1:3" ht="16.5" customHeight="1">
      <c r="A2" s="425"/>
      <c r="B2" s="426"/>
      <c r="C2" s="427"/>
    </row>
    <row r="3" spans="1:3" ht="16.5" customHeight="1">
      <c r="A3" s="593" t="s">
        <v>619</v>
      </c>
      <c r="B3" s="593"/>
      <c r="C3" s="593"/>
    </row>
    <row r="4" spans="1:3" ht="16.5" customHeight="1">
      <c r="A4" s="591" t="s">
        <v>662</v>
      </c>
      <c r="B4" s="591"/>
      <c r="C4" s="591"/>
    </row>
    <row r="5" spans="1:3" ht="16.5" customHeight="1">
      <c r="A5" s="591" t="s">
        <v>691</v>
      </c>
      <c r="B5" s="592"/>
      <c r="C5" s="592"/>
    </row>
    <row r="6" spans="1:3" ht="13.8" thickBot="1">
      <c r="A6" s="425"/>
      <c r="B6" s="594" t="e">
        <f>Z_6.tájékoztató_t.!E6</f>
        <v>#REF!</v>
      </c>
      <c r="C6" s="594"/>
    </row>
    <row r="7" spans="1:3" s="379" customFormat="1" ht="31.5" customHeight="1">
      <c r="A7" s="595" t="s">
        <v>587</v>
      </c>
      <c r="B7" s="597" t="s">
        <v>482</v>
      </c>
      <c r="C7" s="599" t="s">
        <v>588</v>
      </c>
    </row>
    <row r="8" spans="1:3" s="379" customFormat="1">
      <c r="A8" s="596"/>
      <c r="B8" s="598"/>
      <c r="C8" s="600"/>
    </row>
    <row r="9" spans="1:3" s="380" customFormat="1" ht="13.8" thickBot="1">
      <c r="A9" s="428" t="s">
        <v>343</v>
      </c>
      <c r="B9" s="429" t="s">
        <v>344</v>
      </c>
      <c r="C9" s="430" t="s">
        <v>345</v>
      </c>
    </row>
    <row r="10" spans="1:3" ht="15.75" customHeight="1">
      <c r="A10" s="357" t="s">
        <v>589</v>
      </c>
      <c r="B10" s="381" t="s">
        <v>489</v>
      </c>
      <c r="C10" s="382">
        <v>87019055</v>
      </c>
    </row>
    <row r="11" spans="1:3" ht="15.75" customHeight="1">
      <c r="A11" s="357" t="s">
        <v>590</v>
      </c>
      <c r="B11" s="358" t="s">
        <v>491</v>
      </c>
      <c r="C11" s="382"/>
    </row>
    <row r="12" spans="1:3" ht="15.75" customHeight="1">
      <c r="A12" s="357" t="s">
        <v>591</v>
      </c>
      <c r="B12" s="358" t="s">
        <v>493</v>
      </c>
      <c r="C12" s="382">
        <v>3021957</v>
      </c>
    </row>
    <row r="13" spans="1:3" ht="15.75" customHeight="1">
      <c r="A13" s="357" t="s">
        <v>592</v>
      </c>
      <c r="B13" s="358" t="s">
        <v>495</v>
      </c>
      <c r="C13" s="383">
        <v>-19626567</v>
      </c>
    </row>
    <row r="14" spans="1:3" ht="15.75" customHeight="1">
      <c r="A14" s="357" t="s">
        <v>593</v>
      </c>
      <c r="B14" s="358" t="s">
        <v>497</v>
      </c>
      <c r="C14" s="383"/>
    </row>
    <row r="15" spans="1:3" ht="15.75" customHeight="1">
      <c r="A15" s="357" t="s">
        <v>594</v>
      </c>
      <c r="B15" s="358" t="s">
        <v>499</v>
      </c>
      <c r="C15" s="383">
        <v>4286879</v>
      </c>
    </row>
    <row r="16" spans="1:3" ht="15.75" customHeight="1">
      <c r="A16" s="357" t="s">
        <v>595</v>
      </c>
      <c r="B16" s="358" t="s">
        <v>501</v>
      </c>
      <c r="C16" s="384">
        <f>+C10+C11+C12+C13+C14+C15</f>
        <v>74701324</v>
      </c>
    </row>
    <row r="17" spans="1:5" ht="15.75" customHeight="1">
      <c r="A17" s="357" t="s">
        <v>596</v>
      </c>
      <c r="B17" s="358" t="s">
        <v>503</v>
      </c>
      <c r="C17" s="385"/>
    </row>
    <row r="18" spans="1:5" ht="15.75" customHeight="1">
      <c r="A18" s="357" t="s">
        <v>597</v>
      </c>
      <c r="B18" s="358" t="s">
        <v>505</v>
      </c>
      <c r="C18" s="383">
        <v>742375</v>
      </c>
    </row>
    <row r="19" spans="1:5" ht="15.75" customHeight="1">
      <c r="A19" s="357" t="s">
        <v>598</v>
      </c>
      <c r="B19" s="358" t="s">
        <v>13</v>
      </c>
      <c r="C19" s="383">
        <v>27168</v>
      </c>
    </row>
    <row r="20" spans="1:5" ht="15.75" customHeight="1">
      <c r="A20" s="357" t="s">
        <v>599</v>
      </c>
      <c r="B20" s="358" t="s">
        <v>14</v>
      </c>
      <c r="C20" s="384">
        <f>+C17+C18+C19</f>
        <v>769543</v>
      </c>
    </row>
    <row r="21" spans="1:5" s="386" customFormat="1" ht="15.75" customHeight="1">
      <c r="A21" s="357" t="s">
        <v>600</v>
      </c>
      <c r="B21" s="358" t="s">
        <v>15</v>
      </c>
      <c r="C21" s="383"/>
    </row>
    <row r="22" spans="1:5" ht="15.75" customHeight="1">
      <c r="A22" s="357" t="s">
        <v>601</v>
      </c>
      <c r="B22" s="358" t="s">
        <v>16</v>
      </c>
      <c r="C22" s="383">
        <v>1012067</v>
      </c>
    </row>
    <row r="23" spans="1:5" ht="15.75" customHeight="1" thickBot="1">
      <c r="A23" s="387" t="s">
        <v>602</v>
      </c>
      <c r="B23" s="369" t="s">
        <v>17</v>
      </c>
      <c r="C23" s="388">
        <f>+C16+C20+C21+C22</f>
        <v>76482934</v>
      </c>
    </row>
    <row r="24" spans="1:5" ht="15.6">
      <c r="A24" s="372"/>
      <c r="B24" s="375"/>
      <c r="C24" s="373"/>
      <c r="D24" s="373"/>
      <c r="E24" s="373"/>
    </row>
    <row r="25" spans="1:5" ht="15.6">
      <c r="A25" s="372"/>
      <c r="B25" s="375"/>
      <c r="C25" s="373"/>
      <c r="D25" s="373"/>
      <c r="E25" s="373"/>
    </row>
    <row r="26" spans="1:5" ht="15.6">
      <c r="A26" s="375"/>
      <c r="B26" s="375"/>
      <c r="C26" s="373"/>
      <c r="D26" s="373"/>
      <c r="E26" s="373"/>
    </row>
    <row r="27" spans="1:5" ht="15.6">
      <c r="A27" s="588"/>
      <c r="B27" s="588"/>
      <c r="C27" s="588"/>
      <c r="D27" s="389"/>
      <c r="E27" s="389"/>
    </row>
    <row r="28" spans="1:5" ht="15.6">
      <c r="A28" s="588"/>
      <c r="B28" s="588"/>
      <c r="C28" s="588"/>
      <c r="D28" s="389"/>
      <c r="E28" s="389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2:C15"/>
  <sheetViews>
    <sheetView zoomScale="120" zoomScaleNormal="120" workbookViewId="0">
      <selection activeCell="C13" sqref="C13"/>
    </sheetView>
  </sheetViews>
  <sheetFormatPr defaultColWidth="9.33203125" defaultRowHeight="13.2"/>
  <cols>
    <col min="1" max="1" width="7.6640625" style="31" customWidth="1"/>
    <col min="2" max="2" width="60.77734375" style="31" customWidth="1"/>
    <col min="3" max="3" width="25.6640625" style="31" customWidth="1"/>
    <col min="4" max="16384" width="9.33203125" style="31"/>
  </cols>
  <sheetData>
    <row r="2" spans="1:3" ht="13.8">
      <c r="A2" s="567" t="str">
        <f>CONCATENATE("9. tájékoztató tábla ",Z_ALAPADATOK!A7," ",Z_ALAPADATOK!B7," ",Z_ALAPADATOK!C7," ",Z_ALAPADATOK!D7," ",Z_ALAPADATOK!E7," ",Z_ALAPADATOK!F7," ",Z_ALAPADATOK!G7," ",Z_ALAPADATOK!H7)</f>
        <v>9. tájékoztató tábla a 5 / 2019. ( V.10 ) önkormányzati rendelethez</v>
      </c>
      <c r="B2" s="602"/>
      <c r="C2" s="602"/>
    </row>
    <row r="3" spans="1:3" ht="13.8">
      <c r="A3" s="391"/>
      <c r="B3" s="391"/>
      <c r="C3" s="391"/>
    </row>
    <row r="4" spans="1:3" ht="33.75" customHeight="1">
      <c r="A4" s="601" t="s">
        <v>603</v>
      </c>
      <c r="B4" s="601"/>
      <c r="C4" s="601"/>
    </row>
    <row r="5" spans="1:3" ht="13.8" thickBot="1">
      <c r="C5" s="392"/>
    </row>
    <row r="6" spans="1:3" s="396" customFormat="1" ht="43.5" customHeight="1" thickBot="1">
      <c r="A6" s="393" t="s">
        <v>2</v>
      </c>
      <c r="B6" s="394" t="s">
        <v>39</v>
      </c>
      <c r="C6" s="395" t="s">
        <v>604</v>
      </c>
    </row>
    <row r="7" spans="1:3" ht="28.5" customHeight="1">
      <c r="A7" s="397" t="s">
        <v>4</v>
      </c>
      <c r="B7" s="398" t="s">
        <v>692</v>
      </c>
      <c r="C7" s="460"/>
    </row>
    <row r="8" spans="1:3" ht="18" customHeight="1">
      <c r="A8" s="399" t="s">
        <v>5</v>
      </c>
      <c r="B8" s="400" t="s">
        <v>605</v>
      </c>
      <c r="C8" s="431">
        <v>12172139</v>
      </c>
    </row>
    <row r="9" spans="1:3" ht="18" customHeight="1">
      <c r="A9" s="399" t="s">
        <v>6</v>
      </c>
      <c r="B9" s="400" t="s">
        <v>606</v>
      </c>
      <c r="C9" s="431">
        <v>196320</v>
      </c>
    </row>
    <row r="10" spans="1:3" ht="18" customHeight="1">
      <c r="A10" s="399" t="s">
        <v>7</v>
      </c>
      <c r="B10" s="401" t="s">
        <v>607</v>
      </c>
      <c r="C10" s="431">
        <v>47569500</v>
      </c>
    </row>
    <row r="11" spans="1:3" ht="18" customHeight="1">
      <c r="A11" s="402" t="s">
        <v>8</v>
      </c>
      <c r="B11" s="403" t="s">
        <v>608</v>
      </c>
      <c r="C11" s="432">
        <v>38909706</v>
      </c>
    </row>
    <row r="12" spans="1:3" ht="18" customHeight="1" thickBot="1">
      <c r="A12" s="404" t="s">
        <v>9</v>
      </c>
      <c r="B12" s="405" t="s">
        <v>609</v>
      </c>
      <c r="C12" s="433">
        <v>-229136</v>
      </c>
    </row>
    <row r="13" spans="1:3" ht="25.5" customHeight="1">
      <c r="A13" s="406" t="s">
        <v>10</v>
      </c>
      <c r="B13" s="407" t="s">
        <v>693</v>
      </c>
      <c r="C13" s="434">
        <f>C7+C10-C11+C12</f>
        <v>8430658</v>
      </c>
    </row>
    <row r="14" spans="1:3" ht="18" customHeight="1">
      <c r="A14" s="399" t="s">
        <v>11</v>
      </c>
      <c r="B14" s="400" t="s">
        <v>605</v>
      </c>
      <c r="C14" s="431">
        <v>8339238</v>
      </c>
    </row>
    <row r="15" spans="1:3" ht="18" customHeight="1" thickBot="1">
      <c r="A15" s="404" t="s">
        <v>12</v>
      </c>
      <c r="B15" s="408" t="s">
        <v>606</v>
      </c>
      <c r="C15" s="433">
        <v>91420</v>
      </c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topLeftCell="A34" workbookViewId="0">
      <selection activeCell="J31" sqref="J31"/>
    </sheetView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zoomScale="120" zoomScaleNormal="120" workbookViewId="0">
      <selection activeCell="F8" sqref="F8"/>
    </sheetView>
  </sheetViews>
  <sheetFormatPr defaultRowHeight="13.2"/>
  <cols>
    <col min="1" max="1" width="43.33203125" customWidth="1"/>
    <col min="2" max="2" width="49.109375" customWidth="1"/>
    <col min="3" max="3" width="1.33203125" bestFit="1" customWidth="1"/>
    <col min="4" max="4" width="6.77734375" customWidth="1"/>
    <col min="5" max="5" width="1.44140625" bestFit="1" customWidth="1"/>
    <col min="7" max="7" width="1.44140625" bestFit="1" customWidth="1"/>
  </cols>
  <sheetData>
    <row r="1" spans="1:8">
      <c r="B1">
        <v>2018</v>
      </c>
      <c r="C1" t="s">
        <v>684</v>
      </c>
    </row>
    <row r="2" spans="1:8" ht="15.6">
      <c r="A2" s="503" t="s">
        <v>437</v>
      </c>
      <c r="B2" s="503"/>
      <c r="C2" s="503"/>
      <c r="D2" s="503"/>
      <c r="E2" s="503"/>
      <c r="F2" s="503"/>
    </row>
    <row r="3" spans="1:8" ht="15.6">
      <c r="A3" s="504" t="s">
        <v>698</v>
      </c>
      <c r="B3" s="504"/>
      <c r="C3" s="504"/>
      <c r="D3" s="504"/>
      <c r="E3" s="504"/>
      <c r="F3" s="504"/>
      <c r="G3" s="504"/>
    </row>
    <row r="6" spans="1:8" ht="13.8">
      <c r="A6" s="261" t="s">
        <v>669</v>
      </c>
    </row>
    <row r="7" spans="1:8">
      <c r="A7" s="441" t="s">
        <v>663</v>
      </c>
      <c r="B7" s="459">
        <v>5</v>
      </c>
      <c r="C7" t="s">
        <v>664</v>
      </c>
      <c r="D7" t="s">
        <v>672</v>
      </c>
      <c r="E7" t="s">
        <v>665</v>
      </c>
      <c r="F7" s="459" t="s">
        <v>713</v>
      </c>
      <c r="G7" t="s">
        <v>666</v>
      </c>
      <c r="H7" t="s">
        <v>667</v>
      </c>
    </row>
    <row r="8" spans="1:8">
      <c r="A8" s="441"/>
      <c r="B8" s="302"/>
      <c r="F8" s="302"/>
    </row>
    <row r="9" spans="1:8">
      <c r="A9" s="441"/>
      <c r="B9" s="302"/>
      <c r="F9" s="302"/>
    </row>
  </sheetData>
  <mergeCells count="2">
    <mergeCell ref="A2:F2"/>
    <mergeCell ref="A3:G3"/>
  </mergeCells>
  <phoneticPr fontId="24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topLeftCell="A34" zoomScale="120" zoomScaleNormal="120" workbookViewId="0">
      <selection activeCell="B5" sqref="B5"/>
    </sheetView>
  </sheetViews>
  <sheetFormatPr defaultRowHeight="13.2"/>
  <cols>
    <col min="1" max="1" width="48.44140625" customWidth="1"/>
    <col min="2" max="2" width="73.44140625" customWidth="1"/>
    <col min="3" max="3" width="16.77734375" customWidth="1"/>
  </cols>
  <sheetData>
    <row r="1" spans="1:2" ht="17.399999999999999">
      <c r="A1" s="236" t="s">
        <v>439</v>
      </c>
      <c r="B1" s="71"/>
    </row>
    <row r="2" spans="1:2">
      <c r="A2" s="71"/>
      <c r="B2" s="71"/>
    </row>
    <row r="3" spans="1:2">
      <c r="A3" s="238"/>
      <c r="B3" s="238"/>
    </row>
    <row r="4" spans="1:2" ht="15.6">
      <c r="A4" s="73"/>
      <c r="B4" s="242"/>
    </row>
    <row r="5" spans="1:2" ht="15.6">
      <c r="A5" s="73"/>
      <c r="B5" s="242"/>
    </row>
    <row r="6" spans="1:2" s="63" customFormat="1" ht="15.6">
      <c r="A6" s="73" t="s">
        <v>670</v>
      </c>
      <c r="B6" s="238"/>
    </row>
    <row r="7" spans="1:2" s="63" customFormat="1">
      <c r="A7" s="238"/>
      <c r="B7" s="238"/>
    </row>
    <row r="8" spans="1:2" s="63" customFormat="1">
      <c r="A8" s="238"/>
      <c r="B8" s="238"/>
    </row>
    <row r="9" spans="1:2">
      <c r="A9" s="238" t="s">
        <v>399</v>
      </c>
      <c r="B9" s="238" t="s">
        <v>373</v>
      </c>
    </row>
    <row r="10" spans="1:2">
      <c r="A10" s="238" t="s">
        <v>397</v>
      </c>
      <c r="B10" s="238" t="s">
        <v>379</v>
      </c>
    </row>
    <row r="11" spans="1:2">
      <c r="A11" s="238" t="s">
        <v>398</v>
      </c>
      <c r="B11" s="238" t="s">
        <v>380</v>
      </c>
    </row>
    <row r="12" spans="1:2">
      <c r="A12" s="238"/>
      <c r="B12" s="238"/>
    </row>
    <row r="13" spans="1:2" ht="15.6">
      <c r="A13" s="73" t="str">
        <f>+CONCATENATE(LEFT(A6,4),". évi módosított előirányzat BEVÉTELEK")</f>
        <v>2018. évi módosított előirányzat BEVÉTELEK</v>
      </c>
      <c r="B13" s="242"/>
    </row>
    <row r="14" spans="1:2">
      <c r="A14" s="238"/>
      <c r="B14" s="238"/>
    </row>
    <row r="15" spans="1:2" s="63" customFormat="1">
      <c r="A15" s="238" t="s">
        <v>400</v>
      </c>
      <c r="B15" s="238" t="s">
        <v>374</v>
      </c>
    </row>
    <row r="16" spans="1:2">
      <c r="A16" s="238" t="s">
        <v>401</v>
      </c>
      <c r="B16" s="238" t="s">
        <v>381</v>
      </c>
    </row>
    <row r="17" spans="1:2">
      <c r="A17" s="238" t="s">
        <v>402</v>
      </c>
      <c r="B17" s="238" t="s">
        <v>382</v>
      </c>
    </row>
    <row r="18" spans="1:2">
      <c r="A18" s="238"/>
      <c r="B18" s="238"/>
    </row>
    <row r="19" spans="1:2" ht="13.8">
      <c r="A19" s="245" t="str">
        <f>+CONCATENATE(LEFT(A6,4),".évi teljesített BEVÉTELEK")</f>
        <v>2018.évi teljesített BEVÉTELEK</v>
      </c>
      <c r="B19" s="242"/>
    </row>
    <row r="20" spans="1:2">
      <c r="A20" s="238"/>
      <c r="B20" s="238"/>
    </row>
    <row r="21" spans="1:2">
      <c r="A21" s="238" t="s">
        <v>403</v>
      </c>
      <c r="B21" s="238" t="s">
        <v>375</v>
      </c>
    </row>
    <row r="22" spans="1:2">
      <c r="A22" s="238" t="s">
        <v>404</v>
      </c>
      <c r="B22" s="238" t="s">
        <v>383</v>
      </c>
    </row>
    <row r="23" spans="1:2">
      <c r="A23" s="238" t="s">
        <v>405</v>
      </c>
      <c r="B23" s="238" t="s">
        <v>384</v>
      </c>
    </row>
    <row r="24" spans="1:2">
      <c r="A24" s="238"/>
      <c r="B24" s="238"/>
    </row>
    <row r="25" spans="1:2" ht="15.6">
      <c r="A25" s="73" t="str">
        <f>+CONCATENATE(LEFT(A6,4),". évi eredeti előirányzat KIADÁSOK")</f>
        <v>2018. évi eredeti előirányzat KIADÁSOK</v>
      </c>
      <c r="B25" s="242"/>
    </row>
    <row r="26" spans="1:2">
      <c r="A26" s="238"/>
      <c r="B26" s="238"/>
    </row>
    <row r="27" spans="1:2">
      <c r="A27" s="238" t="s">
        <v>406</v>
      </c>
      <c r="B27" s="238" t="s">
        <v>376</v>
      </c>
    </row>
    <row r="28" spans="1:2">
      <c r="A28" s="238" t="s">
        <v>407</v>
      </c>
      <c r="B28" s="238" t="s">
        <v>385</v>
      </c>
    </row>
    <row r="29" spans="1:2">
      <c r="A29" s="238" t="s">
        <v>408</v>
      </c>
      <c r="B29" s="238" t="s">
        <v>386</v>
      </c>
    </row>
    <row r="30" spans="1:2">
      <c r="A30" s="238"/>
      <c r="B30" s="238"/>
    </row>
    <row r="31" spans="1:2" ht="15.6">
      <c r="A31" s="73" t="str">
        <f>+CONCATENATE(LEFT(A6,4),". évi módosított előirányzat KIADÁSOK")</f>
        <v>2018. évi módosított előirányzat KIADÁSOK</v>
      </c>
      <c r="B31" s="242"/>
    </row>
    <row r="32" spans="1:2">
      <c r="A32" s="238"/>
      <c r="B32" s="238"/>
    </row>
    <row r="33" spans="1:2">
      <c r="A33" s="238" t="s">
        <v>409</v>
      </c>
      <c r="B33" s="238" t="s">
        <v>377</v>
      </c>
    </row>
    <row r="34" spans="1:2">
      <c r="A34" s="238" t="s">
        <v>410</v>
      </c>
      <c r="B34" s="238" t="s">
        <v>387</v>
      </c>
    </row>
    <row r="35" spans="1:2">
      <c r="A35" s="238" t="s">
        <v>411</v>
      </c>
      <c r="B35" s="238" t="s">
        <v>388</v>
      </c>
    </row>
    <row r="36" spans="1:2">
      <c r="A36" s="238"/>
      <c r="B36" s="238"/>
    </row>
    <row r="37" spans="1:2" ht="15.6">
      <c r="A37" s="244" t="str">
        <f>+CONCATENATE(LEFT(A6,4),".évi teljesített KIADÁSOK")</f>
        <v>2018.évi teljesített KIADÁSOK</v>
      </c>
      <c r="B37" s="242"/>
    </row>
    <row r="38" spans="1:2">
      <c r="A38" s="238"/>
      <c r="B38" s="238"/>
    </row>
    <row r="39" spans="1:2">
      <c r="A39" s="238" t="s">
        <v>412</v>
      </c>
      <c r="B39" s="238" t="s">
        <v>378</v>
      </c>
    </row>
    <row r="40" spans="1:2">
      <c r="A40" s="238" t="s">
        <v>413</v>
      </c>
      <c r="B40" s="238" t="s">
        <v>389</v>
      </c>
    </row>
    <row r="41" spans="1:2">
      <c r="A41" s="238" t="s">
        <v>414</v>
      </c>
      <c r="B41" s="238" t="s">
        <v>390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6"/>
  <sheetViews>
    <sheetView topLeftCell="A121" zoomScale="132" zoomScaleNormal="132" zoomScaleSheetLayoutView="100" workbookViewId="0">
      <selection activeCell="A7" sqref="A7:XFD7"/>
    </sheetView>
  </sheetViews>
  <sheetFormatPr defaultColWidth="9.33203125" defaultRowHeight="15.6"/>
  <cols>
    <col min="1" max="1" width="9.44140625" style="126" customWidth="1"/>
    <col min="2" max="2" width="65.77734375" style="126" customWidth="1"/>
    <col min="3" max="3" width="17.77734375" style="127" customWidth="1"/>
    <col min="4" max="5" width="17.77734375" style="148" customWidth="1"/>
    <col min="6" max="16384" width="9.33203125" style="148"/>
  </cols>
  <sheetData>
    <row r="1" spans="1:5">
      <c r="A1" s="263"/>
      <c r="B1" s="507" t="str">
        <f>CONCATENATE("1.1. melléklet ",Z_ALAPADATOK!A7," ",Z_ALAPADATOK!B7," ",Z_ALAPADATOK!C7," ",Z_ALAPADATOK!D7," ",Z_ALAPADATOK!E7," ",Z_ALAPADATOK!F7," ",Z_ALAPADATOK!G7," ",Z_ALAPADATOK!H7)</f>
        <v>1.1. melléklet a 5 / 2019. ( V.10 ) önkormányzati rendelethez</v>
      </c>
      <c r="C1" s="508"/>
      <c r="D1" s="508"/>
      <c r="E1" s="508"/>
    </row>
    <row r="2" spans="1:5">
      <c r="A2" s="509" t="str">
        <f>CONCATENATE(Z_ALAPADATOK!A3)</f>
        <v>Bosta Községi Önkormányzat</v>
      </c>
      <c r="B2" s="510"/>
      <c r="C2" s="510"/>
      <c r="D2" s="510"/>
      <c r="E2" s="510"/>
    </row>
    <row r="3" spans="1:5">
      <c r="A3" s="509" t="s">
        <v>671</v>
      </c>
      <c r="B3" s="509"/>
      <c r="C3" s="511"/>
      <c r="D3" s="509"/>
      <c r="E3" s="509"/>
    </row>
    <row r="4" spans="1:5" ht="12" customHeight="1">
      <c r="A4" s="509"/>
      <c r="B4" s="509"/>
      <c r="C4" s="511"/>
      <c r="D4" s="509"/>
      <c r="E4" s="509"/>
    </row>
    <row r="5" spans="1:5">
      <c r="A5" s="263"/>
      <c r="B5" s="263"/>
      <c r="C5" s="264"/>
      <c r="D5" s="265"/>
      <c r="E5" s="265"/>
    </row>
    <row r="6" spans="1:5" ht="15.9" customHeight="1">
      <c r="A6" s="519" t="s">
        <v>1</v>
      </c>
      <c r="B6" s="519"/>
      <c r="C6" s="519"/>
      <c r="D6" s="519"/>
      <c r="E6" s="519"/>
    </row>
    <row r="7" spans="1:5" ht="15.9" customHeight="1" thickBot="1">
      <c r="A7" s="521" t="s">
        <v>81</v>
      </c>
      <c r="B7" s="521"/>
      <c r="C7" s="266"/>
      <c r="D7" s="265"/>
      <c r="E7" s="266" t="s">
        <v>431</v>
      </c>
    </row>
    <row r="8" spans="1:5">
      <c r="A8" s="512" t="s">
        <v>46</v>
      </c>
      <c r="B8" s="514" t="s">
        <v>3</v>
      </c>
      <c r="C8" s="516" t="str">
        <f>+CONCATENATE(LEFT(Z_ÖSSZEFÜGGÉSEK!A6,4),". évi")</f>
        <v>2018. évi</v>
      </c>
      <c r="D8" s="517"/>
      <c r="E8" s="518"/>
    </row>
    <row r="9" spans="1:5" ht="23.4" thickBot="1">
      <c r="A9" s="513"/>
      <c r="B9" s="515"/>
      <c r="C9" s="213" t="s">
        <v>366</v>
      </c>
      <c r="D9" s="212" t="s">
        <v>367</v>
      </c>
      <c r="E9" s="255" t="str">
        <f>+CONCATENATE(LEFT(Z_ÖSSZEFÜGGÉSEK!A6,4),". XII. 31.",CHAR(10),"teljesítés")</f>
        <v>2018. XII. 31.
teljesítés</v>
      </c>
    </row>
    <row r="10" spans="1:5" s="149" customFormat="1" ht="12" customHeight="1" thickBot="1">
      <c r="A10" s="145" t="s">
        <v>343</v>
      </c>
      <c r="B10" s="146" t="s">
        <v>344</v>
      </c>
      <c r="C10" s="146" t="s">
        <v>345</v>
      </c>
      <c r="D10" s="146" t="s">
        <v>347</v>
      </c>
      <c r="E10" s="214" t="s">
        <v>346</v>
      </c>
    </row>
    <row r="11" spans="1:5" s="150" customFormat="1" ht="12" customHeight="1" thickBot="1">
      <c r="A11" s="18" t="s">
        <v>4</v>
      </c>
      <c r="B11" s="19" t="s">
        <v>139</v>
      </c>
      <c r="C11" s="138">
        <f>+C12+C13+C14+C15+C16+C17</f>
        <v>14869020</v>
      </c>
      <c r="D11" s="138">
        <f>+D12+D13+D14+D15+D16+D17</f>
        <v>16072749</v>
      </c>
      <c r="E11" s="80">
        <f>+E12+E13+E14+E15+E16+E17</f>
        <v>16072749</v>
      </c>
    </row>
    <row r="12" spans="1:5" s="150" customFormat="1" ht="12" customHeight="1">
      <c r="A12" s="13" t="s">
        <v>58</v>
      </c>
      <c r="B12" s="151" t="s">
        <v>140</v>
      </c>
      <c r="C12" s="140">
        <v>7570280</v>
      </c>
      <c r="D12" s="140">
        <v>7570280</v>
      </c>
      <c r="E12" s="82">
        <v>7570280</v>
      </c>
    </row>
    <row r="13" spans="1:5" s="150" customFormat="1" ht="12" customHeight="1">
      <c r="A13" s="12" t="s">
        <v>59</v>
      </c>
      <c r="B13" s="152" t="s">
        <v>141</v>
      </c>
      <c r="C13" s="139"/>
      <c r="D13" s="139"/>
      <c r="E13" s="81"/>
    </row>
    <row r="14" spans="1:5" s="150" customFormat="1" ht="12" customHeight="1">
      <c r="A14" s="12" t="s">
        <v>60</v>
      </c>
      <c r="B14" s="152" t="s">
        <v>142</v>
      </c>
      <c r="C14" s="139">
        <v>5498740</v>
      </c>
      <c r="D14" s="139">
        <v>5636939</v>
      </c>
      <c r="E14" s="81">
        <v>5636939</v>
      </c>
    </row>
    <row r="15" spans="1:5" s="150" customFormat="1" ht="12" customHeight="1">
      <c r="A15" s="12" t="s">
        <v>61</v>
      </c>
      <c r="B15" s="152" t="s">
        <v>143</v>
      </c>
      <c r="C15" s="139">
        <v>1800000</v>
      </c>
      <c r="D15" s="139">
        <v>1800000</v>
      </c>
      <c r="E15" s="81">
        <v>1800000</v>
      </c>
    </row>
    <row r="16" spans="1:5" s="150" customFormat="1" ht="12" customHeight="1">
      <c r="A16" s="12" t="s">
        <v>78</v>
      </c>
      <c r="B16" s="88" t="s">
        <v>291</v>
      </c>
      <c r="C16" s="139"/>
      <c r="D16" s="139">
        <v>1057550</v>
      </c>
      <c r="E16" s="81">
        <v>1057550</v>
      </c>
    </row>
    <row r="17" spans="1:5" s="150" customFormat="1" ht="12" customHeight="1" thickBot="1">
      <c r="A17" s="14" t="s">
        <v>62</v>
      </c>
      <c r="B17" s="89" t="s">
        <v>292</v>
      </c>
      <c r="C17" s="139"/>
      <c r="D17" s="139">
        <v>7980</v>
      </c>
      <c r="E17" s="81">
        <v>7980</v>
      </c>
    </row>
    <row r="18" spans="1:5" s="150" customFormat="1" ht="12" customHeight="1" thickBot="1">
      <c r="A18" s="18" t="s">
        <v>5</v>
      </c>
      <c r="B18" s="87" t="s">
        <v>144</v>
      </c>
      <c r="C18" s="138">
        <f>+C19+C20+C21+C22+C23</f>
        <v>2409275</v>
      </c>
      <c r="D18" s="138">
        <f>+D19+D20+D21+D22+D23</f>
        <v>6575453</v>
      </c>
      <c r="E18" s="80">
        <f>+E19+E20+E21+E22+E23</f>
        <v>6575453</v>
      </c>
    </row>
    <row r="19" spans="1:5" s="150" customFormat="1" ht="12" customHeight="1">
      <c r="A19" s="13" t="s">
        <v>64</v>
      </c>
      <c r="B19" s="151" t="s">
        <v>145</v>
      </c>
      <c r="C19" s="140"/>
      <c r="D19" s="140"/>
      <c r="E19" s="82"/>
    </row>
    <row r="20" spans="1:5" s="150" customFormat="1" ht="12" customHeight="1">
      <c r="A20" s="12" t="s">
        <v>65</v>
      </c>
      <c r="B20" s="152" t="s">
        <v>146</v>
      </c>
      <c r="C20" s="139"/>
      <c r="D20" s="139"/>
      <c r="E20" s="81"/>
    </row>
    <row r="21" spans="1:5" s="150" customFormat="1" ht="12" customHeight="1">
      <c r="A21" s="12" t="s">
        <v>66</v>
      </c>
      <c r="B21" s="152" t="s">
        <v>284</v>
      </c>
      <c r="C21" s="139"/>
      <c r="D21" s="139"/>
      <c r="E21" s="81"/>
    </row>
    <row r="22" spans="1:5" s="150" customFormat="1" ht="12" customHeight="1">
      <c r="A22" s="12" t="s">
        <v>67</v>
      </c>
      <c r="B22" s="152" t="s">
        <v>285</v>
      </c>
      <c r="C22" s="139"/>
      <c r="D22" s="139"/>
      <c r="E22" s="81"/>
    </row>
    <row r="23" spans="1:5" s="150" customFormat="1" ht="12" customHeight="1">
      <c r="A23" s="12" t="s">
        <v>68</v>
      </c>
      <c r="B23" s="152" t="s">
        <v>147</v>
      </c>
      <c r="C23" s="139">
        <v>2409275</v>
      </c>
      <c r="D23" s="139">
        <v>6575453</v>
      </c>
      <c r="E23" s="81">
        <v>6575453</v>
      </c>
    </row>
    <row r="24" spans="1:5" s="150" customFormat="1" ht="12" customHeight="1" thickBot="1">
      <c r="A24" s="14" t="s">
        <v>74</v>
      </c>
      <c r="B24" s="89" t="s">
        <v>148</v>
      </c>
      <c r="C24" s="141"/>
      <c r="D24" s="141"/>
      <c r="E24" s="83"/>
    </row>
    <row r="25" spans="1:5" s="150" customFormat="1" ht="12" customHeight="1" thickBot="1">
      <c r="A25" s="18" t="s">
        <v>6</v>
      </c>
      <c r="B25" s="19" t="s">
        <v>149</v>
      </c>
      <c r="C25" s="138">
        <f>+C26+C27+C28+C29+C30</f>
        <v>8167946</v>
      </c>
      <c r="D25" s="138">
        <f>+D26+D27+D28+D29+D30</f>
        <v>8167946</v>
      </c>
      <c r="E25" s="80">
        <f>+E26+E27+E28+E29+E30</f>
        <v>8167946</v>
      </c>
    </row>
    <row r="26" spans="1:5" s="150" customFormat="1" ht="12" customHeight="1">
      <c r="A26" s="13" t="s">
        <v>47</v>
      </c>
      <c r="B26" s="151" t="s">
        <v>150</v>
      </c>
      <c r="C26" s="140">
        <v>8167946</v>
      </c>
      <c r="D26" s="140">
        <v>8167946</v>
      </c>
      <c r="E26" s="82">
        <v>8167946</v>
      </c>
    </row>
    <row r="27" spans="1:5" s="150" customFormat="1" ht="12" customHeight="1">
      <c r="A27" s="12" t="s">
        <v>48</v>
      </c>
      <c r="B27" s="152" t="s">
        <v>151</v>
      </c>
      <c r="C27" s="139"/>
      <c r="D27" s="139"/>
      <c r="E27" s="81"/>
    </row>
    <row r="28" spans="1:5" s="150" customFormat="1" ht="12" customHeight="1">
      <c r="A28" s="12" t="s">
        <v>49</v>
      </c>
      <c r="B28" s="152" t="s">
        <v>286</v>
      </c>
      <c r="C28" s="139"/>
      <c r="D28" s="139"/>
      <c r="E28" s="81"/>
    </row>
    <row r="29" spans="1:5" s="150" customFormat="1" ht="12" customHeight="1">
      <c r="A29" s="12" t="s">
        <v>50</v>
      </c>
      <c r="B29" s="152" t="s">
        <v>287</v>
      </c>
      <c r="C29" s="139"/>
      <c r="D29" s="139"/>
      <c r="E29" s="81"/>
    </row>
    <row r="30" spans="1:5" s="150" customFormat="1" ht="12" customHeight="1">
      <c r="A30" s="12" t="s">
        <v>91</v>
      </c>
      <c r="B30" s="152" t="s">
        <v>152</v>
      </c>
      <c r="C30" s="139"/>
      <c r="D30" s="139"/>
      <c r="E30" s="81"/>
    </row>
    <row r="31" spans="1:5" s="150" customFormat="1" ht="12" customHeight="1" thickBot="1">
      <c r="A31" s="14" t="s">
        <v>92</v>
      </c>
      <c r="B31" s="153" t="s">
        <v>153</v>
      </c>
      <c r="C31" s="141"/>
      <c r="D31" s="141"/>
      <c r="E31" s="83"/>
    </row>
    <row r="32" spans="1:5" s="150" customFormat="1" ht="12" customHeight="1" thickBot="1">
      <c r="A32" s="18" t="s">
        <v>93</v>
      </c>
      <c r="B32" s="19" t="s">
        <v>419</v>
      </c>
      <c r="C32" s="144">
        <f>SUM(C33:C39)</f>
        <v>1970000</v>
      </c>
      <c r="D32" s="144">
        <f>SUM(D33:D39)</f>
        <v>1970000</v>
      </c>
      <c r="E32" s="179">
        <f>SUM(E33:E39)</f>
        <v>2147130</v>
      </c>
    </row>
    <row r="33" spans="1:5" s="150" customFormat="1" ht="12" customHeight="1">
      <c r="A33" s="13" t="s">
        <v>154</v>
      </c>
      <c r="B33" s="151" t="s">
        <v>420</v>
      </c>
      <c r="C33" s="140"/>
      <c r="D33" s="140"/>
      <c r="E33" s="82"/>
    </row>
    <row r="34" spans="1:5" s="150" customFormat="1" ht="12" customHeight="1">
      <c r="A34" s="12" t="s">
        <v>155</v>
      </c>
      <c r="B34" s="152" t="s">
        <v>699</v>
      </c>
      <c r="C34" s="139">
        <v>200000</v>
      </c>
      <c r="D34" s="139">
        <v>200000</v>
      </c>
      <c r="E34" s="81">
        <v>203125</v>
      </c>
    </row>
    <row r="35" spans="1:5" s="150" customFormat="1" ht="12" customHeight="1">
      <c r="A35" s="12" t="s">
        <v>156</v>
      </c>
      <c r="B35" s="152" t="s">
        <v>422</v>
      </c>
      <c r="C35" s="139">
        <v>1500000</v>
      </c>
      <c r="D35" s="139">
        <v>1500000</v>
      </c>
      <c r="E35" s="81">
        <v>1771884</v>
      </c>
    </row>
    <row r="36" spans="1:5" s="150" customFormat="1" ht="12" customHeight="1">
      <c r="A36" s="12" t="s">
        <v>157</v>
      </c>
      <c r="B36" s="152" t="s">
        <v>423</v>
      </c>
      <c r="C36" s="139"/>
      <c r="D36" s="139"/>
      <c r="E36" s="81"/>
    </row>
    <row r="37" spans="1:5" s="150" customFormat="1" ht="12" customHeight="1">
      <c r="A37" s="12" t="s">
        <v>424</v>
      </c>
      <c r="B37" s="152" t="s">
        <v>158</v>
      </c>
      <c r="C37" s="139">
        <v>200000</v>
      </c>
      <c r="D37" s="139">
        <v>200000</v>
      </c>
      <c r="E37" s="81">
        <v>165865</v>
      </c>
    </row>
    <row r="38" spans="1:5" s="150" customFormat="1" ht="12" customHeight="1">
      <c r="A38" s="12" t="s">
        <v>425</v>
      </c>
      <c r="B38" s="152" t="s">
        <v>159</v>
      </c>
      <c r="C38" s="139"/>
      <c r="D38" s="139"/>
      <c r="E38" s="81"/>
    </row>
    <row r="39" spans="1:5" s="150" customFormat="1" ht="12" customHeight="1" thickBot="1">
      <c r="A39" s="14" t="s">
        <v>426</v>
      </c>
      <c r="B39" s="250" t="s">
        <v>160</v>
      </c>
      <c r="C39" s="141">
        <v>70000</v>
      </c>
      <c r="D39" s="141">
        <v>70000</v>
      </c>
      <c r="E39" s="83">
        <v>6256</v>
      </c>
    </row>
    <row r="40" spans="1:5" s="150" customFormat="1" ht="12" customHeight="1" thickBot="1">
      <c r="A40" s="18" t="s">
        <v>8</v>
      </c>
      <c r="B40" s="19" t="s">
        <v>293</v>
      </c>
      <c r="C40" s="138">
        <f>SUM(C41:C51)</f>
        <v>15000</v>
      </c>
      <c r="D40" s="138">
        <f>SUM(D41:D51)</f>
        <v>318000</v>
      </c>
      <c r="E40" s="80">
        <f>SUM(E41:E51)</f>
        <v>1090286</v>
      </c>
    </row>
    <row r="41" spans="1:5" s="150" customFormat="1" ht="12" customHeight="1">
      <c r="A41" s="13" t="s">
        <v>51</v>
      </c>
      <c r="B41" s="151" t="s">
        <v>163</v>
      </c>
      <c r="C41" s="140"/>
      <c r="D41" s="140"/>
      <c r="E41" s="82"/>
    </row>
    <row r="42" spans="1:5" s="150" customFormat="1" ht="12" customHeight="1">
      <c r="A42" s="12" t="s">
        <v>52</v>
      </c>
      <c r="B42" s="152" t="s">
        <v>164</v>
      </c>
      <c r="C42" s="139"/>
      <c r="D42" s="139"/>
      <c r="E42" s="81">
        <v>433080</v>
      </c>
    </row>
    <row r="43" spans="1:5" s="150" customFormat="1" ht="12" customHeight="1">
      <c r="A43" s="12" t="s">
        <v>53</v>
      </c>
      <c r="B43" s="152" t="s">
        <v>165</v>
      </c>
      <c r="C43" s="139"/>
      <c r="D43" s="139">
        <v>153000</v>
      </c>
      <c r="E43" s="81">
        <v>141052</v>
      </c>
    </row>
    <row r="44" spans="1:5" s="150" customFormat="1" ht="12" customHeight="1">
      <c r="A44" s="12" t="s">
        <v>95</v>
      </c>
      <c r="B44" s="152" t="s">
        <v>166</v>
      </c>
      <c r="C44" s="139"/>
      <c r="D44" s="139"/>
      <c r="E44" s="81"/>
    </row>
    <row r="45" spans="1:5" s="150" customFormat="1" ht="12" customHeight="1">
      <c r="A45" s="12" t="s">
        <v>96</v>
      </c>
      <c r="B45" s="152" t="s">
        <v>167</v>
      </c>
      <c r="C45" s="139"/>
      <c r="D45" s="139"/>
      <c r="E45" s="81"/>
    </row>
    <row r="46" spans="1:5" s="150" customFormat="1" ht="12" customHeight="1">
      <c r="A46" s="12" t="s">
        <v>97</v>
      </c>
      <c r="B46" s="152" t="s">
        <v>168</v>
      </c>
      <c r="C46" s="139"/>
      <c r="D46" s="139"/>
      <c r="E46" s="81"/>
    </row>
    <row r="47" spans="1:5" s="150" customFormat="1" ht="12" customHeight="1">
      <c r="A47" s="12" t="s">
        <v>98</v>
      </c>
      <c r="B47" s="152" t="s">
        <v>169</v>
      </c>
      <c r="C47" s="139"/>
      <c r="D47" s="139"/>
      <c r="E47" s="81"/>
    </row>
    <row r="48" spans="1:5" s="150" customFormat="1" ht="12" customHeight="1">
      <c r="A48" s="12" t="s">
        <v>99</v>
      </c>
      <c r="B48" s="152" t="s">
        <v>427</v>
      </c>
      <c r="C48" s="139">
        <v>5000</v>
      </c>
      <c r="D48" s="139">
        <v>5000</v>
      </c>
      <c r="E48" s="81">
        <v>2984</v>
      </c>
    </row>
    <row r="49" spans="1:5" s="150" customFormat="1" ht="12" customHeight="1">
      <c r="A49" s="12" t="s">
        <v>161</v>
      </c>
      <c r="B49" s="152" t="s">
        <v>171</v>
      </c>
      <c r="C49" s="142"/>
      <c r="D49" s="142"/>
      <c r="E49" s="84"/>
    </row>
    <row r="50" spans="1:5" s="150" customFormat="1" ht="12" customHeight="1">
      <c r="A50" s="14" t="s">
        <v>162</v>
      </c>
      <c r="B50" s="153" t="s">
        <v>295</v>
      </c>
      <c r="C50" s="143"/>
      <c r="D50" s="143"/>
      <c r="E50" s="85"/>
    </row>
    <row r="51" spans="1:5" s="150" customFormat="1" ht="12" customHeight="1" thickBot="1">
      <c r="A51" s="14" t="s">
        <v>294</v>
      </c>
      <c r="B51" s="89" t="s">
        <v>172</v>
      </c>
      <c r="C51" s="143">
        <v>10000</v>
      </c>
      <c r="D51" s="143">
        <v>160000</v>
      </c>
      <c r="E51" s="85">
        <v>513170</v>
      </c>
    </row>
    <row r="52" spans="1:5" s="150" customFormat="1" ht="12" customHeight="1" thickBot="1">
      <c r="A52" s="18" t="s">
        <v>9</v>
      </c>
      <c r="B52" s="19" t="s">
        <v>173</v>
      </c>
      <c r="C52" s="138">
        <f>SUM(C53:C57)</f>
        <v>0</v>
      </c>
      <c r="D52" s="138">
        <f>SUM(D53:D57)</f>
        <v>0</v>
      </c>
      <c r="E52" s="80">
        <f>SUM(E53:E57)</f>
        <v>500000</v>
      </c>
    </row>
    <row r="53" spans="1:5" s="150" customFormat="1" ht="12" customHeight="1">
      <c r="A53" s="13" t="s">
        <v>54</v>
      </c>
      <c r="B53" s="151" t="s">
        <v>177</v>
      </c>
      <c r="C53" s="181"/>
      <c r="D53" s="181"/>
      <c r="E53" s="86"/>
    </row>
    <row r="54" spans="1:5" s="150" customFormat="1" ht="12" customHeight="1">
      <c r="A54" s="12" t="s">
        <v>55</v>
      </c>
      <c r="B54" s="152" t="s">
        <v>178</v>
      </c>
      <c r="C54" s="142"/>
      <c r="D54" s="142"/>
      <c r="E54" s="84"/>
    </row>
    <row r="55" spans="1:5" s="150" customFormat="1" ht="12" customHeight="1">
      <c r="A55" s="12" t="s">
        <v>174</v>
      </c>
      <c r="B55" s="152" t="s">
        <v>179</v>
      </c>
      <c r="C55" s="142"/>
      <c r="D55" s="142"/>
      <c r="E55" s="84">
        <v>500000</v>
      </c>
    </row>
    <row r="56" spans="1:5" s="150" customFormat="1" ht="12" customHeight="1">
      <c r="A56" s="12" t="s">
        <v>175</v>
      </c>
      <c r="B56" s="152" t="s">
        <v>180</v>
      </c>
      <c r="C56" s="142"/>
      <c r="D56" s="142"/>
      <c r="E56" s="84"/>
    </row>
    <row r="57" spans="1:5" s="150" customFormat="1" ht="12" customHeight="1" thickBot="1">
      <c r="A57" s="14" t="s">
        <v>176</v>
      </c>
      <c r="B57" s="89" t="s">
        <v>181</v>
      </c>
      <c r="C57" s="143"/>
      <c r="D57" s="143"/>
      <c r="E57" s="85"/>
    </row>
    <row r="58" spans="1:5" s="150" customFormat="1" ht="12" customHeight="1" thickBot="1">
      <c r="A58" s="18" t="s">
        <v>100</v>
      </c>
      <c r="B58" s="19" t="s">
        <v>182</v>
      </c>
      <c r="C58" s="138">
        <f>SUM(C59:C61)</f>
        <v>0</v>
      </c>
      <c r="D58" s="138">
        <f>SUM(D59:D61)</f>
        <v>0</v>
      </c>
      <c r="E58" s="80">
        <f>SUM(E59:E61)</f>
        <v>9000</v>
      </c>
    </row>
    <row r="59" spans="1:5" s="150" customFormat="1" ht="12" customHeight="1">
      <c r="A59" s="13" t="s">
        <v>56</v>
      </c>
      <c r="B59" s="151" t="s">
        <v>183</v>
      </c>
      <c r="C59" s="140"/>
      <c r="D59" s="140"/>
      <c r="E59" s="82"/>
    </row>
    <row r="60" spans="1:5" s="150" customFormat="1" ht="12" customHeight="1">
      <c r="A60" s="12" t="s">
        <v>57</v>
      </c>
      <c r="B60" s="152" t="s">
        <v>288</v>
      </c>
      <c r="C60" s="139"/>
      <c r="D60" s="139"/>
      <c r="E60" s="81">
        <v>9000</v>
      </c>
    </row>
    <row r="61" spans="1:5" s="150" customFormat="1" ht="12" customHeight="1">
      <c r="A61" s="12" t="s">
        <v>186</v>
      </c>
      <c r="B61" s="152" t="s">
        <v>184</v>
      </c>
      <c r="C61" s="139"/>
      <c r="D61" s="139"/>
      <c r="E61" s="81"/>
    </row>
    <row r="62" spans="1:5" s="150" customFormat="1" ht="12" customHeight="1" thickBot="1">
      <c r="A62" s="14" t="s">
        <v>187</v>
      </c>
      <c r="B62" s="89" t="s">
        <v>185</v>
      </c>
      <c r="C62" s="141"/>
      <c r="D62" s="141"/>
      <c r="E62" s="83"/>
    </row>
    <row r="63" spans="1:5" s="150" customFormat="1" ht="12" customHeight="1" thickBot="1">
      <c r="A63" s="18" t="s">
        <v>11</v>
      </c>
      <c r="B63" s="87" t="s">
        <v>188</v>
      </c>
      <c r="C63" s="138">
        <f>SUM(C64:C66)</f>
        <v>0</v>
      </c>
      <c r="D63" s="138">
        <f>SUM(D64:D66)</f>
        <v>0</v>
      </c>
      <c r="E63" s="80">
        <f>SUM(E64:E66)</f>
        <v>0</v>
      </c>
    </row>
    <row r="64" spans="1:5" s="150" customFormat="1" ht="12" customHeight="1">
      <c r="A64" s="13" t="s">
        <v>101</v>
      </c>
      <c r="B64" s="151" t="s">
        <v>190</v>
      </c>
      <c r="C64" s="142"/>
      <c r="D64" s="142"/>
      <c r="E64" s="84"/>
    </row>
    <row r="65" spans="1:5" s="150" customFormat="1" ht="12" customHeight="1">
      <c r="A65" s="12" t="s">
        <v>102</v>
      </c>
      <c r="B65" s="152" t="s">
        <v>289</v>
      </c>
      <c r="C65" s="142"/>
      <c r="D65" s="142"/>
      <c r="E65" s="84"/>
    </row>
    <row r="66" spans="1:5" s="150" customFormat="1" ht="12" customHeight="1">
      <c r="A66" s="12" t="s">
        <v>121</v>
      </c>
      <c r="B66" s="152" t="s">
        <v>191</v>
      </c>
      <c r="C66" s="142"/>
      <c r="D66" s="142"/>
      <c r="E66" s="84"/>
    </row>
    <row r="67" spans="1:5" s="150" customFormat="1" ht="12" customHeight="1" thickBot="1">
      <c r="A67" s="14" t="s">
        <v>189</v>
      </c>
      <c r="B67" s="89" t="s">
        <v>192</v>
      </c>
      <c r="C67" s="142"/>
      <c r="D67" s="142"/>
      <c r="E67" s="84"/>
    </row>
    <row r="68" spans="1:5" s="150" customFormat="1" ht="12" customHeight="1" thickBot="1">
      <c r="A68" s="196" t="s">
        <v>335</v>
      </c>
      <c r="B68" s="19" t="s">
        <v>193</v>
      </c>
      <c r="C68" s="144">
        <f>+C11+C18+C25+C32+C40+C52+C58+C63</f>
        <v>27431241</v>
      </c>
      <c r="D68" s="144">
        <f>+D11+D18+D25+D32+D40+D52+D58+D63</f>
        <v>33104148</v>
      </c>
      <c r="E68" s="179">
        <f>+E11+E18+E25+E32+E40+E52+E58+E63</f>
        <v>34562564</v>
      </c>
    </row>
    <row r="69" spans="1:5" s="150" customFormat="1" ht="12" customHeight="1" thickBot="1">
      <c r="A69" s="182" t="s">
        <v>194</v>
      </c>
      <c r="B69" s="87" t="s">
        <v>195</v>
      </c>
      <c r="C69" s="138">
        <f>SUM(C70:C72)</f>
        <v>0</v>
      </c>
      <c r="D69" s="138">
        <f>SUM(D70:D72)</f>
        <v>0</v>
      </c>
      <c r="E69" s="80">
        <f>SUM(E70:E72)</f>
        <v>0</v>
      </c>
    </row>
    <row r="70" spans="1:5" s="150" customFormat="1" ht="12" customHeight="1">
      <c r="A70" s="13" t="s">
        <v>222</v>
      </c>
      <c r="B70" s="151" t="s">
        <v>196</v>
      </c>
      <c r="C70" s="142"/>
      <c r="D70" s="142"/>
      <c r="E70" s="84"/>
    </row>
    <row r="71" spans="1:5" s="150" customFormat="1" ht="12" customHeight="1">
      <c r="A71" s="12" t="s">
        <v>231</v>
      </c>
      <c r="B71" s="152" t="s">
        <v>197</v>
      </c>
      <c r="C71" s="142"/>
      <c r="D71" s="142"/>
      <c r="E71" s="84"/>
    </row>
    <row r="72" spans="1:5" s="150" customFormat="1" ht="12" customHeight="1" thickBot="1">
      <c r="A72" s="14" t="s">
        <v>232</v>
      </c>
      <c r="B72" s="192" t="s">
        <v>320</v>
      </c>
      <c r="C72" s="142"/>
      <c r="D72" s="142"/>
      <c r="E72" s="84"/>
    </row>
    <row r="73" spans="1:5" s="150" customFormat="1" ht="12" customHeight="1" thickBot="1">
      <c r="A73" s="182" t="s">
        <v>198</v>
      </c>
      <c r="B73" s="87" t="s">
        <v>199</v>
      </c>
      <c r="C73" s="138">
        <f>SUM(C74:C77)</f>
        <v>0</v>
      </c>
      <c r="D73" s="138">
        <f>SUM(D74:D77)</f>
        <v>0</v>
      </c>
      <c r="E73" s="80">
        <f>SUM(E74:E77)</f>
        <v>0</v>
      </c>
    </row>
    <row r="74" spans="1:5" s="150" customFormat="1" ht="12" customHeight="1">
      <c r="A74" s="13" t="s">
        <v>79</v>
      </c>
      <c r="B74" s="253" t="s">
        <v>200</v>
      </c>
      <c r="C74" s="142"/>
      <c r="D74" s="142"/>
      <c r="E74" s="84"/>
    </row>
    <row r="75" spans="1:5" s="150" customFormat="1" ht="12" customHeight="1">
      <c r="A75" s="12" t="s">
        <v>80</v>
      </c>
      <c r="B75" s="253" t="s">
        <v>434</v>
      </c>
      <c r="C75" s="142"/>
      <c r="D75" s="142"/>
      <c r="E75" s="84"/>
    </row>
    <row r="76" spans="1:5" s="150" customFormat="1" ht="12" customHeight="1">
      <c r="A76" s="12" t="s">
        <v>223</v>
      </c>
      <c r="B76" s="253" t="s">
        <v>201</v>
      </c>
      <c r="C76" s="142"/>
      <c r="D76" s="142"/>
      <c r="E76" s="84"/>
    </row>
    <row r="77" spans="1:5" s="150" customFormat="1" ht="12" customHeight="1" thickBot="1">
      <c r="A77" s="14" t="s">
        <v>224</v>
      </c>
      <c r="B77" s="254" t="s">
        <v>435</v>
      </c>
      <c r="C77" s="142"/>
      <c r="D77" s="142"/>
      <c r="E77" s="84"/>
    </row>
    <row r="78" spans="1:5" s="150" customFormat="1" ht="12" customHeight="1" thickBot="1">
      <c r="A78" s="182" t="s">
        <v>202</v>
      </c>
      <c r="B78" s="87" t="s">
        <v>203</v>
      </c>
      <c r="C78" s="138">
        <f>SUM(C79:C80)</f>
        <v>12264561</v>
      </c>
      <c r="D78" s="138">
        <f>SUM(D79:D80)</f>
        <v>12264561</v>
      </c>
      <c r="E78" s="80">
        <f>SUM(E79:E80)</f>
        <v>12264561</v>
      </c>
    </row>
    <row r="79" spans="1:5" s="150" customFormat="1" ht="12" customHeight="1">
      <c r="A79" s="13" t="s">
        <v>225</v>
      </c>
      <c r="B79" s="151" t="s">
        <v>204</v>
      </c>
      <c r="C79" s="142">
        <v>12264561</v>
      </c>
      <c r="D79" s="142">
        <v>12264561</v>
      </c>
      <c r="E79" s="84">
        <v>12264561</v>
      </c>
    </row>
    <row r="80" spans="1:5" s="150" customFormat="1" ht="12" customHeight="1" thickBot="1">
      <c r="A80" s="14" t="s">
        <v>226</v>
      </c>
      <c r="B80" s="89" t="s">
        <v>205</v>
      </c>
      <c r="C80" s="142"/>
      <c r="D80" s="142"/>
      <c r="E80" s="84"/>
    </row>
    <row r="81" spans="1:5" s="150" customFormat="1" ht="12" customHeight="1" thickBot="1">
      <c r="A81" s="182" t="s">
        <v>206</v>
      </c>
      <c r="B81" s="87" t="s">
        <v>207</v>
      </c>
      <c r="C81" s="138">
        <f>SUM(C82:C84)</f>
        <v>0</v>
      </c>
      <c r="D81" s="138">
        <f>SUM(D82:D84)</f>
        <v>742375</v>
      </c>
      <c r="E81" s="80">
        <f>SUM(E82:E84)</f>
        <v>742375</v>
      </c>
    </row>
    <row r="82" spans="1:5" s="150" customFormat="1" ht="12" customHeight="1">
      <c r="A82" s="13" t="s">
        <v>227</v>
      </c>
      <c r="B82" s="151" t="s">
        <v>208</v>
      </c>
      <c r="C82" s="142"/>
      <c r="D82" s="142">
        <v>742375</v>
      </c>
      <c r="E82" s="84">
        <v>742375</v>
      </c>
    </row>
    <row r="83" spans="1:5" s="150" customFormat="1" ht="12" customHeight="1">
      <c r="A83" s="12" t="s">
        <v>228</v>
      </c>
      <c r="B83" s="152" t="s">
        <v>209</v>
      </c>
      <c r="C83" s="142"/>
      <c r="D83" s="142"/>
      <c r="E83" s="84"/>
    </row>
    <row r="84" spans="1:5" s="150" customFormat="1" ht="12" customHeight="1" thickBot="1">
      <c r="A84" s="14" t="s">
        <v>229</v>
      </c>
      <c r="B84" s="89" t="s">
        <v>436</v>
      </c>
      <c r="C84" s="142"/>
      <c r="D84" s="142"/>
      <c r="E84" s="84"/>
    </row>
    <row r="85" spans="1:5" s="150" customFormat="1" ht="12" customHeight="1" thickBot="1">
      <c r="A85" s="182" t="s">
        <v>210</v>
      </c>
      <c r="B85" s="87" t="s">
        <v>230</v>
      </c>
      <c r="C85" s="138">
        <f>SUM(C86:C89)</f>
        <v>0</v>
      </c>
      <c r="D85" s="138">
        <f>SUM(D86:D89)</f>
        <v>0</v>
      </c>
      <c r="E85" s="80">
        <f>SUM(E86:E89)</f>
        <v>0</v>
      </c>
    </row>
    <row r="86" spans="1:5" s="150" customFormat="1" ht="12" customHeight="1">
      <c r="A86" s="154" t="s">
        <v>211</v>
      </c>
      <c r="B86" s="151" t="s">
        <v>212</v>
      </c>
      <c r="C86" s="142"/>
      <c r="D86" s="142"/>
      <c r="E86" s="84"/>
    </row>
    <row r="87" spans="1:5" s="150" customFormat="1" ht="12" customHeight="1">
      <c r="A87" s="155" t="s">
        <v>213</v>
      </c>
      <c r="B87" s="152" t="s">
        <v>214</v>
      </c>
      <c r="C87" s="142"/>
      <c r="D87" s="142"/>
      <c r="E87" s="84"/>
    </row>
    <row r="88" spans="1:5" s="150" customFormat="1" ht="12" customHeight="1">
      <c r="A88" s="155" t="s">
        <v>215</v>
      </c>
      <c r="B88" s="152" t="s">
        <v>216</v>
      </c>
      <c r="C88" s="142"/>
      <c r="D88" s="142"/>
      <c r="E88" s="84"/>
    </row>
    <row r="89" spans="1:5" s="150" customFormat="1" ht="12" customHeight="1" thickBot="1">
      <c r="A89" s="156" t="s">
        <v>217</v>
      </c>
      <c r="B89" s="89" t="s">
        <v>218</v>
      </c>
      <c r="C89" s="142"/>
      <c r="D89" s="142"/>
      <c r="E89" s="84"/>
    </row>
    <row r="90" spans="1:5" s="150" customFormat="1" ht="12" customHeight="1" thickBot="1">
      <c r="A90" s="182" t="s">
        <v>219</v>
      </c>
      <c r="B90" s="87" t="s">
        <v>334</v>
      </c>
      <c r="C90" s="184"/>
      <c r="D90" s="184"/>
      <c r="E90" s="185"/>
    </row>
    <row r="91" spans="1:5" s="150" customFormat="1" ht="13.5" customHeight="1" thickBot="1">
      <c r="A91" s="182" t="s">
        <v>221</v>
      </c>
      <c r="B91" s="87" t="s">
        <v>220</v>
      </c>
      <c r="C91" s="184"/>
      <c r="D91" s="184"/>
      <c r="E91" s="185"/>
    </row>
    <row r="92" spans="1:5" s="150" customFormat="1" ht="15.75" customHeight="1" thickBot="1">
      <c r="A92" s="182" t="s">
        <v>233</v>
      </c>
      <c r="B92" s="157" t="s">
        <v>337</v>
      </c>
      <c r="C92" s="144">
        <f>+C69+C73+C78+C81+C85+C91+C90</f>
        <v>12264561</v>
      </c>
      <c r="D92" s="144">
        <f>+D69+D73+D78+D81+D85+D91+D90</f>
        <v>13006936</v>
      </c>
      <c r="E92" s="179">
        <f>+E69+E73+E78+E81+E85+E91+E90</f>
        <v>13006936</v>
      </c>
    </row>
    <row r="93" spans="1:5" s="150" customFormat="1" ht="25.5" customHeight="1" thickBot="1">
      <c r="A93" s="183" t="s">
        <v>336</v>
      </c>
      <c r="B93" s="158" t="s">
        <v>338</v>
      </c>
      <c r="C93" s="144">
        <f>+C68+C92</f>
        <v>39695802</v>
      </c>
      <c r="D93" s="144">
        <f>+D68+D92</f>
        <v>46111084</v>
      </c>
      <c r="E93" s="179">
        <f>+E68+E92</f>
        <v>47569500</v>
      </c>
    </row>
    <row r="94" spans="1:5" s="150" customFormat="1" ht="15.15" customHeight="1">
      <c r="A94" s="3"/>
      <c r="B94" s="4"/>
      <c r="C94" s="91"/>
    </row>
    <row r="95" spans="1:5" ht="16.5" customHeight="1">
      <c r="A95" s="520" t="s">
        <v>32</v>
      </c>
      <c r="B95" s="520"/>
      <c r="C95" s="520"/>
      <c r="D95" s="520"/>
      <c r="E95" s="520"/>
    </row>
    <row r="96" spans="1:5" s="159" customFormat="1" ht="16.5" customHeight="1" thickBot="1">
      <c r="A96" s="522" t="s">
        <v>82</v>
      </c>
      <c r="B96" s="522"/>
      <c r="C96" s="58"/>
      <c r="E96" s="58" t="str">
        <f>E7</f>
        <v xml:space="preserve"> Forintban!</v>
      </c>
    </row>
    <row r="97" spans="1:5">
      <c r="A97" s="512" t="s">
        <v>46</v>
      </c>
      <c r="B97" s="514" t="s">
        <v>368</v>
      </c>
      <c r="C97" s="516" t="str">
        <f>+CONCATENATE(LEFT(Z_ÖSSZEFÜGGÉSEK!A6,4),". évi")</f>
        <v>2018. évi</v>
      </c>
      <c r="D97" s="517"/>
      <c r="E97" s="518"/>
    </row>
    <row r="98" spans="1:5" ht="23.4" thickBot="1">
      <c r="A98" s="513"/>
      <c r="B98" s="515"/>
      <c r="C98" s="213" t="s">
        <v>366</v>
      </c>
      <c r="D98" s="212" t="s">
        <v>367</v>
      </c>
      <c r="E98" s="255" t="str">
        <f>CONCATENATE(E9)</f>
        <v>2018. XII. 31.
teljesítés</v>
      </c>
    </row>
    <row r="99" spans="1:5" s="149" customFormat="1" ht="12" customHeight="1" thickBot="1">
      <c r="A99" s="25" t="s">
        <v>343</v>
      </c>
      <c r="B99" s="26" t="s">
        <v>344</v>
      </c>
      <c r="C99" s="26" t="s">
        <v>345</v>
      </c>
      <c r="D99" s="26" t="s">
        <v>347</v>
      </c>
      <c r="E99" s="224" t="s">
        <v>346</v>
      </c>
    </row>
    <row r="100" spans="1:5" ht="12" customHeight="1" thickBot="1">
      <c r="A100" s="20" t="s">
        <v>4</v>
      </c>
      <c r="B100" s="24" t="s">
        <v>296</v>
      </c>
      <c r="C100" s="137">
        <f>C101+C102+C103+C104+C105+C118</f>
        <v>23091693</v>
      </c>
      <c r="D100" s="137">
        <f>D101+D102+D103+D104+D105+D118</f>
        <v>30209600</v>
      </c>
      <c r="E100" s="199">
        <f>E101+E102+E103+E104+E105+E118</f>
        <v>23658507</v>
      </c>
    </row>
    <row r="101" spans="1:5" ht="12" customHeight="1">
      <c r="A101" s="15" t="s">
        <v>58</v>
      </c>
      <c r="B101" s="8" t="s">
        <v>33</v>
      </c>
      <c r="C101" s="206">
        <v>8411260</v>
      </c>
      <c r="D101" s="206">
        <v>12201455</v>
      </c>
      <c r="E101" s="200">
        <v>11289872</v>
      </c>
    </row>
    <row r="102" spans="1:5" ht="12" customHeight="1">
      <c r="A102" s="12" t="s">
        <v>59</v>
      </c>
      <c r="B102" s="6" t="s">
        <v>103</v>
      </c>
      <c r="C102" s="139">
        <v>1449276</v>
      </c>
      <c r="D102" s="139">
        <v>1995763</v>
      </c>
      <c r="E102" s="81">
        <v>1713599</v>
      </c>
    </row>
    <row r="103" spans="1:5" ht="12" customHeight="1">
      <c r="A103" s="12" t="s">
        <v>60</v>
      </c>
      <c r="B103" s="6" t="s">
        <v>77</v>
      </c>
      <c r="C103" s="141">
        <v>6173740</v>
      </c>
      <c r="D103" s="141">
        <v>9013963</v>
      </c>
      <c r="E103" s="83">
        <v>7095511</v>
      </c>
    </row>
    <row r="104" spans="1:5" ht="12" customHeight="1">
      <c r="A104" s="12" t="s">
        <v>61</v>
      </c>
      <c r="B104" s="9" t="s">
        <v>104</v>
      </c>
      <c r="C104" s="141">
        <v>1734000</v>
      </c>
      <c r="D104" s="141">
        <v>2100450</v>
      </c>
      <c r="E104" s="83">
        <v>2024000</v>
      </c>
    </row>
    <row r="105" spans="1:5" ht="12" customHeight="1">
      <c r="A105" s="12" t="s">
        <v>69</v>
      </c>
      <c r="B105" s="17" t="s">
        <v>105</v>
      </c>
      <c r="C105" s="141">
        <v>514602</v>
      </c>
      <c r="D105" s="141">
        <v>1640525</v>
      </c>
      <c r="E105" s="83">
        <v>1535525</v>
      </c>
    </row>
    <row r="106" spans="1:5" ht="12" customHeight="1">
      <c r="A106" s="12" t="s">
        <v>62</v>
      </c>
      <c r="B106" s="6" t="s">
        <v>301</v>
      </c>
      <c r="C106" s="141"/>
      <c r="D106" s="141"/>
      <c r="E106" s="83"/>
    </row>
    <row r="107" spans="1:5" ht="12" customHeight="1">
      <c r="A107" s="12" t="s">
        <v>63</v>
      </c>
      <c r="B107" s="61" t="s">
        <v>300</v>
      </c>
      <c r="C107" s="141"/>
      <c r="D107" s="141"/>
      <c r="E107" s="83"/>
    </row>
    <row r="108" spans="1:5" ht="12" customHeight="1">
      <c r="A108" s="12" t="s">
        <v>70</v>
      </c>
      <c r="B108" s="61" t="s">
        <v>299</v>
      </c>
      <c r="C108" s="141"/>
      <c r="D108" s="141"/>
      <c r="E108" s="83"/>
    </row>
    <row r="109" spans="1:5" ht="12" customHeight="1">
      <c r="A109" s="12" t="s">
        <v>71</v>
      </c>
      <c r="B109" s="59" t="s">
        <v>236</v>
      </c>
      <c r="C109" s="141"/>
      <c r="D109" s="141"/>
      <c r="E109" s="83"/>
    </row>
    <row r="110" spans="1:5" ht="12" customHeight="1">
      <c r="A110" s="12" t="s">
        <v>72</v>
      </c>
      <c r="B110" s="60" t="s">
        <v>237</v>
      </c>
      <c r="C110" s="141"/>
      <c r="D110" s="141"/>
      <c r="E110" s="83"/>
    </row>
    <row r="111" spans="1:5" ht="12" customHeight="1">
      <c r="A111" s="12" t="s">
        <v>73</v>
      </c>
      <c r="B111" s="60" t="s">
        <v>238</v>
      </c>
      <c r="C111" s="141"/>
      <c r="D111" s="141"/>
      <c r="E111" s="83"/>
    </row>
    <row r="112" spans="1:5" ht="12" customHeight="1">
      <c r="A112" s="12" t="s">
        <v>75</v>
      </c>
      <c r="B112" s="59" t="s">
        <v>239</v>
      </c>
      <c r="C112" s="141">
        <v>394602</v>
      </c>
      <c r="D112" s="141">
        <v>711184</v>
      </c>
      <c r="E112" s="83">
        <v>711184</v>
      </c>
    </row>
    <row r="113" spans="1:5" ht="12" customHeight="1">
      <c r="A113" s="12" t="s">
        <v>106</v>
      </c>
      <c r="B113" s="59" t="s">
        <v>240</v>
      </c>
      <c r="C113" s="141"/>
      <c r="D113" s="141"/>
      <c r="E113" s="83"/>
    </row>
    <row r="114" spans="1:5" ht="12" customHeight="1">
      <c r="A114" s="12" t="s">
        <v>234</v>
      </c>
      <c r="B114" s="60" t="s">
        <v>241</v>
      </c>
      <c r="C114" s="141"/>
      <c r="D114" s="141"/>
      <c r="E114" s="83"/>
    </row>
    <row r="115" spans="1:5" ht="12" customHeight="1">
      <c r="A115" s="11" t="s">
        <v>235</v>
      </c>
      <c r="B115" s="61" t="s">
        <v>242</v>
      </c>
      <c r="C115" s="141"/>
      <c r="D115" s="141"/>
      <c r="E115" s="83"/>
    </row>
    <row r="116" spans="1:5" ht="12" customHeight="1">
      <c r="A116" s="12" t="s">
        <v>297</v>
      </c>
      <c r="B116" s="61" t="s">
        <v>243</v>
      </c>
      <c r="C116" s="141"/>
      <c r="D116" s="141"/>
      <c r="E116" s="83"/>
    </row>
    <row r="117" spans="1:5" ht="12" customHeight="1">
      <c r="A117" s="14" t="s">
        <v>298</v>
      </c>
      <c r="B117" s="61" t="s">
        <v>244</v>
      </c>
      <c r="C117" s="141">
        <v>120000</v>
      </c>
      <c r="D117" s="141">
        <v>186800</v>
      </c>
      <c r="E117" s="83">
        <v>81800</v>
      </c>
    </row>
    <row r="118" spans="1:5" ht="12" customHeight="1">
      <c r="A118" s="12" t="s">
        <v>302</v>
      </c>
      <c r="B118" s="9" t="s">
        <v>34</v>
      </c>
      <c r="C118" s="139">
        <v>4808815</v>
      </c>
      <c r="D118" s="139">
        <v>3257444</v>
      </c>
      <c r="E118" s="81"/>
    </row>
    <row r="119" spans="1:5" ht="12" customHeight="1">
      <c r="A119" s="12" t="s">
        <v>303</v>
      </c>
      <c r="B119" s="6" t="s">
        <v>305</v>
      </c>
      <c r="C119" s="139"/>
      <c r="D119" s="139"/>
      <c r="E119" s="81"/>
    </row>
    <row r="120" spans="1:5" ht="12" customHeight="1" thickBot="1">
      <c r="A120" s="16" t="s">
        <v>304</v>
      </c>
      <c r="B120" s="195" t="s">
        <v>306</v>
      </c>
      <c r="C120" s="207"/>
      <c r="D120" s="207"/>
      <c r="E120" s="201"/>
    </row>
    <row r="121" spans="1:5" ht="12" customHeight="1" thickBot="1">
      <c r="A121" s="193" t="s">
        <v>5</v>
      </c>
      <c r="B121" s="194" t="s">
        <v>245</v>
      </c>
      <c r="C121" s="208">
        <f>+C122+C124+C126</f>
        <v>16009348</v>
      </c>
      <c r="D121" s="138">
        <f>+D122+D124+D126</f>
        <v>15306723</v>
      </c>
      <c r="E121" s="202">
        <f>+E122+E124+E126</f>
        <v>14656438</v>
      </c>
    </row>
    <row r="122" spans="1:5" ht="12" customHeight="1">
      <c r="A122" s="13" t="s">
        <v>64</v>
      </c>
      <c r="B122" s="6" t="s">
        <v>120</v>
      </c>
      <c r="C122" s="140">
        <v>5650000</v>
      </c>
      <c r="D122" s="217">
        <v>3650000</v>
      </c>
      <c r="E122" s="82">
        <v>2999715</v>
      </c>
    </row>
    <row r="123" spans="1:5" ht="12" customHeight="1">
      <c r="A123" s="13" t="s">
        <v>65</v>
      </c>
      <c r="B123" s="10" t="s">
        <v>249</v>
      </c>
      <c r="C123" s="140"/>
      <c r="D123" s="217"/>
      <c r="E123" s="82"/>
    </row>
    <row r="124" spans="1:5" ht="12" customHeight="1">
      <c r="A124" s="13" t="s">
        <v>66</v>
      </c>
      <c r="B124" s="10" t="s">
        <v>107</v>
      </c>
      <c r="C124" s="139">
        <v>10359348</v>
      </c>
      <c r="D124" s="218">
        <v>11656723</v>
      </c>
      <c r="E124" s="81">
        <v>11656723</v>
      </c>
    </row>
    <row r="125" spans="1:5" ht="12" customHeight="1">
      <c r="A125" s="13" t="s">
        <v>67</v>
      </c>
      <c r="B125" s="10" t="s">
        <v>250</v>
      </c>
      <c r="C125" s="139"/>
      <c r="D125" s="218"/>
      <c r="E125" s="81"/>
    </row>
    <row r="126" spans="1:5" ht="12" customHeight="1">
      <c r="A126" s="13" t="s">
        <v>68</v>
      </c>
      <c r="B126" s="89" t="s">
        <v>122</v>
      </c>
      <c r="C126" s="139"/>
      <c r="D126" s="218"/>
      <c r="E126" s="81"/>
    </row>
    <row r="127" spans="1:5" ht="12" customHeight="1">
      <c r="A127" s="13" t="s">
        <v>74</v>
      </c>
      <c r="B127" s="88" t="s">
        <v>290</v>
      </c>
      <c r="C127" s="139"/>
      <c r="D127" s="218"/>
      <c r="E127" s="81"/>
    </row>
    <row r="128" spans="1:5" ht="12" customHeight="1">
      <c r="A128" s="13" t="s">
        <v>76</v>
      </c>
      <c r="B128" s="147" t="s">
        <v>255</v>
      </c>
      <c r="C128" s="139"/>
      <c r="D128" s="218"/>
      <c r="E128" s="81"/>
    </row>
    <row r="129" spans="1:5">
      <c r="A129" s="13" t="s">
        <v>108</v>
      </c>
      <c r="B129" s="60" t="s">
        <v>238</v>
      </c>
      <c r="C129" s="139"/>
      <c r="D129" s="218"/>
      <c r="E129" s="81"/>
    </row>
    <row r="130" spans="1:5" ht="12" customHeight="1">
      <c r="A130" s="13" t="s">
        <v>109</v>
      </c>
      <c r="B130" s="60" t="s">
        <v>254</v>
      </c>
      <c r="C130" s="139"/>
      <c r="D130" s="218"/>
      <c r="E130" s="81"/>
    </row>
    <row r="131" spans="1:5" ht="12" customHeight="1">
      <c r="A131" s="13" t="s">
        <v>110</v>
      </c>
      <c r="B131" s="60" t="s">
        <v>253</v>
      </c>
      <c r="C131" s="139"/>
      <c r="D131" s="218"/>
      <c r="E131" s="81"/>
    </row>
    <row r="132" spans="1:5" ht="12" customHeight="1">
      <c r="A132" s="13" t="s">
        <v>246</v>
      </c>
      <c r="B132" s="60" t="s">
        <v>241</v>
      </c>
      <c r="C132" s="139"/>
      <c r="D132" s="218"/>
      <c r="E132" s="81"/>
    </row>
    <row r="133" spans="1:5" ht="12" customHeight="1">
      <c r="A133" s="13" t="s">
        <v>247</v>
      </c>
      <c r="B133" s="60" t="s">
        <v>252</v>
      </c>
      <c r="C133" s="139"/>
      <c r="D133" s="218"/>
      <c r="E133" s="81"/>
    </row>
    <row r="134" spans="1:5" ht="16.2" thickBot="1">
      <c r="A134" s="11" t="s">
        <v>248</v>
      </c>
      <c r="B134" s="60" t="s">
        <v>251</v>
      </c>
      <c r="C134" s="141"/>
      <c r="D134" s="219"/>
      <c r="E134" s="83"/>
    </row>
    <row r="135" spans="1:5" ht="12" customHeight="1" thickBot="1">
      <c r="A135" s="18" t="s">
        <v>6</v>
      </c>
      <c r="B135" s="56" t="s">
        <v>307</v>
      </c>
      <c r="C135" s="138">
        <f>+C100+C121</f>
        <v>39101041</v>
      </c>
      <c r="D135" s="216">
        <f>+D100+D121</f>
        <v>45516323</v>
      </c>
      <c r="E135" s="80">
        <f>+E100+E121</f>
        <v>38314945</v>
      </c>
    </row>
    <row r="136" spans="1:5" ht="12" customHeight="1" thickBot="1">
      <c r="A136" s="18" t="s">
        <v>7</v>
      </c>
      <c r="B136" s="56" t="s">
        <v>369</v>
      </c>
      <c r="C136" s="138">
        <f>+C137+C138+C139</f>
        <v>0</v>
      </c>
      <c r="D136" s="216">
        <f>+D137+D138+D139</f>
        <v>0</v>
      </c>
      <c r="E136" s="80">
        <f>+E137+E138+E139</f>
        <v>0</v>
      </c>
    </row>
    <row r="137" spans="1:5" ht="12" customHeight="1">
      <c r="A137" s="13" t="s">
        <v>154</v>
      </c>
      <c r="B137" s="10" t="s">
        <v>315</v>
      </c>
      <c r="C137" s="139"/>
      <c r="D137" s="218"/>
      <c r="E137" s="81"/>
    </row>
    <row r="138" spans="1:5" ht="12" customHeight="1">
      <c r="A138" s="13" t="s">
        <v>155</v>
      </c>
      <c r="B138" s="10" t="s">
        <v>316</v>
      </c>
      <c r="C138" s="139"/>
      <c r="D138" s="218"/>
      <c r="E138" s="81"/>
    </row>
    <row r="139" spans="1:5" ht="12" customHeight="1" thickBot="1">
      <c r="A139" s="11" t="s">
        <v>156</v>
      </c>
      <c r="B139" s="10" t="s">
        <v>317</v>
      </c>
      <c r="C139" s="139"/>
      <c r="D139" s="218"/>
      <c r="E139" s="81"/>
    </row>
    <row r="140" spans="1:5" ht="12" customHeight="1" thickBot="1">
      <c r="A140" s="18" t="s">
        <v>8</v>
      </c>
      <c r="B140" s="56" t="s">
        <v>309</v>
      </c>
      <c r="C140" s="138">
        <f>SUM(C141:C146)</f>
        <v>0</v>
      </c>
      <c r="D140" s="216">
        <f>SUM(D141:D146)</f>
        <v>0</v>
      </c>
      <c r="E140" s="80">
        <f>SUM(E141:E146)</f>
        <v>0</v>
      </c>
    </row>
    <row r="141" spans="1:5" ht="12" customHeight="1">
      <c r="A141" s="13" t="s">
        <v>51</v>
      </c>
      <c r="B141" s="7" t="s">
        <v>318</v>
      </c>
      <c r="C141" s="139"/>
      <c r="D141" s="218"/>
      <c r="E141" s="81"/>
    </row>
    <row r="142" spans="1:5" ht="12" customHeight="1">
      <c r="A142" s="13" t="s">
        <v>52</v>
      </c>
      <c r="B142" s="7" t="s">
        <v>310</v>
      </c>
      <c r="C142" s="139"/>
      <c r="D142" s="218"/>
      <c r="E142" s="81"/>
    </row>
    <row r="143" spans="1:5" ht="12" customHeight="1">
      <c r="A143" s="13" t="s">
        <v>53</v>
      </c>
      <c r="B143" s="7" t="s">
        <v>311</v>
      </c>
      <c r="C143" s="139"/>
      <c r="D143" s="218"/>
      <c r="E143" s="81"/>
    </row>
    <row r="144" spans="1:5" ht="12" customHeight="1">
      <c r="A144" s="13" t="s">
        <v>95</v>
      </c>
      <c r="B144" s="7" t="s">
        <v>312</v>
      </c>
      <c r="C144" s="139"/>
      <c r="D144" s="218"/>
      <c r="E144" s="81"/>
    </row>
    <row r="145" spans="1:9" ht="12" customHeight="1">
      <c r="A145" s="13" t="s">
        <v>96</v>
      </c>
      <c r="B145" s="7" t="s">
        <v>313</v>
      </c>
      <c r="C145" s="139"/>
      <c r="D145" s="218"/>
      <c r="E145" s="81"/>
    </row>
    <row r="146" spans="1:9" ht="12" customHeight="1" thickBot="1">
      <c r="A146" s="16" t="s">
        <v>97</v>
      </c>
      <c r="B146" s="262" t="s">
        <v>314</v>
      </c>
      <c r="C146" s="207"/>
      <c r="D146" s="249"/>
      <c r="E146" s="201"/>
    </row>
    <row r="147" spans="1:9" ht="12" customHeight="1" thickBot="1">
      <c r="A147" s="18" t="s">
        <v>9</v>
      </c>
      <c r="B147" s="56" t="s">
        <v>322</v>
      </c>
      <c r="C147" s="144">
        <f>+C148+C149+C150+C151</f>
        <v>594761</v>
      </c>
      <c r="D147" s="220">
        <f>+D148+D149+D150+D151</f>
        <v>594761</v>
      </c>
      <c r="E147" s="179">
        <f>+E148+E149+E150+E151</f>
        <v>594761</v>
      </c>
    </row>
    <row r="148" spans="1:9" ht="12" customHeight="1">
      <c r="A148" s="13" t="s">
        <v>54</v>
      </c>
      <c r="B148" s="7" t="s">
        <v>256</v>
      </c>
      <c r="C148" s="139"/>
      <c r="D148" s="218"/>
      <c r="E148" s="81"/>
    </row>
    <row r="149" spans="1:9" ht="12" customHeight="1">
      <c r="A149" s="13" t="s">
        <v>55</v>
      </c>
      <c r="B149" s="7" t="s">
        <v>257</v>
      </c>
      <c r="C149" s="139">
        <v>594761</v>
      </c>
      <c r="D149" s="218">
        <v>594761</v>
      </c>
      <c r="E149" s="81">
        <v>594761</v>
      </c>
    </row>
    <row r="150" spans="1:9" ht="12" customHeight="1">
      <c r="A150" s="13" t="s">
        <v>174</v>
      </c>
      <c r="B150" s="7" t="s">
        <v>323</v>
      </c>
      <c r="C150" s="139"/>
      <c r="D150" s="218"/>
      <c r="E150" s="81"/>
    </row>
    <row r="151" spans="1:9" ht="12" customHeight="1" thickBot="1">
      <c r="A151" s="11" t="s">
        <v>175</v>
      </c>
      <c r="B151" s="5" t="s">
        <v>273</v>
      </c>
      <c r="C151" s="139"/>
      <c r="D151" s="218"/>
      <c r="E151" s="81"/>
    </row>
    <row r="152" spans="1:9" ht="12" customHeight="1" thickBot="1">
      <c r="A152" s="18" t="s">
        <v>10</v>
      </c>
      <c r="B152" s="56" t="s">
        <v>324</v>
      </c>
      <c r="C152" s="209">
        <f>SUM(C153:C157)</f>
        <v>0</v>
      </c>
      <c r="D152" s="221">
        <f>SUM(D153:D157)</f>
        <v>0</v>
      </c>
      <c r="E152" s="203">
        <f>SUM(E153:E157)</f>
        <v>0</v>
      </c>
    </row>
    <row r="153" spans="1:9" ht="12" customHeight="1">
      <c r="A153" s="13" t="s">
        <v>56</v>
      </c>
      <c r="B153" s="7" t="s">
        <v>319</v>
      </c>
      <c r="C153" s="139"/>
      <c r="D153" s="218"/>
      <c r="E153" s="81"/>
    </row>
    <row r="154" spans="1:9" ht="12" customHeight="1">
      <c r="A154" s="13" t="s">
        <v>57</v>
      </c>
      <c r="B154" s="7" t="s">
        <v>326</v>
      </c>
      <c r="C154" s="139"/>
      <c r="D154" s="218"/>
      <c r="E154" s="81"/>
    </row>
    <row r="155" spans="1:9" ht="12" customHeight="1">
      <c r="A155" s="13" t="s">
        <v>186</v>
      </c>
      <c r="B155" s="7" t="s">
        <v>321</v>
      </c>
      <c r="C155" s="139"/>
      <c r="D155" s="218"/>
      <c r="E155" s="81"/>
    </row>
    <row r="156" spans="1:9" ht="12" customHeight="1">
      <c r="A156" s="13" t="s">
        <v>187</v>
      </c>
      <c r="B156" s="7" t="s">
        <v>327</v>
      </c>
      <c r="C156" s="139"/>
      <c r="D156" s="218"/>
      <c r="E156" s="81"/>
    </row>
    <row r="157" spans="1:9" ht="12" customHeight="1" thickBot="1">
      <c r="A157" s="13" t="s">
        <v>325</v>
      </c>
      <c r="B157" s="7" t="s">
        <v>328</v>
      </c>
      <c r="C157" s="139"/>
      <c r="D157" s="218"/>
      <c r="E157" s="81"/>
    </row>
    <row r="158" spans="1:9" ht="12" customHeight="1" thickBot="1">
      <c r="A158" s="18" t="s">
        <v>11</v>
      </c>
      <c r="B158" s="56" t="s">
        <v>329</v>
      </c>
      <c r="C158" s="210"/>
      <c r="D158" s="222"/>
      <c r="E158" s="204"/>
    </row>
    <row r="159" spans="1:9" ht="12" customHeight="1" thickBot="1">
      <c r="A159" s="18" t="s">
        <v>12</v>
      </c>
      <c r="B159" s="56" t="s">
        <v>330</v>
      </c>
      <c r="C159" s="210"/>
      <c r="D159" s="222"/>
      <c r="E159" s="204"/>
    </row>
    <row r="160" spans="1:9" ht="15.15" customHeight="1" thickBot="1">
      <c r="A160" s="18" t="s">
        <v>13</v>
      </c>
      <c r="B160" s="56" t="s">
        <v>332</v>
      </c>
      <c r="C160" s="211">
        <f>+C136+C140+C147+C152+C158+C159</f>
        <v>594761</v>
      </c>
      <c r="D160" s="223">
        <f>+D136+D140+D147+D152+D158+D159</f>
        <v>594761</v>
      </c>
      <c r="E160" s="205">
        <f>+E136+E140+E147+E152+E158+E159</f>
        <v>594761</v>
      </c>
      <c r="F160" s="160"/>
      <c r="G160" s="161"/>
      <c r="H160" s="161"/>
      <c r="I160" s="161"/>
    </row>
    <row r="161" spans="1:5" s="150" customFormat="1" ht="12.9" customHeight="1" thickBot="1">
      <c r="A161" s="90" t="s">
        <v>14</v>
      </c>
      <c r="B161" s="125" t="s">
        <v>331</v>
      </c>
      <c r="C161" s="211">
        <f>+C135+C160</f>
        <v>39695802</v>
      </c>
      <c r="D161" s="223">
        <f>+D135+D160</f>
        <v>46111084</v>
      </c>
      <c r="E161" s="205">
        <f>+E135+E160</f>
        <v>38909706</v>
      </c>
    </row>
    <row r="162" spans="1:5">
      <c r="C162" s="444">
        <f>C93-C161</f>
        <v>0</v>
      </c>
      <c r="D162" s="444">
        <f>D93-D161</f>
        <v>0</v>
      </c>
    </row>
    <row r="163" spans="1:5">
      <c r="A163" s="506" t="s">
        <v>258</v>
      </c>
      <c r="B163" s="506"/>
      <c r="C163" s="506"/>
      <c r="D163" s="506"/>
      <c r="E163" s="506"/>
    </row>
    <row r="164" spans="1:5" ht="15.15" customHeight="1" thickBot="1">
      <c r="A164" s="505" t="s">
        <v>83</v>
      </c>
      <c r="B164" s="505"/>
      <c r="C164" s="92"/>
      <c r="E164" s="92" t="str">
        <f>E96</f>
        <v xml:space="preserve"> Forintban!</v>
      </c>
    </row>
    <row r="165" spans="1:5" ht="25.5" customHeight="1" thickBot="1">
      <c r="A165" s="18">
        <v>1</v>
      </c>
      <c r="B165" s="23" t="s">
        <v>333</v>
      </c>
      <c r="C165" s="215">
        <f>+C68-C135</f>
        <v>-11669800</v>
      </c>
      <c r="D165" s="138">
        <f>+D68-D135</f>
        <v>-12412175</v>
      </c>
      <c r="E165" s="80">
        <f>+E68-E135</f>
        <v>-3752381</v>
      </c>
    </row>
    <row r="166" spans="1:5" ht="32.4" customHeight="1" thickBot="1">
      <c r="A166" s="18" t="s">
        <v>5</v>
      </c>
      <c r="B166" s="23" t="s">
        <v>339</v>
      </c>
      <c r="C166" s="138">
        <f>+C92-C160</f>
        <v>11669800</v>
      </c>
      <c r="D166" s="138">
        <f>+D92-D160</f>
        <v>12412175</v>
      </c>
      <c r="E166" s="80">
        <f>+E92-E160</f>
        <v>12412175</v>
      </c>
    </row>
  </sheetData>
  <mergeCells count="16">
    <mergeCell ref="A164:B164"/>
    <mergeCell ref="A163:E163"/>
    <mergeCell ref="B1:E1"/>
    <mergeCell ref="A2:E2"/>
    <mergeCell ref="A3:E3"/>
    <mergeCell ref="A4:E4"/>
    <mergeCell ref="A8:A9"/>
    <mergeCell ref="B8:B9"/>
    <mergeCell ref="C8:E8"/>
    <mergeCell ref="A97:A98"/>
    <mergeCell ref="B97:B98"/>
    <mergeCell ref="C97:E97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6"/>
  <sheetViews>
    <sheetView topLeftCell="A100" zoomScale="120" zoomScaleNormal="120" zoomScaleSheetLayoutView="100" workbookViewId="0">
      <selection activeCell="H97" sqref="H97"/>
    </sheetView>
  </sheetViews>
  <sheetFormatPr defaultColWidth="9.33203125" defaultRowHeight="15.6"/>
  <cols>
    <col min="1" max="1" width="9.44140625" style="126" customWidth="1"/>
    <col min="2" max="2" width="65.77734375" style="126" customWidth="1"/>
    <col min="3" max="3" width="17.77734375" style="127" customWidth="1"/>
    <col min="4" max="5" width="17.77734375" style="148" customWidth="1"/>
    <col min="6" max="16384" width="9.33203125" style="148"/>
  </cols>
  <sheetData>
    <row r="1" spans="1:5">
      <c r="A1" s="263"/>
      <c r="B1" s="507" t="str">
        <f>CONCATENATE("1.2. melléklet ",Z_ALAPADATOK!A7," ",Z_ALAPADATOK!B7," ",Z_ALAPADATOK!C7," ",Z_ALAPADATOK!D7," ",Z_ALAPADATOK!E7," ",Z_ALAPADATOK!F7," ",Z_ALAPADATOK!G7," ",Z_ALAPADATOK!H7)</f>
        <v>1.2. melléklet a 5 / 2019. ( V.10 ) önkormányzati rendelethez</v>
      </c>
      <c r="C1" s="508"/>
      <c r="D1" s="508"/>
      <c r="E1" s="508"/>
    </row>
    <row r="2" spans="1:5">
      <c r="A2" s="509" t="str">
        <f>CONCATENATE(Z_ALAPADATOK!A3)</f>
        <v>Bosta Községi Önkormányzat</v>
      </c>
      <c r="B2" s="510"/>
      <c r="C2" s="510"/>
      <c r="D2" s="510"/>
      <c r="E2" s="510"/>
    </row>
    <row r="3" spans="1:5">
      <c r="A3" s="509" t="s">
        <v>686</v>
      </c>
      <c r="B3" s="509"/>
      <c r="C3" s="511"/>
      <c r="D3" s="509"/>
      <c r="E3" s="509"/>
    </row>
    <row r="4" spans="1:5" ht="17.25" customHeight="1">
      <c r="A4" s="509" t="s">
        <v>687</v>
      </c>
      <c r="B4" s="509"/>
      <c r="C4" s="511"/>
      <c r="D4" s="509"/>
      <c r="E4" s="509"/>
    </row>
    <row r="5" spans="1:5">
      <c r="A5" s="263"/>
      <c r="B5" s="263"/>
      <c r="C5" s="264"/>
      <c r="D5" s="265"/>
      <c r="E5" s="265"/>
    </row>
    <row r="6" spans="1:5" ht="15.9" customHeight="1">
      <c r="A6" s="519" t="s">
        <v>1</v>
      </c>
      <c r="B6" s="519"/>
      <c r="C6" s="519"/>
      <c r="D6" s="519"/>
      <c r="E6" s="519"/>
    </row>
    <row r="7" spans="1:5" ht="15.9" customHeight="1" thickBot="1">
      <c r="A7" s="521" t="s">
        <v>81</v>
      </c>
      <c r="B7" s="521"/>
      <c r="C7" s="266"/>
      <c r="D7" s="265"/>
      <c r="E7" s="266" t="str">
        <f>CONCATENATE(Z_1.1.sz.mell.!E7)</f>
        <v xml:space="preserve"> Forintban!</v>
      </c>
    </row>
    <row r="8" spans="1:5">
      <c r="A8" s="512" t="s">
        <v>46</v>
      </c>
      <c r="B8" s="514" t="s">
        <v>3</v>
      </c>
      <c r="C8" s="516" t="str">
        <f>+CONCATENATE(LEFT(Z_ÖSSZEFÜGGÉSEK!A6,4),". évi")</f>
        <v>2018. évi</v>
      </c>
      <c r="D8" s="517"/>
      <c r="E8" s="518"/>
    </row>
    <row r="9" spans="1:5" ht="23.4" thickBot="1">
      <c r="A9" s="513"/>
      <c r="B9" s="515"/>
      <c r="C9" s="213" t="s">
        <v>366</v>
      </c>
      <c r="D9" s="212" t="s">
        <v>367</v>
      </c>
      <c r="E9" s="255" t="str">
        <f>CONCATENATE(Z_1.1.sz.mell.!E9)</f>
        <v>2018. XII. 31.
teljesítés</v>
      </c>
    </row>
    <row r="10" spans="1:5" s="149" customFormat="1" ht="12" customHeight="1" thickBot="1">
      <c r="A10" s="145" t="s">
        <v>343</v>
      </c>
      <c r="B10" s="146" t="s">
        <v>344</v>
      </c>
      <c r="C10" s="146" t="s">
        <v>345</v>
      </c>
      <c r="D10" s="146" t="s">
        <v>347</v>
      </c>
      <c r="E10" s="214" t="s">
        <v>346</v>
      </c>
    </row>
    <row r="11" spans="1:5" s="150" customFormat="1" ht="12" customHeight="1" thickBot="1">
      <c r="A11" s="18" t="s">
        <v>4</v>
      </c>
      <c r="B11" s="19" t="s">
        <v>139</v>
      </c>
      <c r="C11" s="138">
        <f>+C12+C13+C14+C15+C16+C17</f>
        <v>14869020</v>
      </c>
      <c r="D11" s="138">
        <f>+D12+D13+D14+D15+D16+D17</f>
        <v>16072749</v>
      </c>
      <c r="E11" s="80">
        <f>+E12+E13+E14+E15+E16+E17</f>
        <v>16072749</v>
      </c>
    </row>
    <row r="12" spans="1:5" s="150" customFormat="1" ht="12" customHeight="1">
      <c r="A12" s="13" t="s">
        <v>58</v>
      </c>
      <c r="B12" s="151" t="s">
        <v>140</v>
      </c>
      <c r="C12" s="140">
        <v>7570280</v>
      </c>
      <c r="D12" s="140">
        <v>7570280</v>
      </c>
      <c r="E12" s="82">
        <v>7570280</v>
      </c>
    </row>
    <row r="13" spans="1:5" s="150" customFormat="1" ht="12" customHeight="1">
      <c r="A13" s="12" t="s">
        <v>59</v>
      </c>
      <c r="B13" s="152" t="s">
        <v>141</v>
      </c>
      <c r="C13" s="139"/>
      <c r="D13" s="139"/>
      <c r="E13" s="81"/>
    </row>
    <row r="14" spans="1:5" s="150" customFormat="1" ht="12" customHeight="1">
      <c r="A14" s="12" t="s">
        <v>60</v>
      </c>
      <c r="B14" s="152" t="s">
        <v>142</v>
      </c>
      <c r="C14" s="139">
        <v>5498740</v>
      </c>
      <c r="D14" s="139">
        <v>5636939</v>
      </c>
      <c r="E14" s="81">
        <v>5636939</v>
      </c>
    </row>
    <row r="15" spans="1:5" s="150" customFormat="1" ht="12" customHeight="1">
      <c r="A15" s="12" t="s">
        <v>61</v>
      </c>
      <c r="B15" s="152" t="s">
        <v>143</v>
      </c>
      <c r="C15" s="139">
        <v>1800000</v>
      </c>
      <c r="D15" s="139">
        <v>1800000</v>
      </c>
      <c r="E15" s="81">
        <v>1800000</v>
      </c>
    </row>
    <row r="16" spans="1:5" s="150" customFormat="1" ht="12" customHeight="1">
      <c r="A16" s="12" t="s">
        <v>78</v>
      </c>
      <c r="B16" s="88" t="s">
        <v>291</v>
      </c>
      <c r="C16" s="139"/>
      <c r="D16" s="139">
        <v>1057550</v>
      </c>
      <c r="E16" s="81">
        <v>1057550</v>
      </c>
    </row>
    <row r="17" spans="1:5" s="150" customFormat="1" ht="12" customHeight="1" thickBot="1">
      <c r="A17" s="14" t="s">
        <v>62</v>
      </c>
      <c r="B17" s="89" t="s">
        <v>292</v>
      </c>
      <c r="C17" s="139"/>
      <c r="D17" s="139">
        <v>7980</v>
      </c>
      <c r="E17" s="81">
        <v>7980</v>
      </c>
    </row>
    <row r="18" spans="1:5" s="150" customFormat="1" ht="12" customHeight="1" thickBot="1">
      <c r="A18" s="18" t="s">
        <v>5</v>
      </c>
      <c r="B18" s="87" t="s">
        <v>144</v>
      </c>
      <c r="C18" s="138">
        <f>+C19+C20+C21+C22+C23</f>
        <v>2409275</v>
      </c>
      <c r="D18" s="138">
        <f>+D19+D20+D21+D22+D23</f>
        <v>6575453</v>
      </c>
      <c r="E18" s="80">
        <f>+E19+E20+E21+E22+E23</f>
        <v>6575453</v>
      </c>
    </row>
    <row r="19" spans="1:5" s="150" customFormat="1" ht="12" customHeight="1">
      <c r="A19" s="13" t="s">
        <v>64</v>
      </c>
      <c r="B19" s="151" t="s">
        <v>145</v>
      </c>
      <c r="C19" s="140"/>
      <c r="D19" s="140"/>
      <c r="E19" s="82"/>
    </row>
    <row r="20" spans="1:5" s="150" customFormat="1" ht="12" customHeight="1">
      <c r="A20" s="12" t="s">
        <v>65</v>
      </c>
      <c r="B20" s="152" t="s">
        <v>146</v>
      </c>
      <c r="C20" s="139"/>
      <c r="D20" s="139"/>
      <c r="E20" s="81"/>
    </row>
    <row r="21" spans="1:5" s="150" customFormat="1" ht="12" customHeight="1">
      <c r="A21" s="12" t="s">
        <v>66</v>
      </c>
      <c r="B21" s="152" t="s">
        <v>284</v>
      </c>
      <c r="C21" s="139"/>
      <c r="D21" s="139"/>
      <c r="E21" s="81"/>
    </row>
    <row r="22" spans="1:5" s="150" customFormat="1" ht="12" customHeight="1">
      <c r="A22" s="12" t="s">
        <v>67</v>
      </c>
      <c r="B22" s="152" t="s">
        <v>285</v>
      </c>
      <c r="C22" s="139"/>
      <c r="D22" s="139"/>
      <c r="E22" s="81"/>
    </row>
    <row r="23" spans="1:5" s="150" customFormat="1" ht="12" customHeight="1">
      <c r="A23" s="12" t="s">
        <v>68</v>
      </c>
      <c r="B23" s="152" t="s">
        <v>147</v>
      </c>
      <c r="C23" s="139">
        <v>2409275</v>
      </c>
      <c r="D23" s="139">
        <v>6575453</v>
      </c>
      <c r="E23" s="81">
        <v>6575453</v>
      </c>
    </row>
    <row r="24" spans="1:5" s="150" customFormat="1" ht="12" customHeight="1" thickBot="1">
      <c r="A24" s="14" t="s">
        <v>74</v>
      </c>
      <c r="B24" s="89" t="s">
        <v>148</v>
      </c>
      <c r="C24" s="141"/>
      <c r="D24" s="141"/>
      <c r="E24" s="83"/>
    </row>
    <row r="25" spans="1:5" s="150" customFormat="1" ht="12" customHeight="1" thickBot="1">
      <c r="A25" s="18" t="s">
        <v>6</v>
      </c>
      <c r="B25" s="19" t="s">
        <v>149</v>
      </c>
      <c r="C25" s="138">
        <f>+C26+C27+C28+C29+C30</f>
        <v>8167946</v>
      </c>
      <c r="D25" s="138">
        <f>+D26+D27+D28+D29+D30</f>
        <v>8167946</v>
      </c>
      <c r="E25" s="80">
        <f>+E26+E27+E28+E29+E30</f>
        <v>8167946</v>
      </c>
    </row>
    <row r="26" spans="1:5" s="150" customFormat="1" ht="12" customHeight="1">
      <c r="A26" s="13" t="s">
        <v>47</v>
      </c>
      <c r="B26" s="151" t="s">
        <v>150</v>
      </c>
      <c r="C26" s="140">
        <v>8167946</v>
      </c>
      <c r="D26" s="140">
        <v>8167946</v>
      </c>
      <c r="E26" s="82">
        <v>8167946</v>
      </c>
    </row>
    <row r="27" spans="1:5" s="150" customFormat="1" ht="12" customHeight="1">
      <c r="A27" s="12" t="s">
        <v>48</v>
      </c>
      <c r="B27" s="152" t="s">
        <v>151</v>
      </c>
      <c r="C27" s="139"/>
      <c r="D27" s="139"/>
      <c r="E27" s="81"/>
    </row>
    <row r="28" spans="1:5" s="150" customFormat="1" ht="12" customHeight="1">
      <c r="A28" s="12" t="s">
        <v>49</v>
      </c>
      <c r="B28" s="152" t="s">
        <v>286</v>
      </c>
      <c r="C28" s="139"/>
      <c r="D28" s="139"/>
      <c r="E28" s="81"/>
    </row>
    <row r="29" spans="1:5" s="150" customFormat="1" ht="12" customHeight="1">
      <c r="A29" s="12" t="s">
        <v>50</v>
      </c>
      <c r="B29" s="152" t="s">
        <v>287</v>
      </c>
      <c r="C29" s="139"/>
      <c r="D29" s="139"/>
      <c r="E29" s="81"/>
    </row>
    <row r="30" spans="1:5" s="150" customFormat="1" ht="12" customHeight="1">
      <c r="A30" s="12" t="s">
        <v>91</v>
      </c>
      <c r="B30" s="152" t="s">
        <v>152</v>
      </c>
      <c r="C30" s="139"/>
      <c r="D30" s="139"/>
      <c r="E30" s="81"/>
    </row>
    <row r="31" spans="1:5" s="150" customFormat="1" ht="12" customHeight="1" thickBot="1">
      <c r="A31" s="14" t="s">
        <v>92</v>
      </c>
      <c r="B31" s="153" t="s">
        <v>153</v>
      </c>
      <c r="C31" s="141"/>
      <c r="D31" s="141"/>
      <c r="E31" s="83"/>
    </row>
    <row r="32" spans="1:5" s="150" customFormat="1" ht="12" customHeight="1" thickBot="1">
      <c r="A32" s="18" t="s">
        <v>93</v>
      </c>
      <c r="B32" s="19" t="s">
        <v>419</v>
      </c>
      <c r="C32" s="144">
        <f>SUM(C33:C39)</f>
        <v>1970000</v>
      </c>
      <c r="D32" s="144">
        <f>SUM(D33:D39)</f>
        <v>1970000</v>
      </c>
      <c r="E32" s="179">
        <f>SUM(E33:E39)</f>
        <v>2147130</v>
      </c>
    </row>
    <row r="33" spans="1:5" s="150" customFormat="1" ht="12" customHeight="1">
      <c r="A33" s="13" t="s">
        <v>154</v>
      </c>
      <c r="B33" s="151" t="s">
        <v>420</v>
      </c>
      <c r="C33" s="140"/>
      <c r="D33" s="140"/>
      <c r="E33" s="82"/>
    </row>
    <row r="34" spans="1:5" s="150" customFormat="1" ht="12" customHeight="1">
      <c r="A34" s="12" t="s">
        <v>155</v>
      </c>
      <c r="B34" s="152" t="s">
        <v>421</v>
      </c>
      <c r="C34" s="139">
        <v>200000</v>
      </c>
      <c r="D34" s="139">
        <v>200000</v>
      </c>
      <c r="E34" s="81">
        <v>203125</v>
      </c>
    </row>
    <row r="35" spans="1:5" s="150" customFormat="1" ht="12" customHeight="1">
      <c r="A35" s="12" t="s">
        <v>156</v>
      </c>
      <c r="B35" s="152" t="s">
        <v>422</v>
      </c>
      <c r="C35" s="139">
        <v>1500000</v>
      </c>
      <c r="D35" s="139">
        <v>1500000</v>
      </c>
      <c r="E35" s="81">
        <v>1771884</v>
      </c>
    </row>
    <row r="36" spans="1:5" s="150" customFormat="1" ht="12" customHeight="1">
      <c r="A36" s="12" t="s">
        <v>157</v>
      </c>
      <c r="B36" s="152" t="s">
        <v>423</v>
      </c>
      <c r="C36" s="139"/>
      <c r="D36" s="139"/>
      <c r="E36" s="81"/>
    </row>
    <row r="37" spans="1:5" s="150" customFormat="1" ht="12" customHeight="1">
      <c r="A37" s="12" t="s">
        <v>424</v>
      </c>
      <c r="B37" s="152" t="s">
        <v>158</v>
      </c>
      <c r="C37" s="139">
        <v>200000</v>
      </c>
      <c r="D37" s="139">
        <v>200000</v>
      </c>
      <c r="E37" s="81">
        <v>165865</v>
      </c>
    </row>
    <row r="38" spans="1:5" s="150" customFormat="1" ht="12" customHeight="1">
      <c r="A38" s="12" t="s">
        <v>425</v>
      </c>
      <c r="B38" s="152" t="s">
        <v>159</v>
      </c>
      <c r="C38" s="139"/>
      <c r="D38" s="139"/>
      <c r="E38" s="81"/>
    </row>
    <row r="39" spans="1:5" s="150" customFormat="1" ht="12" customHeight="1" thickBot="1">
      <c r="A39" s="14" t="s">
        <v>426</v>
      </c>
      <c r="B39" s="250" t="s">
        <v>160</v>
      </c>
      <c r="C39" s="141">
        <v>70000</v>
      </c>
      <c r="D39" s="141">
        <v>70000</v>
      </c>
      <c r="E39" s="83">
        <v>6256</v>
      </c>
    </row>
    <row r="40" spans="1:5" s="150" customFormat="1" ht="12" customHeight="1" thickBot="1">
      <c r="A40" s="18" t="s">
        <v>8</v>
      </c>
      <c r="B40" s="19" t="s">
        <v>293</v>
      </c>
      <c r="C40" s="138">
        <f>SUM(C41:C51)</f>
        <v>15000</v>
      </c>
      <c r="D40" s="138">
        <f>SUM(D41:D51)</f>
        <v>318000</v>
      </c>
      <c r="E40" s="80">
        <f>SUM(E41:E51)</f>
        <v>1090286</v>
      </c>
    </row>
    <row r="41" spans="1:5" s="150" customFormat="1" ht="12" customHeight="1">
      <c r="A41" s="13" t="s">
        <v>51</v>
      </c>
      <c r="B41" s="151" t="s">
        <v>163</v>
      </c>
      <c r="C41" s="140"/>
      <c r="D41" s="140"/>
      <c r="E41" s="82"/>
    </row>
    <row r="42" spans="1:5" s="150" customFormat="1" ht="12" customHeight="1">
      <c r="A42" s="12" t="s">
        <v>52</v>
      </c>
      <c r="B42" s="152" t="s">
        <v>164</v>
      </c>
      <c r="C42" s="139"/>
      <c r="D42" s="139"/>
      <c r="E42" s="81">
        <v>433080</v>
      </c>
    </row>
    <row r="43" spans="1:5" s="150" customFormat="1" ht="12" customHeight="1">
      <c r="A43" s="12" t="s">
        <v>53</v>
      </c>
      <c r="B43" s="152" t="s">
        <v>165</v>
      </c>
      <c r="C43" s="139"/>
      <c r="D43" s="139">
        <v>153000</v>
      </c>
      <c r="E43" s="81">
        <v>141052</v>
      </c>
    </row>
    <row r="44" spans="1:5" s="150" customFormat="1" ht="12" customHeight="1">
      <c r="A44" s="12" t="s">
        <v>95</v>
      </c>
      <c r="B44" s="152" t="s">
        <v>166</v>
      </c>
      <c r="C44" s="139"/>
      <c r="D44" s="139"/>
      <c r="E44" s="81"/>
    </row>
    <row r="45" spans="1:5" s="150" customFormat="1" ht="12" customHeight="1">
      <c r="A45" s="12" t="s">
        <v>96</v>
      </c>
      <c r="B45" s="152" t="s">
        <v>167</v>
      </c>
      <c r="C45" s="139"/>
      <c r="D45" s="139"/>
      <c r="E45" s="81"/>
    </row>
    <row r="46" spans="1:5" s="150" customFormat="1" ht="12" customHeight="1">
      <c r="A46" s="12" t="s">
        <v>97</v>
      </c>
      <c r="B46" s="152" t="s">
        <v>168</v>
      </c>
      <c r="C46" s="139"/>
      <c r="D46" s="139"/>
      <c r="E46" s="81"/>
    </row>
    <row r="47" spans="1:5" s="150" customFormat="1" ht="12" customHeight="1">
      <c r="A47" s="12" t="s">
        <v>98</v>
      </c>
      <c r="B47" s="152" t="s">
        <v>169</v>
      </c>
      <c r="C47" s="139"/>
      <c r="D47" s="139"/>
      <c r="E47" s="81"/>
    </row>
    <row r="48" spans="1:5" s="150" customFormat="1" ht="12" customHeight="1">
      <c r="A48" s="12" t="s">
        <v>99</v>
      </c>
      <c r="B48" s="152" t="s">
        <v>427</v>
      </c>
      <c r="C48" s="139">
        <v>5000</v>
      </c>
      <c r="D48" s="139">
        <v>5000</v>
      </c>
      <c r="E48" s="81">
        <v>2984</v>
      </c>
    </row>
    <row r="49" spans="1:5" s="150" customFormat="1" ht="12" customHeight="1">
      <c r="A49" s="12" t="s">
        <v>161</v>
      </c>
      <c r="B49" s="152" t="s">
        <v>171</v>
      </c>
      <c r="C49" s="142"/>
      <c r="D49" s="142"/>
      <c r="E49" s="84"/>
    </row>
    <row r="50" spans="1:5" s="150" customFormat="1" ht="12" customHeight="1">
      <c r="A50" s="14" t="s">
        <v>162</v>
      </c>
      <c r="B50" s="153" t="s">
        <v>295</v>
      </c>
      <c r="C50" s="143"/>
      <c r="D50" s="143"/>
      <c r="E50" s="85"/>
    </row>
    <row r="51" spans="1:5" s="150" customFormat="1" ht="12" customHeight="1" thickBot="1">
      <c r="A51" s="14" t="s">
        <v>294</v>
      </c>
      <c r="B51" s="89" t="s">
        <v>172</v>
      </c>
      <c r="C51" s="143">
        <v>10000</v>
      </c>
      <c r="D51" s="143">
        <v>160000</v>
      </c>
      <c r="E51" s="85">
        <v>513170</v>
      </c>
    </row>
    <row r="52" spans="1:5" s="150" customFormat="1" ht="12" customHeight="1" thickBot="1">
      <c r="A52" s="18" t="s">
        <v>9</v>
      </c>
      <c r="B52" s="19" t="s">
        <v>173</v>
      </c>
      <c r="C52" s="138">
        <f>SUM(C53:C57)</f>
        <v>0</v>
      </c>
      <c r="D52" s="138">
        <f>SUM(D53:D57)</f>
        <v>0</v>
      </c>
      <c r="E52" s="80">
        <f>SUM(E53:E57)</f>
        <v>500000</v>
      </c>
    </row>
    <row r="53" spans="1:5" s="150" customFormat="1" ht="12" customHeight="1">
      <c r="A53" s="13" t="s">
        <v>54</v>
      </c>
      <c r="B53" s="151" t="s">
        <v>177</v>
      </c>
      <c r="C53" s="181"/>
      <c r="D53" s="181"/>
      <c r="E53" s="86"/>
    </row>
    <row r="54" spans="1:5" s="150" customFormat="1" ht="12" customHeight="1">
      <c r="A54" s="12" t="s">
        <v>55</v>
      </c>
      <c r="B54" s="152" t="s">
        <v>178</v>
      </c>
      <c r="C54" s="142"/>
      <c r="D54" s="142"/>
      <c r="E54" s="84"/>
    </row>
    <row r="55" spans="1:5" s="150" customFormat="1" ht="12" customHeight="1">
      <c r="A55" s="12" t="s">
        <v>174</v>
      </c>
      <c r="B55" s="152" t="s">
        <v>179</v>
      </c>
      <c r="C55" s="142"/>
      <c r="D55" s="142"/>
      <c r="E55" s="84">
        <v>500000</v>
      </c>
    </row>
    <row r="56" spans="1:5" s="150" customFormat="1" ht="12" customHeight="1">
      <c r="A56" s="12" t="s">
        <v>175</v>
      </c>
      <c r="B56" s="152" t="s">
        <v>180</v>
      </c>
      <c r="C56" s="142"/>
      <c r="D56" s="142"/>
      <c r="E56" s="84"/>
    </row>
    <row r="57" spans="1:5" s="150" customFormat="1" ht="12" customHeight="1" thickBot="1">
      <c r="A57" s="14" t="s">
        <v>176</v>
      </c>
      <c r="B57" s="89" t="s">
        <v>181</v>
      </c>
      <c r="C57" s="143"/>
      <c r="D57" s="143"/>
      <c r="E57" s="85"/>
    </row>
    <row r="58" spans="1:5" s="150" customFormat="1" ht="12" customHeight="1" thickBot="1">
      <c r="A58" s="18" t="s">
        <v>100</v>
      </c>
      <c r="B58" s="19" t="s">
        <v>182</v>
      </c>
      <c r="C58" s="138">
        <f>SUM(C59:C61)</f>
        <v>0</v>
      </c>
      <c r="D58" s="138">
        <f>SUM(D59:D61)</f>
        <v>0</v>
      </c>
      <c r="E58" s="80">
        <f>SUM(E59:E61)</f>
        <v>9000</v>
      </c>
    </row>
    <row r="59" spans="1:5" s="150" customFormat="1" ht="12" customHeight="1">
      <c r="A59" s="13" t="s">
        <v>56</v>
      </c>
      <c r="B59" s="151" t="s">
        <v>183</v>
      </c>
      <c r="C59" s="140"/>
      <c r="D59" s="140"/>
      <c r="E59" s="82"/>
    </row>
    <row r="60" spans="1:5" s="150" customFormat="1" ht="12" customHeight="1">
      <c r="A60" s="12" t="s">
        <v>57</v>
      </c>
      <c r="B60" s="152" t="s">
        <v>288</v>
      </c>
      <c r="C60" s="139"/>
      <c r="D60" s="139"/>
      <c r="E60" s="81">
        <v>9000</v>
      </c>
    </row>
    <row r="61" spans="1:5" s="150" customFormat="1" ht="12" customHeight="1">
      <c r="A61" s="12" t="s">
        <v>186</v>
      </c>
      <c r="B61" s="152" t="s">
        <v>184</v>
      </c>
      <c r="C61" s="139"/>
      <c r="D61" s="139"/>
      <c r="E61" s="81"/>
    </row>
    <row r="62" spans="1:5" s="150" customFormat="1" ht="12" customHeight="1" thickBot="1">
      <c r="A62" s="14" t="s">
        <v>187</v>
      </c>
      <c r="B62" s="89" t="s">
        <v>185</v>
      </c>
      <c r="C62" s="141"/>
      <c r="D62" s="141"/>
      <c r="E62" s="83"/>
    </row>
    <row r="63" spans="1:5" s="150" customFormat="1" ht="12" customHeight="1" thickBot="1">
      <c r="A63" s="18" t="s">
        <v>11</v>
      </c>
      <c r="B63" s="87" t="s">
        <v>188</v>
      </c>
      <c r="C63" s="138">
        <f>SUM(C64:C66)</f>
        <v>0</v>
      </c>
      <c r="D63" s="138">
        <f>SUM(D64:D66)</f>
        <v>0</v>
      </c>
      <c r="E63" s="80">
        <f>SUM(E64:E66)</f>
        <v>0</v>
      </c>
    </row>
    <row r="64" spans="1:5" s="150" customFormat="1" ht="12" customHeight="1">
      <c r="A64" s="13" t="s">
        <v>101</v>
      </c>
      <c r="B64" s="151" t="s">
        <v>190</v>
      </c>
      <c r="C64" s="142"/>
      <c r="D64" s="142"/>
      <c r="E64" s="84"/>
    </row>
    <row r="65" spans="1:5" s="150" customFormat="1" ht="12" customHeight="1">
      <c r="A65" s="12" t="s">
        <v>102</v>
      </c>
      <c r="B65" s="152" t="s">
        <v>289</v>
      </c>
      <c r="C65" s="142"/>
      <c r="D65" s="142"/>
      <c r="E65" s="84"/>
    </row>
    <row r="66" spans="1:5" s="150" customFormat="1" ht="12" customHeight="1">
      <c r="A66" s="12" t="s">
        <v>121</v>
      </c>
      <c r="B66" s="152" t="s">
        <v>191</v>
      </c>
      <c r="C66" s="142"/>
      <c r="D66" s="142"/>
      <c r="E66" s="84"/>
    </row>
    <row r="67" spans="1:5" s="150" customFormat="1" ht="12" customHeight="1" thickBot="1">
      <c r="A67" s="14" t="s">
        <v>189</v>
      </c>
      <c r="B67" s="89" t="s">
        <v>192</v>
      </c>
      <c r="C67" s="142"/>
      <c r="D67" s="142"/>
      <c r="E67" s="84"/>
    </row>
    <row r="68" spans="1:5" s="150" customFormat="1" ht="12" customHeight="1" thickBot="1">
      <c r="A68" s="196" t="s">
        <v>335</v>
      </c>
      <c r="B68" s="19" t="s">
        <v>193</v>
      </c>
      <c r="C68" s="144">
        <f>+C11+C18+C25+C32+C40+C52+C58+C63</f>
        <v>27431241</v>
      </c>
      <c r="D68" s="144">
        <f>+D11+D18+D25+D32+D40+D52+D58+D63</f>
        <v>33104148</v>
      </c>
      <c r="E68" s="179">
        <f>+E11+E18+E25+E32+E40+E52+E58+E63</f>
        <v>34562564</v>
      </c>
    </row>
    <row r="69" spans="1:5" s="150" customFormat="1" ht="12" customHeight="1" thickBot="1">
      <c r="A69" s="182" t="s">
        <v>194</v>
      </c>
      <c r="B69" s="87" t="s">
        <v>195</v>
      </c>
      <c r="C69" s="138">
        <f>SUM(C70:C72)</f>
        <v>0</v>
      </c>
      <c r="D69" s="138">
        <f>SUM(D70:D72)</f>
        <v>0</v>
      </c>
      <c r="E69" s="80">
        <f>SUM(E70:E72)</f>
        <v>0</v>
      </c>
    </row>
    <row r="70" spans="1:5" s="150" customFormat="1" ht="12" customHeight="1">
      <c r="A70" s="13" t="s">
        <v>222</v>
      </c>
      <c r="B70" s="151" t="s">
        <v>196</v>
      </c>
      <c r="C70" s="142"/>
      <c r="D70" s="142"/>
      <c r="E70" s="84"/>
    </row>
    <row r="71" spans="1:5" s="150" customFormat="1" ht="12" customHeight="1">
      <c r="A71" s="12" t="s">
        <v>231</v>
      </c>
      <c r="B71" s="152" t="s">
        <v>197</v>
      </c>
      <c r="C71" s="142"/>
      <c r="D71" s="142"/>
      <c r="E71" s="84"/>
    </row>
    <row r="72" spans="1:5" s="150" customFormat="1" ht="12" customHeight="1" thickBot="1">
      <c r="A72" s="14" t="s">
        <v>232</v>
      </c>
      <c r="B72" s="192" t="s">
        <v>320</v>
      </c>
      <c r="C72" s="142"/>
      <c r="D72" s="142"/>
      <c r="E72" s="84"/>
    </row>
    <row r="73" spans="1:5" s="150" customFormat="1" ht="12" customHeight="1" thickBot="1">
      <c r="A73" s="182" t="s">
        <v>198</v>
      </c>
      <c r="B73" s="87" t="s">
        <v>199</v>
      </c>
      <c r="C73" s="138">
        <f>SUM(C74:C77)</f>
        <v>0</v>
      </c>
      <c r="D73" s="138">
        <f>SUM(D74:D77)</f>
        <v>0</v>
      </c>
      <c r="E73" s="80">
        <f>SUM(E74:E77)</f>
        <v>0</v>
      </c>
    </row>
    <row r="74" spans="1:5" s="150" customFormat="1" ht="12" customHeight="1">
      <c r="A74" s="13" t="s">
        <v>79</v>
      </c>
      <c r="B74" s="253" t="s">
        <v>200</v>
      </c>
      <c r="C74" s="142"/>
      <c r="D74" s="142"/>
      <c r="E74" s="84"/>
    </row>
    <row r="75" spans="1:5" s="150" customFormat="1" ht="12" customHeight="1">
      <c r="A75" s="12" t="s">
        <v>80</v>
      </c>
      <c r="B75" s="253" t="s">
        <v>434</v>
      </c>
      <c r="C75" s="142"/>
      <c r="D75" s="142"/>
      <c r="E75" s="84"/>
    </row>
    <row r="76" spans="1:5" s="150" customFormat="1" ht="12" customHeight="1">
      <c r="A76" s="12" t="s">
        <v>223</v>
      </c>
      <c r="B76" s="253" t="s">
        <v>201</v>
      </c>
      <c r="C76" s="142"/>
      <c r="D76" s="142"/>
      <c r="E76" s="84"/>
    </row>
    <row r="77" spans="1:5" s="150" customFormat="1" ht="12" customHeight="1" thickBot="1">
      <c r="A77" s="14" t="s">
        <v>224</v>
      </c>
      <c r="B77" s="254" t="s">
        <v>435</v>
      </c>
      <c r="C77" s="142"/>
      <c r="D77" s="142"/>
      <c r="E77" s="84"/>
    </row>
    <row r="78" spans="1:5" s="150" customFormat="1" ht="12" customHeight="1" thickBot="1">
      <c r="A78" s="182" t="s">
        <v>202</v>
      </c>
      <c r="B78" s="87" t="s">
        <v>203</v>
      </c>
      <c r="C78" s="138">
        <f>SUM(C79:C80)</f>
        <v>12264561</v>
      </c>
      <c r="D78" s="138">
        <f>SUM(D79:D80)</f>
        <v>12264561</v>
      </c>
      <c r="E78" s="80">
        <f>SUM(E79:E80)</f>
        <v>12264561</v>
      </c>
    </row>
    <row r="79" spans="1:5" s="150" customFormat="1" ht="12" customHeight="1">
      <c r="A79" s="13" t="s">
        <v>225</v>
      </c>
      <c r="B79" s="151" t="s">
        <v>204</v>
      </c>
      <c r="C79" s="142">
        <v>12264561</v>
      </c>
      <c r="D79" s="142">
        <v>12264561</v>
      </c>
      <c r="E79" s="84">
        <v>12264561</v>
      </c>
    </row>
    <row r="80" spans="1:5" s="150" customFormat="1" ht="12" customHeight="1" thickBot="1">
      <c r="A80" s="14" t="s">
        <v>226</v>
      </c>
      <c r="B80" s="89" t="s">
        <v>205</v>
      </c>
      <c r="C80" s="142"/>
      <c r="D80" s="142"/>
      <c r="E80" s="84"/>
    </row>
    <row r="81" spans="1:5" s="150" customFormat="1" ht="12" customHeight="1" thickBot="1">
      <c r="A81" s="182" t="s">
        <v>206</v>
      </c>
      <c r="B81" s="87" t="s">
        <v>207</v>
      </c>
      <c r="C81" s="138">
        <f>SUM(C82:C84)</f>
        <v>0</v>
      </c>
      <c r="D81" s="138">
        <f>SUM(D82:D84)</f>
        <v>742375</v>
      </c>
      <c r="E81" s="80">
        <f>SUM(E82:E84)</f>
        <v>742375</v>
      </c>
    </row>
    <row r="82" spans="1:5" s="150" customFormat="1" ht="12" customHeight="1">
      <c r="A82" s="13" t="s">
        <v>227</v>
      </c>
      <c r="B82" s="151" t="s">
        <v>208</v>
      </c>
      <c r="C82" s="142"/>
      <c r="D82" s="142">
        <v>742375</v>
      </c>
      <c r="E82" s="84">
        <v>742375</v>
      </c>
    </row>
    <row r="83" spans="1:5" s="150" customFormat="1" ht="12" customHeight="1">
      <c r="A83" s="12" t="s">
        <v>228</v>
      </c>
      <c r="B83" s="152" t="s">
        <v>209</v>
      </c>
      <c r="C83" s="142"/>
      <c r="D83" s="142"/>
      <c r="E83" s="84"/>
    </row>
    <row r="84" spans="1:5" s="150" customFormat="1" ht="12" customHeight="1" thickBot="1">
      <c r="A84" s="14" t="s">
        <v>229</v>
      </c>
      <c r="B84" s="89" t="s">
        <v>436</v>
      </c>
      <c r="C84" s="142"/>
      <c r="D84" s="142"/>
      <c r="E84" s="84"/>
    </row>
    <row r="85" spans="1:5" s="150" customFormat="1" ht="12" customHeight="1" thickBot="1">
      <c r="A85" s="182" t="s">
        <v>210</v>
      </c>
      <c r="B85" s="87" t="s">
        <v>230</v>
      </c>
      <c r="C85" s="138">
        <f>SUM(C86:C89)</f>
        <v>0</v>
      </c>
      <c r="D85" s="138">
        <f>SUM(D86:D89)</f>
        <v>0</v>
      </c>
      <c r="E85" s="80">
        <f>SUM(E86:E89)</f>
        <v>0</v>
      </c>
    </row>
    <row r="86" spans="1:5" s="150" customFormat="1" ht="12" customHeight="1">
      <c r="A86" s="154" t="s">
        <v>211</v>
      </c>
      <c r="B86" s="151" t="s">
        <v>212</v>
      </c>
      <c r="C86" s="142"/>
      <c r="D86" s="142"/>
      <c r="E86" s="84"/>
    </row>
    <row r="87" spans="1:5" s="150" customFormat="1" ht="12" customHeight="1">
      <c r="A87" s="155" t="s">
        <v>213</v>
      </c>
      <c r="B87" s="152" t="s">
        <v>214</v>
      </c>
      <c r="C87" s="142"/>
      <c r="D87" s="142"/>
      <c r="E87" s="84"/>
    </row>
    <row r="88" spans="1:5" s="150" customFormat="1" ht="12" customHeight="1">
      <c r="A88" s="155" t="s">
        <v>215</v>
      </c>
      <c r="B88" s="152" t="s">
        <v>216</v>
      </c>
      <c r="C88" s="142"/>
      <c r="D88" s="142"/>
      <c r="E88" s="84"/>
    </row>
    <row r="89" spans="1:5" s="150" customFormat="1" ht="12" customHeight="1" thickBot="1">
      <c r="A89" s="156" t="s">
        <v>217</v>
      </c>
      <c r="B89" s="89" t="s">
        <v>218</v>
      </c>
      <c r="C89" s="142"/>
      <c r="D89" s="142"/>
      <c r="E89" s="84"/>
    </row>
    <row r="90" spans="1:5" s="150" customFormat="1" ht="12" customHeight="1" thickBot="1">
      <c r="A90" s="182" t="s">
        <v>219</v>
      </c>
      <c r="B90" s="87" t="s">
        <v>334</v>
      </c>
      <c r="C90" s="184"/>
      <c r="D90" s="184"/>
      <c r="E90" s="185"/>
    </row>
    <row r="91" spans="1:5" s="150" customFormat="1" ht="13.5" customHeight="1" thickBot="1">
      <c r="A91" s="182" t="s">
        <v>221</v>
      </c>
      <c r="B91" s="87" t="s">
        <v>220</v>
      </c>
      <c r="C91" s="184"/>
      <c r="D91" s="184"/>
      <c r="E91" s="185"/>
    </row>
    <row r="92" spans="1:5" s="150" customFormat="1" ht="15.75" customHeight="1" thickBot="1">
      <c r="A92" s="182" t="s">
        <v>233</v>
      </c>
      <c r="B92" s="157" t="s">
        <v>337</v>
      </c>
      <c r="C92" s="144">
        <f>+C69+C73+C78+C81+C85+C91+C90</f>
        <v>12264561</v>
      </c>
      <c r="D92" s="144">
        <f>+D69+D73+D78+D81+D85+D91+D90</f>
        <v>13006936</v>
      </c>
      <c r="E92" s="179">
        <f>+E69+E73+E78+E81+E85+E91+E90</f>
        <v>13006936</v>
      </c>
    </row>
    <row r="93" spans="1:5" s="150" customFormat="1" ht="25.5" customHeight="1" thickBot="1">
      <c r="A93" s="183" t="s">
        <v>336</v>
      </c>
      <c r="B93" s="158" t="s">
        <v>338</v>
      </c>
      <c r="C93" s="144">
        <f>+C68+C92</f>
        <v>39695802</v>
      </c>
      <c r="D93" s="144">
        <f>+D68+D92</f>
        <v>46111084</v>
      </c>
      <c r="E93" s="179">
        <f>+E68+E92</f>
        <v>47569500</v>
      </c>
    </row>
    <row r="94" spans="1:5" s="150" customFormat="1" ht="15.15" customHeight="1">
      <c r="A94" s="3"/>
      <c r="B94" s="4"/>
      <c r="C94" s="91"/>
    </row>
    <row r="95" spans="1:5" ht="16.5" customHeight="1">
      <c r="A95" s="520" t="s">
        <v>32</v>
      </c>
      <c r="B95" s="520"/>
      <c r="C95" s="520"/>
      <c r="D95" s="520"/>
      <c r="E95" s="520"/>
    </row>
    <row r="96" spans="1:5" s="159" customFormat="1" ht="16.5" customHeight="1" thickBot="1">
      <c r="A96" s="522" t="s">
        <v>82</v>
      </c>
      <c r="B96" s="522"/>
      <c r="C96" s="58"/>
      <c r="E96" s="58" t="str">
        <f>E7</f>
        <v xml:space="preserve"> Forintban!</v>
      </c>
    </row>
    <row r="97" spans="1:5">
      <c r="A97" s="512" t="s">
        <v>46</v>
      </c>
      <c r="B97" s="514" t="s">
        <v>368</v>
      </c>
      <c r="C97" s="516" t="str">
        <f>+CONCATENATE(LEFT(Z_ÖSSZEFÜGGÉSEK!A6,4),". évi")</f>
        <v>2018. évi</v>
      </c>
      <c r="D97" s="517"/>
      <c r="E97" s="518"/>
    </row>
    <row r="98" spans="1:5" ht="23.4" thickBot="1">
      <c r="A98" s="513"/>
      <c r="B98" s="515"/>
      <c r="C98" s="213" t="s">
        <v>366</v>
      </c>
      <c r="D98" s="212" t="s">
        <v>367</v>
      </c>
      <c r="E98" s="255" t="str">
        <f>CONCATENATE(E9)</f>
        <v>2018. XII. 31.
teljesítés</v>
      </c>
    </row>
    <row r="99" spans="1:5" s="149" customFormat="1" ht="12" customHeight="1" thickBot="1">
      <c r="A99" s="25" t="s">
        <v>343</v>
      </c>
      <c r="B99" s="26" t="s">
        <v>344</v>
      </c>
      <c r="C99" s="26" t="s">
        <v>345</v>
      </c>
      <c r="D99" s="26" t="s">
        <v>347</v>
      </c>
      <c r="E99" s="224" t="s">
        <v>346</v>
      </c>
    </row>
    <row r="100" spans="1:5" ht="12" customHeight="1" thickBot="1">
      <c r="A100" s="20" t="s">
        <v>4</v>
      </c>
      <c r="B100" s="24" t="s">
        <v>296</v>
      </c>
      <c r="C100" s="137">
        <f>C101+C102+C103+C104+C105+C118</f>
        <v>23091693</v>
      </c>
      <c r="D100" s="137">
        <f>D101+D102+D103+D104+D105+D118</f>
        <v>30209600</v>
      </c>
      <c r="E100" s="199">
        <f>E101+E102+E103+E104+E105+E118</f>
        <v>23658507</v>
      </c>
    </row>
    <row r="101" spans="1:5" ht="12" customHeight="1">
      <c r="A101" s="15" t="s">
        <v>58</v>
      </c>
      <c r="B101" s="8" t="s">
        <v>33</v>
      </c>
      <c r="C101" s="206">
        <v>8411260</v>
      </c>
      <c r="D101" s="206">
        <v>12201455</v>
      </c>
      <c r="E101" s="200">
        <v>11289872</v>
      </c>
    </row>
    <row r="102" spans="1:5" ht="12" customHeight="1">
      <c r="A102" s="12" t="s">
        <v>59</v>
      </c>
      <c r="B102" s="6" t="s">
        <v>103</v>
      </c>
      <c r="C102" s="139">
        <v>1449276</v>
      </c>
      <c r="D102" s="139">
        <v>1995763</v>
      </c>
      <c r="E102" s="81">
        <v>1713599</v>
      </c>
    </row>
    <row r="103" spans="1:5" ht="12" customHeight="1">
      <c r="A103" s="12" t="s">
        <v>60</v>
      </c>
      <c r="B103" s="6" t="s">
        <v>77</v>
      </c>
      <c r="C103" s="141">
        <v>6173740</v>
      </c>
      <c r="D103" s="141">
        <v>9013963</v>
      </c>
      <c r="E103" s="83">
        <v>7095511</v>
      </c>
    </row>
    <row r="104" spans="1:5" ht="12" customHeight="1">
      <c r="A104" s="12" t="s">
        <v>61</v>
      </c>
      <c r="B104" s="9" t="s">
        <v>104</v>
      </c>
      <c r="C104" s="141">
        <v>1734000</v>
      </c>
      <c r="D104" s="141">
        <v>2100450</v>
      </c>
      <c r="E104" s="83">
        <v>2024000</v>
      </c>
    </row>
    <row r="105" spans="1:5" ht="12" customHeight="1">
      <c r="A105" s="12" t="s">
        <v>69</v>
      </c>
      <c r="B105" s="17" t="s">
        <v>105</v>
      </c>
      <c r="C105" s="141">
        <v>514602</v>
      </c>
      <c r="D105" s="141">
        <v>1640525</v>
      </c>
      <c r="E105" s="83">
        <v>1535525</v>
      </c>
    </row>
    <row r="106" spans="1:5" ht="12" customHeight="1">
      <c r="A106" s="12" t="s">
        <v>62</v>
      </c>
      <c r="B106" s="6" t="s">
        <v>301</v>
      </c>
      <c r="C106" s="141"/>
      <c r="D106" s="141"/>
      <c r="E106" s="83"/>
    </row>
    <row r="107" spans="1:5" ht="12" customHeight="1">
      <c r="A107" s="12" t="s">
        <v>63</v>
      </c>
      <c r="B107" s="61" t="s">
        <v>300</v>
      </c>
      <c r="C107" s="141"/>
      <c r="D107" s="141"/>
      <c r="E107" s="83"/>
    </row>
    <row r="108" spans="1:5" ht="12" customHeight="1">
      <c r="A108" s="12" t="s">
        <v>70</v>
      </c>
      <c r="B108" s="61" t="s">
        <v>299</v>
      </c>
      <c r="C108" s="141"/>
      <c r="D108" s="141"/>
      <c r="E108" s="83"/>
    </row>
    <row r="109" spans="1:5" ht="12" customHeight="1">
      <c r="A109" s="12" t="s">
        <v>71</v>
      </c>
      <c r="B109" s="59" t="s">
        <v>236</v>
      </c>
      <c r="C109" s="141"/>
      <c r="D109" s="141"/>
      <c r="E109" s="83"/>
    </row>
    <row r="110" spans="1:5" ht="12" customHeight="1">
      <c r="A110" s="12" t="s">
        <v>72</v>
      </c>
      <c r="B110" s="60" t="s">
        <v>237</v>
      </c>
      <c r="C110" s="141"/>
      <c r="D110" s="141"/>
      <c r="E110" s="83"/>
    </row>
    <row r="111" spans="1:5" ht="12" customHeight="1">
      <c r="A111" s="12" t="s">
        <v>73</v>
      </c>
      <c r="B111" s="60" t="s">
        <v>238</v>
      </c>
      <c r="C111" s="141"/>
      <c r="D111" s="141"/>
      <c r="E111" s="83"/>
    </row>
    <row r="112" spans="1:5" ht="12" customHeight="1">
      <c r="A112" s="12" t="s">
        <v>75</v>
      </c>
      <c r="B112" s="59" t="s">
        <v>239</v>
      </c>
      <c r="C112" s="141">
        <v>394602</v>
      </c>
      <c r="D112" s="141">
        <v>711184</v>
      </c>
      <c r="E112" s="83">
        <v>711184</v>
      </c>
    </row>
    <row r="113" spans="1:5" ht="12" customHeight="1">
      <c r="A113" s="12" t="s">
        <v>106</v>
      </c>
      <c r="B113" s="59" t="s">
        <v>240</v>
      </c>
      <c r="C113" s="141"/>
      <c r="D113" s="141"/>
      <c r="E113" s="83"/>
    </row>
    <row r="114" spans="1:5" ht="12" customHeight="1">
      <c r="A114" s="12" t="s">
        <v>234</v>
      </c>
      <c r="B114" s="60" t="s">
        <v>241</v>
      </c>
      <c r="C114" s="141"/>
      <c r="D114" s="141"/>
      <c r="E114" s="83"/>
    </row>
    <row r="115" spans="1:5" ht="12" customHeight="1">
      <c r="A115" s="11" t="s">
        <v>235</v>
      </c>
      <c r="B115" s="61" t="s">
        <v>242</v>
      </c>
      <c r="C115" s="141"/>
      <c r="D115" s="141"/>
      <c r="E115" s="83"/>
    </row>
    <row r="116" spans="1:5" ht="12" customHeight="1">
      <c r="A116" s="12" t="s">
        <v>297</v>
      </c>
      <c r="B116" s="61" t="s">
        <v>243</v>
      </c>
      <c r="C116" s="141"/>
      <c r="D116" s="141"/>
      <c r="E116" s="83"/>
    </row>
    <row r="117" spans="1:5" ht="12" customHeight="1">
      <c r="A117" s="14" t="s">
        <v>298</v>
      </c>
      <c r="B117" s="61" t="s">
        <v>244</v>
      </c>
      <c r="C117" s="141">
        <v>120000</v>
      </c>
      <c r="D117" s="141">
        <v>186800</v>
      </c>
      <c r="E117" s="83">
        <v>81800</v>
      </c>
    </row>
    <row r="118" spans="1:5" ht="12" customHeight="1">
      <c r="A118" s="12" t="s">
        <v>302</v>
      </c>
      <c r="B118" s="9" t="s">
        <v>34</v>
      </c>
      <c r="C118" s="139">
        <v>4808815</v>
      </c>
      <c r="D118" s="139">
        <v>3257444</v>
      </c>
      <c r="E118" s="81"/>
    </row>
    <row r="119" spans="1:5" ht="12" customHeight="1">
      <c r="A119" s="12" t="s">
        <v>303</v>
      </c>
      <c r="B119" s="6" t="s">
        <v>305</v>
      </c>
      <c r="C119" s="139"/>
      <c r="D119" s="139"/>
      <c r="E119" s="81"/>
    </row>
    <row r="120" spans="1:5" ht="12" customHeight="1" thickBot="1">
      <c r="A120" s="16" t="s">
        <v>304</v>
      </c>
      <c r="B120" s="195" t="s">
        <v>306</v>
      </c>
      <c r="C120" s="207"/>
      <c r="D120" s="207"/>
      <c r="E120" s="201"/>
    </row>
    <row r="121" spans="1:5" ht="12" customHeight="1" thickBot="1">
      <c r="A121" s="193" t="s">
        <v>5</v>
      </c>
      <c r="B121" s="194" t="s">
        <v>245</v>
      </c>
      <c r="C121" s="208">
        <f>+C122+C124+C126</f>
        <v>16009348</v>
      </c>
      <c r="D121" s="138">
        <f>+D122+D124+D126</f>
        <v>15306723</v>
      </c>
      <c r="E121" s="202">
        <f>+E122+E124+E126</f>
        <v>14656438</v>
      </c>
    </row>
    <row r="122" spans="1:5" ht="12" customHeight="1">
      <c r="A122" s="13" t="s">
        <v>64</v>
      </c>
      <c r="B122" s="6" t="s">
        <v>120</v>
      </c>
      <c r="C122" s="140">
        <v>5650000</v>
      </c>
      <c r="D122" s="217">
        <v>3650000</v>
      </c>
      <c r="E122" s="82">
        <v>2999715</v>
      </c>
    </row>
    <row r="123" spans="1:5" ht="12" customHeight="1">
      <c r="A123" s="13" t="s">
        <v>65</v>
      </c>
      <c r="B123" s="10" t="s">
        <v>249</v>
      </c>
      <c r="C123" s="140"/>
      <c r="D123" s="217"/>
      <c r="E123" s="82"/>
    </row>
    <row r="124" spans="1:5" ht="12" customHeight="1">
      <c r="A124" s="13" t="s">
        <v>66</v>
      </c>
      <c r="B124" s="10" t="s">
        <v>107</v>
      </c>
      <c r="C124" s="139">
        <v>10359348</v>
      </c>
      <c r="D124" s="218">
        <v>11656723</v>
      </c>
      <c r="E124" s="81">
        <v>11656723</v>
      </c>
    </row>
    <row r="125" spans="1:5" ht="12" customHeight="1">
      <c r="A125" s="13" t="s">
        <v>67</v>
      </c>
      <c r="B125" s="10" t="s">
        <v>250</v>
      </c>
      <c r="C125" s="139"/>
      <c r="D125" s="218"/>
      <c r="E125" s="81"/>
    </row>
    <row r="126" spans="1:5" ht="12" customHeight="1">
      <c r="A126" s="13" t="s">
        <v>68</v>
      </c>
      <c r="B126" s="89" t="s">
        <v>122</v>
      </c>
      <c r="C126" s="139"/>
      <c r="D126" s="218"/>
      <c r="E126" s="81"/>
    </row>
    <row r="127" spans="1:5" ht="12" customHeight="1">
      <c r="A127" s="13" t="s">
        <v>74</v>
      </c>
      <c r="B127" s="88" t="s">
        <v>290</v>
      </c>
      <c r="C127" s="139"/>
      <c r="D127" s="218"/>
      <c r="E127" s="81"/>
    </row>
    <row r="128" spans="1:5" ht="12" customHeight="1">
      <c r="A128" s="13" t="s">
        <v>76</v>
      </c>
      <c r="B128" s="147" t="s">
        <v>255</v>
      </c>
      <c r="C128" s="139"/>
      <c r="D128" s="218"/>
      <c r="E128" s="81"/>
    </row>
    <row r="129" spans="1:5">
      <c r="A129" s="13" t="s">
        <v>108</v>
      </c>
      <c r="B129" s="60" t="s">
        <v>238</v>
      </c>
      <c r="C129" s="139"/>
      <c r="D129" s="218"/>
      <c r="E129" s="81"/>
    </row>
    <row r="130" spans="1:5" ht="12" customHeight="1">
      <c r="A130" s="13" t="s">
        <v>109</v>
      </c>
      <c r="B130" s="60" t="s">
        <v>254</v>
      </c>
      <c r="C130" s="139"/>
      <c r="D130" s="218"/>
      <c r="E130" s="81"/>
    </row>
    <row r="131" spans="1:5" ht="12" customHeight="1">
      <c r="A131" s="13" t="s">
        <v>110</v>
      </c>
      <c r="B131" s="60" t="s">
        <v>253</v>
      </c>
      <c r="C131" s="139"/>
      <c r="D131" s="218"/>
      <c r="E131" s="81"/>
    </row>
    <row r="132" spans="1:5" ht="12" customHeight="1">
      <c r="A132" s="13" t="s">
        <v>246</v>
      </c>
      <c r="B132" s="60" t="s">
        <v>241</v>
      </c>
      <c r="C132" s="139"/>
      <c r="D132" s="218"/>
      <c r="E132" s="81"/>
    </row>
    <row r="133" spans="1:5" ht="12" customHeight="1">
      <c r="A133" s="13" t="s">
        <v>247</v>
      </c>
      <c r="B133" s="60" t="s">
        <v>252</v>
      </c>
      <c r="C133" s="139"/>
      <c r="D133" s="218"/>
      <c r="E133" s="81"/>
    </row>
    <row r="134" spans="1:5" ht="16.2" thickBot="1">
      <c r="A134" s="11" t="s">
        <v>248</v>
      </c>
      <c r="B134" s="60" t="s">
        <v>251</v>
      </c>
      <c r="C134" s="141"/>
      <c r="D134" s="219"/>
      <c r="E134" s="83"/>
    </row>
    <row r="135" spans="1:5" ht="12" customHeight="1" thickBot="1">
      <c r="A135" s="18" t="s">
        <v>6</v>
      </c>
      <c r="B135" s="56" t="s">
        <v>307</v>
      </c>
      <c r="C135" s="138">
        <f>+C100+C121</f>
        <v>39101041</v>
      </c>
      <c r="D135" s="216">
        <f>+D100+D121</f>
        <v>45516323</v>
      </c>
      <c r="E135" s="80">
        <f>+E100+E121</f>
        <v>38314945</v>
      </c>
    </row>
    <row r="136" spans="1:5" ht="12" customHeight="1" thickBot="1">
      <c r="A136" s="18" t="s">
        <v>7</v>
      </c>
      <c r="B136" s="56" t="s">
        <v>369</v>
      </c>
      <c r="C136" s="138">
        <f>+C137+C138+C139</f>
        <v>0</v>
      </c>
      <c r="D136" s="216">
        <f>+D137+D138+D139</f>
        <v>0</v>
      </c>
      <c r="E136" s="80">
        <f>+E137+E138+E139</f>
        <v>0</v>
      </c>
    </row>
    <row r="137" spans="1:5" ht="12" customHeight="1">
      <c r="A137" s="13" t="s">
        <v>154</v>
      </c>
      <c r="B137" s="10" t="s">
        <v>315</v>
      </c>
      <c r="C137" s="139"/>
      <c r="D137" s="218"/>
      <c r="E137" s="81"/>
    </row>
    <row r="138" spans="1:5" ht="12" customHeight="1">
      <c r="A138" s="13" t="s">
        <v>155</v>
      </c>
      <c r="B138" s="10" t="s">
        <v>316</v>
      </c>
      <c r="C138" s="139"/>
      <c r="D138" s="218"/>
      <c r="E138" s="81"/>
    </row>
    <row r="139" spans="1:5" ht="12" customHeight="1" thickBot="1">
      <c r="A139" s="11" t="s">
        <v>156</v>
      </c>
      <c r="B139" s="10" t="s">
        <v>317</v>
      </c>
      <c r="C139" s="139"/>
      <c r="D139" s="218"/>
      <c r="E139" s="81"/>
    </row>
    <row r="140" spans="1:5" ht="12" customHeight="1" thickBot="1">
      <c r="A140" s="18" t="s">
        <v>8</v>
      </c>
      <c r="B140" s="56" t="s">
        <v>309</v>
      </c>
      <c r="C140" s="138">
        <f>SUM(C141:C146)</f>
        <v>0</v>
      </c>
      <c r="D140" s="216">
        <f>SUM(D141:D146)</f>
        <v>0</v>
      </c>
      <c r="E140" s="80">
        <f>SUM(E141:E146)</f>
        <v>0</v>
      </c>
    </row>
    <row r="141" spans="1:5" ht="12" customHeight="1">
      <c r="A141" s="13" t="s">
        <v>51</v>
      </c>
      <c r="B141" s="7" t="s">
        <v>318</v>
      </c>
      <c r="C141" s="139"/>
      <c r="D141" s="218"/>
      <c r="E141" s="81"/>
    </row>
    <row r="142" spans="1:5" ht="12" customHeight="1">
      <c r="A142" s="13" t="s">
        <v>52</v>
      </c>
      <c r="B142" s="7" t="s">
        <v>310</v>
      </c>
      <c r="C142" s="139"/>
      <c r="D142" s="218"/>
      <c r="E142" s="81"/>
    </row>
    <row r="143" spans="1:5" ht="12" customHeight="1">
      <c r="A143" s="13" t="s">
        <v>53</v>
      </c>
      <c r="B143" s="7" t="s">
        <v>311</v>
      </c>
      <c r="C143" s="139"/>
      <c r="D143" s="218"/>
      <c r="E143" s="81"/>
    </row>
    <row r="144" spans="1:5" ht="12" customHeight="1">
      <c r="A144" s="13" t="s">
        <v>95</v>
      </c>
      <c r="B144" s="7" t="s">
        <v>312</v>
      </c>
      <c r="C144" s="139"/>
      <c r="D144" s="218"/>
      <c r="E144" s="81"/>
    </row>
    <row r="145" spans="1:9" ht="12" customHeight="1">
      <c r="A145" s="13" t="s">
        <v>96</v>
      </c>
      <c r="B145" s="7" t="s">
        <v>313</v>
      </c>
      <c r="C145" s="139"/>
      <c r="D145" s="218"/>
      <c r="E145" s="81"/>
    </row>
    <row r="146" spans="1:9" ht="12" customHeight="1" thickBot="1">
      <c r="A146" s="16" t="s">
        <v>97</v>
      </c>
      <c r="B146" s="262" t="s">
        <v>314</v>
      </c>
      <c r="C146" s="207"/>
      <c r="D146" s="249"/>
      <c r="E146" s="201"/>
    </row>
    <row r="147" spans="1:9" ht="12" customHeight="1" thickBot="1">
      <c r="A147" s="18" t="s">
        <v>9</v>
      </c>
      <c r="B147" s="56" t="s">
        <v>322</v>
      </c>
      <c r="C147" s="144">
        <f>+C148+C149+C150+C151</f>
        <v>594761</v>
      </c>
      <c r="D147" s="220">
        <f>+D148+D149+D150+D151</f>
        <v>594761</v>
      </c>
      <c r="E147" s="179">
        <f>+E148+E149+E150+E151</f>
        <v>594761</v>
      </c>
    </row>
    <row r="148" spans="1:9" ht="12" customHeight="1">
      <c r="A148" s="13" t="s">
        <v>54</v>
      </c>
      <c r="B148" s="7" t="s">
        <v>256</v>
      </c>
      <c r="C148" s="139"/>
      <c r="D148" s="218"/>
      <c r="E148" s="81"/>
    </row>
    <row r="149" spans="1:9" ht="12" customHeight="1">
      <c r="A149" s="13" t="s">
        <v>55</v>
      </c>
      <c r="B149" s="7" t="s">
        <v>257</v>
      </c>
      <c r="C149" s="139">
        <v>594761</v>
      </c>
      <c r="D149" s="218">
        <v>594761</v>
      </c>
      <c r="E149" s="81">
        <v>594761</v>
      </c>
    </row>
    <row r="150" spans="1:9" ht="12" customHeight="1">
      <c r="A150" s="13" t="s">
        <v>174</v>
      </c>
      <c r="B150" s="7" t="s">
        <v>323</v>
      </c>
      <c r="C150" s="139"/>
      <c r="D150" s="218"/>
      <c r="E150" s="81"/>
    </row>
    <row r="151" spans="1:9" ht="12" customHeight="1" thickBot="1">
      <c r="A151" s="11" t="s">
        <v>175</v>
      </c>
      <c r="B151" s="5" t="s">
        <v>273</v>
      </c>
      <c r="C151" s="139"/>
      <c r="D151" s="218"/>
      <c r="E151" s="81"/>
    </row>
    <row r="152" spans="1:9" ht="12" customHeight="1" thickBot="1">
      <c r="A152" s="18" t="s">
        <v>10</v>
      </c>
      <c r="B152" s="56" t="s">
        <v>324</v>
      </c>
      <c r="C152" s="209">
        <f>SUM(C153:C157)</f>
        <v>0</v>
      </c>
      <c r="D152" s="221">
        <f>SUM(D153:D157)</f>
        <v>0</v>
      </c>
      <c r="E152" s="203">
        <f>SUM(E153:E157)</f>
        <v>0</v>
      </c>
    </row>
    <row r="153" spans="1:9" ht="12" customHeight="1">
      <c r="A153" s="13" t="s">
        <v>56</v>
      </c>
      <c r="B153" s="7" t="s">
        <v>319</v>
      </c>
      <c r="C153" s="139"/>
      <c r="D153" s="218"/>
      <c r="E153" s="81"/>
    </row>
    <row r="154" spans="1:9" ht="12" customHeight="1">
      <c r="A154" s="13" t="s">
        <v>57</v>
      </c>
      <c r="B154" s="7" t="s">
        <v>326</v>
      </c>
      <c r="C154" s="139"/>
      <c r="D154" s="218"/>
      <c r="E154" s="81"/>
    </row>
    <row r="155" spans="1:9" ht="12" customHeight="1">
      <c r="A155" s="13" t="s">
        <v>186</v>
      </c>
      <c r="B155" s="7" t="s">
        <v>321</v>
      </c>
      <c r="C155" s="139"/>
      <c r="D155" s="218"/>
      <c r="E155" s="81"/>
    </row>
    <row r="156" spans="1:9" ht="12" customHeight="1">
      <c r="A156" s="13" t="s">
        <v>187</v>
      </c>
      <c r="B156" s="7" t="s">
        <v>327</v>
      </c>
      <c r="C156" s="139"/>
      <c r="D156" s="218"/>
      <c r="E156" s="81"/>
    </row>
    <row r="157" spans="1:9" ht="12" customHeight="1" thickBot="1">
      <c r="A157" s="13" t="s">
        <v>325</v>
      </c>
      <c r="B157" s="7" t="s">
        <v>328</v>
      </c>
      <c r="C157" s="139"/>
      <c r="D157" s="218"/>
      <c r="E157" s="81"/>
    </row>
    <row r="158" spans="1:9" ht="12" customHeight="1" thickBot="1">
      <c r="A158" s="18" t="s">
        <v>11</v>
      </c>
      <c r="B158" s="56" t="s">
        <v>329</v>
      </c>
      <c r="C158" s="210"/>
      <c r="D158" s="222"/>
      <c r="E158" s="204"/>
    </row>
    <row r="159" spans="1:9" ht="12" customHeight="1" thickBot="1">
      <c r="A159" s="18" t="s">
        <v>12</v>
      </c>
      <c r="B159" s="56" t="s">
        <v>330</v>
      </c>
      <c r="C159" s="210"/>
      <c r="D159" s="222"/>
      <c r="E159" s="204"/>
    </row>
    <row r="160" spans="1:9" ht="15.15" customHeight="1" thickBot="1">
      <c r="A160" s="18" t="s">
        <v>13</v>
      </c>
      <c r="B160" s="56" t="s">
        <v>332</v>
      </c>
      <c r="C160" s="211">
        <f>+C136+C140+C147+C152+C158+C159</f>
        <v>594761</v>
      </c>
      <c r="D160" s="223">
        <f>+D136+D140+D147+D152+D158+D159</f>
        <v>594761</v>
      </c>
      <c r="E160" s="205">
        <f>+E136+E140+E147+E152+E158+E159</f>
        <v>594761</v>
      </c>
      <c r="F160" s="160"/>
      <c r="G160" s="161"/>
      <c r="H160" s="161"/>
      <c r="I160" s="161"/>
    </row>
    <row r="161" spans="1:5" s="150" customFormat="1" ht="12.9" customHeight="1" thickBot="1">
      <c r="A161" s="90" t="s">
        <v>14</v>
      </c>
      <c r="B161" s="125" t="s">
        <v>331</v>
      </c>
      <c r="C161" s="211">
        <f>+C135+C160</f>
        <v>39695802</v>
      </c>
      <c r="D161" s="223">
        <f>+D135+D160</f>
        <v>46111084</v>
      </c>
      <c r="E161" s="205">
        <f>+E135+E160</f>
        <v>38909706</v>
      </c>
    </row>
    <row r="162" spans="1:5">
      <c r="C162" s="444">
        <f>C93-C161</f>
        <v>0</v>
      </c>
      <c r="D162" s="444">
        <f>D93-D161</f>
        <v>0</v>
      </c>
    </row>
    <row r="163" spans="1:5">
      <c r="A163" s="506" t="s">
        <v>258</v>
      </c>
      <c r="B163" s="506"/>
      <c r="C163" s="506"/>
      <c r="D163" s="506"/>
      <c r="E163" s="506"/>
    </row>
    <row r="164" spans="1:5" ht="15.15" customHeight="1" thickBot="1">
      <c r="A164" s="505" t="s">
        <v>83</v>
      </c>
      <c r="B164" s="505"/>
      <c r="C164" s="92"/>
      <c r="E164" s="92" t="str">
        <f>E96</f>
        <v xml:space="preserve"> Forintban!</v>
      </c>
    </row>
    <row r="165" spans="1:5" ht="25.5" customHeight="1" thickBot="1">
      <c r="A165" s="18">
        <v>1</v>
      </c>
      <c r="B165" s="23" t="s">
        <v>333</v>
      </c>
      <c r="C165" s="215">
        <f>+C68-C135</f>
        <v>-11669800</v>
      </c>
      <c r="D165" s="138">
        <f>+D68-D135</f>
        <v>-12412175</v>
      </c>
      <c r="E165" s="80">
        <f>+E68-E135</f>
        <v>-3752381</v>
      </c>
    </row>
    <row r="166" spans="1:5" ht="32.4" customHeight="1" thickBot="1">
      <c r="A166" s="18" t="s">
        <v>5</v>
      </c>
      <c r="B166" s="23" t="s">
        <v>339</v>
      </c>
      <c r="C166" s="138">
        <f>+C92-C160</f>
        <v>11669800</v>
      </c>
      <c r="D166" s="138">
        <f>+D92-D160</f>
        <v>12412175</v>
      </c>
      <c r="E166" s="80">
        <f>+E92-E160</f>
        <v>12412175</v>
      </c>
    </row>
  </sheetData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4"/>
  <sheetViews>
    <sheetView topLeftCell="E10" zoomScale="120" zoomScaleNormal="120" zoomScaleSheetLayoutView="130" workbookViewId="0">
      <selection activeCell="L4" sqref="L4"/>
    </sheetView>
  </sheetViews>
  <sheetFormatPr defaultColWidth="9.33203125" defaultRowHeight="13.2"/>
  <cols>
    <col min="1" max="1" width="6.77734375" style="32" customWidth="1"/>
    <col min="2" max="2" width="48" style="65" customWidth="1"/>
    <col min="3" max="5" width="15.44140625" style="32" customWidth="1"/>
    <col min="6" max="6" width="55.109375" style="32" customWidth="1"/>
    <col min="7" max="9" width="15.44140625" style="32" customWidth="1"/>
    <col min="10" max="10" width="4.77734375" style="32" customWidth="1"/>
    <col min="11" max="16384" width="9.33203125" style="32"/>
  </cols>
  <sheetData>
    <row r="1" spans="1:10" ht="39.75" customHeight="1">
      <c r="A1" s="280"/>
      <c r="B1" s="286" t="s">
        <v>87</v>
      </c>
      <c r="C1" s="287"/>
      <c r="D1" s="287"/>
      <c r="E1" s="287"/>
      <c r="F1" s="287"/>
      <c r="G1" s="287"/>
      <c r="H1" s="287"/>
      <c r="I1" s="287"/>
      <c r="J1" s="526" t="str">
        <f>CONCATENATE("2.1. melléklet ",Z_ALAPADATOK!A7," ",Z_ALAPADATOK!B7," ",Z_ALAPADATOK!C7," ",Z_ALAPADATOK!D7," ",Z_ALAPADATOK!E7," ",Z_ALAPADATOK!F7," ",Z_ALAPADATOK!G7," ",Z_ALAPADATOK!H7)</f>
        <v>2.1. melléklet a 5 / 2019. ( V.10 ) önkormányzati rendelethez</v>
      </c>
    </row>
    <row r="2" spans="1:10" ht="14.4" thickBot="1">
      <c r="A2" s="280"/>
      <c r="B2" s="279"/>
      <c r="C2" s="280"/>
      <c r="D2" s="280"/>
      <c r="E2" s="280"/>
      <c r="F2" s="280"/>
      <c r="G2" s="288"/>
      <c r="H2" s="288"/>
      <c r="I2" s="288"/>
      <c r="J2" s="526"/>
    </row>
    <row r="3" spans="1:10" ht="18" customHeight="1" thickBot="1">
      <c r="A3" s="523" t="s">
        <v>46</v>
      </c>
      <c r="B3" s="289" t="s">
        <v>37</v>
      </c>
      <c r="C3" s="290"/>
      <c r="D3" s="291"/>
      <c r="E3" s="291"/>
      <c r="F3" s="289" t="s">
        <v>38</v>
      </c>
      <c r="G3" s="292"/>
      <c r="H3" s="293"/>
      <c r="I3" s="294"/>
      <c r="J3" s="526"/>
    </row>
    <row r="4" spans="1:10" s="99" customFormat="1" ht="35.25" customHeight="1" thickBot="1">
      <c r="A4" s="524"/>
      <c r="B4" s="282" t="s">
        <v>39</v>
      </c>
      <c r="C4" s="258" t="str">
        <f>+CONCATENATE(Z_1.1.sz.mell.!C8," eredeti előirányzat")</f>
        <v>2018. évi eredeti előirányzat</v>
      </c>
      <c r="D4" s="256" t="str">
        <f>+CONCATENATE(Z_1.1.sz.mell.!C8," módosított előirányzat")</f>
        <v>2018. évi módosított előirányzat</v>
      </c>
      <c r="E4" s="256" t="e">
        <f>CONCATENATE(#REF!)</f>
        <v>#REF!</v>
      </c>
      <c r="F4" s="282" t="s">
        <v>39</v>
      </c>
      <c r="G4" s="258" t="str">
        <f>+C4</f>
        <v>2018. évi eredeti előirányzat</v>
      </c>
      <c r="H4" s="258" t="str">
        <f>+D4</f>
        <v>2018. évi módosított előirányzat</v>
      </c>
      <c r="I4" s="257" t="e">
        <f>+E4</f>
        <v>#REF!</v>
      </c>
      <c r="J4" s="526"/>
    </row>
    <row r="5" spans="1:10" s="100" customFormat="1" ht="12" customHeight="1" thickBot="1">
      <c r="A5" s="295" t="s">
        <v>343</v>
      </c>
      <c r="B5" s="296" t="s">
        <v>344</v>
      </c>
      <c r="C5" s="297" t="s">
        <v>345</v>
      </c>
      <c r="D5" s="300" t="s">
        <v>347</v>
      </c>
      <c r="E5" s="300" t="s">
        <v>346</v>
      </c>
      <c r="F5" s="296" t="s">
        <v>370</v>
      </c>
      <c r="G5" s="297" t="s">
        <v>349</v>
      </c>
      <c r="H5" s="297" t="s">
        <v>350</v>
      </c>
      <c r="I5" s="301" t="s">
        <v>371</v>
      </c>
      <c r="J5" s="526"/>
    </row>
    <row r="6" spans="1:10" ht="12.9" customHeight="1">
      <c r="A6" s="101" t="s">
        <v>4</v>
      </c>
      <c r="B6" s="102" t="s">
        <v>259</v>
      </c>
      <c r="C6" s="93">
        <v>14869020</v>
      </c>
      <c r="D6" s="93">
        <v>16072749</v>
      </c>
      <c r="E6" s="93">
        <v>16072749</v>
      </c>
      <c r="F6" s="102" t="s">
        <v>40</v>
      </c>
      <c r="G6" s="93">
        <v>8411260</v>
      </c>
      <c r="H6" s="93">
        <v>12201455</v>
      </c>
      <c r="I6" s="226">
        <v>11289872</v>
      </c>
      <c r="J6" s="526"/>
    </row>
    <row r="7" spans="1:10" ht="12.9" customHeight="1">
      <c r="A7" s="103" t="s">
        <v>5</v>
      </c>
      <c r="B7" s="104" t="s">
        <v>260</v>
      </c>
      <c r="C7" s="94">
        <v>2409275</v>
      </c>
      <c r="D7" s="94">
        <v>6575453</v>
      </c>
      <c r="E7" s="94">
        <v>6575453</v>
      </c>
      <c r="F7" s="104" t="s">
        <v>103</v>
      </c>
      <c r="G7" s="94">
        <v>1449276</v>
      </c>
      <c r="H7" s="94">
        <v>1995763</v>
      </c>
      <c r="I7" s="227">
        <v>1713599</v>
      </c>
      <c r="J7" s="526"/>
    </row>
    <row r="8" spans="1:10" ht="12.9" customHeight="1">
      <c r="A8" s="103" t="s">
        <v>6</v>
      </c>
      <c r="B8" s="104" t="s">
        <v>278</v>
      </c>
      <c r="C8" s="94"/>
      <c r="D8" s="94"/>
      <c r="E8" s="94"/>
      <c r="F8" s="104" t="s">
        <v>125</v>
      </c>
      <c r="G8" s="94">
        <v>6173740</v>
      </c>
      <c r="H8" s="94">
        <v>9013963</v>
      </c>
      <c r="I8" s="227">
        <v>7095511</v>
      </c>
      <c r="J8" s="526"/>
    </row>
    <row r="9" spans="1:10" ht="12.9" customHeight="1">
      <c r="A9" s="103" t="s">
        <v>7</v>
      </c>
      <c r="B9" s="104" t="s">
        <v>94</v>
      </c>
      <c r="C9" s="94">
        <v>1970000</v>
      </c>
      <c r="D9" s="94">
        <v>1970000</v>
      </c>
      <c r="E9" s="94">
        <v>2147130</v>
      </c>
      <c r="F9" s="104" t="s">
        <v>104</v>
      </c>
      <c r="G9" s="94">
        <v>1734000</v>
      </c>
      <c r="H9" s="94">
        <v>2100450</v>
      </c>
      <c r="I9" s="227">
        <v>2024000</v>
      </c>
      <c r="J9" s="526"/>
    </row>
    <row r="10" spans="1:10" ht="12.9" customHeight="1">
      <c r="A10" s="103" t="s">
        <v>8</v>
      </c>
      <c r="B10" s="105" t="s">
        <v>283</v>
      </c>
      <c r="C10" s="94">
        <v>15000</v>
      </c>
      <c r="D10" s="94">
        <v>318000</v>
      </c>
      <c r="E10" s="94">
        <v>1090286</v>
      </c>
      <c r="F10" s="104" t="s">
        <v>105</v>
      </c>
      <c r="G10" s="94">
        <v>514602</v>
      </c>
      <c r="H10" s="94">
        <v>1640525</v>
      </c>
      <c r="I10" s="227">
        <v>1535525</v>
      </c>
      <c r="J10" s="526"/>
    </row>
    <row r="11" spans="1:10" ht="12.9" customHeight="1">
      <c r="A11" s="103" t="s">
        <v>9</v>
      </c>
      <c r="B11" s="104" t="s">
        <v>261</v>
      </c>
      <c r="C11" s="95"/>
      <c r="D11" s="95"/>
      <c r="E11" s="95">
        <v>9000</v>
      </c>
      <c r="F11" s="104" t="s">
        <v>34</v>
      </c>
      <c r="G11" s="94">
        <v>4808815</v>
      </c>
      <c r="H11" s="94">
        <v>3257444</v>
      </c>
      <c r="I11" s="227"/>
      <c r="J11" s="526"/>
    </row>
    <row r="12" spans="1:10" ht="12.9" customHeight="1">
      <c r="A12" s="103" t="s">
        <v>10</v>
      </c>
      <c r="B12" s="104" t="s">
        <v>340</v>
      </c>
      <c r="C12" s="94"/>
      <c r="D12" s="94"/>
      <c r="E12" s="94"/>
      <c r="F12" s="30"/>
      <c r="G12" s="94"/>
      <c r="H12" s="94"/>
      <c r="I12" s="227"/>
      <c r="J12" s="526"/>
    </row>
    <row r="13" spans="1:10" ht="12.9" customHeight="1">
      <c r="A13" s="103" t="s">
        <v>11</v>
      </c>
      <c r="B13" s="30"/>
      <c r="C13" s="94"/>
      <c r="D13" s="94"/>
      <c r="E13" s="94"/>
      <c r="F13" s="30"/>
      <c r="G13" s="94"/>
      <c r="H13" s="94"/>
      <c r="I13" s="227"/>
      <c r="J13" s="526"/>
    </row>
    <row r="14" spans="1:10" ht="12.9" customHeight="1">
      <c r="A14" s="103" t="s">
        <v>12</v>
      </c>
      <c r="B14" s="162"/>
      <c r="C14" s="95"/>
      <c r="D14" s="95"/>
      <c r="E14" s="95"/>
      <c r="F14" s="30"/>
      <c r="G14" s="94"/>
      <c r="H14" s="94"/>
      <c r="I14" s="227"/>
      <c r="J14" s="526"/>
    </row>
    <row r="15" spans="1:10" ht="12.9" customHeight="1">
      <c r="A15" s="103" t="s">
        <v>13</v>
      </c>
      <c r="B15" s="30"/>
      <c r="C15" s="94"/>
      <c r="D15" s="94"/>
      <c r="E15" s="94"/>
      <c r="F15" s="30"/>
      <c r="G15" s="94"/>
      <c r="H15" s="94"/>
      <c r="I15" s="227"/>
      <c r="J15" s="526"/>
    </row>
    <row r="16" spans="1:10" ht="12.9" customHeight="1">
      <c r="A16" s="103" t="s">
        <v>14</v>
      </c>
      <c r="B16" s="30"/>
      <c r="C16" s="94"/>
      <c r="D16" s="94"/>
      <c r="E16" s="94"/>
      <c r="F16" s="30"/>
      <c r="G16" s="94"/>
      <c r="H16" s="94"/>
      <c r="I16" s="227"/>
      <c r="J16" s="526"/>
    </row>
    <row r="17" spans="1:10" ht="12.9" customHeight="1" thickBot="1">
      <c r="A17" s="103" t="s">
        <v>15</v>
      </c>
      <c r="B17" s="34"/>
      <c r="C17" s="96"/>
      <c r="D17" s="96"/>
      <c r="E17" s="96"/>
      <c r="F17" s="30"/>
      <c r="G17" s="96"/>
      <c r="H17" s="96"/>
      <c r="I17" s="228"/>
      <c r="J17" s="526"/>
    </row>
    <row r="18" spans="1:10" ht="13.8" thickBot="1">
      <c r="A18" s="106" t="s">
        <v>16</v>
      </c>
      <c r="B18" s="57" t="s">
        <v>341</v>
      </c>
      <c r="C18" s="97">
        <f>C6+C7+C9+C10+C11+C13+C14+C15+C16+C17</f>
        <v>19263295</v>
      </c>
      <c r="D18" s="97">
        <f>D6+D7+D9+D10+D11+D13+D14+D15+D16+D17</f>
        <v>24936202</v>
      </c>
      <c r="E18" s="97">
        <f>E6+E7+E9+E10+E11+E13+E14+E15+E16+E17</f>
        <v>25894618</v>
      </c>
      <c r="F18" s="57" t="s">
        <v>264</v>
      </c>
      <c r="G18" s="97">
        <f>SUM(G6:G17)</f>
        <v>23091693</v>
      </c>
      <c r="H18" s="97">
        <f>SUM(H6:H17)</f>
        <v>30209600</v>
      </c>
      <c r="I18" s="123">
        <f>SUM(I6:I17)</f>
        <v>23658507</v>
      </c>
      <c r="J18" s="526"/>
    </row>
    <row r="19" spans="1:10" ht="12.9" customHeight="1">
      <c r="A19" s="107" t="s">
        <v>17</v>
      </c>
      <c r="B19" s="108" t="s">
        <v>695</v>
      </c>
      <c r="C19" s="197">
        <f>+C20+C21+C22+C23</f>
        <v>12264561</v>
      </c>
      <c r="D19" s="197">
        <f>+D20+D21+D22+D23</f>
        <v>12264561</v>
      </c>
      <c r="E19" s="197">
        <f>+E20+E21+E22+E23</f>
        <v>12264561</v>
      </c>
      <c r="F19" s="109" t="s">
        <v>111</v>
      </c>
      <c r="G19" s="98"/>
      <c r="H19" s="98"/>
      <c r="I19" s="229"/>
      <c r="J19" s="526"/>
    </row>
    <row r="20" spans="1:10" ht="12.9" customHeight="1">
      <c r="A20" s="110" t="s">
        <v>18</v>
      </c>
      <c r="B20" s="109" t="s">
        <v>118</v>
      </c>
      <c r="C20" s="47">
        <v>12264561</v>
      </c>
      <c r="D20" s="47">
        <v>12264561</v>
      </c>
      <c r="E20" s="47">
        <v>12264561</v>
      </c>
      <c r="F20" s="109" t="s">
        <v>263</v>
      </c>
      <c r="G20" s="47"/>
      <c r="H20" s="47"/>
      <c r="I20" s="230"/>
      <c r="J20" s="526"/>
    </row>
    <row r="21" spans="1:10" ht="12.9" customHeight="1">
      <c r="A21" s="110" t="s">
        <v>19</v>
      </c>
      <c r="B21" s="109" t="s">
        <v>119</v>
      </c>
      <c r="C21" s="47"/>
      <c r="D21" s="47"/>
      <c r="E21" s="47"/>
      <c r="F21" s="109" t="s">
        <v>85</v>
      </c>
      <c r="G21" s="47"/>
      <c r="H21" s="47"/>
      <c r="I21" s="230"/>
      <c r="J21" s="526"/>
    </row>
    <row r="22" spans="1:10" ht="12.9" customHeight="1">
      <c r="A22" s="110" t="s">
        <v>20</v>
      </c>
      <c r="B22" s="109" t="s">
        <v>123</v>
      </c>
      <c r="C22" s="47"/>
      <c r="D22" s="47"/>
      <c r="E22" s="47"/>
      <c r="F22" s="109" t="s">
        <v>86</v>
      </c>
      <c r="G22" s="47"/>
      <c r="H22" s="47"/>
      <c r="I22" s="230"/>
      <c r="J22" s="526"/>
    </row>
    <row r="23" spans="1:10" ht="12.9" customHeight="1">
      <c r="A23" s="110" t="s">
        <v>21</v>
      </c>
      <c r="B23" s="109" t="s">
        <v>124</v>
      </c>
      <c r="C23" s="47"/>
      <c r="D23" s="47"/>
      <c r="E23" s="47"/>
      <c r="F23" s="108" t="s">
        <v>126</v>
      </c>
      <c r="G23" s="47"/>
      <c r="H23" s="47"/>
      <c r="I23" s="230"/>
      <c r="J23" s="526"/>
    </row>
    <row r="24" spans="1:10" ht="12.9" customHeight="1">
      <c r="A24" s="103" t="s">
        <v>22</v>
      </c>
      <c r="B24" s="109" t="s">
        <v>262</v>
      </c>
      <c r="C24" s="47"/>
      <c r="D24" s="47"/>
      <c r="E24" s="47"/>
      <c r="F24" s="109" t="s">
        <v>112</v>
      </c>
      <c r="G24" s="47"/>
      <c r="H24" s="47"/>
      <c r="I24" s="230"/>
      <c r="J24" s="526"/>
    </row>
    <row r="25" spans="1:10" ht="12.9" customHeight="1">
      <c r="A25" s="103" t="s">
        <v>23</v>
      </c>
      <c r="B25" s="461" t="s">
        <v>208</v>
      </c>
      <c r="C25" s="47"/>
      <c r="D25" s="47">
        <v>742375</v>
      </c>
      <c r="E25" s="47">
        <v>742375</v>
      </c>
      <c r="F25" s="118" t="s">
        <v>700</v>
      </c>
      <c r="G25" s="47">
        <v>594761</v>
      </c>
      <c r="H25" s="47">
        <v>594761</v>
      </c>
      <c r="I25" s="230">
        <v>594761</v>
      </c>
      <c r="J25" s="526"/>
    </row>
    <row r="26" spans="1:10" ht="12.9" customHeight="1">
      <c r="A26" s="103" t="s">
        <v>24</v>
      </c>
      <c r="B26" s="109" t="s">
        <v>694</v>
      </c>
      <c r="C26" s="111">
        <f>C27+C28+C29</f>
        <v>0</v>
      </c>
      <c r="D26" s="111">
        <f>D27+D28+D29</f>
        <v>0</v>
      </c>
      <c r="E26" s="111">
        <f>E27+E28+E29</f>
        <v>0</v>
      </c>
      <c r="F26" s="102" t="s">
        <v>323</v>
      </c>
      <c r="G26" s="47"/>
      <c r="H26" s="47"/>
      <c r="I26" s="230"/>
      <c r="J26" s="526"/>
    </row>
    <row r="27" spans="1:10" ht="12.9" customHeight="1">
      <c r="A27" s="134" t="s">
        <v>25</v>
      </c>
      <c r="B27" s="108" t="s">
        <v>134</v>
      </c>
      <c r="C27" s="98"/>
      <c r="D27" s="98"/>
      <c r="E27" s="98"/>
      <c r="F27" s="104" t="s">
        <v>329</v>
      </c>
      <c r="G27" s="98"/>
      <c r="H27" s="98"/>
      <c r="I27" s="229"/>
      <c r="J27" s="526"/>
    </row>
    <row r="28" spans="1:10" ht="12.9" customHeight="1">
      <c r="A28" s="103" t="s">
        <v>26</v>
      </c>
      <c r="B28" s="109" t="s">
        <v>334</v>
      </c>
      <c r="C28" s="47"/>
      <c r="D28" s="47"/>
      <c r="E28" s="47"/>
      <c r="F28" s="104" t="s">
        <v>330</v>
      </c>
      <c r="G28" s="47"/>
      <c r="H28" s="47"/>
      <c r="I28" s="230"/>
      <c r="J28" s="526"/>
    </row>
    <row r="29" spans="1:10" ht="12.9" customHeight="1" thickBot="1">
      <c r="A29" s="134" t="s">
        <v>27</v>
      </c>
      <c r="B29" s="108" t="s">
        <v>220</v>
      </c>
      <c r="C29" s="98"/>
      <c r="D29" s="98"/>
      <c r="E29" s="98"/>
      <c r="F29" s="164"/>
      <c r="G29" s="98"/>
      <c r="H29" s="98"/>
      <c r="I29" s="229"/>
      <c r="J29" s="526"/>
    </row>
    <row r="30" spans="1:10" ht="24" customHeight="1" thickBot="1">
      <c r="A30" s="106" t="s">
        <v>28</v>
      </c>
      <c r="B30" s="57" t="s">
        <v>697</v>
      </c>
      <c r="C30" s="97">
        <f>+C19+C26</f>
        <v>12264561</v>
      </c>
      <c r="D30" s="97">
        <f>+D19+D26+D25</f>
        <v>13006936</v>
      </c>
      <c r="E30" s="225">
        <f>+E19+E26+E25</f>
        <v>13006936</v>
      </c>
      <c r="F30" s="57" t="s">
        <v>696</v>
      </c>
      <c r="G30" s="97">
        <f>SUM(G19:G29)</f>
        <v>594761</v>
      </c>
      <c r="H30" s="97">
        <f>SUM(H19:H29)</f>
        <v>594761</v>
      </c>
      <c r="I30" s="123">
        <f>SUM(I19:I29)</f>
        <v>594761</v>
      </c>
      <c r="J30" s="526"/>
    </row>
    <row r="31" spans="1:10" ht="13.8" thickBot="1">
      <c r="A31" s="106" t="s">
        <v>29</v>
      </c>
      <c r="B31" s="112" t="s">
        <v>342</v>
      </c>
      <c r="C31" s="251">
        <f>+C18+C30</f>
        <v>31527856</v>
      </c>
      <c r="D31" s="251">
        <f>+D18+D30</f>
        <v>37943138</v>
      </c>
      <c r="E31" s="252">
        <f>+E18+E30</f>
        <v>38901554</v>
      </c>
      <c r="F31" s="112"/>
      <c r="G31" s="251">
        <f>+G18+G30</f>
        <v>23686454</v>
      </c>
      <c r="H31" s="251">
        <f>+H18+H30</f>
        <v>30804361</v>
      </c>
      <c r="I31" s="252">
        <f>+I18+I30</f>
        <v>24253268</v>
      </c>
      <c r="J31" s="526"/>
    </row>
    <row r="32" spans="1:10" ht="13.8" thickBot="1">
      <c r="A32" s="106" t="s">
        <v>30</v>
      </c>
      <c r="B32" s="112" t="s">
        <v>89</v>
      </c>
      <c r="C32" s="251">
        <f>IF(C18-G18&lt;0,G18-C18,"-")</f>
        <v>3828398</v>
      </c>
      <c r="D32" s="251">
        <f>IF(D18-H18&lt;0,H18-D18,"-")</f>
        <v>5273398</v>
      </c>
      <c r="E32" s="252" t="str">
        <f>IF(E18-I18&lt;0,I18-E18,"-")</f>
        <v>-</v>
      </c>
      <c r="F32" s="112" t="s">
        <v>90</v>
      </c>
      <c r="G32" s="251" t="str">
        <f>IF(C18-G18&gt;0,C18-G18,"-")</f>
        <v>-</v>
      </c>
      <c r="H32" s="251" t="str">
        <f>IF(D18-H18&gt;0,D18-H18,"-")</f>
        <v>-</v>
      </c>
      <c r="I32" s="252">
        <f>IF(E18-I18&gt;0,E18-I18,"-")</f>
        <v>2236111</v>
      </c>
      <c r="J32" s="526"/>
    </row>
    <row r="33" spans="1:10" ht="13.8" thickBot="1">
      <c r="A33" s="106" t="s">
        <v>31</v>
      </c>
      <c r="B33" s="112" t="s">
        <v>432</v>
      </c>
      <c r="C33" s="251" t="str">
        <f>IF(C31-G31&lt;0,G31-C31,"-")</f>
        <v>-</v>
      </c>
      <c r="D33" s="251" t="str">
        <f>IF(D31-H31&lt;0,H31-D31,"-")</f>
        <v>-</v>
      </c>
      <c r="E33" s="251" t="str">
        <f>IF(E31-I31&lt;0,I31-E31,"-")</f>
        <v>-</v>
      </c>
      <c r="F33" s="112" t="s">
        <v>433</v>
      </c>
      <c r="G33" s="251">
        <f>IF(C31-G31&gt;0,C31-G31,"-")</f>
        <v>7841402</v>
      </c>
      <c r="H33" s="251">
        <f>IF(D31-H31&gt;0,D31-H31,"-")</f>
        <v>7138777</v>
      </c>
      <c r="I33" s="251">
        <f>IF(E31-I31&gt;0,E31-I31,"-")</f>
        <v>14648286</v>
      </c>
      <c r="J33" s="526"/>
    </row>
    <row r="34" spans="1:10" ht="17.399999999999999">
      <c r="B34" s="525"/>
      <c r="C34" s="525"/>
      <c r="D34" s="525"/>
      <c r="E34" s="525"/>
      <c r="F34" s="525"/>
      <c r="J34" s="526"/>
    </row>
  </sheetData>
  <mergeCells count="3">
    <mergeCell ref="A3:A4"/>
    <mergeCell ref="B34:F34"/>
    <mergeCell ref="J1:J3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D1" zoomScale="120" zoomScaleNormal="120" zoomScaleSheetLayoutView="115" workbookViewId="0">
      <selection activeCell="E26" sqref="E26"/>
    </sheetView>
  </sheetViews>
  <sheetFormatPr defaultColWidth="9.33203125" defaultRowHeight="13.2"/>
  <cols>
    <col min="1" max="1" width="6.77734375" style="32" customWidth="1"/>
    <col min="2" max="2" width="49.77734375" style="65" customWidth="1"/>
    <col min="3" max="5" width="15.44140625" style="32" customWidth="1"/>
    <col min="6" max="6" width="49.77734375" style="32" customWidth="1"/>
    <col min="7" max="9" width="15.44140625" style="32" customWidth="1"/>
    <col min="10" max="10" width="4.77734375" style="32" customWidth="1"/>
    <col min="11" max="16384" width="9.33203125" style="32"/>
  </cols>
  <sheetData>
    <row r="1" spans="1:10" ht="31.2">
      <c r="A1" s="280"/>
      <c r="B1" s="286" t="s">
        <v>88</v>
      </c>
      <c r="C1" s="287"/>
      <c r="D1" s="287"/>
      <c r="E1" s="287"/>
      <c r="F1" s="287"/>
      <c r="G1" s="287"/>
      <c r="H1" s="287"/>
      <c r="I1" s="287"/>
      <c r="J1" s="526" t="str">
        <f>CONCATENATE("2.2. melléklet ",Z_ALAPADATOK!A7," ",Z_ALAPADATOK!B7," ",Z_ALAPADATOK!C7," ",Z_ALAPADATOK!D7," ",Z_ALAPADATOK!E7," ",Z_ALAPADATOK!F7," ",Z_ALAPADATOK!G7," ",Z_ALAPADATOK!H7)</f>
        <v>2.2. melléklet a 5 / 2019. ( V.10 ) önkormányzati rendelethez</v>
      </c>
    </row>
    <row r="2" spans="1:10" ht="14.4" thickBot="1">
      <c r="A2" s="280"/>
      <c r="B2" s="279"/>
      <c r="C2" s="280"/>
      <c r="D2" s="280"/>
      <c r="E2" s="280"/>
      <c r="F2" s="280"/>
      <c r="G2" s="288"/>
      <c r="H2" s="288"/>
      <c r="I2" s="288">
        <f>Z_2.1.sz.mell!I2</f>
        <v>0</v>
      </c>
      <c r="J2" s="526"/>
    </row>
    <row r="3" spans="1:10" ht="13.5" customHeight="1" thickBot="1">
      <c r="A3" s="523" t="s">
        <v>46</v>
      </c>
      <c r="B3" s="289" t="s">
        <v>37</v>
      </c>
      <c r="C3" s="290"/>
      <c r="D3" s="291"/>
      <c r="E3" s="291"/>
      <c r="F3" s="289" t="s">
        <v>38</v>
      </c>
      <c r="G3" s="292"/>
      <c r="H3" s="293"/>
      <c r="I3" s="294"/>
      <c r="J3" s="526"/>
    </row>
    <row r="4" spans="1:10" s="99" customFormat="1" ht="34.799999999999997" thickBot="1">
      <c r="A4" s="524"/>
      <c r="B4" s="282" t="s">
        <v>39</v>
      </c>
      <c r="C4" s="258" t="str">
        <f>+CONCATENATE(Z_1.1.sz.mell.!C8," eredeti előirányzat")</f>
        <v>2018. évi eredeti előirányzat</v>
      </c>
      <c r="D4" s="256" t="str">
        <f>+CONCATENATE(Z_1.1.sz.mell.!C8," módosított előirányzat")</f>
        <v>2018. évi módosított előirányzat</v>
      </c>
      <c r="E4" s="256" t="e">
        <f>CONCATENATE(Z_2.1.sz.mell!E4)</f>
        <v>#REF!</v>
      </c>
      <c r="F4" s="282" t="s">
        <v>39</v>
      </c>
      <c r="G4" s="258" t="str">
        <f>+C4</f>
        <v>2018. évi eredeti előirányzat</v>
      </c>
      <c r="H4" s="258" t="str">
        <f>+D4</f>
        <v>2018. évi módosított előirányzat</v>
      </c>
      <c r="I4" s="257" t="e">
        <f>+E4</f>
        <v>#REF!</v>
      </c>
      <c r="J4" s="526"/>
    </row>
    <row r="5" spans="1:10" s="99" customFormat="1" ht="13.8" thickBot="1">
      <c r="A5" s="295" t="s">
        <v>343</v>
      </c>
      <c r="B5" s="296" t="s">
        <v>344</v>
      </c>
      <c r="C5" s="297" t="s">
        <v>345</v>
      </c>
      <c r="D5" s="297" t="s">
        <v>347</v>
      </c>
      <c r="E5" s="297" t="s">
        <v>346</v>
      </c>
      <c r="F5" s="296" t="s">
        <v>348</v>
      </c>
      <c r="G5" s="297" t="s">
        <v>349</v>
      </c>
      <c r="H5" s="298" t="s">
        <v>350</v>
      </c>
      <c r="I5" s="299" t="s">
        <v>371</v>
      </c>
      <c r="J5" s="526"/>
    </row>
    <row r="6" spans="1:10" ht="12.9" customHeight="1">
      <c r="A6" s="101" t="s">
        <v>4</v>
      </c>
      <c r="B6" s="102" t="s">
        <v>265</v>
      </c>
      <c r="C6" s="93">
        <v>8167946</v>
      </c>
      <c r="D6" s="93">
        <v>8167946</v>
      </c>
      <c r="E6" s="93">
        <v>8167946</v>
      </c>
      <c r="F6" s="102" t="s">
        <v>120</v>
      </c>
      <c r="G6" s="93">
        <v>5650000</v>
      </c>
      <c r="H6" s="235">
        <v>3650000</v>
      </c>
      <c r="I6" s="122">
        <v>2999715</v>
      </c>
      <c r="J6" s="526"/>
    </row>
    <row r="7" spans="1:10">
      <c r="A7" s="103" t="s">
        <v>5</v>
      </c>
      <c r="B7" s="104" t="s">
        <v>266</v>
      </c>
      <c r="C7" s="94"/>
      <c r="D7" s="94"/>
      <c r="E7" s="94"/>
      <c r="F7" s="104" t="s">
        <v>271</v>
      </c>
      <c r="G7" s="94"/>
      <c r="H7" s="94"/>
      <c r="I7" s="227"/>
      <c r="J7" s="526"/>
    </row>
    <row r="8" spans="1:10" ht="12.9" customHeight="1">
      <c r="A8" s="103" t="s">
        <v>6</v>
      </c>
      <c r="B8" s="104" t="s">
        <v>0</v>
      </c>
      <c r="C8" s="94"/>
      <c r="D8" s="94"/>
      <c r="E8" s="94">
        <v>500000</v>
      </c>
      <c r="F8" s="104" t="s">
        <v>107</v>
      </c>
      <c r="G8" s="94">
        <v>10359348</v>
      </c>
      <c r="H8" s="94">
        <v>11656723</v>
      </c>
      <c r="I8" s="227">
        <v>11656723</v>
      </c>
      <c r="J8" s="526"/>
    </row>
    <row r="9" spans="1:10" ht="12.9" customHeight="1">
      <c r="A9" s="103" t="s">
        <v>7</v>
      </c>
      <c r="B9" s="104" t="s">
        <v>267</v>
      </c>
      <c r="C9" s="94"/>
      <c r="D9" s="94"/>
      <c r="E9" s="94"/>
      <c r="F9" s="104" t="s">
        <v>272</v>
      </c>
      <c r="G9" s="94"/>
      <c r="H9" s="94"/>
      <c r="I9" s="227"/>
      <c r="J9" s="526"/>
    </row>
    <row r="10" spans="1:10" ht="12.75" customHeight="1">
      <c r="A10" s="103" t="s">
        <v>8</v>
      </c>
      <c r="B10" s="104" t="s">
        <v>268</v>
      </c>
      <c r="C10" s="94"/>
      <c r="D10" s="94"/>
      <c r="E10" s="94"/>
      <c r="F10" s="104" t="s">
        <v>122</v>
      </c>
      <c r="G10" s="94"/>
      <c r="H10" s="94"/>
      <c r="I10" s="227"/>
      <c r="J10" s="526"/>
    </row>
    <row r="11" spans="1:10" ht="12.9" customHeight="1">
      <c r="A11" s="103" t="s">
        <v>9</v>
      </c>
      <c r="B11" s="104" t="s">
        <v>269</v>
      </c>
      <c r="C11" s="95"/>
      <c r="D11" s="95"/>
      <c r="E11" s="95"/>
      <c r="F11" s="165"/>
      <c r="G11" s="94"/>
      <c r="H11" s="94"/>
      <c r="I11" s="227"/>
      <c r="J11" s="526"/>
    </row>
    <row r="12" spans="1:10" ht="12.9" customHeight="1">
      <c r="A12" s="103" t="s">
        <v>10</v>
      </c>
      <c r="B12" s="30"/>
      <c r="C12" s="94"/>
      <c r="D12" s="94"/>
      <c r="E12" s="94"/>
      <c r="F12" s="165"/>
      <c r="G12" s="94"/>
      <c r="H12" s="94"/>
      <c r="I12" s="227"/>
      <c r="J12" s="526"/>
    </row>
    <row r="13" spans="1:10" ht="12.9" customHeight="1">
      <c r="A13" s="103" t="s">
        <v>11</v>
      </c>
      <c r="B13" s="30"/>
      <c r="C13" s="94"/>
      <c r="D13" s="94"/>
      <c r="E13" s="94"/>
      <c r="F13" s="166"/>
      <c r="G13" s="94"/>
      <c r="H13" s="94"/>
      <c r="I13" s="227"/>
      <c r="J13" s="526"/>
    </row>
    <row r="14" spans="1:10" ht="12.9" customHeight="1">
      <c r="A14" s="103" t="s">
        <v>12</v>
      </c>
      <c r="B14" s="163"/>
      <c r="C14" s="95"/>
      <c r="D14" s="95"/>
      <c r="E14" s="95"/>
      <c r="F14" s="165"/>
      <c r="G14" s="94"/>
      <c r="H14" s="94"/>
      <c r="I14" s="227"/>
      <c r="J14" s="526"/>
    </row>
    <row r="15" spans="1:10">
      <c r="A15" s="103" t="s">
        <v>13</v>
      </c>
      <c r="B15" s="30"/>
      <c r="C15" s="95"/>
      <c r="D15" s="95"/>
      <c r="E15" s="95"/>
      <c r="F15" s="165"/>
      <c r="G15" s="94"/>
      <c r="H15" s="94"/>
      <c r="I15" s="227"/>
      <c r="J15" s="526"/>
    </row>
    <row r="16" spans="1:10" ht="12.9" customHeight="1" thickBot="1">
      <c r="A16" s="134" t="s">
        <v>14</v>
      </c>
      <c r="B16" s="164"/>
      <c r="C16" s="136"/>
      <c r="D16" s="136"/>
      <c r="E16" s="136"/>
      <c r="F16" s="135" t="s">
        <v>34</v>
      </c>
      <c r="G16" s="233"/>
      <c r="H16" s="233"/>
      <c r="I16" s="231"/>
      <c r="J16" s="526"/>
    </row>
    <row r="17" spans="1:10" ht="15.9" customHeight="1" thickBot="1">
      <c r="A17" s="106" t="s">
        <v>15</v>
      </c>
      <c r="B17" s="57" t="s">
        <v>279</v>
      </c>
      <c r="C17" s="97">
        <f>+C6+C8+C9+C11+C12+C13+C14+C15+C16</f>
        <v>8167946</v>
      </c>
      <c r="D17" s="97">
        <f>+D6+D8+D9+D11+D12+D13+D14+D15+D16</f>
        <v>8167946</v>
      </c>
      <c r="E17" s="97">
        <f>+E6+E8+E9+E11+E12+E13+E14+E15+E16</f>
        <v>8667946</v>
      </c>
      <c r="F17" s="57" t="s">
        <v>280</v>
      </c>
      <c r="G17" s="97">
        <f>+G6+G8+G10+G11+G12+G13+G14+G15+G16</f>
        <v>16009348</v>
      </c>
      <c r="H17" s="97">
        <f>+H6+H8+H10+H11+H12+H13+H14+H15+H16</f>
        <v>15306723</v>
      </c>
      <c r="I17" s="123">
        <f>+I6+I8+I10+I11+I12+I13+I14+I15+I16</f>
        <v>14656438</v>
      </c>
      <c r="J17" s="526"/>
    </row>
    <row r="18" spans="1:10" ht="12.9" customHeight="1">
      <c r="A18" s="101" t="s">
        <v>16</v>
      </c>
      <c r="B18" s="114" t="s">
        <v>138</v>
      </c>
      <c r="C18" s="121">
        <f>+C19+C20+C21+C22+C23</f>
        <v>0</v>
      </c>
      <c r="D18" s="121">
        <f>+D19+D20+D21+D22+D23</f>
        <v>0</v>
      </c>
      <c r="E18" s="121">
        <f>+E19+E20+E21+E22+E23</f>
        <v>0</v>
      </c>
      <c r="F18" s="109" t="s">
        <v>111</v>
      </c>
      <c r="G18" s="234"/>
      <c r="H18" s="234"/>
      <c r="I18" s="232"/>
      <c r="J18" s="526"/>
    </row>
    <row r="19" spans="1:10" ht="12.9" customHeight="1">
      <c r="A19" s="103" t="s">
        <v>17</v>
      </c>
      <c r="B19" s="115" t="s">
        <v>127</v>
      </c>
      <c r="C19" s="47"/>
      <c r="D19" s="47"/>
      <c r="E19" s="47"/>
      <c r="F19" s="109" t="s">
        <v>114</v>
      </c>
      <c r="G19" s="47"/>
      <c r="H19" s="47"/>
      <c r="I19" s="230"/>
      <c r="J19" s="526"/>
    </row>
    <row r="20" spans="1:10" ht="12.9" customHeight="1">
      <c r="A20" s="101" t="s">
        <v>18</v>
      </c>
      <c r="B20" s="115" t="s">
        <v>128</v>
      </c>
      <c r="C20" s="47"/>
      <c r="D20" s="47"/>
      <c r="E20" s="47"/>
      <c r="F20" s="109" t="s">
        <v>85</v>
      </c>
      <c r="G20" s="47"/>
      <c r="H20" s="47"/>
      <c r="I20" s="230"/>
      <c r="J20" s="526"/>
    </row>
    <row r="21" spans="1:10" ht="12.9" customHeight="1">
      <c r="A21" s="103" t="s">
        <v>19</v>
      </c>
      <c r="B21" s="115" t="s">
        <v>129</v>
      </c>
      <c r="C21" s="47"/>
      <c r="D21" s="47"/>
      <c r="E21" s="47"/>
      <c r="F21" s="109" t="s">
        <v>86</v>
      </c>
      <c r="G21" s="47"/>
      <c r="H21" s="47"/>
      <c r="I21" s="230"/>
      <c r="J21" s="526"/>
    </row>
    <row r="22" spans="1:10" ht="12.9" customHeight="1">
      <c r="A22" s="101" t="s">
        <v>20</v>
      </c>
      <c r="B22" s="115" t="s">
        <v>130</v>
      </c>
      <c r="C22" s="47"/>
      <c r="D22" s="47"/>
      <c r="E22" s="47"/>
      <c r="F22" s="108" t="s">
        <v>126</v>
      </c>
      <c r="G22" s="47"/>
      <c r="H22" s="47"/>
      <c r="I22" s="230"/>
      <c r="J22" s="526"/>
    </row>
    <row r="23" spans="1:10" ht="12.9" customHeight="1">
      <c r="A23" s="103" t="s">
        <v>21</v>
      </c>
      <c r="B23" s="116" t="s">
        <v>131</v>
      </c>
      <c r="C23" s="47"/>
      <c r="D23" s="47"/>
      <c r="E23" s="47"/>
      <c r="F23" s="109" t="s">
        <v>115</v>
      </c>
      <c r="G23" s="47"/>
      <c r="H23" s="47"/>
      <c r="I23" s="230"/>
      <c r="J23" s="526"/>
    </row>
    <row r="24" spans="1:10" ht="12.9" customHeight="1">
      <c r="A24" s="101" t="s">
        <v>22</v>
      </c>
      <c r="B24" s="117" t="s">
        <v>132</v>
      </c>
      <c r="C24" s="111">
        <f>+C25+C26+C27+C28+C29</f>
        <v>0</v>
      </c>
      <c r="D24" s="111">
        <f>+D25+D26+D27+D28+D29</f>
        <v>0</v>
      </c>
      <c r="E24" s="111">
        <f>+E25+E26+E27+E28+E29</f>
        <v>0</v>
      </c>
      <c r="F24" s="118" t="s">
        <v>113</v>
      </c>
      <c r="G24" s="47"/>
      <c r="H24" s="47"/>
      <c r="I24" s="230"/>
      <c r="J24" s="526"/>
    </row>
    <row r="25" spans="1:10" ht="12.9" customHeight="1">
      <c r="A25" s="103" t="s">
        <v>23</v>
      </c>
      <c r="B25" s="116" t="s">
        <v>133</v>
      </c>
      <c r="C25" s="47"/>
      <c r="D25" s="47"/>
      <c r="E25" s="47"/>
      <c r="F25" s="118" t="s">
        <v>273</v>
      </c>
      <c r="G25" s="47"/>
      <c r="H25" s="47"/>
      <c r="I25" s="230"/>
      <c r="J25" s="526"/>
    </row>
    <row r="26" spans="1:10" ht="12.9" customHeight="1">
      <c r="A26" s="101" t="s">
        <v>24</v>
      </c>
      <c r="B26" s="116" t="s">
        <v>134</v>
      </c>
      <c r="C26" s="47"/>
      <c r="D26" s="47"/>
      <c r="E26" s="47"/>
      <c r="F26" s="113"/>
      <c r="G26" s="47"/>
      <c r="H26" s="47"/>
      <c r="I26" s="230"/>
      <c r="J26" s="526"/>
    </row>
    <row r="27" spans="1:10" ht="12.9" customHeight="1">
      <c r="A27" s="103" t="s">
        <v>25</v>
      </c>
      <c r="B27" s="115" t="s">
        <v>135</v>
      </c>
      <c r="C27" s="47"/>
      <c r="D27" s="47"/>
      <c r="E27" s="47"/>
      <c r="F27" s="55"/>
      <c r="G27" s="47"/>
      <c r="H27" s="47"/>
      <c r="I27" s="230"/>
      <c r="J27" s="526"/>
    </row>
    <row r="28" spans="1:10" ht="12.9" customHeight="1">
      <c r="A28" s="101" t="s">
        <v>26</v>
      </c>
      <c r="B28" s="119" t="s">
        <v>136</v>
      </c>
      <c r="C28" s="47"/>
      <c r="D28" s="47"/>
      <c r="E28" s="47"/>
      <c r="F28" s="30"/>
      <c r="G28" s="47"/>
      <c r="H28" s="47"/>
      <c r="I28" s="230"/>
      <c r="J28" s="526"/>
    </row>
    <row r="29" spans="1:10" ht="12.9" customHeight="1" thickBot="1">
      <c r="A29" s="103" t="s">
        <v>27</v>
      </c>
      <c r="B29" s="120" t="s">
        <v>137</v>
      </c>
      <c r="C29" s="47"/>
      <c r="D29" s="47"/>
      <c r="E29" s="47"/>
      <c r="F29" s="55"/>
      <c r="G29" s="47"/>
      <c r="H29" s="47"/>
      <c r="I29" s="230"/>
      <c r="J29" s="526"/>
    </row>
    <row r="30" spans="1:10" ht="21.75" customHeight="1" thickBot="1">
      <c r="A30" s="106" t="s">
        <v>28</v>
      </c>
      <c r="B30" s="57" t="s">
        <v>270</v>
      </c>
      <c r="C30" s="97">
        <f>+C18+C24</f>
        <v>0</v>
      </c>
      <c r="D30" s="97">
        <f>+D18+D24</f>
        <v>0</v>
      </c>
      <c r="E30" s="97">
        <f>+E18+E24</f>
        <v>0</v>
      </c>
      <c r="F30" s="57" t="s">
        <v>274</v>
      </c>
      <c r="G30" s="97">
        <f>SUM(G18:G29)</f>
        <v>0</v>
      </c>
      <c r="H30" s="97">
        <f>SUM(H18:H29)</f>
        <v>0</v>
      </c>
      <c r="I30" s="123">
        <f>SUM(I18:I29)</f>
        <v>0</v>
      </c>
      <c r="J30" s="526"/>
    </row>
    <row r="31" spans="1:10" ht="13.8" thickBot="1">
      <c r="A31" s="106" t="s">
        <v>29</v>
      </c>
      <c r="B31" s="112" t="s">
        <v>275</v>
      </c>
      <c r="C31" s="251">
        <f>+C17+C30</f>
        <v>8167946</v>
      </c>
      <c r="D31" s="251">
        <f>+D17+D30</f>
        <v>8167946</v>
      </c>
      <c r="E31" s="252">
        <f>+E17+E30</f>
        <v>8667946</v>
      </c>
      <c r="F31" s="112" t="s">
        <v>276</v>
      </c>
      <c r="G31" s="251">
        <f>+G17+G30</f>
        <v>16009348</v>
      </c>
      <c r="H31" s="251">
        <f>+H17+H30</f>
        <v>15306723</v>
      </c>
      <c r="I31" s="252">
        <f>+I17+I30</f>
        <v>14656438</v>
      </c>
      <c r="J31" s="526"/>
    </row>
    <row r="32" spans="1:10" ht="13.8" thickBot="1">
      <c r="A32" s="106" t="s">
        <v>30</v>
      </c>
      <c r="B32" s="112" t="s">
        <v>89</v>
      </c>
      <c r="C32" s="251">
        <f>IF(C17-G17&lt;0,G17-C17,"-")</f>
        <v>7841402</v>
      </c>
      <c r="D32" s="251">
        <f>IF(D17-H17&lt;0,H17-D17,"-")</f>
        <v>7138777</v>
      </c>
      <c r="E32" s="252">
        <f>IF(E17-I17&lt;0,I17-E17,"-")</f>
        <v>5988492</v>
      </c>
      <c r="F32" s="112" t="s">
        <v>90</v>
      </c>
      <c r="G32" s="251" t="str">
        <f>IF(C17-G17&gt;0,C17-G17,"-")</f>
        <v>-</v>
      </c>
      <c r="H32" s="251" t="str">
        <f>IF(D17-H17&gt;0,D17-H17,"-")</f>
        <v>-</v>
      </c>
      <c r="I32" s="252" t="str">
        <f>IF(E17-I17&gt;0,E17-I17,"-")</f>
        <v>-</v>
      </c>
      <c r="J32" s="526"/>
    </row>
    <row r="33" spans="1:10" ht="13.8" thickBot="1">
      <c r="A33" s="106" t="s">
        <v>31</v>
      </c>
      <c r="B33" s="112" t="s">
        <v>432</v>
      </c>
      <c r="C33" s="251">
        <f>IF(C31-G31&lt;0,G31-C31,"-")</f>
        <v>7841402</v>
      </c>
      <c r="D33" s="251">
        <f>IF(D31-H31&lt;0,H31-D31,"-")</f>
        <v>7138777</v>
      </c>
      <c r="E33" s="251">
        <f>IF(E31-I31&lt;0,I31-E31,"-")</f>
        <v>5988492</v>
      </c>
      <c r="F33" s="112" t="s">
        <v>433</v>
      </c>
      <c r="G33" s="251" t="str">
        <f>IF(C31-G31&gt;0,C31-G31,"-")</f>
        <v>-</v>
      </c>
      <c r="H33" s="251" t="str">
        <f>IF(D31-H31&gt;0,D31-H31,"-")</f>
        <v>-</v>
      </c>
      <c r="I33" s="251" t="str">
        <f>IF(E31-I31&gt;0,E31-I31,"-")</f>
        <v>-</v>
      </c>
      <c r="J33" s="526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="120" zoomScaleNormal="120" workbookViewId="0">
      <selection activeCell="J25" sqref="J25"/>
    </sheetView>
  </sheetViews>
  <sheetFormatPr defaultRowHeight="13.2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>
      <c r="A1" s="236" t="s">
        <v>439</v>
      </c>
      <c r="B1" s="71"/>
      <c r="C1" s="71"/>
      <c r="D1" s="71"/>
      <c r="E1" s="237" t="s">
        <v>84</v>
      </c>
    </row>
    <row r="2" spans="1:5">
      <c r="A2" s="71"/>
      <c r="B2" s="71"/>
      <c r="C2" s="71"/>
      <c r="D2" s="71"/>
      <c r="E2" s="71"/>
    </row>
    <row r="3" spans="1:5">
      <c r="A3" s="238"/>
      <c r="B3" s="239"/>
      <c r="C3" s="238"/>
      <c r="D3" s="240"/>
      <c r="E3" s="239"/>
    </row>
    <row r="4" spans="1:5" ht="15.6">
      <c r="A4" s="73" t="str">
        <f>+Z_ÖSSZEFÜGGÉSEK!A6</f>
        <v>2018. évi eredeti előirányzat BEVÉTELEK</v>
      </c>
      <c r="B4" s="241"/>
      <c r="C4" s="242"/>
      <c r="D4" s="240"/>
      <c r="E4" s="239"/>
    </row>
    <row r="5" spans="1:5">
      <c r="A5" s="238"/>
      <c r="B5" s="239"/>
      <c r="C5" s="238"/>
      <c r="D5" s="240"/>
      <c r="E5" s="239"/>
    </row>
    <row r="6" spans="1:5">
      <c r="A6" s="238" t="s">
        <v>399</v>
      </c>
      <c r="B6" s="239">
        <f>+Z_1.1.sz.mell.!C68</f>
        <v>27431241</v>
      </c>
      <c r="C6" s="238" t="s">
        <v>373</v>
      </c>
      <c r="D6" s="240">
        <f>+Z_2.1.sz.mell!C18+Z_2.2.sz.mell!C17</f>
        <v>27431241</v>
      </c>
      <c r="E6" s="239">
        <f>+B6-D6</f>
        <v>0</v>
      </c>
    </row>
    <row r="7" spans="1:5">
      <c r="A7" s="238" t="s">
        <v>415</v>
      </c>
      <c r="B7" s="239">
        <f>+Z_1.1.sz.mell.!C92</f>
        <v>12264561</v>
      </c>
      <c r="C7" s="238" t="s">
        <v>379</v>
      </c>
      <c r="D7" s="240">
        <f>+Z_2.1.sz.mell!C30+Z_2.2.sz.mell!C30</f>
        <v>12264561</v>
      </c>
      <c r="E7" s="239">
        <f>+B7-D7</f>
        <v>0</v>
      </c>
    </row>
    <row r="8" spans="1:5">
      <c r="A8" s="238" t="s">
        <v>416</v>
      </c>
      <c r="B8" s="239">
        <f>+Z_1.1.sz.mell.!C93</f>
        <v>39695802</v>
      </c>
      <c r="C8" s="238" t="s">
        <v>380</v>
      </c>
      <c r="D8" s="240">
        <f>+Z_2.1.sz.mell!C31+Z_2.2.sz.mell!C31</f>
        <v>39695802</v>
      </c>
      <c r="E8" s="239">
        <f>+B8-D8</f>
        <v>0</v>
      </c>
    </row>
    <row r="9" spans="1:5">
      <c r="A9" s="238"/>
      <c r="B9" s="239"/>
      <c r="C9" s="238"/>
      <c r="D9" s="240"/>
      <c r="E9" s="239"/>
    </row>
    <row r="10" spans="1:5" ht="15.6">
      <c r="A10" s="73" t="str">
        <f>+Z_ÖSSZEFÜGGÉSEK!A13</f>
        <v>2018. évi módosított előirányzat BEVÉTELEK</v>
      </c>
      <c r="B10" s="241"/>
      <c r="C10" s="242"/>
      <c r="D10" s="240"/>
      <c r="E10" s="239"/>
    </row>
    <row r="11" spans="1:5">
      <c r="A11" s="238"/>
      <c r="B11" s="239"/>
      <c r="C11" s="238"/>
      <c r="D11" s="240"/>
      <c r="E11" s="239"/>
    </row>
    <row r="12" spans="1:5">
      <c r="A12" s="238" t="s">
        <v>400</v>
      </c>
      <c r="B12" s="239">
        <f>+Z_1.1.sz.mell.!D68</f>
        <v>33104148</v>
      </c>
      <c r="C12" s="238" t="s">
        <v>374</v>
      </c>
      <c r="D12" s="240">
        <f>+Z_2.1.sz.mell!D18+Z_2.2.sz.mell!D17</f>
        <v>33104148</v>
      </c>
      <c r="E12" s="239">
        <f>+B12-D12</f>
        <v>0</v>
      </c>
    </row>
    <row r="13" spans="1:5">
      <c r="A13" s="238" t="s">
        <v>401</v>
      </c>
      <c r="B13" s="239">
        <f>+Z_1.1.sz.mell.!D92</f>
        <v>13006936</v>
      </c>
      <c r="C13" s="238" t="s">
        <v>381</v>
      </c>
      <c r="D13" s="240">
        <f>+Z_2.1.sz.mell!D30+Z_2.2.sz.mell!D30</f>
        <v>13006936</v>
      </c>
      <c r="E13" s="239">
        <f>+B13-D13</f>
        <v>0</v>
      </c>
    </row>
    <row r="14" spans="1:5">
      <c r="A14" s="238" t="s">
        <v>402</v>
      </c>
      <c r="B14" s="239">
        <f>+Z_1.1.sz.mell.!D93</f>
        <v>46111084</v>
      </c>
      <c r="C14" s="238" t="s">
        <v>382</v>
      </c>
      <c r="D14" s="240">
        <f>+Z_2.1.sz.mell!D31+Z_2.2.sz.mell!D31</f>
        <v>46111084</v>
      </c>
      <c r="E14" s="239">
        <f>+B14-D14</f>
        <v>0</v>
      </c>
    </row>
    <row r="15" spans="1:5">
      <c r="A15" s="238"/>
      <c r="B15" s="239"/>
      <c r="C15" s="238"/>
      <c r="D15" s="240"/>
      <c r="E15" s="239"/>
    </row>
    <row r="16" spans="1:5" ht="13.8">
      <c r="A16" s="243" t="str">
        <f>+Z_ÖSSZEFÜGGÉSEK!A19</f>
        <v>2018.évi teljesített BEVÉTELEK</v>
      </c>
      <c r="B16" s="72"/>
      <c r="C16" s="242"/>
      <c r="D16" s="240"/>
      <c r="E16" s="239"/>
    </row>
    <row r="17" spans="1:5">
      <c r="A17" s="238"/>
      <c r="B17" s="239"/>
      <c r="C17" s="238"/>
      <c r="D17" s="240"/>
      <c r="E17" s="239"/>
    </row>
    <row r="18" spans="1:5">
      <c r="A18" s="238" t="s">
        <v>403</v>
      </c>
      <c r="B18" s="239">
        <f>+Z_1.1.sz.mell.!E68</f>
        <v>34562564</v>
      </c>
      <c r="C18" s="238" t="s">
        <v>375</v>
      </c>
      <c r="D18" s="240">
        <f>+Z_2.1.sz.mell!E18+Z_2.2.sz.mell!E17</f>
        <v>34562564</v>
      </c>
      <c r="E18" s="239">
        <f>+B18-D18</f>
        <v>0</v>
      </c>
    </row>
    <row r="19" spans="1:5">
      <c r="A19" s="238" t="s">
        <v>404</v>
      </c>
      <c r="B19" s="239">
        <f>+Z_1.1.sz.mell.!E92</f>
        <v>13006936</v>
      </c>
      <c r="C19" s="238" t="s">
        <v>383</v>
      </c>
      <c r="D19" s="240">
        <f>+Z_2.1.sz.mell!E30+Z_2.2.sz.mell!E30</f>
        <v>13006936</v>
      </c>
      <c r="E19" s="239">
        <f>+B19-D19</f>
        <v>0</v>
      </c>
    </row>
    <row r="20" spans="1:5">
      <c r="A20" s="238" t="s">
        <v>405</v>
      </c>
      <c r="B20" s="239">
        <f>+Z_1.1.sz.mell.!E93</f>
        <v>47569500</v>
      </c>
      <c r="C20" s="238" t="s">
        <v>384</v>
      </c>
      <c r="D20" s="240">
        <f>+Z_2.1.sz.mell!E31+Z_2.2.sz.mell!E31</f>
        <v>47569500</v>
      </c>
      <c r="E20" s="239">
        <f>+B20-D20</f>
        <v>0</v>
      </c>
    </row>
    <row r="21" spans="1:5">
      <c r="A21" s="238"/>
      <c r="B21" s="239"/>
      <c r="C21" s="238"/>
      <c r="D21" s="240"/>
      <c r="E21" s="239"/>
    </row>
    <row r="22" spans="1:5" ht="15.6">
      <c r="A22" s="73" t="str">
        <f>+Z_ÖSSZEFÜGGÉSEK!A25</f>
        <v>2018. évi eredeti előirányzat KIADÁSOK</v>
      </c>
      <c r="B22" s="241"/>
      <c r="C22" s="242"/>
      <c r="D22" s="240"/>
      <c r="E22" s="239"/>
    </row>
    <row r="23" spans="1:5">
      <c r="A23" s="238"/>
      <c r="B23" s="239"/>
      <c r="C23" s="238"/>
      <c r="D23" s="240"/>
      <c r="E23" s="239"/>
    </row>
    <row r="24" spans="1:5">
      <c r="A24" s="238" t="s">
        <v>417</v>
      </c>
      <c r="B24" s="239">
        <f>+Z_1.1.sz.mell.!C135</f>
        <v>39101041</v>
      </c>
      <c r="C24" s="238" t="s">
        <v>376</v>
      </c>
      <c r="D24" s="240">
        <f>+Z_2.1.sz.mell!G18+Z_2.2.sz.mell!G17</f>
        <v>39101041</v>
      </c>
      <c r="E24" s="239">
        <f>+B24-D24</f>
        <v>0</v>
      </c>
    </row>
    <row r="25" spans="1:5">
      <c r="A25" s="238" t="s">
        <v>407</v>
      </c>
      <c r="B25" s="239">
        <f>+Z_1.1.sz.mell.!C160</f>
        <v>594761</v>
      </c>
      <c r="C25" s="238" t="s">
        <v>385</v>
      </c>
      <c r="D25" s="240">
        <f>+Z_2.1.sz.mell!G30+Z_2.2.sz.mell!G30</f>
        <v>594761</v>
      </c>
      <c r="E25" s="239">
        <f>+B25-D25</f>
        <v>0</v>
      </c>
    </row>
    <row r="26" spans="1:5">
      <c r="A26" s="238" t="s">
        <v>408</v>
      </c>
      <c r="B26" s="239">
        <f>+Z_1.1.sz.mell.!C161</f>
        <v>39695802</v>
      </c>
      <c r="C26" s="238" t="s">
        <v>386</v>
      </c>
      <c r="D26" s="240">
        <f>+Z_2.1.sz.mell!G31+Z_2.2.sz.mell!G31</f>
        <v>39695802</v>
      </c>
      <c r="E26" s="239">
        <f>+B26-D26</f>
        <v>0</v>
      </c>
    </row>
    <row r="27" spans="1:5">
      <c r="A27" s="238"/>
      <c r="B27" s="239"/>
      <c r="C27" s="238"/>
      <c r="D27" s="240"/>
      <c r="E27" s="239"/>
    </row>
    <row r="28" spans="1:5" ht="15.6">
      <c r="A28" s="73" t="str">
        <f>+Z_ÖSSZEFÜGGÉSEK!A31</f>
        <v>2018. évi módosított előirányzat KIADÁSOK</v>
      </c>
      <c r="B28" s="241"/>
      <c r="C28" s="242"/>
      <c r="D28" s="240"/>
      <c r="E28" s="239"/>
    </row>
    <row r="29" spans="1:5">
      <c r="A29" s="238"/>
      <c r="B29" s="239"/>
      <c r="C29" s="238"/>
      <c r="D29" s="240"/>
      <c r="E29" s="239"/>
    </row>
    <row r="30" spans="1:5">
      <c r="A30" s="238" t="s">
        <v>409</v>
      </c>
      <c r="B30" s="239">
        <f>+Z_1.1.sz.mell.!D135</f>
        <v>45516323</v>
      </c>
      <c r="C30" s="238" t="s">
        <v>377</v>
      </c>
      <c r="D30" s="240">
        <f>+Z_2.1.sz.mell!H18+Z_2.2.sz.mell!H17</f>
        <v>45516323</v>
      </c>
      <c r="E30" s="239">
        <f>+B30-D30</f>
        <v>0</v>
      </c>
    </row>
    <row r="31" spans="1:5">
      <c r="A31" s="238" t="s">
        <v>410</v>
      </c>
      <c r="B31" s="239">
        <f>+Z_1.1.sz.mell.!D160</f>
        <v>594761</v>
      </c>
      <c r="C31" s="238" t="s">
        <v>387</v>
      </c>
      <c r="D31" s="240">
        <f>+Z_2.1.sz.mell!H30+Z_2.2.sz.mell!H30</f>
        <v>594761</v>
      </c>
      <c r="E31" s="239">
        <f>+B31-D31</f>
        <v>0</v>
      </c>
    </row>
    <row r="32" spans="1:5">
      <c r="A32" s="238" t="s">
        <v>411</v>
      </c>
      <c r="B32" s="239">
        <f>+Z_1.1.sz.mell.!D161</f>
        <v>46111084</v>
      </c>
      <c r="C32" s="238" t="s">
        <v>388</v>
      </c>
      <c r="D32" s="240">
        <f>+Z_2.1.sz.mell!H31+Z_2.2.sz.mell!H31</f>
        <v>46111084</v>
      </c>
      <c r="E32" s="239">
        <f>+B32-D32</f>
        <v>0</v>
      </c>
    </row>
    <row r="33" spans="1:5">
      <c r="A33" s="238"/>
      <c r="B33" s="239"/>
      <c r="C33" s="238"/>
      <c r="D33" s="240"/>
      <c r="E33" s="239"/>
    </row>
    <row r="34" spans="1:5" ht="15.6">
      <c r="A34" s="244" t="str">
        <f>+Z_ÖSSZEFÜGGÉSEK!A37</f>
        <v>2018.évi teljesített KIADÁSOK</v>
      </c>
      <c r="B34" s="241"/>
      <c r="C34" s="242"/>
      <c r="D34" s="240"/>
      <c r="E34" s="239"/>
    </row>
    <row r="35" spans="1:5">
      <c r="A35" s="238"/>
      <c r="B35" s="239"/>
      <c r="C35" s="238"/>
      <c r="D35" s="240"/>
      <c r="E35" s="239"/>
    </row>
    <row r="36" spans="1:5">
      <c r="A36" s="238" t="s">
        <v>412</v>
      </c>
      <c r="B36" s="239">
        <f>+Z_1.1.sz.mell.!E135</f>
        <v>38314945</v>
      </c>
      <c r="C36" s="238" t="s">
        <v>378</v>
      </c>
      <c r="D36" s="240">
        <f>+Z_2.1.sz.mell!I18+Z_2.2.sz.mell!I17</f>
        <v>38314945</v>
      </c>
      <c r="E36" s="239">
        <f>+B36-D36</f>
        <v>0</v>
      </c>
    </row>
    <row r="37" spans="1:5">
      <c r="A37" s="238" t="s">
        <v>413</v>
      </c>
      <c r="B37" s="239">
        <f>+Z_1.1.sz.mell.!E160</f>
        <v>594761</v>
      </c>
      <c r="C37" s="238" t="s">
        <v>389</v>
      </c>
      <c r="D37" s="240">
        <f>+Z_2.1.sz.mell!I30+Z_2.2.sz.mell!I30</f>
        <v>594761</v>
      </c>
      <c r="E37" s="239">
        <f>+B37-D37</f>
        <v>0</v>
      </c>
    </row>
    <row r="38" spans="1:5">
      <c r="A38" s="238" t="s">
        <v>418</v>
      </c>
      <c r="B38" s="239">
        <f>+Z_1.1.sz.mell.!E161</f>
        <v>38909706</v>
      </c>
      <c r="C38" s="238" t="s">
        <v>390</v>
      </c>
      <c r="D38" s="240">
        <f>+Z_2.1.sz.mell!I31+Z_2.2.sz.mell!I31</f>
        <v>38909706</v>
      </c>
      <c r="E38" s="239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25"/>
  <sheetViews>
    <sheetView zoomScale="120" zoomScaleNormal="120" workbookViewId="0">
      <selection activeCell="A12" sqref="A12"/>
    </sheetView>
  </sheetViews>
  <sheetFormatPr defaultColWidth="9.33203125" defaultRowHeight="13.2"/>
  <cols>
    <col min="1" max="1" width="47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32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13.8">
      <c r="A1" s="279"/>
      <c r="B1" s="528" t="str">
        <f>CONCATENATE("3. melléklet ",Z_ALAPADATOK!A7," ",Z_ALAPADATOK!B7," ",Z_ALAPADATOK!C7," ",Z_ALAPADATOK!D7," ",Z_ALAPADATOK!E7," ",Z_ALAPADATOK!F7," ",Z_ALAPADATOK!G7," ",Z_ALAPADATOK!H7)</f>
        <v>3. melléklet a 5 / 2019. ( V.10 ) önkormányzati rendelethez</v>
      </c>
      <c r="C1" s="529"/>
      <c r="D1" s="529"/>
      <c r="E1" s="529"/>
      <c r="F1" s="529"/>
      <c r="G1" s="529"/>
    </row>
    <row r="2" spans="1:7">
      <c r="A2" s="279"/>
      <c r="B2" s="280"/>
      <c r="C2" s="280"/>
      <c r="D2" s="280"/>
      <c r="E2" s="280"/>
      <c r="F2" s="280"/>
      <c r="G2" s="280"/>
    </row>
    <row r="3" spans="1:7" ht="25.5" customHeight="1">
      <c r="A3" s="527" t="s">
        <v>440</v>
      </c>
      <c r="B3" s="527"/>
      <c r="C3" s="527"/>
      <c r="D3" s="527"/>
      <c r="E3" s="527"/>
      <c r="F3" s="527"/>
      <c r="G3" s="527"/>
    </row>
    <row r="4" spans="1:7" ht="22.5" customHeight="1" thickBot="1">
      <c r="A4" s="279"/>
      <c r="B4" s="280"/>
      <c r="C4" s="280"/>
      <c r="D4" s="280"/>
      <c r="E4" s="280"/>
      <c r="F4" s="280"/>
      <c r="G4" s="281">
        <f>Z_2.2.sz.mell!I2</f>
        <v>0</v>
      </c>
    </row>
    <row r="5" spans="1:7" s="29" customFormat="1" ht="44.4" customHeight="1" thickBot="1">
      <c r="A5" s="282" t="s">
        <v>42</v>
      </c>
      <c r="B5" s="258" t="s">
        <v>43</v>
      </c>
      <c r="C5" s="258" t="s">
        <v>44</v>
      </c>
      <c r="D5" s="258" t="str">
        <f>+CONCATENATE("Felhasználás   ",LEFT(Z_ÖSSZEFÜGGÉSEK!A6,4)-1,". XII. 31-ig")</f>
        <v>Felhasználás   2017. XII. 31-ig</v>
      </c>
      <c r="E5" s="258" t="str">
        <f>+CONCATENATE(LEFT(Z_ÖSSZEFÜGGÉSEK!A6,4),". évi",CHAR(10),"módosított előirányzat")</f>
        <v>2018. évi
módosított előirányzat</v>
      </c>
      <c r="F5" s="258" t="str">
        <f>+CONCATENATE("Teljesítés",CHAR(10),LEFT(Z_ÖSSZEFÜGGÉSEK!A6,4),". XII. 31-ig")</f>
        <v>Teljesítés
2018. XII. 31-ig</v>
      </c>
      <c r="G5" s="259" t="str">
        <f>+CONCATENATE("Összes teljesítés",CHAR(10),LEFT(Z_ÖSSZEFÜGGÉSEK!A6,4),". XII. 31-ig")</f>
        <v>Összes teljesítés
2018. XII. 31-ig</v>
      </c>
    </row>
    <row r="6" spans="1:7" s="32" customFormat="1" ht="12" customHeight="1" thickBot="1">
      <c r="A6" s="283" t="s">
        <v>343</v>
      </c>
      <c r="B6" s="284" t="s">
        <v>344</v>
      </c>
      <c r="C6" s="284" t="s">
        <v>345</v>
      </c>
      <c r="D6" s="284" t="s">
        <v>347</v>
      </c>
      <c r="E6" s="284" t="s">
        <v>346</v>
      </c>
      <c r="F6" s="284" t="s">
        <v>348</v>
      </c>
      <c r="G6" s="285" t="s">
        <v>391</v>
      </c>
    </row>
    <row r="7" spans="1:7" ht="15.9" customHeight="1">
      <c r="A7" s="186" t="s">
        <v>709</v>
      </c>
      <c r="B7" s="21">
        <v>39980</v>
      </c>
      <c r="C7" s="188" t="s">
        <v>710</v>
      </c>
      <c r="D7" s="21"/>
      <c r="E7" s="21">
        <v>39980</v>
      </c>
      <c r="F7" s="21">
        <v>39980</v>
      </c>
      <c r="G7" s="33">
        <f t="shared" ref="G7:G24" si="0">B7-D7-F7</f>
        <v>0</v>
      </c>
    </row>
    <row r="8" spans="1:7" ht="15.9" customHeight="1">
      <c r="A8" s="186"/>
      <c r="B8" s="21"/>
      <c r="C8" s="188"/>
      <c r="D8" s="21"/>
      <c r="E8" s="21"/>
      <c r="F8" s="21"/>
      <c r="G8" s="33"/>
    </row>
    <row r="9" spans="1:7" ht="15.9" customHeight="1">
      <c r="A9" s="186"/>
      <c r="B9" s="21"/>
      <c r="C9" s="188"/>
      <c r="D9" s="21"/>
      <c r="E9" s="21"/>
      <c r="F9" s="21"/>
      <c r="G9" s="33">
        <f t="shared" si="0"/>
        <v>0</v>
      </c>
    </row>
    <row r="10" spans="1:7" ht="15.9" customHeight="1">
      <c r="A10" s="187"/>
      <c r="B10" s="21"/>
      <c r="C10" s="188"/>
      <c r="D10" s="21"/>
      <c r="E10" s="21"/>
      <c r="F10" s="21"/>
      <c r="G10" s="33">
        <f t="shared" si="0"/>
        <v>0</v>
      </c>
    </row>
    <row r="11" spans="1:7" ht="15.9" customHeight="1">
      <c r="A11" s="186"/>
      <c r="B11" s="21"/>
      <c r="C11" s="188"/>
      <c r="D11" s="21"/>
      <c r="E11" s="21"/>
      <c r="F11" s="21"/>
      <c r="G11" s="33">
        <f t="shared" si="0"/>
        <v>0</v>
      </c>
    </row>
    <row r="12" spans="1:7" ht="15.9" customHeight="1">
      <c r="A12" s="187"/>
      <c r="B12" s="21"/>
      <c r="C12" s="188"/>
      <c r="D12" s="21"/>
      <c r="E12" s="21"/>
      <c r="F12" s="21"/>
      <c r="G12" s="33">
        <f t="shared" si="0"/>
        <v>0</v>
      </c>
    </row>
    <row r="13" spans="1:7" ht="15.9" customHeight="1">
      <c r="A13" s="186"/>
      <c r="B13" s="21"/>
      <c r="C13" s="188"/>
      <c r="D13" s="21"/>
      <c r="E13" s="21"/>
      <c r="F13" s="21"/>
      <c r="G13" s="33">
        <f t="shared" si="0"/>
        <v>0</v>
      </c>
    </row>
    <row r="14" spans="1:7" ht="15.9" customHeight="1">
      <c r="A14" s="186"/>
      <c r="B14" s="21"/>
      <c r="C14" s="188"/>
      <c r="D14" s="21"/>
      <c r="E14" s="21"/>
      <c r="F14" s="21"/>
      <c r="G14" s="33">
        <f t="shared" si="0"/>
        <v>0</v>
      </c>
    </row>
    <row r="15" spans="1:7" ht="15.9" customHeight="1">
      <c r="A15" s="186"/>
      <c r="B15" s="21"/>
      <c r="C15" s="188"/>
      <c r="D15" s="21"/>
      <c r="E15" s="21"/>
      <c r="F15" s="21"/>
      <c r="G15" s="33">
        <f t="shared" si="0"/>
        <v>0</v>
      </c>
    </row>
    <row r="16" spans="1:7" ht="15.9" customHeight="1">
      <c r="A16" s="186"/>
      <c r="B16" s="21"/>
      <c r="C16" s="188"/>
      <c r="D16" s="21"/>
      <c r="E16" s="21"/>
      <c r="F16" s="21"/>
      <c r="G16" s="33">
        <f t="shared" si="0"/>
        <v>0</v>
      </c>
    </row>
    <row r="17" spans="1:7" ht="15.9" customHeight="1">
      <c r="A17" s="186"/>
      <c r="B17" s="21"/>
      <c r="C17" s="188"/>
      <c r="D17" s="21"/>
      <c r="E17" s="21"/>
      <c r="F17" s="21"/>
      <c r="G17" s="33">
        <f t="shared" si="0"/>
        <v>0</v>
      </c>
    </row>
    <row r="18" spans="1:7" ht="15.9" customHeight="1">
      <c r="A18" s="186"/>
      <c r="B18" s="21"/>
      <c r="C18" s="188"/>
      <c r="D18" s="21"/>
      <c r="E18" s="21"/>
      <c r="F18" s="21"/>
      <c r="G18" s="33">
        <f t="shared" si="0"/>
        <v>0</v>
      </c>
    </row>
    <row r="19" spans="1:7" ht="15.9" customHeight="1">
      <c r="A19" s="186"/>
      <c r="B19" s="21"/>
      <c r="C19" s="188"/>
      <c r="D19" s="21"/>
      <c r="E19" s="21"/>
      <c r="F19" s="21"/>
      <c r="G19" s="33">
        <f t="shared" si="0"/>
        <v>0</v>
      </c>
    </row>
    <row r="20" spans="1:7" ht="15.9" customHeight="1">
      <c r="A20" s="186"/>
      <c r="B20" s="21"/>
      <c r="C20" s="188"/>
      <c r="D20" s="21"/>
      <c r="E20" s="21"/>
      <c r="F20" s="21"/>
      <c r="G20" s="33">
        <f t="shared" si="0"/>
        <v>0</v>
      </c>
    </row>
    <row r="21" spans="1:7" ht="15.9" customHeight="1">
      <c r="A21" s="186"/>
      <c r="B21" s="21"/>
      <c r="C21" s="188"/>
      <c r="D21" s="21"/>
      <c r="E21" s="21"/>
      <c r="F21" s="21"/>
      <c r="G21" s="33">
        <f t="shared" si="0"/>
        <v>0</v>
      </c>
    </row>
    <row r="22" spans="1:7" ht="15.9" customHeight="1">
      <c r="A22" s="186"/>
      <c r="B22" s="21"/>
      <c r="C22" s="188"/>
      <c r="D22" s="21"/>
      <c r="E22" s="21"/>
      <c r="F22" s="21"/>
      <c r="G22" s="33">
        <f t="shared" si="0"/>
        <v>0</v>
      </c>
    </row>
    <row r="23" spans="1:7" ht="15.9" customHeight="1">
      <c r="A23" s="186"/>
      <c r="B23" s="21"/>
      <c r="C23" s="188"/>
      <c r="D23" s="21"/>
      <c r="E23" s="21"/>
      <c r="F23" s="21"/>
      <c r="G23" s="33">
        <f t="shared" si="0"/>
        <v>0</v>
      </c>
    </row>
    <row r="24" spans="1:7" ht="15.9" customHeight="1" thickBot="1">
      <c r="A24" s="34"/>
      <c r="B24" s="22"/>
      <c r="C24" s="189"/>
      <c r="D24" s="22"/>
      <c r="E24" s="22"/>
      <c r="F24" s="22"/>
      <c r="G24" s="35">
        <f t="shared" si="0"/>
        <v>0</v>
      </c>
    </row>
    <row r="25" spans="1:7" s="38" customFormat="1" ht="18" customHeight="1" thickBot="1">
      <c r="A25" s="66" t="s">
        <v>41</v>
      </c>
      <c r="B25" s="36">
        <f>SUM(B7:B24)</f>
        <v>39980</v>
      </c>
      <c r="C25" s="53"/>
      <c r="D25" s="36">
        <f>SUM(D7:D24)</f>
        <v>0</v>
      </c>
      <c r="E25" s="36"/>
      <c r="F25" s="36">
        <f>SUM(F7:F24)</f>
        <v>39980</v>
      </c>
      <c r="G25" s="37">
        <f>SUM(G7:G24)</f>
        <v>0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5</vt:i4>
      </vt:variant>
    </vt:vector>
  </HeadingPairs>
  <TitlesOfParts>
    <vt:vector size="24" baseType="lpstr">
      <vt:lpstr>Z_TARTALOMJEGYZÉK</vt:lpstr>
      <vt:lpstr>Z_ALAPADATOK</vt:lpstr>
      <vt:lpstr>Z_ÖSSZEFÜGGÉSEK</vt:lpstr>
      <vt:lpstr>Z_1.1.sz.mell.</vt:lpstr>
      <vt:lpstr>Z_1.2.sz.mell.</vt:lpstr>
      <vt:lpstr>Z_2.1.sz.mell</vt:lpstr>
      <vt:lpstr>Z_2.2.sz.mell</vt:lpstr>
      <vt:lpstr>Z_ELLENŐRZÉS</vt:lpstr>
      <vt:lpstr>Z_3.sz.mell.</vt:lpstr>
      <vt:lpstr>Z_6.1.sz.mell</vt:lpstr>
      <vt:lpstr>Z_4.sz.mell.</vt:lpstr>
      <vt:lpstr>Z_7.sz.mell</vt:lpstr>
      <vt:lpstr>8.sz.mell.</vt:lpstr>
      <vt:lpstr>Z_1.tájékoztató_t.</vt:lpstr>
      <vt:lpstr>Z_6.tájékoztató_t.</vt:lpstr>
      <vt:lpstr>Z_7.1.tájékoztató_t.</vt:lpstr>
      <vt:lpstr>Z_7.2.tájékoztató_t.</vt:lpstr>
      <vt:lpstr>Z_9.tájékoztató_t.</vt:lpstr>
      <vt:lpstr>Munka1</vt:lpstr>
      <vt:lpstr>Z_6.1.sz.mell!Nyomtatási_cím</vt:lpstr>
      <vt:lpstr>Z_7.1.tájékoztató_t.!Nyomtatási_cím</vt:lpstr>
      <vt:lpstr>Z_1.1.sz.mell.!Nyomtatási_terület</vt:lpstr>
      <vt:lpstr>Z_1.2.sz.mell.!Nyomtatási_terület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2019-05-02T09:47:22Z</cp:lastPrinted>
  <dcterms:created xsi:type="dcterms:W3CDTF">1999-10-30T10:30:45Z</dcterms:created>
  <dcterms:modified xsi:type="dcterms:W3CDTF">2019-05-07T08:32:36Z</dcterms:modified>
</cp:coreProperties>
</file>