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ivatal\_kozos\Képviselőtestületi előterjesztések\2016. ZALAKAROS\2016. november 17 soros\RENDELET\"/>
    </mc:Choice>
  </mc:AlternateContent>
  <bookViews>
    <workbookView xWindow="0" yWindow="0" windowWidth="27456" windowHeight="11616" firstSheet="5" activeTab="6"/>
  </bookViews>
  <sheets>
    <sheet name=" 1.számú melléklet " sheetId="67" r:id="rId1"/>
    <sheet name="1.a számú melléklet " sheetId="78" r:id="rId2"/>
    <sheet name="2. számú melléklet  " sheetId="70" r:id="rId3"/>
    <sheet name="3.számú melléklet" sheetId="77" r:id="rId4"/>
    <sheet name="3.a számú melléklet" sheetId="84" r:id="rId5"/>
    <sheet name="4.a. számú melléklet " sheetId="65" r:id="rId6"/>
    <sheet name="4.számú melléklet" sheetId="85" r:id="rId7"/>
    <sheet name="4.b.számú melléklet  " sheetId="79" r:id="rId8"/>
    <sheet name="4.c. számú melléklet " sheetId="86" r:id="rId9"/>
    <sheet name="5.számú melléklet " sheetId="61" r:id="rId10"/>
    <sheet name="6.számú melléklet  " sheetId="75" r:id="rId11"/>
    <sheet name="7.számú melléklet " sheetId="60" r:id="rId12"/>
    <sheet name="8.számú melléklet " sheetId="59" r:id="rId13"/>
    <sheet name="9.számú melléklet " sheetId="58" r:id="rId14"/>
    <sheet name="10.számú melléklet " sheetId="57" r:id="rId15"/>
    <sheet name="11.számú melléklet " sheetId="81" r:id="rId16"/>
    <sheet name="12. sz. intézmény finanszirozás" sheetId="83" r:id="rId17"/>
  </sheets>
  <definedNames>
    <definedName name="_xlnm.Print_Titles" localSheetId="1">'1.a számú melléklet '!$1:$3</definedName>
    <definedName name="_xlnm.Print_Titles" localSheetId="2">'2. számú melléklet  '!$1:$2</definedName>
    <definedName name="_xlnm.Print_Titles" localSheetId="4">'3.a számú melléklet'!$1:$3</definedName>
    <definedName name="_xlnm.Print_Titles" localSheetId="3">'3.számú melléklet'!$2:$3</definedName>
    <definedName name="_xlnm.Print_Titles" localSheetId="5">'4.a. számú melléklet '!$1:$2</definedName>
    <definedName name="_xlnm.Print_Titles" localSheetId="6">'4.számú melléklet'!$1:$3</definedName>
    <definedName name="_xlnm.Print_Titles" localSheetId="9">'5.számú melléklet '!$2:$5</definedName>
    <definedName name="_xlnm.Print_Area" localSheetId="0">' 1.számú melléklet '!$A$1:$F$58</definedName>
    <definedName name="_xlnm.Print_Area" localSheetId="14">'10.számú melléklet '!$A$1:$O$26</definedName>
    <definedName name="_xlnm.Print_Area" localSheetId="3">'3.számú melléklet'!$A$1:$I$94</definedName>
    <definedName name="_xlnm.Print_Area" localSheetId="7">'4.b.számú melléklet  '!$A$1:$F$23</definedName>
  </definedNames>
  <calcPr calcId="152511"/>
</workbook>
</file>

<file path=xl/calcChain.xml><?xml version="1.0" encoding="utf-8"?>
<calcChain xmlns="http://schemas.openxmlformats.org/spreadsheetml/2006/main">
  <c r="F52" i="65" l="1"/>
  <c r="F41" i="65"/>
  <c r="N25" i="57" l="1"/>
  <c r="O19" i="57"/>
  <c r="I66" i="61"/>
  <c r="H66" i="61"/>
  <c r="G66" i="61"/>
  <c r="F66" i="61"/>
  <c r="E66" i="61"/>
  <c r="D66" i="61"/>
  <c r="C66" i="61"/>
  <c r="F8" i="79"/>
  <c r="F46" i="65"/>
  <c r="F92" i="77"/>
  <c r="F85" i="77"/>
  <c r="I76" i="77"/>
  <c r="H76" i="77"/>
  <c r="G76" i="77"/>
  <c r="D76" i="77"/>
  <c r="C76" i="77"/>
  <c r="F76" i="77"/>
  <c r="I55" i="77"/>
  <c r="H55" i="77"/>
  <c r="G55" i="77"/>
  <c r="D55" i="77"/>
  <c r="C55" i="77"/>
  <c r="I34" i="77"/>
  <c r="H34" i="77"/>
  <c r="G34" i="77"/>
  <c r="E34" i="77"/>
  <c r="D34" i="77"/>
  <c r="C34" i="77"/>
  <c r="F34" i="77"/>
  <c r="F17" i="77"/>
  <c r="F16" i="77"/>
  <c r="F12" i="77"/>
  <c r="L54" i="70"/>
  <c r="F15" i="70"/>
  <c r="F10" i="67"/>
  <c r="F9" i="67"/>
  <c r="F11" i="77" s="1"/>
  <c r="AB83" i="85"/>
  <c r="AB77" i="85"/>
  <c r="AB38" i="85"/>
  <c r="AB31" i="85"/>
  <c r="AB24" i="85"/>
  <c r="AB19" i="85"/>
  <c r="AB12" i="85"/>
  <c r="AB53" i="85"/>
  <c r="AB44" i="85"/>
  <c r="BL76" i="85"/>
  <c r="BL75" i="85"/>
  <c r="BL74" i="85"/>
  <c r="BL73" i="85"/>
  <c r="BL72" i="85"/>
  <c r="BL71" i="85"/>
  <c r="BL70" i="85"/>
  <c r="BL69" i="85"/>
  <c r="BL68" i="85"/>
  <c r="BL67" i="85"/>
  <c r="BL66" i="85"/>
  <c r="BL65" i="85"/>
  <c r="BL64" i="85"/>
  <c r="AB56" i="85" l="1"/>
  <c r="AB63" i="85"/>
  <c r="L16" i="70" s="1"/>
  <c r="BB68" i="84"/>
  <c r="BA68" i="84"/>
  <c r="AZ68" i="84"/>
  <c r="L8" i="70" l="1"/>
  <c r="AB84" i="85"/>
  <c r="F28" i="60"/>
  <c r="L51" i="70" s="1"/>
  <c r="F18" i="60"/>
  <c r="F78" i="61"/>
  <c r="F59" i="61"/>
  <c r="F54" i="61"/>
  <c r="F49" i="61"/>
  <c r="F22" i="79"/>
  <c r="F18" i="79"/>
  <c r="F14" i="79"/>
  <c r="F11" i="79"/>
  <c r="F23" i="79" s="1"/>
  <c r="BI83" i="85"/>
  <c r="BI77" i="85"/>
  <c r="BI63" i="85"/>
  <c r="BI53" i="85"/>
  <c r="BI44" i="85"/>
  <c r="BI38" i="85"/>
  <c r="BI31" i="85"/>
  <c r="BI24" i="85"/>
  <c r="BI19" i="85"/>
  <c r="BI12" i="85"/>
  <c r="BF83" i="85"/>
  <c r="BF77" i="85"/>
  <c r="BF63" i="85"/>
  <c r="BF53" i="85"/>
  <c r="BF44" i="85"/>
  <c r="BF38" i="85"/>
  <c r="BF31" i="85"/>
  <c r="BF24" i="85"/>
  <c r="BF19" i="85"/>
  <c r="BF12" i="85"/>
  <c r="BF56" i="85" s="1"/>
  <c r="BC83" i="85"/>
  <c r="BC77" i="85"/>
  <c r="BC63" i="85"/>
  <c r="BC53" i="85"/>
  <c r="BC44" i="85"/>
  <c r="BC38" i="85"/>
  <c r="BC31" i="85"/>
  <c r="BC24" i="85"/>
  <c r="BC19" i="85"/>
  <c r="BC12" i="85"/>
  <c r="AZ83" i="85"/>
  <c r="AZ77" i="85"/>
  <c r="AZ63" i="85"/>
  <c r="AZ53" i="85"/>
  <c r="AZ44" i="85"/>
  <c r="AZ38" i="85"/>
  <c r="AZ31" i="85"/>
  <c r="AZ24" i="85"/>
  <c r="AZ19" i="85"/>
  <c r="AZ12" i="85"/>
  <c r="AW83" i="85"/>
  <c r="AW77" i="85"/>
  <c r="AW63" i="85"/>
  <c r="AW53" i="85"/>
  <c r="AW44" i="85"/>
  <c r="AW38" i="85"/>
  <c r="AW31" i="85"/>
  <c r="AW24" i="85"/>
  <c r="AW19" i="85"/>
  <c r="AW12" i="85"/>
  <c r="AT83" i="85"/>
  <c r="AT77" i="85"/>
  <c r="AT63" i="85"/>
  <c r="AT53" i="85"/>
  <c r="AT44" i="85"/>
  <c r="AT38" i="85"/>
  <c r="AT31" i="85"/>
  <c r="AT24" i="85"/>
  <c r="AT19" i="85"/>
  <c r="AT12" i="85"/>
  <c r="AT56" i="85" s="1"/>
  <c r="AT84" i="85" s="1"/>
  <c r="L50" i="70" s="1"/>
  <c r="AQ83" i="85"/>
  <c r="AQ77" i="85"/>
  <c r="AQ63" i="85"/>
  <c r="AQ53" i="85"/>
  <c r="AQ44" i="85"/>
  <c r="AQ38" i="85"/>
  <c r="AQ31" i="85"/>
  <c r="AQ24" i="85"/>
  <c r="AQ19" i="85"/>
  <c r="AQ12" i="85"/>
  <c r="AN83" i="85"/>
  <c r="AN77" i="85"/>
  <c r="AN63" i="85"/>
  <c r="AN53" i="85"/>
  <c r="AN44" i="85"/>
  <c r="AN38" i="85"/>
  <c r="AN31" i="85"/>
  <c r="AN24" i="85"/>
  <c r="AN19" i="85"/>
  <c r="AN12" i="85"/>
  <c r="AK83" i="85"/>
  <c r="L60" i="70" s="1"/>
  <c r="AK77" i="85"/>
  <c r="L57" i="70" s="1"/>
  <c r="L58" i="70" s="1"/>
  <c r="AK63" i="85"/>
  <c r="AK53" i="85"/>
  <c r="AK44" i="85"/>
  <c r="AK38" i="85"/>
  <c r="AK31" i="85"/>
  <c r="AK24" i="85"/>
  <c r="AK19" i="85"/>
  <c r="AK12" i="85"/>
  <c r="AE83" i="85"/>
  <c r="AE77" i="85"/>
  <c r="AE63" i="85"/>
  <c r="AE53" i="85"/>
  <c r="AE44" i="85"/>
  <c r="AE38" i="85"/>
  <c r="AE31" i="85"/>
  <c r="AE24" i="85"/>
  <c r="AE19" i="85"/>
  <c r="AE12" i="85"/>
  <c r="AE56" i="85" s="1"/>
  <c r="AE84" i="85" s="1"/>
  <c r="F50" i="67" s="1"/>
  <c r="Y83" i="85"/>
  <c r="Y77" i="85"/>
  <c r="Y63" i="85"/>
  <c r="Y53" i="85"/>
  <c r="Y44" i="85"/>
  <c r="Y38" i="85"/>
  <c r="Y31" i="85"/>
  <c r="Y24" i="85"/>
  <c r="Y19" i="85"/>
  <c r="Y12" i="85"/>
  <c r="V83" i="85"/>
  <c r="V77" i="85"/>
  <c r="V63" i="85"/>
  <c r="L15" i="70" s="1"/>
  <c r="V53" i="85"/>
  <c r="V44" i="85"/>
  <c r="V38" i="85"/>
  <c r="V31" i="85"/>
  <c r="V24" i="85"/>
  <c r="V19" i="85"/>
  <c r="V12" i="85"/>
  <c r="S83" i="85"/>
  <c r="L26" i="70" s="1"/>
  <c r="S77" i="85"/>
  <c r="S63" i="85"/>
  <c r="S53" i="85"/>
  <c r="S44" i="85"/>
  <c r="S38" i="85"/>
  <c r="S31" i="85"/>
  <c r="S24" i="85"/>
  <c r="S19" i="85"/>
  <c r="S12" i="85"/>
  <c r="P83" i="85"/>
  <c r="P77" i="85"/>
  <c r="P63" i="85"/>
  <c r="P53" i="85"/>
  <c r="P44" i="85"/>
  <c r="P38" i="85"/>
  <c r="P31" i="85"/>
  <c r="P24" i="85"/>
  <c r="P19" i="85"/>
  <c r="P12" i="85"/>
  <c r="M83" i="85"/>
  <c r="M77" i="85"/>
  <c r="M63" i="85"/>
  <c r="M53" i="85"/>
  <c r="M44" i="85"/>
  <c r="M38" i="85"/>
  <c r="M31" i="85"/>
  <c r="M24" i="85"/>
  <c r="M19" i="85"/>
  <c r="M12" i="85"/>
  <c r="J83" i="85"/>
  <c r="J77" i="85"/>
  <c r="J63" i="85"/>
  <c r="J53" i="85"/>
  <c r="J44" i="85"/>
  <c r="J38" i="85"/>
  <c r="J31" i="85"/>
  <c r="J24" i="85"/>
  <c r="J19" i="85"/>
  <c r="J12" i="85"/>
  <c r="J56" i="85" s="1"/>
  <c r="G83" i="85"/>
  <c r="G77" i="85"/>
  <c r="G63" i="85"/>
  <c r="L14" i="70" s="1"/>
  <c r="G53" i="85"/>
  <c r="G44" i="85"/>
  <c r="G38" i="85"/>
  <c r="G31" i="85"/>
  <c r="G24" i="85"/>
  <c r="G19" i="85"/>
  <c r="G12" i="85"/>
  <c r="BL45" i="85"/>
  <c r="BL81" i="85"/>
  <c r="BL80" i="85"/>
  <c r="BL79" i="85"/>
  <c r="BL78" i="85"/>
  <c r="BL62" i="85"/>
  <c r="BL61" i="85"/>
  <c r="BL60" i="85"/>
  <c r="BL59" i="85"/>
  <c r="BL58" i="85"/>
  <c r="BL57" i="85"/>
  <c r="BL55" i="85"/>
  <c r="BL54" i="85"/>
  <c r="BL52" i="85"/>
  <c r="BL51" i="85"/>
  <c r="BL50" i="85"/>
  <c r="BL49" i="85"/>
  <c r="BL48" i="85"/>
  <c r="BL47" i="85"/>
  <c r="BL46" i="85"/>
  <c r="BL43" i="85"/>
  <c r="BL42" i="85"/>
  <c r="BL41" i="85"/>
  <c r="BL40" i="85"/>
  <c r="BL39" i="85"/>
  <c r="BL37" i="85"/>
  <c r="BL36" i="85"/>
  <c r="BL35" i="85"/>
  <c r="BL34" i="85"/>
  <c r="BL33" i="85"/>
  <c r="BL32" i="85"/>
  <c r="BL30" i="85"/>
  <c r="BL29" i="85"/>
  <c r="BL28" i="85"/>
  <c r="BL27" i="85"/>
  <c r="BL26" i="85"/>
  <c r="BL25" i="85"/>
  <c r="BL23" i="85"/>
  <c r="BL22" i="85"/>
  <c r="BL21" i="85"/>
  <c r="BL20" i="85"/>
  <c r="BL18" i="85"/>
  <c r="BL17" i="85"/>
  <c r="BL16" i="85"/>
  <c r="BL15" i="85"/>
  <c r="BL14" i="85"/>
  <c r="BL13" i="85"/>
  <c r="BL11" i="85"/>
  <c r="BL10" i="85"/>
  <c r="BL9" i="85"/>
  <c r="BL8" i="85"/>
  <c r="BL7" i="85"/>
  <c r="BL6" i="85"/>
  <c r="F66" i="65"/>
  <c r="F60" i="65"/>
  <c r="F57" i="65"/>
  <c r="F51" i="65"/>
  <c r="F48" i="65"/>
  <c r="F35" i="65"/>
  <c r="F16" i="65"/>
  <c r="AY93" i="84"/>
  <c r="AY86" i="84"/>
  <c r="AY70" i="84"/>
  <c r="AY61" i="84"/>
  <c r="AY48" i="84"/>
  <c r="AY42" i="84"/>
  <c r="AY35" i="84"/>
  <c r="AY28" i="84"/>
  <c r="AY21" i="84"/>
  <c r="AY17" i="84"/>
  <c r="AY11" i="84"/>
  <c r="AV93" i="84"/>
  <c r="AV86" i="84"/>
  <c r="AV70" i="84"/>
  <c r="AV61" i="84"/>
  <c r="AV48" i="84"/>
  <c r="AV42" i="84"/>
  <c r="AV35" i="84"/>
  <c r="AV28" i="84"/>
  <c r="AV21" i="84"/>
  <c r="AV17" i="84"/>
  <c r="AV11" i="84"/>
  <c r="AV64" i="84" s="1"/>
  <c r="AS93" i="84"/>
  <c r="AS86" i="84"/>
  <c r="AS70" i="84"/>
  <c r="AS61" i="84"/>
  <c r="AS48" i="84"/>
  <c r="AS42" i="84"/>
  <c r="AS35" i="84"/>
  <c r="AS28" i="84"/>
  <c r="AS21" i="84"/>
  <c r="AS17" i="84"/>
  <c r="AS11" i="84"/>
  <c r="AP93" i="84"/>
  <c r="AP86" i="84"/>
  <c r="AP70" i="84"/>
  <c r="AP61" i="84"/>
  <c r="AP48" i="84"/>
  <c r="AP42" i="84"/>
  <c r="AP35" i="84"/>
  <c r="AP28" i="84"/>
  <c r="AP21" i="84"/>
  <c r="AP17" i="84"/>
  <c r="AP11" i="84"/>
  <c r="AM93" i="84"/>
  <c r="AM86" i="84"/>
  <c r="AM70" i="84"/>
  <c r="AM61" i="84"/>
  <c r="AM48" i="84"/>
  <c r="AM42" i="84"/>
  <c r="AM35" i="84"/>
  <c r="AM28" i="84"/>
  <c r="AM21" i="84"/>
  <c r="AM17" i="84"/>
  <c r="AM11" i="84"/>
  <c r="AJ93" i="84"/>
  <c r="AJ86" i="84"/>
  <c r="AJ70" i="84"/>
  <c r="AJ61" i="84"/>
  <c r="AJ48" i="84"/>
  <c r="AJ42" i="84"/>
  <c r="AJ35" i="84"/>
  <c r="AJ28" i="84"/>
  <c r="AJ21" i="84"/>
  <c r="AJ17" i="84"/>
  <c r="AJ11" i="84"/>
  <c r="AG93" i="84"/>
  <c r="AG86" i="84"/>
  <c r="AG70" i="84"/>
  <c r="AG61" i="84"/>
  <c r="AG48" i="84"/>
  <c r="AG42" i="84"/>
  <c r="AG35" i="84"/>
  <c r="AG28" i="84"/>
  <c r="AG21" i="84"/>
  <c r="AG17" i="84"/>
  <c r="AG11" i="84"/>
  <c r="AA93" i="84"/>
  <c r="AA86" i="84"/>
  <c r="AA70" i="84"/>
  <c r="AA61" i="84"/>
  <c r="AA48" i="84"/>
  <c r="AA42" i="84"/>
  <c r="AA35" i="84"/>
  <c r="AA28" i="84"/>
  <c r="AA21" i="84"/>
  <c r="AA17" i="84"/>
  <c r="AA11" i="84"/>
  <c r="X93" i="84"/>
  <c r="X86" i="84"/>
  <c r="X70" i="84"/>
  <c r="X61" i="84"/>
  <c r="X48" i="84"/>
  <c r="X42" i="84"/>
  <c r="X35" i="84"/>
  <c r="X28" i="84"/>
  <c r="X21" i="84"/>
  <c r="X17" i="84"/>
  <c r="X11" i="84"/>
  <c r="U93" i="84"/>
  <c r="U86" i="84"/>
  <c r="U70" i="84"/>
  <c r="U61" i="84"/>
  <c r="U48" i="84"/>
  <c r="U42" i="84"/>
  <c r="U35" i="84"/>
  <c r="U28" i="84"/>
  <c r="U21" i="84"/>
  <c r="U17" i="84"/>
  <c r="U11" i="84"/>
  <c r="R93" i="84"/>
  <c r="R86" i="84"/>
  <c r="R70" i="84"/>
  <c r="R61" i="84"/>
  <c r="R48" i="84"/>
  <c r="R42" i="84"/>
  <c r="R35" i="84"/>
  <c r="R28" i="84"/>
  <c r="R21" i="84"/>
  <c r="R17" i="84"/>
  <c r="R11" i="84"/>
  <c r="O93" i="84"/>
  <c r="O86" i="84"/>
  <c r="O70" i="84"/>
  <c r="O61" i="84"/>
  <c r="O48" i="84"/>
  <c r="O42" i="84"/>
  <c r="O35" i="84"/>
  <c r="O28" i="84"/>
  <c r="O21" i="84"/>
  <c r="O17" i="84"/>
  <c r="O11" i="84"/>
  <c r="L93" i="84"/>
  <c r="L86" i="84"/>
  <c r="L70" i="84"/>
  <c r="F14" i="70" s="1"/>
  <c r="L61" i="84"/>
  <c r="L48" i="84"/>
  <c r="L42" i="84"/>
  <c r="L35" i="84"/>
  <c r="L28" i="84"/>
  <c r="L21" i="84"/>
  <c r="L17" i="84"/>
  <c r="L11" i="84"/>
  <c r="I93" i="84"/>
  <c r="I86" i="84"/>
  <c r="I70" i="84"/>
  <c r="I61" i="84"/>
  <c r="I48" i="84"/>
  <c r="I42" i="84"/>
  <c r="I35" i="84"/>
  <c r="I28" i="84"/>
  <c r="I21" i="84"/>
  <c r="I17" i="84"/>
  <c r="I11" i="84"/>
  <c r="I64" i="84" s="1"/>
  <c r="I94" i="84" s="1"/>
  <c r="F11" i="67" s="1"/>
  <c r="F14" i="77" s="1"/>
  <c r="E86" i="84"/>
  <c r="E93" i="84"/>
  <c r="F93" i="84"/>
  <c r="F86" i="84"/>
  <c r="F70" i="84"/>
  <c r="F61" i="84"/>
  <c r="F48" i="84"/>
  <c r="F42" i="84"/>
  <c r="F35" i="84"/>
  <c r="F28" i="84"/>
  <c r="F21" i="84"/>
  <c r="F17" i="84"/>
  <c r="F11" i="84"/>
  <c r="BB92" i="84"/>
  <c r="BB91" i="84"/>
  <c r="BB90" i="84"/>
  <c r="BB89" i="84"/>
  <c r="BB88" i="84"/>
  <c r="BB87" i="84"/>
  <c r="BB85" i="84"/>
  <c r="BB84" i="84"/>
  <c r="BB83" i="84"/>
  <c r="BB82" i="84"/>
  <c r="BB81" i="84"/>
  <c r="BB80" i="84"/>
  <c r="BB79" i="84"/>
  <c r="BB78" i="84"/>
  <c r="BB77" i="84"/>
  <c r="BB76" i="84"/>
  <c r="BB75" i="84"/>
  <c r="BB74" i="84"/>
  <c r="BB73" i="84"/>
  <c r="BB72" i="84"/>
  <c r="BB71" i="84"/>
  <c r="BB69" i="84"/>
  <c r="BB67" i="84"/>
  <c r="BB66" i="84"/>
  <c r="BB65" i="84"/>
  <c r="BB63" i="84"/>
  <c r="BB62" i="84"/>
  <c r="BB60" i="84"/>
  <c r="BB59" i="84"/>
  <c r="BB58" i="84"/>
  <c r="BB57" i="84"/>
  <c r="BB56" i="84"/>
  <c r="BB55" i="84"/>
  <c r="BB54" i="84"/>
  <c r="BB53" i="84"/>
  <c r="BB52" i="84"/>
  <c r="BB51" i="84"/>
  <c r="BB50" i="84"/>
  <c r="BB49" i="84"/>
  <c r="BB47" i="84"/>
  <c r="BB46" i="84"/>
  <c r="BB45" i="84"/>
  <c r="BB44" i="84"/>
  <c r="BB43" i="84"/>
  <c r="BB41" i="84"/>
  <c r="BB40" i="84"/>
  <c r="BB39" i="84"/>
  <c r="BB38" i="84"/>
  <c r="BB37" i="84"/>
  <c r="BB36" i="84"/>
  <c r="BB34" i="84"/>
  <c r="BB33" i="84"/>
  <c r="BB32" i="84"/>
  <c r="BB31" i="84"/>
  <c r="BB30" i="84"/>
  <c r="BB29" i="84"/>
  <c r="BB27" i="84"/>
  <c r="BB26" i="84"/>
  <c r="BB25" i="84"/>
  <c r="BB24" i="84"/>
  <c r="BB23" i="84"/>
  <c r="BB22" i="84"/>
  <c r="BB20" i="84"/>
  <c r="BB19" i="84"/>
  <c r="BB18" i="84"/>
  <c r="BB16" i="84"/>
  <c r="BB15" i="84"/>
  <c r="BB14" i="84"/>
  <c r="BB13" i="84"/>
  <c r="BB12" i="84"/>
  <c r="BB10" i="84"/>
  <c r="BB9" i="84"/>
  <c r="BB8" i="84"/>
  <c r="BB7" i="84"/>
  <c r="BB6" i="84"/>
  <c r="F48" i="77"/>
  <c r="F43" i="77"/>
  <c r="F25" i="77"/>
  <c r="L61" i="70"/>
  <c r="L55" i="70"/>
  <c r="L18" i="70"/>
  <c r="F73" i="70"/>
  <c r="F45" i="67"/>
  <c r="F29" i="67"/>
  <c r="F24" i="67"/>
  <c r="L20" i="70" l="1"/>
  <c r="L23" i="70" s="1"/>
  <c r="L25" i="70"/>
  <c r="L27" i="70" s="1"/>
  <c r="AV94" i="84"/>
  <c r="F68" i="77"/>
  <c r="F33" i="70"/>
  <c r="F40" i="70" s="1"/>
  <c r="BF84" i="85"/>
  <c r="L31" i="70"/>
  <c r="BB28" i="84"/>
  <c r="R64" i="84"/>
  <c r="R94" i="84" s="1"/>
  <c r="F6" i="70" s="1"/>
  <c r="F83" i="77"/>
  <c r="F84" i="77" s="1"/>
  <c r="F86" i="77" s="1"/>
  <c r="F20" i="70"/>
  <c r="F23" i="70" s="1"/>
  <c r="X64" i="84"/>
  <c r="AG64" i="84"/>
  <c r="AS64" i="84"/>
  <c r="AS94" i="84" s="1"/>
  <c r="AP64" i="84"/>
  <c r="AP94" i="84" s="1"/>
  <c r="S56" i="85"/>
  <c r="S84" i="85" s="1"/>
  <c r="Y56" i="85"/>
  <c r="AQ56" i="85"/>
  <c r="BC56" i="85"/>
  <c r="BI56" i="85"/>
  <c r="AM64" i="84"/>
  <c r="AY64" i="84"/>
  <c r="F66" i="77" s="1"/>
  <c r="F67" i="65"/>
  <c r="AW56" i="85"/>
  <c r="F29" i="60"/>
  <c r="F31" i="60" s="1"/>
  <c r="L11" i="70"/>
  <c r="F67" i="61"/>
  <c r="F79" i="61" s="1"/>
  <c r="AZ56" i="85"/>
  <c r="AZ84" i="85" s="1"/>
  <c r="V56" i="85"/>
  <c r="L7" i="70" s="1"/>
  <c r="L64" i="84"/>
  <c r="J84" i="85"/>
  <c r="F46" i="67" s="1"/>
  <c r="V84" i="85"/>
  <c r="M56" i="85"/>
  <c r="M84" i="85" s="1"/>
  <c r="F47" i="67" s="1"/>
  <c r="BL53" i="85"/>
  <c r="P56" i="85"/>
  <c r="AN56" i="85"/>
  <c r="AN84" i="85" s="1"/>
  <c r="AK56" i="85"/>
  <c r="BL31" i="85"/>
  <c r="BL24" i="85"/>
  <c r="BB93" i="84"/>
  <c r="AY94" i="84"/>
  <c r="L94" i="84"/>
  <c r="F12" i="67" s="1"/>
  <c r="AA64" i="84"/>
  <c r="AJ64" i="84"/>
  <c r="U64" i="84"/>
  <c r="O64" i="84"/>
  <c r="BL83" i="85"/>
  <c r="D8" i="83" s="1"/>
  <c r="BL77" i="85"/>
  <c r="D7" i="83" s="1"/>
  <c r="BL63" i="85"/>
  <c r="D6" i="83" s="1"/>
  <c r="BL38" i="85"/>
  <c r="BL12" i="85"/>
  <c r="BL19" i="85"/>
  <c r="BL44" i="85"/>
  <c r="G56" i="85"/>
  <c r="BL82" i="85"/>
  <c r="BB11" i="84"/>
  <c r="BB35" i="84"/>
  <c r="BB70" i="84"/>
  <c r="L6" i="83" s="1"/>
  <c r="BB17" i="84"/>
  <c r="BB42" i="84"/>
  <c r="BB86" i="84"/>
  <c r="L7" i="83" s="1"/>
  <c r="BB48" i="84"/>
  <c r="BB21" i="84"/>
  <c r="BB61" i="84"/>
  <c r="F64" i="84"/>
  <c r="F80" i="77"/>
  <c r="H16" i="86"/>
  <c r="F17" i="86"/>
  <c r="E28" i="60"/>
  <c r="K51" i="70" s="1"/>
  <c r="D28" i="60"/>
  <c r="J51" i="70" s="1"/>
  <c r="E18" i="60"/>
  <c r="K11" i="70" s="1"/>
  <c r="D18" i="60"/>
  <c r="J11" i="70" s="1"/>
  <c r="I59" i="61"/>
  <c r="H59" i="61"/>
  <c r="G59" i="61"/>
  <c r="AJ83" i="85"/>
  <c r="K60" i="70" s="1"/>
  <c r="K61" i="70" s="1"/>
  <c r="E59" i="61"/>
  <c r="AJ77" i="85" s="1"/>
  <c r="D59" i="61"/>
  <c r="C59" i="61"/>
  <c r="I54" i="61"/>
  <c r="H54" i="61"/>
  <c r="G54" i="61"/>
  <c r="D54" i="61"/>
  <c r="E54" i="61"/>
  <c r="AJ63" i="85" s="1"/>
  <c r="H66" i="65"/>
  <c r="G66" i="65"/>
  <c r="E66" i="65"/>
  <c r="D66" i="65"/>
  <c r="C66" i="65"/>
  <c r="H57" i="65"/>
  <c r="G57" i="65"/>
  <c r="E57" i="65"/>
  <c r="D57" i="65"/>
  <c r="C57" i="65"/>
  <c r="D51" i="65"/>
  <c r="E92" i="77"/>
  <c r="E85" i="77"/>
  <c r="E79" i="77"/>
  <c r="E77" i="77"/>
  <c r="E73" i="77"/>
  <c r="E76" i="77" s="1"/>
  <c r="E17" i="77"/>
  <c r="E16" i="77"/>
  <c r="D25" i="77"/>
  <c r="D12" i="77"/>
  <c r="D11" i="77"/>
  <c r="D10" i="77"/>
  <c r="D9" i="77"/>
  <c r="D8" i="77"/>
  <c r="K54" i="70"/>
  <c r="K55" i="70" s="1"/>
  <c r="J54" i="70"/>
  <c r="J55" i="70" s="1"/>
  <c r="E73" i="70"/>
  <c r="D73" i="70"/>
  <c r="E14" i="70"/>
  <c r="D14" i="70"/>
  <c r="E12" i="77"/>
  <c r="E9" i="67"/>
  <c r="E11" i="77" s="1"/>
  <c r="O22" i="57"/>
  <c r="O21" i="57"/>
  <c r="F12" i="86"/>
  <c r="E60" i="65"/>
  <c r="E48" i="65"/>
  <c r="E46" i="65"/>
  <c r="E35" i="65"/>
  <c r="E16" i="65"/>
  <c r="BK7" i="85"/>
  <c r="I43" i="77"/>
  <c r="H43" i="77"/>
  <c r="G43" i="77"/>
  <c r="E48" i="77"/>
  <c r="E43" i="77"/>
  <c r="J50" i="78"/>
  <c r="J39" i="78"/>
  <c r="J44" i="78" s="1"/>
  <c r="J32" i="78"/>
  <c r="F7" i="67" s="1"/>
  <c r="F9" i="77" s="1"/>
  <c r="J7" i="78"/>
  <c r="J25" i="78" s="1"/>
  <c r="F6" i="67" s="1"/>
  <c r="F8" i="77" s="1"/>
  <c r="E45" i="67"/>
  <c r="E9" i="83"/>
  <c r="D78" i="61"/>
  <c r="D49" i="61"/>
  <c r="E17" i="86"/>
  <c r="D17" i="86"/>
  <c r="C17" i="86"/>
  <c r="H6" i="86"/>
  <c r="G6" i="86"/>
  <c r="G15" i="86"/>
  <c r="G17" i="86"/>
  <c r="G11" i="86"/>
  <c r="G10" i="86"/>
  <c r="G9" i="86"/>
  <c r="G8" i="86"/>
  <c r="G7" i="86"/>
  <c r="E12" i="86"/>
  <c r="C12" i="86"/>
  <c r="E22" i="79"/>
  <c r="E18" i="79"/>
  <c r="E14" i="79"/>
  <c r="E11" i="79"/>
  <c r="D70" i="65"/>
  <c r="D60" i="65"/>
  <c r="D48" i="65"/>
  <c r="D46" i="65"/>
  <c r="D38" i="65"/>
  <c r="D35" i="65"/>
  <c r="D16" i="65"/>
  <c r="D41" i="65" s="1"/>
  <c r="D52" i="65" s="1"/>
  <c r="BH83" i="85"/>
  <c r="BG83" i="85"/>
  <c r="BE83" i="85"/>
  <c r="BD83" i="85"/>
  <c r="BB83" i="85"/>
  <c r="BA83" i="85"/>
  <c r="BH77" i="85"/>
  <c r="BG77" i="85"/>
  <c r="BE77" i="85"/>
  <c r="BD77" i="85"/>
  <c r="BB77" i="85"/>
  <c r="BA77" i="85"/>
  <c r="BH63" i="85"/>
  <c r="BG63" i="85"/>
  <c r="BE63" i="85"/>
  <c r="BD63" i="85"/>
  <c r="BB63" i="85"/>
  <c r="BA63" i="85"/>
  <c r="BH53" i="85"/>
  <c r="BG53" i="85"/>
  <c r="BE53" i="85"/>
  <c r="BD53" i="85"/>
  <c r="BB53" i="85"/>
  <c r="BA53" i="85"/>
  <c r="BH44" i="85"/>
  <c r="BG44" i="85"/>
  <c r="BE44" i="85"/>
  <c r="BD44" i="85"/>
  <c r="BB44" i="85"/>
  <c r="BA44" i="85"/>
  <c r="BH38" i="85"/>
  <c r="BG38" i="85"/>
  <c r="BE38" i="85"/>
  <c r="BD38" i="85"/>
  <c r="BB38" i="85"/>
  <c r="BA38" i="85"/>
  <c r="BH31" i="85"/>
  <c r="BG31" i="85"/>
  <c r="BE31" i="85"/>
  <c r="BD31" i="85"/>
  <c r="BB31" i="85"/>
  <c r="BA31" i="85"/>
  <c r="BH24" i="85"/>
  <c r="BG24" i="85"/>
  <c r="BE24" i="85"/>
  <c r="BD24" i="85"/>
  <c r="BB24" i="85"/>
  <c r="BA24" i="85"/>
  <c r="BH19" i="85"/>
  <c r="BG19" i="85"/>
  <c r="BE19" i="85"/>
  <c r="BD19" i="85"/>
  <c r="BB19" i="85"/>
  <c r="BA19" i="85"/>
  <c r="BH12" i="85"/>
  <c r="BG12" i="85"/>
  <c r="BE12" i="85"/>
  <c r="BD12" i="85"/>
  <c r="BB12" i="85"/>
  <c r="BA12" i="85"/>
  <c r="BK82" i="85"/>
  <c r="BJ82" i="85"/>
  <c r="BK81" i="85"/>
  <c r="BJ81" i="85"/>
  <c r="BK80" i="85"/>
  <c r="BJ80" i="85"/>
  <c r="BK79" i="85"/>
  <c r="BJ79" i="85"/>
  <c r="BK78" i="85"/>
  <c r="BJ78" i="85"/>
  <c r="BK76" i="85"/>
  <c r="BJ76" i="85"/>
  <c r="BK75" i="85"/>
  <c r="BJ75" i="85"/>
  <c r="BK74" i="85"/>
  <c r="BJ74" i="85"/>
  <c r="BK73" i="85"/>
  <c r="BJ73" i="85"/>
  <c r="BK72" i="85"/>
  <c r="BJ72" i="85"/>
  <c r="BK71" i="85"/>
  <c r="BJ71" i="85"/>
  <c r="BK70" i="85"/>
  <c r="BJ70" i="85"/>
  <c r="BK69" i="85"/>
  <c r="BJ69" i="85"/>
  <c r="BK68" i="85"/>
  <c r="BJ68" i="85"/>
  <c r="BK67" i="85"/>
  <c r="BJ67" i="85"/>
  <c r="BK66" i="85"/>
  <c r="BJ66" i="85"/>
  <c r="BK65" i="85"/>
  <c r="BJ65" i="85"/>
  <c r="BK64" i="85"/>
  <c r="BJ64" i="85"/>
  <c r="BK62" i="85"/>
  <c r="BJ62" i="85"/>
  <c r="BK61" i="85"/>
  <c r="BJ61" i="85"/>
  <c r="BK60" i="85"/>
  <c r="BJ60" i="85"/>
  <c r="BK59" i="85"/>
  <c r="BJ59" i="85"/>
  <c r="BK58" i="85"/>
  <c r="BJ58" i="85"/>
  <c r="BK57" i="85"/>
  <c r="BJ57" i="85"/>
  <c r="BK55" i="85"/>
  <c r="BJ55" i="85"/>
  <c r="BK54" i="85"/>
  <c r="BJ54" i="85"/>
  <c r="BK52" i="85"/>
  <c r="BJ52" i="85"/>
  <c r="BK51" i="85"/>
  <c r="BJ51" i="85"/>
  <c r="BK50" i="85"/>
  <c r="BJ50" i="85"/>
  <c r="BK49" i="85"/>
  <c r="BJ49" i="85"/>
  <c r="BK48" i="85"/>
  <c r="BJ48" i="85"/>
  <c r="BK47" i="85"/>
  <c r="BJ47" i="85"/>
  <c r="BK46" i="85"/>
  <c r="BJ46" i="85"/>
  <c r="BK45" i="85"/>
  <c r="BJ45" i="85"/>
  <c r="BK43" i="85"/>
  <c r="BJ43" i="85"/>
  <c r="BK42" i="85"/>
  <c r="BJ42" i="85"/>
  <c r="BK41" i="85"/>
  <c r="BJ41" i="85"/>
  <c r="BK40" i="85"/>
  <c r="BJ40" i="85"/>
  <c r="BK39" i="85"/>
  <c r="BJ39" i="85"/>
  <c r="BK37" i="85"/>
  <c r="BJ37" i="85"/>
  <c r="BK36" i="85"/>
  <c r="BJ36" i="85"/>
  <c r="BK35" i="85"/>
  <c r="BJ35" i="85"/>
  <c r="BK34" i="85"/>
  <c r="BJ34" i="85"/>
  <c r="BK33" i="85"/>
  <c r="BJ33" i="85"/>
  <c r="BK32" i="85"/>
  <c r="BJ32" i="85"/>
  <c r="BK30" i="85"/>
  <c r="BJ30" i="85"/>
  <c r="BK29" i="85"/>
  <c r="BJ29" i="85"/>
  <c r="BK28" i="85"/>
  <c r="BJ28" i="85"/>
  <c r="BK27" i="85"/>
  <c r="BJ27" i="85"/>
  <c r="BK26" i="85"/>
  <c r="BJ26" i="85"/>
  <c r="BK25" i="85"/>
  <c r="BJ25" i="85"/>
  <c r="BK23" i="85"/>
  <c r="BJ23" i="85"/>
  <c r="BK22" i="85"/>
  <c r="BJ22" i="85"/>
  <c r="BK21" i="85"/>
  <c r="BJ21" i="85"/>
  <c r="BK20" i="85"/>
  <c r="BJ20" i="85"/>
  <c r="BK18" i="85"/>
  <c r="BJ18" i="85"/>
  <c r="BK17" i="85"/>
  <c r="BJ17" i="85"/>
  <c r="BK16" i="85"/>
  <c r="BJ16" i="85"/>
  <c r="BK15" i="85"/>
  <c r="BJ15" i="85"/>
  <c r="BK14" i="85"/>
  <c r="BJ14" i="85"/>
  <c r="BK13" i="85"/>
  <c r="BJ13" i="85"/>
  <c r="BK11" i="85"/>
  <c r="BJ11" i="85"/>
  <c r="BK10" i="85"/>
  <c r="BJ10" i="85"/>
  <c r="BK9" i="85"/>
  <c r="BJ9" i="85"/>
  <c r="BK8" i="85"/>
  <c r="BJ8" i="85"/>
  <c r="BJ7" i="85"/>
  <c r="BJ6" i="85"/>
  <c r="AX83" i="85"/>
  <c r="AX77" i="85"/>
  <c r="AX63" i="85"/>
  <c r="AX53" i="85"/>
  <c r="AX44" i="85"/>
  <c r="AX38" i="85"/>
  <c r="AX31" i="85"/>
  <c r="AX24" i="85"/>
  <c r="AX19" i="85"/>
  <c r="AX12" i="85"/>
  <c r="AU83" i="85"/>
  <c r="AU77" i="85"/>
  <c r="AU63" i="85"/>
  <c r="AU53" i="85"/>
  <c r="AU44" i="85"/>
  <c r="AU38" i="85"/>
  <c r="AU31" i="85"/>
  <c r="AU24" i="85"/>
  <c r="AU19" i="85"/>
  <c r="AU12" i="85"/>
  <c r="AR83" i="85"/>
  <c r="AR77" i="85"/>
  <c r="AR63" i="85"/>
  <c r="AR53" i="85"/>
  <c r="AR44" i="85"/>
  <c r="AR38" i="85"/>
  <c r="AR31" i="85"/>
  <c r="AR24" i="85"/>
  <c r="AR19" i="85"/>
  <c r="AR12" i="85"/>
  <c r="AO83" i="85"/>
  <c r="AO77" i="85"/>
  <c r="AO63" i="85"/>
  <c r="AO53" i="85"/>
  <c r="AO44" i="85"/>
  <c r="AO38" i="85"/>
  <c r="AO31" i="85"/>
  <c r="AO24" i="85"/>
  <c r="AO19" i="85"/>
  <c r="AO12" i="85"/>
  <c r="AL83" i="85"/>
  <c r="AL77" i="85"/>
  <c r="AL63" i="85"/>
  <c r="AL53" i="85"/>
  <c r="AL44" i="85"/>
  <c r="AL38" i="85"/>
  <c r="AL31" i="85"/>
  <c r="AL24" i="85"/>
  <c r="AL19" i="85"/>
  <c r="AL12" i="85"/>
  <c r="AI83" i="85"/>
  <c r="J60" i="70"/>
  <c r="J61" i="70" s="1"/>
  <c r="AI77" i="85"/>
  <c r="AI63" i="85"/>
  <c r="AI53" i="85"/>
  <c r="AI44" i="85"/>
  <c r="AI38" i="85"/>
  <c r="AI31" i="85"/>
  <c r="AI24" i="85"/>
  <c r="AI19" i="85"/>
  <c r="AI12" i="85"/>
  <c r="AC83" i="85"/>
  <c r="AC77" i="85"/>
  <c r="AC63" i="85"/>
  <c r="AC53" i="85"/>
  <c r="AC44" i="85"/>
  <c r="AC38" i="85"/>
  <c r="AC31" i="85"/>
  <c r="AC24" i="85"/>
  <c r="AC19" i="85"/>
  <c r="AC12" i="85"/>
  <c r="Z83" i="85"/>
  <c r="Z77" i="85"/>
  <c r="Z63" i="85"/>
  <c r="Z53" i="85"/>
  <c r="Z44" i="85"/>
  <c r="Z38" i="85"/>
  <c r="Z31" i="85"/>
  <c r="Z24" i="85"/>
  <c r="Z19" i="85"/>
  <c r="Z12" i="85"/>
  <c r="W83" i="85"/>
  <c r="W77" i="85"/>
  <c r="W63" i="85"/>
  <c r="W53" i="85"/>
  <c r="W44" i="85"/>
  <c r="W38" i="85"/>
  <c r="W31" i="85"/>
  <c r="W24" i="85"/>
  <c r="W19" i="85"/>
  <c r="W12" i="85"/>
  <c r="T83" i="85"/>
  <c r="T77" i="85"/>
  <c r="T63" i="85"/>
  <c r="J15" i="70" s="1"/>
  <c r="T53" i="85"/>
  <c r="T44" i="85"/>
  <c r="T38" i="85"/>
  <c r="T31" i="85"/>
  <c r="T24" i="85"/>
  <c r="T19" i="85"/>
  <c r="T12" i="85"/>
  <c r="Q83" i="85"/>
  <c r="J26" i="70" s="1"/>
  <c r="Q77" i="85"/>
  <c r="Q63" i="85"/>
  <c r="Q53" i="85"/>
  <c r="Q44" i="85"/>
  <c r="Q38" i="85"/>
  <c r="Q31" i="85"/>
  <c r="Q24" i="85"/>
  <c r="Q19" i="85"/>
  <c r="Q12" i="85"/>
  <c r="N83" i="85"/>
  <c r="N77" i="85"/>
  <c r="N63" i="85"/>
  <c r="N53" i="85"/>
  <c r="N44" i="85"/>
  <c r="N38" i="85"/>
  <c r="N31" i="85"/>
  <c r="N24" i="85"/>
  <c r="N19" i="85"/>
  <c r="N12" i="85"/>
  <c r="K83" i="85"/>
  <c r="K77" i="85"/>
  <c r="K63" i="85"/>
  <c r="K53" i="85"/>
  <c r="K44" i="85"/>
  <c r="K38" i="85"/>
  <c r="K31" i="85"/>
  <c r="K24" i="85"/>
  <c r="K19" i="85"/>
  <c r="K12" i="85"/>
  <c r="H83" i="85"/>
  <c r="H77" i="85"/>
  <c r="H63" i="85"/>
  <c r="H53" i="85"/>
  <c r="H44" i="85"/>
  <c r="H38" i="85"/>
  <c r="H31" i="85"/>
  <c r="H24" i="85"/>
  <c r="H19" i="85"/>
  <c r="H12" i="85"/>
  <c r="E83" i="85"/>
  <c r="E77" i="85"/>
  <c r="E63" i="85"/>
  <c r="E53" i="85"/>
  <c r="E44" i="85"/>
  <c r="E38" i="85"/>
  <c r="E31" i="85"/>
  <c r="E24" i="85"/>
  <c r="E19" i="85"/>
  <c r="E12" i="85"/>
  <c r="AU93" i="84"/>
  <c r="AT93" i="84"/>
  <c r="AU86" i="84"/>
  <c r="AT86" i="84"/>
  <c r="AU70" i="84"/>
  <c r="AT70" i="84"/>
  <c r="AU62" i="84"/>
  <c r="AT62" i="84"/>
  <c r="AU61" i="84"/>
  <c r="AT61" i="84"/>
  <c r="AT63" i="84" s="1"/>
  <c r="AU48" i="84"/>
  <c r="AT48" i="84"/>
  <c r="AU42" i="84"/>
  <c r="AT42" i="84"/>
  <c r="AU35" i="84"/>
  <c r="AT35" i="84"/>
  <c r="AU28" i="84"/>
  <c r="AT28" i="84"/>
  <c r="AU17" i="84"/>
  <c r="AU21" i="84" s="1"/>
  <c r="AT17" i="84"/>
  <c r="AT21" i="84" s="1"/>
  <c r="AU11" i="84"/>
  <c r="AT11" i="84"/>
  <c r="BA92" i="84"/>
  <c r="AZ92" i="84"/>
  <c r="BA91" i="84"/>
  <c r="AZ91" i="84"/>
  <c r="BA90" i="84"/>
  <c r="AZ90" i="84"/>
  <c r="BA89" i="84"/>
  <c r="AZ89" i="84"/>
  <c r="BA88" i="84"/>
  <c r="AZ88" i="84"/>
  <c r="BA87" i="84"/>
  <c r="AZ87" i="84"/>
  <c r="BA85" i="84"/>
  <c r="AZ85" i="84"/>
  <c r="BA84" i="84"/>
  <c r="AZ84" i="84"/>
  <c r="BA83" i="84"/>
  <c r="AZ83" i="84"/>
  <c r="BA82" i="84"/>
  <c r="AZ82" i="84"/>
  <c r="BA81" i="84"/>
  <c r="AZ81" i="84"/>
  <c r="BA80" i="84"/>
  <c r="AZ80" i="84"/>
  <c r="BA79" i="84"/>
  <c r="AZ79" i="84"/>
  <c r="BA78" i="84"/>
  <c r="AZ78" i="84"/>
  <c r="BA77" i="84"/>
  <c r="AZ77" i="84"/>
  <c r="BA76" i="84"/>
  <c r="AZ76" i="84"/>
  <c r="BA75" i="84"/>
  <c r="AZ75" i="84"/>
  <c r="BA74" i="84"/>
  <c r="AZ74" i="84"/>
  <c r="BA73" i="84"/>
  <c r="AZ73" i="84"/>
  <c r="BA72" i="84"/>
  <c r="AZ72" i="84"/>
  <c r="BA71" i="84"/>
  <c r="AZ71" i="84"/>
  <c r="BA69" i="84"/>
  <c r="AZ69" i="84"/>
  <c r="BA67" i="84"/>
  <c r="AZ67" i="84"/>
  <c r="BA66" i="84"/>
  <c r="AZ66" i="84"/>
  <c r="BA65" i="84"/>
  <c r="AZ65" i="84"/>
  <c r="BA60" i="84"/>
  <c r="AZ60" i="84"/>
  <c r="BA59" i="84"/>
  <c r="AZ59" i="84"/>
  <c r="BA58" i="84"/>
  <c r="AZ58" i="84"/>
  <c r="BA57" i="84"/>
  <c r="AZ57" i="84"/>
  <c r="BA56" i="84"/>
  <c r="AZ56" i="84"/>
  <c r="BA55" i="84"/>
  <c r="AZ55" i="84"/>
  <c r="BA54" i="84"/>
  <c r="AZ54" i="84"/>
  <c r="BA53" i="84"/>
  <c r="AZ53" i="84"/>
  <c r="BA52" i="84"/>
  <c r="AZ52" i="84"/>
  <c r="BA51" i="84"/>
  <c r="AZ51" i="84"/>
  <c r="BA50" i="84"/>
  <c r="AZ50" i="84"/>
  <c r="BA49" i="84"/>
  <c r="AZ49" i="84"/>
  <c r="BA47" i="84"/>
  <c r="AZ47" i="84"/>
  <c r="BA46" i="84"/>
  <c r="AZ46" i="84"/>
  <c r="BA45" i="84"/>
  <c r="AZ45" i="84"/>
  <c r="BA44" i="84"/>
  <c r="AZ44" i="84"/>
  <c r="BA43" i="84"/>
  <c r="AZ43" i="84"/>
  <c r="BA41" i="84"/>
  <c r="AZ41" i="84"/>
  <c r="BA40" i="84"/>
  <c r="AZ40" i="84"/>
  <c r="BA39" i="84"/>
  <c r="AZ39" i="84"/>
  <c r="BA38" i="84"/>
  <c r="AZ38" i="84"/>
  <c r="BA37" i="84"/>
  <c r="AZ37" i="84"/>
  <c r="BA36" i="84"/>
  <c r="AZ36" i="84"/>
  <c r="BA34" i="84"/>
  <c r="AZ34" i="84"/>
  <c r="BA33" i="84"/>
  <c r="AZ33" i="84"/>
  <c r="BA32" i="84"/>
  <c r="AZ32" i="84"/>
  <c r="BA31" i="84"/>
  <c r="AZ31" i="84"/>
  <c r="BA30" i="84"/>
  <c r="AZ30" i="84"/>
  <c r="BA29" i="84"/>
  <c r="AZ29" i="84"/>
  <c r="BA27" i="84"/>
  <c r="AZ27" i="84"/>
  <c r="BA26" i="84"/>
  <c r="AZ26" i="84"/>
  <c r="BA25" i="84"/>
  <c r="AZ25" i="84"/>
  <c r="BA24" i="84"/>
  <c r="AZ24" i="84"/>
  <c r="BA23" i="84"/>
  <c r="AZ23" i="84"/>
  <c r="BA22" i="84"/>
  <c r="AZ22" i="84"/>
  <c r="BA20" i="84"/>
  <c r="AZ20" i="84"/>
  <c r="BA19" i="84"/>
  <c r="AZ19" i="84"/>
  <c r="BA18" i="84"/>
  <c r="AZ18" i="84"/>
  <c r="BA16" i="84"/>
  <c r="AZ16" i="84"/>
  <c r="BA15" i="84"/>
  <c r="AZ15" i="84"/>
  <c r="BA14" i="84"/>
  <c r="AZ14" i="84"/>
  <c r="BA13" i="84"/>
  <c r="AZ13" i="84"/>
  <c r="BA12" i="84"/>
  <c r="AZ12" i="84"/>
  <c r="BA10" i="84"/>
  <c r="AZ10" i="84"/>
  <c r="BA9" i="84"/>
  <c r="AZ9" i="84"/>
  <c r="BA8" i="84"/>
  <c r="AZ8" i="84"/>
  <c r="BA7" i="84"/>
  <c r="AZ7" i="84"/>
  <c r="BA6" i="84"/>
  <c r="AZ6" i="84"/>
  <c r="AR62" i="84"/>
  <c r="AQ62" i="84"/>
  <c r="AO62" i="84"/>
  <c r="AN62" i="84"/>
  <c r="AX93" i="84"/>
  <c r="AX86" i="84"/>
  <c r="AX70" i="84"/>
  <c r="AX61" i="84"/>
  <c r="AX48" i="84"/>
  <c r="AX42" i="84"/>
  <c r="AX35" i="84"/>
  <c r="AX28" i="84"/>
  <c r="AX21" i="84"/>
  <c r="AX17" i="84"/>
  <c r="AX11" i="84"/>
  <c r="AR93" i="84"/>
  <c r="AR86" i="84"/>
  <c r="AR70" i="84"/>
  <c r="AR61" i="84"/>
  <c r="AR63" i="84" s="1"/>
  <c r="AR48" i="84"/>
  <c r="AR42" i="84"/>
  <c r="AR35" i="84"/>
  <c r="AR28" i="84"/>
  <c r="AR17" i="84"/>
  <c r="AR21" i="84" s="1"/>
  <c r="AR11" i="84"/>
  <c r="AO93" i="84"/>
  <c r="AO86" i="84"/>
  <c r="AO70" i="84"/>
  <c r="AO61" i="84"/>
  <c r="AO63" i="84" s="1"/>
  <c r="AO48" i="84"/>
  <c r="AO42" i="84"/>
  <c r="AO35" i="84"/>
  <c r="AO28" i="84"/>
  <c r="AO17" i="84"/>
  <c r="AO21" i="84" s="1"/>
  <c r="AO11" i="84"/>
  <c r="AL93" i="84"/>
  <c r="AL86" i="84"/>
  <c r="AL70" i="84"/>
  <c r="AL61" i="84"/>
  <c r="AL48" i="84"/>
  <c r="AL42" i="84"/>
  <c r="AL35" i="84"/>
  <c r="AL28" i="84"/>
  <c r="AL21" i="84"/>
  <c r="AL17" i="84"/>
  <c r="AL11" i="84"/>
  <c r="AI93" i="84"/>
  <c r="AI86" i="84"/>
  <c r="AI70" i="84"/>
  <c r="AI61" i="84"/>
  <c r="AI48" i="84"/>
  <c r="AI42" i="84"/>
  <c r="AI35" i="84"/>
  <c r="AI28" i="84"/>
  <c r="AI21" i="84"/>
  <c r="AI17" i="84"/>
  <c r="AI11" i="84"/>
  <c r="AF93" i="84"/>
  <c r="AF86" i="84"/>
  <c r="AF70" i="84"/>
  <c r="AF61" i="84"/>
  <c r="AF48" i="84"/>
  <c r="AF42" i="84"/>
  <c r="AF35" i="84"/>
  <c r="AF28" i="84"/>
  <c r="AF21" i="84"/>
  <c r="AF17" i="84"/>
  <c r="AF11" i="84"/>
  <c r="Z93" i="84"/>
  <c r="Z86" i="84"/>
  <c r="Z70" i="84"/>
  <c r="Z61" i="84"/>
  <c r="Z48" i="84"/>
  <c r="Z42" i="84"/>
  <c r="Z35" i="84"/>
  <c r="Z28" i="84"/>
  <c r="Z21" i="84"/>
  <c r="Z17" i="84"/>
  <c r="Z11" i="84"/>
  <c r="W93" i="84"/>
  <c r="W86" i="84"/>
  <c r="W70" i="84"/>
  <c r="W61" i="84"/>
  <c r="W48" i="84"/>
  <c r="W42" i="84"/>
  <c r="W35" i="84"/>
  <c r="W28" i="84"/>
  <c r="W21" i="84"/>
  <c r="W17" i="84"/>
  <c r="W11" i="84"/>
  <c r="T93" i="84"/>
  <c r="E25" i="70" s="1"/>
  <c r="E27" i="70" s="1"/>
  <c r="T86" i="84"/>
  <c r="E83" i="77" s="1"/>
  <c r="E84" i="77" s="1"/>
  <c r="E20" i="70"/>
  <c r="E23" i="70" s="1"/>
  <c r="T70" i="84"/>
  <c r="E15" i="70" s="1"/>
  <c r="T61" i="84"/>
  <c r="T48" i="84"/>
  <c r="T42" i="84"/>
  <c r="T35" i="84"/>
  <c r="T28" i="84"/>
  <c r="T21" i="84"/>
  <c r="T17" i="84"/>
  <c r="T11" i="84"/>
  <c r="Q93" i="84"/>
  <c r="Q86" i="84"/>
  <c r="Q70" i="84"/>
  <c r="Q61" i="84"/>
  <c r="Q48" i="84"/>
  <c r="Q42" i="84"/>
  <c r="Q35" i="84"/>
  <c r="Q28" i="84"/>
  <c r="Q21" i="84"/>
  <c r="Q17" i="84"/>
  <c r="Q11" i="84"/>
  <c r="N11" i="84"/>
  <c r="N93" i="84"/>
  <c r="N86" i="84"/>
  <c r="N70" i="84"/>
  <c r="N61" i="84"/>
  <c r="N48" i="84"/>
  <c r="N42" i="84"/>
  <c r="N35" i="84"/>
  <c r="N28" i="84"/>
  <c r="N21" i="84"/>
  <c r="N17" i="84"/>
  <c r="K93" i="84"/>
  <c r="K86" i="84"/>
  <c r="K70" i="84"/>
  <c r="K61" i="84"/>
  <c r="K48" i="84"/>
  <c r="K42" i="84"/>
  <c r="K35" i="84"/>
  <c r="K28" i="84"/>
  <c r="K21" i="84"/>
  <c r="K17" i="84"/>
  <c r="K11" i="84"/>
  <c r="H93" i="84"/>
  <c r="G93" i="84"/>
  <c r="H86" i="84"/>
  <c r="G86" i="84"/>
  <c r="H70" i="84"/>
  <c r="G70" i="84"/>
  <c r="H61" i="84"/>
  <c r="G61" i="84"/>
  <c r="H48" i="84"/>
  <c r="G48" i="84"/>
  <c r="H42" i="84"/>
  <c r="G42" i="84"/>
  <c r="H35" i="84"/>
  <c r="G35" i="84"/>
  <c r="H28" i="84"/>
  <c r="G28" i="84"/>
  <c r="H21" i="84"/>
  <c r="G21" i="84"/>
  <c r="H17" i="84"/>
  <c r="G17" i="84"/>
  <c r="H11" i="84"/>
  <c r="G11" i="84"/>
  <c r="E70" i="84"/>
  <c r="E61" i="84"/>
  <c r="E48" i="84"/>
  <c r="E42" i="84"/>
  <c r="E35" i="84"/>
  <c r="E28" i="84"/>
  <c r="E21" i="84"/>
  <c r="E17" i="84"/>
  <c r="E11" i="84"/>
  <c r="D91" i="77"/>
  <c r="D93" i="77" s="1"/>
  <c r="D84" i="77"/>
  <c r="D86" i="77" s="1"/>
  <c r="D80" i="77"/>
  <c r="D63" i="77"/>
  <c r="D48" i="77"/>
  <c r="D43" i="77"/>
  <c r="D45" i="67"/>
  <c r="D29" i="67"/>
  <c r="D24" i="67"/>
  <c r="D16" i="67"/>
  <c r="E24" i="67"/>
  <c r="E29" i="67"/>
  <c r="H15" i="86"/>
  <c r="D12" i="86"/>
  <c r="H8" i="86"/>
  <c r="H9" i="86"/>
  <c r="H10" i="86"/>
  <c r="H11" i="86"/>
  <c r="H7" i="86"/>
  <c r="D22" i="79"/>
  <c r="AY83" i="85"/>
  <c r="AV83" i="85"/>
  <c r="AS83" i="85"/>
  <c r="AP83" i="85"/>
  <c r="AM83" i="85"/>
  <c r="AD83" i="85"/>
  <c r="AA83" i="85"/>
  <c r="X83" i="85"/>
  <c r="U83" i="85"/>
  <c r="R83" i="85"/>
  <c r="E50" i="65" s="1"/>
  <c r="E51" i="65" s="1"/>
  <c r="O83" i="85"/>
  <c r="L83" i="85"/>
  <c r="I83" i="85"/>
  <c r="F83" i="85"/>
  <c r="D83" i="85"/>
  <c r="AY77" i="85"/>
  <c r="AV77" i="85"/>
  <c r="AS77" i="85"/>
  <c r="AP77" i="85"/>
  <c r="AM77" i="85"/>
  <c r="AD77" i="85"/>
  <c r="AA77" i="85"/>
  <c r="X77" i="85"/>
  <c r="U77" i="85"/>
  <c r="R77" i="85"/>
  <c r="O77" i="85"/>
  <c r="L77" i="85"/>
  <c r="I77" i="85"/>
  <c r="F77" i="85"/>
  <c r="D77" i="85"/>
  <c r="AY63" i="85"/>
  <c r="AV63" i="85"/>
  <c r="AS63" i="85"/>
  <c r="AP63" i="85"/>
  <c r="AM63" i="85"/>
  <c r="AD63" i="85"/>
  <c r="AA63" i="85"/>
  <c r="X63" i="85"/>
  <c r="U63" i="85"/>
  <c r="K15" i="70" s="1"/>
  <c r="R63" i="85"/>
  <c r="O63" i="85"/>
  <c r="L63" i="85"/>
  <c r="I63" i="85"/>
  <c r="F63" i="85"/>
  <c r="D63" i="85"/>
  <c r="AY53" i="85"/>
  <c r="AV53" i="85"/>
  <c r="AS53" i="85"/>
  <c r="AP53" i="85"/>
  <c r="AM53" i="85"/>
  <c r="AJ53" i="85"/>
  <c r="AD53" i="85"/>
  <c r="AA53" i="85"/>
  <c r="X53" i="85"/>
  <c r="U53" i="85"/>
  <c r="R53" i="85"/>
  <c r="O53" i="85"/>
  <c r="L53" i="85"/>
  <c r="I53" i="85"/>
  <c r="F53" i="85"/>
  <c r="D53" i="85"/>
  <c r="AY44" i="85"/>
  <c r="AV44" i="85"/>
  <c r="AS44" i="85"/>
  <c r="AP44" i="85"/>
  <c r="AM44" i="85"/>
  <c r="AJ44" i="85"/>
  <c r="AD44" i="85"/>
  <c r="AA44" i="85"/>
  <c r="X44" i="85"/>
  <c r="U44" i="85"/>
  <c r="R44" i="85"/>
  <c r="O44" i="85"/>
  <c r="L44" i="85"/>
  <c r="I44" i="85"/>
  <c r="F44" i="85"/>
  <c r="AY38" i="85"/>
  <c r="AV38" i="85"/>
  <c r="AS38" i="85"/>
  <c r="AP38" i="85"/>
  <c r="AM38" i="85"/>
  <c r="AJ38" i="85"/>
  <c r="AD38" i="85"/>
  <c r="AA38" i="85"/>
  <c r="X38" i="85"/>
  <c r="U38" i="85"/>
  <c r="R38" i="85"/>
  <c r="O38" i="85"/>
  <c r="L38" i="85"/>
  <c r="I38" i="85"/>
  <c r="F38" i="85"/>
  <c r="D38" i="85"/>
  <c r="AY31" i="85"/>
  <c r="AV31" i="85"/>
  <c r="AS31" i="85"/>
  <c r="AP31" i="85"/>
  <c r="AM31" i="85"/>
  <c r="AJ31" i="85"/>
  <c r="AD31" i="85"/>
  <c r="AA31" i="85"/>
  <c r="X31" i="85"/>
  <c r="U31" i="85"/>
  <c r="R31" i="85"/>
  <c r="O31" i="85"/>
  <c r="L31" i="85"/>
  <c r="I31" i="85"/>
  <c r="F31" i="85"/>
  <c r="AY24" i="85"/>
  <c r="AV24" i="85"/>
  <c r="AS24" i="85"/>
  <c r="AP24" i="85"/>
  <c r="AM24" i="85"/>
  <c r="AJ24" i="85"/>
  <c r="AD24" i="85"/>
  <c r="AA24" i="85"/>
  <c r="X24" i="85"/>
  <c r="U24" i="85"/>
  <c r="R24" i="85"/>
  <c r="O24" i="85"/>
  <c r="L24" i="85"/>
  <c r="I24" i="85"/>
  <c r="F24" i="85"/>
  <c r="AY19" i="85"/>
  <c r="AV19" i="85"/>
  <c r="AS19" i="85"/>
  <c r="AP19" i="85"/>
  <c r="AM19" i="85"/>
  <c r="AJ19" i="85"/>
  <c r="AD19" i="85"/>
  <c r="AA19" i="85"/>
  <c r="X19" i="85"/>
  <c r="U19" i="85"/>
  <c r="R19" i="85"/>
  <c r="O19" i="85"/>
  <c r="L19" i="85"/>
  <c r="I19" i="85"/>
  <c r="F19" i="85"/>
  <c r="D19" i="85"/>
  <c r="AY12" i="85"/>
  <c r="AV12" i="85"/>
  <c r="AS12" i="85"/>
  <c r="AP12" i="85"/>
  <c r="AM12" i="85"/>
  <c r="AJ12" i="85"/>
  <c r="AA12" i="85"/>
  <c r="X12" i="85"/>
  <c r="U12" i="85"/>
  <c r="R12" i="85"/>
  <c r="O12" i="85"/>
  <c r="L12" i="85"/>
  <c r="I12" i="85"/>
  <c r="F12" i="85"/>
  <c r="D12" i="85"/>
  <c r="AW93" i="84"/>
  <c r="AQ93" i="84"/>
  <c r="AN93" i="84"/>
  <c r="AK93" i="84"/>
  <c r="AH93" i="84"/>
  <c r="AE93" i="84"/>
  <c r="Y93" i="84"/>
  <c r="V93" i="84"/>
  <c r="S93" i="84"/>
  <c r="D25" i="70" s="1"/>
  <c r="D27" i="70" s="1"/>
  <c r="P93" i="84"/>
  <c r="M93" i="84"/>
  <c r="J93" i="84"/>
  <c r="D93" i="84"/>
  <c r="AW86" i="84"/>
  <c r="AQ86" i="84"/>
  <c r="AN86" i="84"/>
  <c r="AK86" i="84"/>
  <c r="AH86" i="84"/>
  <c r="AE86" i="84"/>
  <c r="Y86" i="84"/>
  <c r="V86" i="84"/>
  <c r="S86" i="84"/>
  <c r="D20" i="70" s="1"/>
  <c r="D23" i="70" s="1"/>
  <c r="P86" i="84"/>
  <c r="M86" i="84"/>
  <c r="J86" i="84"/>
  <c r="D86" i="84"/>
  <c r="AW70" i="84"/>
  <c r="AQ70" i="84"/>
  <c r="AN70" i="84"/>
  <c r="AK70" i="84"/>
  <c r="AH70" i="84"/>
  <c r="AE70" i="84"/>
  <c r="Y70" i="84"/>
  <c r="V70" i="84"/>
  <c r="F18" i="70" s="1"/>
  <c r="S70" i="84"/>
  <c r="D15" i="70" s="1"/>
  <c r="P70" i="84"/>
  <c r="M70" i="84"/>
  <c r="J70" i="84"/>
  <c r="D70" i="84"/>
  <c r="AW61" i="84"/>
  <c r="AQ61" i="84"/>
  <c r="AQ63" i="84" s="1"/>
  <c r="AN61" i="84"/>
  <c r="AN63" i="84" s="1"/>
  <c r="AK61" i="84"/>
  <c r="AH61" i="84"/>
  <c r="AE61" i="84"/>
  <c r="Y61" i="84"/>
  <c r="V61" i="84"/>
  <c r="S61" i="84"/>
  <c r="P61" i="84"/>
  <c r="M61" i="84"/>
  <c r="J61" i="84"/>
  <c r="D61" i="84"/>
  <c r="AW48" i="84"/>
  <c r="AQ48" i="84"/>
  <c r="AN48" i="84"/>
  <c r="AK48" i="84"/>
  <c r="AH48" i="84"/>
  <c r="AE48" i="84"/>
  <c r="Y48" i="84"/>
  <c r="V48" i="84"/>
  <c r="S48" i="84"/>
  <c r="P48" i="84"/>
  <c r="M48" i="84"/>
  <c r="J48" i="84"/>
  <c r="D48" i="84"/>
  <c r="AW42" i="84"/>
  <c r="AQ42" i="84"/>
  <c r="AN42" i="84"/>
  <c r="AK42" i="84"/>
  <c r="AH42" i="84"/>
  <c r="AE42" i="84"/>
  <c r="Y42" i="84"/>
  <c r="V42" i="84"/>
  <c r="S42" i="84"/>
  <c r="P42" i="84"/>
  <c r="M42" i="84"/>
  <c r="J42" i="84"/>
  <c r="D42" i="84"/>
  <c r="AW35" i="84"/>
  <c r="AQ35" i="84"/>
  <c r="AN35" i="84"/>
  <c r="AK35" i="84"/>
  <c r="AH35" i="84"/>
  <c r="AE35" i="84"/>
  <c r="Y35" i="84"/>
  <c r="V35" i="84"/>
  <c r="S35" i="84"/>
  <c r="P35" i="84"/>
  <c r="M35" i="84"/>
  <c r="J35" i="84"/>
  <c r="D35" i="84"/>
  <c r="AW28" i="84"/>
  <c r="AQ28" i="84"/>
  <c r="AN28" i="84"/>
  <c r="AK28" i="84"/>
  <c r="AH28" i="84"/>
  <c r="AE28" i="84"/>
  <c r="Y28" i="84"/>
  <c r="V28" i="84"/>
  <c r="S28" i="84"/>
  <c r="P28" i="84"/>
  <c r="M28" i="84"/>
  <c r="J28" i="84"/>
  <c r="D28" i="84"/>
  <c r="AW21" i="84"/>
  <c r="AK21" i="84"/>
  <c r="AH21" i="84"/>
  <c r="AE21" i="84"/>
  <c r="Y21" i="84"/>
  <c r="V21" i="84"/>
  <c r="S21" i="84"/>
  <c r="P21" i="84"/>
  <c r="M21" i="84"/>
  <c r="J21" i="84"/>
  <c r="D21" i="84"/>
  <c r="AW17" i="84"/>
  <c r="AQ17" i="84"/>
  <c r="AQ21" i="84" s="1"/>
  <c r="AN17" i="84"/>
  <c r="AN21" i="84" s="1"/>
  <c r="AK17" i="84"/>
  <c r="AH17" i="84"/>
  <c r="AE17" i="84"/>
  <c r="Y17" i="84"/>
  <c r="V17" i="84"/>
  <c r="S17" i="84"/>
  <c r="P17" i="84"/>
  <c r="M17" i="84"/>
  <c r="J17" i="84"/>
  <c r="D17" i="84"/>
  <c r="AW11" i="84"/>
  <c r="AQ11" i="84"/>
  <c r="AN11" i="84"/>
  <c r="AK11" i="84"/>
  <c r="AH11" i="84"/>
  <c r="AE11" i="84"/>
  <c r="Y11" i="84"/>
  <c r="V11" i="84"/>
  <c r="S11" i="84"/>
  <c r="P11" i="84"/>
  <c r="M11" i="84"/>
  <c r="J11" i="84"/>
  <c r="D11" i="84"/>
  <c r="I91" i="77"/>
  <c r="I93" i="77" s="1"/>
  <c r="I84" i="77"/>
  <c r="I86" i="77"/>
  <c r="I80" i="77"/>
  <c r="I63" i="77"/>
  <c r="I48" i="77"/>
  <c r="I25" i="77"/>
  <c r="I13" i="77"/>
  <c r="H51" i="65"/>
  <c r="G51" i="65"/>
  <c r="C51" i="65"/>
  <c r="H48" i="65"/>
  <c r="G48" i="65"/>
  <c r="C48" i="65"/>
  <c r="F9" i="83"/>
  <c r="C14" i="57"/>
  <c r="G9" i="75"/>
  <c r="G8" i="75"/>
  <c r="G7" i="75"/>
  <c r="G6" i="75"/>
  <c r="H10" i="75"/>
  <c r="J10" i="75"/>
  <c r="I10" i="75"/>
  <c r="F10" i="75"/>
  <c r="E10" i="75"/>
  <c r="D10" i="75"/>
  <c r="C7" i="75"/>
  <c r="C8" i="75"/>
  <c r="C6" i="75" s="1"/>
  <c r="C10" i="75" s="1"/>
  <c r="L8" i="59"/>
  <c r="N8" i="59"/>
  <c r="M8" i="59"/>
  <c r="K8" i="59"/>
  <c r="J8" i="59"/>
  <c r="I8" i="59"/>
  <c r="H8" i="59"/>
  <c r="G8" i="59"/>
  <c r="F8" i="59"/>
  <c r="O7" i="59"/>
  <c r="O6" i="59"/>
  <c r="O5" i="59"/>
  <c r="E49" i="61"/>
  <c r="K11" i="81"/>
  <c r="K12" i="81"/>
  <c r="K13" i="81"/>
  <c r="K17" i="81"/>
  <c r="K16" i="81"/>
  <c r="H46" i="65"/>
  <c r="G46" i="65"/>
  <c r="C46" i="65"/>
  <c r="H13" i="77"/>
  <c r="G13" i="77"/>
  <c r="I49" i="61"/>
  <c r="I78" i="61"/>
  <c r="H78" i="61"/>
  <c r="G78" i="61"/>
  <c r="E78" i="61"/>
  <c r="C78" i="61"/>
  <c r="C54" i="61"/>
  <c r="H49" i="61"/>
  <c r="H67" i="61" s="1"/>
  <c r="H79" i="61" s="1"/>
  <c r="G49" i="61"/>
  <c r="G67" i="61" s="1"/>
  <c r="G79" i="61" s="1"/>
  <c r="C49" i="61"/>
  <c r="K8" i="81"/>
  <c r="K6" i="81"/>
  <c r="K5" i="81"/>
  <c r="K4" i="81"/>
  <c r="B7" i="81"/>
  <c r="B14" i="81"/>
  <c r="B19" i="81" s="1"/>
  <c r="B18" i="81"/>
  <c r="O12" i="57"/>
  <c r="H91" i="77"/>
  <c r="H93" i="77" s="1"/>
  <c r="G91" i="77"/>
  <c r="G93" i="77" s="1"/>
  <c r="C91" i="77"/>
  <c r="C93" i="77" s="1"/>
  <c r="I27" i="70"/>
  <c r="I23" i="70"/>
  <c r="C27" i="70"/>
  <c r="C40" i="70"/>
  <c r="J18" i="81"/>
  <c r="I18" i="81"/>
  <c r="H18" i="81"/>
  <c r="G18" i="81"/>
  <c r="F18" i="81"/>
  <c r="E18" i="81"/>
  <c r="D18" i="81"/>
  <c r="D19" i="81" s="1"/>
  <c r="C18" i="81"/>
  <c r="I61" i="70"/>
  <c r="I73" i="70"/>
  <c r="C73" i="70"/>
  <c r="G84" i="77"/>
  <c r="G86" i="77" s="1"/>
  <c r="H84" i="77"/>
  <c r="H86" i="77" s="1"/>
  <c r="G70" i="65"/>
  <c r="G60" i="65"/>
  <c r="G67" i="65" s="1"/>
  <c r="G71" i="65" s="1"/>
  <c r="G38" i="65"/>
  <c r="G35" i="65"/>
  <c r="G16" i="65"/>
  <c r="H80" i="77"/>
  <c r="H63" i="77"/>
  <c r="H48" i="77"/>
  <c r="H25" i="77"/>
  <c r="G25" i="77"/>
  <c r="G48" i="77"/>
  <c r="G63" i="77"/>
  <c r="G80" i="77"/>
  <c r="I40" i="70"/>
  <c r="I18" i="70"/>
  <c r="I52" i="70"/>
  <c r="C52" i="70"/>
  <c r="C62" i="70" s="1"/>
  <c r="I12" i="70"/>
  <c r="C18" i="70"/>
  <c r="C12" i="70"/>
  <c r="O23" i="57"/>
  <c r="O13" i="57"/>
  <c r="O11" i="57"/>
  <c r="O10" i="57"/>
  <c r="O9" i="57"/>
  <c r="O8" i="57"/>
  <c r="H38" i="65"/>
  <c r="C38" i="65"/>
  <c r="C84" i="77"/>
  <c r="C86" i="77" s="1"/>
  <c r="G50" i="78"/>
  <c r="G39" i="78"/>
  <c r="G44" i="78" s="1"/>
  <c r="G32" i="78"/>
  <c r="G7" i="78"/>
  <c r="G25" i="78" s="1"/>
  <c r="O7" i="57"/>
  <c r="D18" i="79"/>
  <c r="D14" i="79"/>
  <c r="D11" i="79"/>
  <c r="H35" i="65"/>
  <c r="C35" i="65"/>
  <c r="C80" i="77"/>
  <c r="I58" i="70"/>
  <c r="I55" i="70"/>
  <c r="I62" i="70" s="1"/>
  <c r="I74" i="70" s="1"/>
  <c r="C23" i="70"/>
  <c r="D14" i="57"/>
  <c r="E14" i="57"/>
  <c r="F14" i="57"/>
  <c r="G14" i="57"/>
  <c r="H14" i="57"/>
  <c r="I14" i="57"/>
  <c r="J14" i="57"/>
  <c r="K14" i="57"/>
  <c r="L14" i="57"/>
  <c r="M14" i="57"/>
  <c r="N14" i="57"/>
  <c r="N26" i="57" s="1"/>
  <c r="O24" i="57"/>
  <c r="O18" i="57"/>
  <c r="C25" i="57"/>
  <c r="D25" i="57"/>
  <c r="D26" i="57" s="1"/>
  <c r="E25" i="57"/>
  <c r="F25" i="57"/>
  <c r="G25" i="57"/>
  <c r="G26" i="57" s="1"/>
  <c r="H25" i="57"/>
  <c r="H26" i="57" s="1"/>
  <c r="I25" i="57"/>
  <c r="J25" i="57"/>
  <c r="K25" i="57"/>
  <c r="L25" i="57"/>
  <c r="M25" i="57"/>
  <c r="O20" i="57"/>
  <c r="O5" i="57"/>
  <c r="C45" i="67"/>
  <c r="C51" i="67" s="1"/>
  <c r="C56" i="67" s="1"/>
  <c r="C55" i="67"/>
  <c r="K3" i="81"/>
  <c r="D7" i="78"/>
  <c r="D25" i="78" s="1"/>
  <c r="C48" i="77"/>
  <c r="H70" i="65"/>
  <c r="C70" i="65"/>
  <c r="C25" i="77"/>
  <c r="C63" i="77"/>
  <c r="C43" i="77"/>
  <c r="C13" i="77"/>
  <c r="C29" i="67"/>
  <c r="C24" i="67"/>
  <c r="C16" i="67"/>
  <c r="J11" i="58"/>
  <c r="J13" i="58" s="1"/>
  <c r="G11" i="58"/>
  <c r="G13" i="58" s="1"/>
  <c r="C13" i="67"/>
  <c r="C33" i="67"/>
  <c r="C37" i="67"/>
  <c r="J14" i="81"/>
  <c r="I14" i="81"/>
  <c r="H14" i="81"/>
  <c r="G14" i="81"/>
  <c r="F14" i="81"/>
  <c r="F19" i="81" s="1"/>
  <c r="E14" i="81"/>
  <c r="D14" i="81"/>
  <c r="C14" i="81"/>
  <c r="J7" i="81"/>
  <c r="I7" i="81"/>
  <c r="H7" i="81"/>
  <c r="G7" i="81"/>
  <c r="F7" i="81"/>
  <c r="E7" i="81"/>
  <c r="E19" i="81" s="1"/>
  <c r="D7" i="81"/>
  <c r="C7" i="81"/>
  <c r="K10" i="81"/>
  <c r="K14" i="81" s="1"/>
  <c r="C18" i="79"/>
  <c r="C14" i="79"/>
  <c r="C11" i="79"/>
  <c r="C23" i="79" s="1"/>
  <c r="D50" i="78"/>
  <c r="D44" i="78"/>
  <c r="D32" i="78"/>
  <c r="C60" i="65"/>
  <c r="C67" i="65" s="1"/>
  <c r="C71" i="65" s="1"/>
  <c r="H60" i="65"/>
  <c r="C16" i="65"/>
  <c r="H16" i="65"/>
  <c r="E8" i="59"/>
  <c r="O16" i="57"/>
  <c r="O17" i="57"/>
  <c r="O4" i="57"/>
  <c r="O6" i="57"/>
  <c r="K8" i="58"/>
  <c r="K6" i="58"/>
  <c r="K10" i="58"/>
  <c r="J57" i="70"/>
  <c r="J58" i="70" s="1"/>
  <c r="BK6" i="85"/>
  <c r="K26" i="70"/>
  <c r="AD12" i="85"/>
  <c r="J20" i="70"/>
  <c r="J23" i="70" s="1"/>
  <c r="F26" i="57"/>
  <c r="E67" i="61"/>
  <c r="H67" i="65" l="1"/>
  <c r="H71" i="65" s="1"/>
  <c r="G41" i="65"/>
  <c r="D67" i="65"/>
  <c r="D71" i="65" s="1"/>
  <c r="G12" i="86"/>
  <c r="E18" i="86"/>
  <c r="C74" i="70"/>
  <c r="G52" i="65"/>
  <c r="G26" i="77"/>
  <c r="E23" i="79"/>
  <c r="E79" i="61"/>
  <c r="C19" i="81"/>
  <c r="C26" i="77"/>
  <c r="O8" i="59"/>
  <c r="H17" i="86"/>
  <c r="BA93" i="84"/>
  <c r="L8" i="83" s="1"/>
  <c r="J25" i="70"/>
  <c r="J27" i="70" s="1"/>
  <c r="J14" i="70"/>
  <c r="J18" i="70" s="1"/>
  <c r="AL56" i="85"/>
  <c r="AL84" i="85" s="1"/>
  <c r="D53" i="67" s="1"/>
  <c r="AR56" i="85"/>
  <c r="AR84" i="85" s="1"/>
  <c r="J50" i="70" s="1"/>
  <c r="AX56" i="85"/>
  <c r="AX84" i="85" s="1"/>
  <c r="E7" i="67"/>
  <c r="E9" i="77" s="1"/>
  <c r="H19" i="81"/>
  <c r="M26" i="57"/>
  <c r="I26" i="57"/>
  <c r="G10" i="75"/>
  <c r="F18" i="86"/>
  <c r="E29" i="60"/>
  <c r="E31" i="60" s="1"/>
  <c r="E50" i="67" s="1"/>
  <c r="H41" i="65"/>
  <c r="H52" i="65" s="1"/>
  <c r="I19" i="81"/>
  <c r="AJ94" i="84"/>
  <c r="F35" i="67" s="1"/>
  <c r="F48" i="70"/>
  <c r="F57" i="77"/>
  <c r="F63" i="77" s="1"/>
  <c r="F53" i="67"/>
  <c r="L47" i="70"/>
  <c r="AM94" i="84"/>
  <c r="F36" i="67" s="1"/>
  <c r="F49" i="70"/>
  <c r="Y84" i="85"/>
  <c r="L9" i="70"/>
  <c r="C41" i="65"/>
  <c r="C52" i="65" s="1"/>
  <c r="D46" i="78"/>
  <c r="D52" i="78" s="1"/>
  <c r="J19" i="81"/>
  <c r="E26" i="57"/>
  <c r="I67" i="61"/>
  <c r="I79" i="61" s="1"/>
  <c r="C26" i="57"/>
  <c r="I26" i="77"/>
  <c r="I64" i="77" s="1"/>
  <c r="AZ86" i="84"/>
  <c r="K7" i="83" s="1"/>
  <c r="AZ93" i="84"/>
  <c r="K8" i="83" s="1"/>
  <c r="H56" i="85"/>
  <c r="H84" i="85" s="1"/>
  <c r="D46" i="67" s="1"/>
  <c r="BJ77" i="85"/>
  <c r="C7" i="83" s="1"/>
  <c r="T56" i="85"/>
  <c r="T84" i="85" s="1"/>
  <c r="Z56" i="85"/>
  <c r="Z84" i="85" s="1"/>
  <c r="F38" i="65" s="1"/>
  <c r="D67" i="61"/>
  <c r="AA94" i="84"/>
  <c r="F32" i="67" s="1"/>
  <c r="F8" i="70"/>
  <c r="P84" i="85"/>
  <c r="F48" i="67" s="1"/>
  <c r="L6" i="70"/>
  <c r="AW84" i="85"/>
  <c r="L49" i="70"/>
  <c r="BI84" i="85"/>
  <c r="L32" i="70"/>
  <c r="F39" i="65"/>
  <c r="L10" i="70"/>
  <c r="AG94" i="84"/>
  <c r="F47" i="70"/>
  <c r="G19" i="81"/>
  <c r="C58" i="67"/>
  <c r="G64" i="77"/>
  <c r="AO56" i="85"/>
  <c r="J48" i="70" s="1"/>
  <c r="AU56" i="85"/>
  <c r="F70" i="65" s="1"/>
  <c r="F71" i="65" s="1"/>
  <c r="G18" i="86"/>
  <c r="C18" i="86"/>
  <c r="D29" i="60"/>
  <c r="D31" i="60" s="1"/>
  <c r="F94" i="84"/>
  <c r="F5" i="70"/>
  <c r="G84" i="85"/>
  <c r="L5" i="70"/>
  <c r="O94" i="84"/>
  <c r="F15" i="67" s="1"/>
  <c r="F46" i="70"/>
  <c r="F49" i="67"/>
  <c r="BC84" i="85"/>
  <c r="F57" i="67" s="1"/>
  <c r="L65" i="70"/>
  <c r="L73" i="70" s="1"/>
  <c r="X94" i="84"/>
  <c r="F31" i="67" s="1"/>
  <c r="F50" i="77"/>
  <c r="F55" i="77" s="1"/>
  <c r="F9" i="70"/>
  <c r="E89" i="77"/>
  <c r="E91" i="77" s="1"/>
  <c r="E93" i="77" s="1"/>
  <c r="K26" i="57"/>
  <c r="D23" i="79"/>
  <c r="C67" i="61"/>
  <c r="C79" i="61" s="1"/>
  <c r="K18" i="81"/>
  <c r="F89" i="77"/>
  <c r="F91" i="77" s="1"/>
  <c r="F93" i="77" s="1"/>
  <c r="F25" i="70"/>
  <c r="F27" i="70" s="1"/>
  <c r="H12" i="86"/>
  <c r="BA86" i="84"/>
  <c r="E56" i="85"/>
  <c r="E84" i="85" s="1"/>
  <c r="AC56" i="85"/>
  <c r="E10" i="77"/>
  <c r="F10" i="77"/>
  <c r="F13" i="77" s="1"/>
  <c r="F26" i="77" s="1"/>
  <c r="F8" i="67"/>
  <c r="E67" i="65"/>
  <c r="U94" i="84"/>
  <c r="F25" i="67" s="1"/>
  <c r="F44" i="77"/>
  <c r="F7" i="70"/>
  <c r="AK84" i="85"/>
  <c r="F52" i="67" s="1"/>
  <c r="L46" i="70"/>
  <c r="AQ84" i="85"/>
  <c r="F54" i="67" s="1"/>
  <c r="L48" i="70"/>
  <c r="L40" i="70"/>
  <c r="F39" i="67"/>
  <c r="J26" i="57"/>
  <c r="O25" i="57"/>
  <c r="O14" i="57"/>
  <c r="L26" i="57"/>
  <c r="D79" i="61"/>
  <c r="H26" i="77"/>
  <c r="D13" i="77"/>
  <c r="D26" i="77" s="1"/>
  <c r="D64" i="77" s="1"/>
  <c r="G46" i="78"/>
  <c r="G52" i="78" s="1"/>
  <c r="K25" i="70"/>
  <c r="K27" i="70" s="1"/>
  <c r="K20" i="70"/>
  <c r="K23" i="70" s="1"/>
  <c r="BL56" i="85"/>
  <c r="AC84" i="85"/>
  <c r="D50" i="67" s="1"/>
  <c r="BJ38" i="85"/>
  <c r="BJ31" i="85"/>
  <c r="BJ53" i="85"/>
  <c r="BH56" i="85"/>
  <c r="BH84" i="85" s="1"/>
  <c r="BE56" i="85"/>
  <c r="K31" i="70" s="1"/>
  <c r="AV56" i="85"/>
  <c r="AV84" i="85" s="1"/>
  <c r="BG56" i="85"/>
  <c r="BG84" i="85" s="1"/>
  <c r="BJ63" i="85"/>
  <c r="C6" i="83" s="1"/>
  <c r="AM56" i="85"/>
  <c r="AM84" i="85" s="1"/>
  <c r="AY56" i="85"/>
  <c r="BA56" i="85"/>
  <c r="J65" i="70" s="1"/>
  <c r="J73" i="70" s="1"/>
  <c r="J49" i="70"/>
  <c r="L56" i="85"/>
  <c r="L84" i="85" s="1"/>
  <c r="E47" i="67" s="1"/>
  <c r="O56" i="85"/>
  <c r="K6" i="70" s="1"/>
  <c r="BK38" i="85"/>
  <c r="BK63" i="85"/>
  <c r="AJ56" i="85"/>
  <c r="K46" i="70" s="1"/>
  <c r="BK44" i="85"/>
  <c r="BK83" i="85"/>
  <c r="H8" i="83" s="1"/>
  <c r="J8" i="83" s="1"/>
  <c r="N8" i="83" s="1"/>
  <c r="J47" i="70"/>
  <c r="AI56" i="85"/>
  <c r="AI84" i="85" s="1"/>
  <c r="D52" i="67" s="1"/>
  <c r="AP56" i="85"/>
  <c r="D56" i="85"/>
  <c r="D84" i="85" s="1"/>
  <c r="BK24" i="85"/>
  <c r="BK53" i="85"/>
  <c r="K14" i="70"/>
  <c r="K18" i="70" s="1"/>
  <c r="W56" i="85"/>
  <c r="BJ44" i="85"/>
  <c r="BB56" i="85"/>
  <c r="K65" i="70" s="1"/>
  <c r="K73" i="70" s="1"/>
  <c r="X56" i="85"/>
  <c r="AA56" i="85"/>
  <c r="AS56" i="85"/>
  <c r="E69" i="65" s="1"/>
  <c r="E70" i="65" s="1"/>
  <c r="E71" i="65" s="1"/>
  <c r="BK19" i="85"/>
  <c r="Q56" i="85"/>
  <c r="J10" i="70" s="1"/>
  <c r="BB64" i="84"/>
  <c r="E18" i="70"/>
  <c r="AZ62" i="84"/>
  <c r="BA62" i="84"/>
  <c r="AZ63" i="84"/>
  <c r="D18" i="70"/>
  <c r="AT64" i="84"/>
  <c r="D33" i="70" s="1"/>
  <c r="D40" i="70" s="1"/>
  <c r="E80" i="77"/>
  <c r="AX64" i="84"/>
  <c r="E66" i="77" s="1"/>
  <c r="AQ64" i="84"/>
  <c r="AQ94" i="84" s="1"/>
  <c r="AW64" i="84"/>
  <c r="AW94" i="84" s="1"/>
  <c r="E25" i="77"/>
  <c r="AE64" i="84"/>
  <c r="D47" i="70" s="1"/>
  <c r="AZ35" i="84"/>
  <c r="AZ61" i="84"/>
  <c r="AZ70" i="84"/>
  <c r="K6" i="83" s="1"/>
  <c r="H64" i="84"/>
  <c r="H94" i="84" s="1"/>
  <c r="E11" i="67" s="1"/>
  <c r="E14" i="77" s="1"/>
  <c r="BA17" i="84"/>
  <c r="K64" i="84"/>
  <c r="K94" i="84" s="1"/>
  <c r="E12" i="67" s="1"/>
  <c r="BA70" i="84"/>
  <c r="AI64" i="84"/>
  <c r="AI94" i="84" s="1"/>
  <c r="E35" i="67" s="1"/>
  <c r="AL64" i="84"/>
  <c r="E49" i="70" s="1"/>
  <c r="Y64" i="84"/>
  <c r="Y94" i="84" s="1"/>
  <c r="W64" i="84"/>
  <c r="E50" i="77" s="1"/>
  <c r="E55" i="77" s="1"/>
  <c r="AZ21" i="84"/>
  <c r="E86" i="77"/>
  <c r="G64" i="84"/>
  <c r="G94" i="84" s="1"/>
  <c r="D11" i="67" s="1"/>
  <c r="D14" i="77" s="1"/>
  <c r="J64" i="84"/>
  <c r="J94" i="84" s="1"/>
  <c r="AH64" i="84"/>
  <c r="AH94" i="84" s="1"/>
  <c r="D35" i="67" s="1"/>
  <c r="BA28" i="84"/>
  <c r="AU64" i="84"/>
  <c r="BA11" i="84"/>
  <c r="P64" i="84"/>
  <c r="D6" i="70" s="1"/>
  <c r="T64" i="84"/>
  <c r="T94" i="84" s="1"/>
  <c r="E25" i="67" s="1"/>
  <c r="M64" i="84"/>
  <c r="V64" i="84"/>
  <c r="V94" i="84" s="1"/>
  <c r="AZ17" i="84"/>
  <c r="AF64" i="84"/>
  <c r="AF94" i="84" s="1"/>
  <c r="Q64" i="84"/>
  <c r="J8" i="70"/>
  <c r="C70" i="77"/>
  <c r="C94" i="77" s="1"/>
  <c r="C64" i="77"/>
  <c r="D64" i="84"/>
  <c r="AZ11" i="84"/>
  <c r="K57" i="70"/>
  <c r="K58" i="70" s="1"/>
  <c r="BK77" i="85"/>
  <c r="H7" i="83" s="1"/>
  <c r="J7" i="83" s="1"/>
  <c r="N7" i="83" s="1"/>
  <c r="C28" i="70"/>
  <c r="C41" i="70" s="1"/>
  <c r="F56" i="85"/>
  <c r="BK12" i="85"/>
  <c r="R56" i="85"/>
  <c r="BA63" i="84"/>
  <c r="AR64" i="84"/>
  <c r="AR94" i="84" s="1"/>
  <c r="BD56" i="85"/>
  <c r="K7" i="81"/>
  <c r="K19" i="81" s="1"/>
  <c r="AD56" i="85"/>
  <c r="K56" i="85"/>
  <c r="BJ24" i="85"/>
  <c r="N56" i="85"/>
  <c r="BJ12" i="85"/>
  <c r="J7" i="70"/>
  <c r="BE84" i="85"/>
  <c r="I70" i="77"/>
  <c r="I94" i="77" s="1"/>
  <c r="G70" i="77"/>
  <c r="G94" i="77" s="1"/>
  <c r="I28" i="70"/>
  <c r="I41" i="70" s="1"/>
  <c r="I75" i="70" s="1"/>
  <c r="AN64" i="84"/>
  <c r="AN94" i="84" s="1"/>
  <c r="BK31" i="85"/>
  <c r="I56" i="85"/>
  <c r="I84" i="85" s="1"/>
  <c r="E46" i="67" s="1"/>
  <c r="BA48" i="84"/>
  <c r="BA35" i="84"/>
  <c r="N64" i="84"/>
  <c r="BA21" i="84"/>
  <c r="AZ28" i="84"/>
  <c r="U56" i="85"/>
  <c r="BA42" i="84"/>
  <c r="E6" i="67"/>
  <c r="J46" i="78"/>
  <c r="J52" i="78" s="1"/>
  <c r="K11" i="58"/>
  <c r="K13" i="58" s="1"/>
  <c r="C38" i="67"/>
  <c r="C40" i="67" s="1"/>
  <c r="S64" i="84"/>
  <c r="BA61" i="84"/>
  <c r="AZ42" i="84"/>
  <c r="AO64" i="84"/>
  <c r="AO94" i="84" s="1"/>
  <c r="BJ83" i="85"/>
  <c r="C8" i="83" s="1"/>
  <c r="G8" i="83" s="1"/>
  <c r="I8" i="83" s="1"/>
  <c r="M8" i="83" s="1"/>
  <c r="AK64" i="84"/>
  <c r="AZ48" i="84"/>
  <c r="E64" i="84"/>
  <c r="E94" i="84" s="1"/>
  <c r="Z64" i="84"/>
  <c r="Z94" i="84" s="1"/>
  <c r="E8" i="70" s="1"/>
  <c r="BJ19" i="85"/>
  <c r="D18" i="86"/>
  <c r="C75" i="70" l="1"/>
  <c r="K9" i="83"/>
  <c r="AU84" i="85"/>
  <c r="L52" i="70"/>
  <c r="L62" i="70" s="1"/>
  <c r="L74" i="70" s="1"/>
  <c r="H18" i="86"/>
  <c r="L12" i="70"/>
  <c r="L28" i="70" s="1"/>
  <c r="L41" i="70" s="1"/>
  <c r="L75" i="70" s="1"/>
  <c r="G7" i="83"/>
  <c r="I7" i="83" s="1"/>
  <c r="M7" i="83" s="1"/>
  <c r="BL84" i="85"/>
  <c r="BB94" i="84"/>
  <c r="AO84" i="85"/>
  <c r="D54" i="67" s="1"/>
  <c r="D55" i="67" s="1"/>
  <c r="AT94" i="84"/>
  <c r="D39" i="67" s="1"/>
  <c r="F52" i="70"/>
  <c r="F62" i="70" s="1"/>
  <c r="F74" i="70" s="1"/>
  <c r="F12" i="70"/>
  <c r="F28" i="70" s="1"/>
  <c r="F41" i="70" s="1"/>
  <c r="F75" i="70" s="1"/>
  <c r="D70" i="77"/>
  <c r="D94" i="77" s="1"/>
  <c r="H64" i="77"/>
  <c r="H70" i="77"/>
  <c r="H94" i="77" s="1"/>
  <c r="K49" i="70"/>
  <c r="O84" i="85"/>
  <c r="E48" i="67" s="1"/>
  <c r="K32" i="70"/>
  <c r="K40" i="70" s="1"/>
  <c r="J32" i="70"/>
  <c r="AY84" i="85"/>
  <c r="AJ84" i="85"/>
  <c r="E52" i="67" s="1"/>
  <c r="AS84" i="85"/>
  <c r="K50" i="70" s="1"/>
  <c r="H6" i="83"/>
  <c r="J6" i="83" s="1"/>
  <c r="N6" i="83" s="1"/>
  <c r="N9" i="83" s="1"/>
  <c r="BA84" i="85"/>
  <c r="Q84" i="85"/>
  <c r="K8" i="70"/>
  <c r="AA84" i="85"/>
  <c r="D9" i="83"/>
  <c r="BB84" i="85"/>
  <c r="E57" i="67" s="1"/>
  <c r="J46" i="70"/>
  <c r="J52" i="70" s="1"/>
  <c r="J62" i="70" s="1"/>
  <c r="J74" i="70" s="1"/>
  <c r="W84" i="85"/>
  <c r="J9" i="70"/>
  <c r="X84" i="85"/>
  <c r="E37" i="65" s="1"/>
  <c r="E38" i="65" s="1"/>
  <c r="K9" i="70"/>
  <c r="AP84" i="85"/>
  <c r="K48" i="70"/>
  <c r="AX94" i="84"/>
  <c r="L9" i="83"/>
  <c r="G6" i="83"/>
  <c r="I6" i="83" s="1"/>
  <c r="D9" i="70"/>
  <c r="W94" i="84"/>
  <c r="E31" i="67" s="1"/>
  <c r="E33" i="67" s="1"/>
  <c r="P94" i="84"/>
  <c r="F16" i="67" s="1"/>
  <c r="D31" i="67"/>
  <c r="D33" i="67" s="1"/>
  <c r="AE94" i="84"/>
  <c r="E7" i="70"/>
  <c r="AL94" i="84"/>
  <c r="E36" i="67" s="1"/>
  <c r="E37" i="67" s="1"/>
  <c r="D48" i="70"/>
  <c r="E57" i="77"/>
  <c r="E48" i="70"/>
  <c r="E44" i="77"/>
  <c r="M94" i="84"/>
  <c r="D46" i="70"/>
  <c r="BA64" i="84"/>
  <c r="E47" i="70"/>
  <c r="Q94" i="84"/>
  <c r="E6" i="70"/>
  <c r="E33" i="70"/>
  <c r="E40" i="70" s="1"/>
  <c r="E68" i="77"/>
  <c r="AU94" i="84"/>
  <c r="D12" i="67"/>
  <c r="D13" i="67" s="1"/>
  <c r="D8" i="70"/>
  <c r="F33" i="67"/>
  <c r="D5" i="70"/>
  <c r="D94" i="84"/>
  <c r="E5" i="70"/>
  <c r="U84" i="85"/>
  <c r="K7" i="70"/>
  <c r="BJ56" i="85"/>
  <c r="K84" i="85"/>
  <c r="J5" i="70"/>
  <c r="E40" i="65"/>
  <c r="E41" i="65" s="1"/>
  <c r="E52" i="65" s="1"/>
  <c r="AD84" i="85"/>
  <c r="E39" i="65"/>
  <c r="R84" i="85"/>
  <c r="K10" i="70"/>
  <c r="J31" i="70"/>
  <c r="BD84" i="85"/>
  <c r="E53" i="67"/>
  <c r="K47" i="70"/>
  <c r="N94" i="84"/>
  <c r="E16" i="67" s="1"/>
  <c r="D49" i="70"/>
  <c r="AK94" i="84"/>
  <c r="S94" i="84"/>
  <c r="D25" i="67" s="1"/>
  <c r="D7" i="70"/>
  <c r="E13" i="67"/>
  <c r="E8" i="77"/>
  <c r="E13" i="77" s="1"/>
  <c r="E26" i="77" s="1"/>
  <c r="N84" i="85"/>
  <c r="J6" i="70"/>
  <c r="C9" i="83"/>
  <c r="K5" i="70"/>
  <c r="BK56" i="85"/>
  <c r="F84" i="85"/>
  <c r="AZ64" i="84"/>
  <c r="J40" i="70" l="1"/>
  <c r="E54" i="67"/>
  <c r="E55" i="67" s="1"/>
  <c r="J9" i="83"/>
  <c r="H9" i="83"/>
  <c r="F55" i="67"/>
  <c r="K52" i="70"/>
  <c r="K62" i="70" s="1"/>
  <c r="K74" i="70" s="1"/>
  <c r="D48" i="67"/>
  <c r="F51" i="67"/>
  <c r="D57" i="67"/>
  <c r="K12" i="70"/>
  <c r="K28" i="70" s="1"/>
  <c r="K41" i="70" s="1"/>
  <c r="D49" i="67"/>
  <c r="BK84" i="85"/>
  <c r="E39" i="67"/>
  <c r="E9" i="70"/>
  <c r="E12" i="70" s="1"/>
  <c r="E28" i="70" s="1"/>
  <c r="E41" i="70" s="1"/>
  <c r="G9" i="83"/>
  <c r="E58" i="77"/>
  <c r="E63" i="77" s="1"/>
  <c r="E70" i="77" s="1"/>
  <c r="E94" i="77" s="1"/>
  <c r="F70" i="77"/>
  <c r="F94" i="77" s="1"/>
  <c r="F64" i="77"/>
  <c r="E38" i="67"/>
  <c r="D52" i="70"/>
  <c r="D62" i="70" s="1"/>
  <c r="D74" i="70" s="1"/>
  <c r="F13" i="67"/>
  <c r="E52" i="70"/>
  <c r="E62" i="70" s="1"/>
  <c r="E74" i="70" s="1"/>
  <c r="D36" i="67"/>
  <c r="D37" i="67" s="1"/>
  <c r="D38" i="67" s="1"/>
  <c r="D40" i="67" s="1"/>
  <c r="F37" i="67"/>
  <c r="AZ94" i="84"/>
  <c r="E51" i="67"/>
  <c r="J12" i="70"/>
  <c r="J28" i="70" s="1"/>
  <c r="D12" i="70"/>
  <c r="D28" i="70" s="1"/>
  <c r="D41" i="70" s="1"/>
  <c r="M6" i="83"/>
  <c r="M9" i="83" s="1"/>
  <c r="I9" i="83"/>
  <c r="D47" i="67"/>
  <c r="BJ84" i="85"/>
  <c r="BA94" i="84"/>
  <c r="J41" i="70" l="1"/>
  <c r="J75" i="70" s="1"/>
  <c r="K75" i="70"/>
  <c r="D51" i="67"/>
  <c r="D58" i="67" s="1"/>
  <c r="F56" i="67"/>
  <c r="F58" i="67"/>
  <c r="E40" i="67"/>
  <c r="F38" i="67"/>
  <c r="F40" i="67" s="1"/>
  <c r="E64" i="77"/>
  <c r="E75" i="70"/>
  <c r="D75" i="70"/>
  <c r="E58" i="67"/>
  <c r="E56" i="67"/>
  <c r="D56" i="67" l="1"/>
</calcChain>
</file>

<file path=xl/comments1.xml><?xml version="1.0" encoding="utf-8"?>
<comments xmlns="http://schemas.openxmlformats.org/spreadsheetml/2006/main">
  <authors>
    <author>Kocsis Lászlóné</author>
  </authors>
  <commentList>
    <comment ref="D1" authorId="0" shapeId="0">
      <text>
        <r>
          <rPr>
            <b/>
            <sz val="9"/>
            <color indexed="81"/>
            <rFont val="Tahoma"/>
            <family val="2"/>
            <charset val="238"/>
          </rPr>
          <t>Kocsis Lászlóné: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<sst xmlns="http://schemas.openxmlformats.org/spreadsheetml/2006/main" count="1907" uniqueCount="948">
  <si>
    <t>Sorszám</t>
  </si>
  <si>
    <t xml:space="preserve">Megnevezés </t>
  </si>
  <si>
    <t>1.</t>
  </si>
  <si>
    <t xml:space="preserve">1. </t>
  </si>
  <si>
    <t>2.</t>
  </si>
  <si>
    <t>3.</t>
  </si>
  <si>
    <t>4.</t>
  </si>
  <si>
    <t xml:space="preserve">5. </t>
  </si>
  <si>
    <t>5.</t>
  </si>
  <si>
    <t>Működési célú kiadások összesen</t>
  </si>
  <si>
    <t xml:space="preserve">2. </t>
  </si>
  <si>
    <t xml:space="preserve">3. </t>
  </si>
  <si>
    <t xml:space="preserve">4. </t>
  </si>
  <si>
    <t>Összesen</t>
  </si>
  <si>
    <t>Feladat megnevezése</t>
  </si>
  <si>
    <t>Megnevezés</t>
  </si>
  <si>
    <t>ssz.</t>
  </si>
  <si>
    <t>7.</t>
  </si>
  <si>
    <t>10.</t>
  </si>
  <si>
    <t xml:space="preserve">I. </t>
  </si>
  <si>
    <t>ezer Ft-ban</t>
  </si>
  <si>
    <t>Sor-sz.</t>
  </si>
  <si>
    <t>6.</t>
  </si>
  <si>
    <t>8.</t>
  </si>
  <si>
    <t>Sor- sz.</t>
  </si>
  <si>
    <t>Feladat/cél</t>
  </si>
  <si>
    <t>Az átcsoportosítás jogát gyakorolja</t>
  </si>
  <si>
    <t>MŰKÖDÉSI CÉLÚ  KIADÁSOK</t>
  </si>
  <si>
    <t>FELHALMOZÁSI CÉLÚ BEVÉTELEK</t>
  </si>
  <si>
    <t>A támogatás kedvezményezettje (csoportonként)</t>
  </si>
  <si>
    <t>jogcíme (jellege)</t>
  </si>
  <si>
    <t>mértéke %</t>
  </si>
  <si>
    <t>Építményadó</t>
  </si>
  <si>
    <t>Magánszemélyek kommunális adója</t>
  </si>
  <si>
    <t>Beszedett idegenforgalmi adó</t>
  </si>
  <si>
    <t>Helyi iparűzési adó</t>
  </si>
  <si>
    <t>Gépjárműadó</t>
  </si>
  <si>
    <t>I.</t>
  </si>
  <si>
    <t>12.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</si>
  <si>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</si>
  <si>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</si>
  <si>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</si>
  <si>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</si>
  <si>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</si>
  <si>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</si>
  <si>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</si>
  <si>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</si>
  <si>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</si>
  <si>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</si>
  <si>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</si>
  <si>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</si>
  <si>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Kiadások</t>
  </si>
  <si>
    <t>Hozzájárulás jogcíme</t>
  </si>
  <si>
    <t>Ft/fő</t>
  </si>
  <si>
    <t xml:space="preserve">  -</t>
  </si>
  <si>
    <t xml:space="preserve">Feladat </t>
  </si>
  <si>
    <t>Működési bevételek</t>
  </si>
  <si>
    <t>Működési bevételek összesen:</t>
  </si>
  <si>
    <t xml:space="preserve"> Intézményi működési bevételek</t>
  </si>
  <si>
    <t>Működési célú bevételek összesen</t>
  </si>
  <si>
    <t xml:space="preserve">Bevételek főösszege </t>
  </si>
  <si>
    <t>eredeti ei.</t>
  </si>
  <si>
    <t>Katalizátor kedv.</t>
  </si>
  <si>
    <t xml:space="preserve">MŰKÖDÉSI CÉLÚ BEVÉTELEK </t>
  </si>
  <si>
    <t>Sorsz.</t>
  </si>
  <si>
    <t>mozgáskorl, költségvetési szerv mentesség</t>
  </si>
  <si>
    <t>25-50-92%</t>
  </si>
  <si>
    <t>Kiadás</t>
  </si>
  <si>
    <t>További években</t>
  </si>
  <si>
    <t>Kedvezmény</t>
  </si>
  <si>
    <t>Mentesség</t>
  </si>
  <si>
    <t>Helyi adók, gépjárműadó</t>
  </si>
  <si>
    <t>Bevételek összesen :</t>
  </si>
  <si>
    <t>Kiadások összesen:</t>
  </si>
  <si>
    <t>Épített értékek felújítására</t>
  </si>
  <si>
    <t>FELHALMOZÁSI KIADÁSOK</t>
  </si>
  <si>
    <t xml:space="preserve"> Beruházások</t>
  </si>
  <si>
    <t>55% zártkert, belterület 30%</t>
  </si>
  <si>
    <t>Magyarországon élő állandó</t>
  </si>
  <si>
    <t>Támogat. összesen</t>
  </si>
  <si>
    <t>Egészségterv céljaira</t>
  </si>
  <si>
    <t>Beruházások összesen:</t>
  </si>
  <si>
    <t>Utak, járdák építésére, felújítására</t>
  </si>
  <si>
    <t>Sportegyesületek támogatására</t>
  </si>
  <si>
    <t>Ellátottak pénzbeli juttatásai</t>
  </si>
  <si>
    <t>Összesen:</t>
  </si>
  <si>
    <t>Önkormányzat</t>
  </si>
  <si>
    <t>Kiadások összesen</t>
  </si>
  <si>
    <t>Önkormányzat bevételei összesen:</t>
  </si>
  <si>
    <t>Bevételek mindösszesen:</t>
  </si>
  <si>
    <t>2.1 Intézményi működési kiadás</t>
  </si>
  <si>
    <t>3.1 Intézményi működési kiadás</t>
  </si>
  <si>
    <t>Önkormányzat összesen</t>
  </si>
  <si>
    <t>A</t>
  </si>
  <si>
    <t>B</t>
  </si>
  <si>
    <t>C</t>
  </si>
  <si>
    <t xml:space="preserve"> A. Önkormányzat</t>
  </si>
  <si>
    <t>Önkormányzat összesen:</t>
  </si>
  <si>
    <t>Projekt megnevezés (támogatást biztosító)</t>
  </si>
  <si>
    <t xml:space="preserve">Ápolási díj (helyi megállapítás)  </t>
  </si>
  <si>
    <t>B. Közös Önkormányzati Hivatal</t>
  </si>
  <si>
    <t>Közös Önkormányzati Hivatal</t>
  </si>
  <si>
    <t>Közös Önk. Hivatal összesen:</t>
  </si>
  <si>
    <t>Közhatalmi bevételek összesen:</t>
  </si>
  <si>
    <t>Felhalmozási  bevételek</t>
  </si>
  <si>
    <t>Felújítások</t>
  </si>
  <si>
    <t>I. Helyi önkormányzatok működésének általános támogatása</t>
  </si>
  <si>
    <t>a) önkormányzati hivatal működésénak támogatása</t>
  </si>
  <si>
    <t>b) település-üzemeltetéshez kapcsolódó feladataellátás támogatása</t>
  </si>
  <si>
    <t xml:space="preserve">     ba) zöldterület gazdálkodással kapcsolatos feladatok ellátásának támogatása</t>
  </si>
  <si>
    <t xml:space="preserve">     bb) közvilágítás fenntartásának támogatása</t>
  </si>
  <si>
    <t xml:space="preserve">     bc) köztemető fenntartással kapcsolatos feladatok támogatása</t>
  </si>
  <si>
    <t xml:space="preserve">     bd) közutak fenntartásának támogatása</t>
  </si>
  <si>
    <t>I. Helyi önkormányzatok működésének általános támogatása összesen</t>
  </si>
  <si>
    <t>II. Települési önkormányzatok egyes köznevelési feladatainak támogatása</t>
  </si>
  <si>
    <t>II. Települési önkormányzatok egyes köznevelési feladatainak támogatása össz.</t>
  </si>
  <si>
    <t>III. Települési önkormányzatok szociális és gyermekjóléti feladatainak támogatása</t>
  </si>
  <si>
    <t>Ingyenes és kedvezményes gyermekétkeztetés(bölcsőde)</t>
  </si>
  <si>
    <t>3. Egyes szociális és gyermekjóléti feladatok támogatása</t>
  </si>
  <si>
    <t xml:space="preserve">       Bölcsődei ellátás</t>
  </si>
  <si>
    <t>III. Települési önkorm. szociális és gyermekjóléti feladatainak tám.össz.</t>
  </si>
  <si>
    <t xml:space="preserve">       Szociális étkeztetés</t>
  </si>
  <si>
    <t>Önkormányzat feladatainak támogatása összesen:</t>
  </si>
  <si>
    <t>Támogatás</t>
  </si>
  <si>
    <t>Közhatalmi bevételek</t>
  </si>
  <si>
    <t>Közös Önkormányzati Hivatal bevételei összesen:</t>
  </si>
  <si>
    <t>Közös Önkormányzati Hivatal össz.</t>
  </si>
  <si>
    <t>II</t>
  </si>
  <si>
    <t xml:space="preserve">EGYÉB FELHALMOZÁSI CÉLÚ KIADÁSOKBÓL </t>
  </si>
  <si>
    <t>Lakástámogatás ( K87)</t>
  </si>
  <si>
    <t>Egyéb működési célú tám.   államházt., kívülre összesen</t>
  </si>
  <si>
    <t>Lakástámogatás összesen</t>
  </si>
  <si>
    <t>Egyéb felhalmozási célú támogat.  államházt. kívülre összesen</t>
  </si>
  <si>
    <t xml:space="preserve">     ba) zöldterület gazdálkodással kapcsolatos fel. Támogatása besz. Út</t>
  </si>
  <si>
    <t xml:space="preserve">     bb) közvilágítás fenntartásának támogatása besz. Után</t>
  </si>
  <si>
    <t xml:space="preserve">     bc) köztemető fenntartással kapcsolatos feladatok támogatása besz. Után</t>
  </si>
  <si>
    <t xml:space="preserve">       Bölcsődei ellátás-hátrányos hely  gyermekeknek</t>
  </si>
  <si>
    <t xml:space="preserve">       Gyermekétkeztetés támogatása - finansz. Szemp. Elismert dolg ozói bértámogatás </t>
  </si>
  <si>
    <t>IV Székhely település által lehívandó szoc. Feladatok támogatása</t>
  </si>
  <si>
    <t xml:space="preserve">1 Házi  segítségnyújtás </t>
  </si>
  <si>
    <t xml:space="preserve">2. Szociális és gyermekjóléti alapszolgáltatások általános feladatai </t>
  </si>
  <si>
    <t>Önkormányzat feladatainak támogatása összesen  mint székhely :</t>
  </si>
  <si>
    <t xml:space="preserve">Közgyógyellátás (helyi megállapítás) </t>
  </si>
  <si>
    <t xml:space="preserve">Fogalalkoztatást helyettesítő támogatás </t>
  </si>
  <si>
    <t>Foglalkoztatással, munkanélküliséggel kapcsolatos ellátások (K45)</t>
  </si>
  <si>
    <t xml:space="preserve">Foglalkoztatással, munkanélküliséggel kapcsolatos ellátások (K45) összesen </t>
  </si>
  <si>
    <t>Lakhatással kapcsolatos ellátások (K46)</t>
  </si>
  <si>
    <t xml:space="preserve">Lakásfenntartási támogatás  </t>
  </si>
  <si>
    <t xml:space="preserve">Adósságcsokkentési támogatás </t>
  </si>
  <si>
    <t xml:space="preserve">Egyéb nem intézményi ellátások (K48) </t>
  </si>
  <si>
    <t>Egyéb nem intézményi ellátások (K48) összesen</t>
  </si>
  <si>
    <t>Ellátottak pénzbeli juttatásai (K4)</t>
  </si>
  <si>
    <t xml:space="preserve">Ellátottak pénzbeli juttatásai összesen (K4) </t>
  </si>
  <si>
    <t xml:space="preserve">Villamoshálózat bővítés (lakossági igények) </t>
  </si>
  <si>
    <t>B1</t>
  </si>
  <si>
    <t>B111</t>
  </si>
  <si>
    <t>Rovatszám</t>
  </si>
  <si>
    <t>B112</t>
  </si>
  <si>
    <t>B113</t>
  </si>
  <si>
    <t>B115</t>
  </si>
  <si>
    <t>B11</t>
  </si>
  <si>
    <t>Önkormányzatok működési támogatásai</t>
  </si>
  <si>
    <t>B2</t>
  </si>
  <si>
    <t>B3</t>
  </si>
  <si>
    <t>B35</t>
  </si>
  <si>
    <t>Termékek és szolgáltatások adói</t>
  </si>
  <si>
    <t>B4</t>
  </si>
  <si>
    <t>B5</t>
  </si>
  <si>
    <t>B6</t>
  </si>
  <si>
    <t>Működési célú átvett pénzeszközök</t>
  </si>
  <si>
    <t>B7</t>
  </si>
  <si>
    <t>Felhalmozási célú átvett pénzeszközök</t>
  </si>
  <si>
    <t>B1-B7</t>
  </si>
  <si>
    <t xml:space="preserve">Költségvetési bevételek összesen </t>
  </si>
  <si>
    <t>K1</t>
  </si>
  <si>
    <t>K11</t>
  </si>
  <si>
    <t>Foglalkoztatottak személyi juttatásai</t>
  </si>
  <si>
    <t>K12</t>
  </si>
  <si>
    <t>Külső személyi juttatások</t>
  </si>
  <si>
    <t>K2</t>
  </si>
  <si>
    <t>K3</t>
  </si>
  <si>
    <t>Dologi kiadások</t>
  </si>
  <si>
    <t>K4</t>
  </si>
  <si>
    <t>K5</t>
  </si>
  <si>
    <t>Egyéb működési célú kiadások</t>
  </si>
  <si>
    <t>K6</t>
  </si>
  <si>
    <t>Beruházások</t>
  </si>
  <si>
    <t>K7</t>
  </si>
  <si>
    <t>K8</t>
  </si>
  <si>
    <t>Egyéb felhalmozási célú kiadások</t>
  </si>
  <si>
    <t>B34</t>
  </si>
  <si>
    <t>B36</t>
  </si>
  <si>
    <t>Egyéb közhatalmi bevételek</t>
  </si>
  <si>
    <t>B16</t>
  </si>
  <si>
    <t>B52</t>
  </si>
  <si>
    <t>Ingatlanok értékesítése</t>
  </si>
  <si>
    <t xml:space="preserve">1.3. Zalakarosi Kistérség Többcélú Társulása hétvégi orvosi ügyelet </t>
  </si>
  <si>
    <t xml:space="preserve">Közösségi Ház </t>
  </si>
  <si>
    <t>11.</t>
  </si>
  <si>
    <t xml:space="preserve">1.1 Bursa ösztöndíjra </t>
  </si>
  <si>
    <t>előző  években</t>
  </si>
  <si>
    <t>Kiadás előző  években</t>
  </si>
  <si>
    <t>években</t>
  </si>
  <si>
    <t xml:space="preserve">  BEVÉTELEK</t>
  </si>
  <si>
    <t>B25</t>
  </si>
  <si>
    <t>Egyéb felhalmozási célú támogatások bevételei államháztartáson belülről</t>
  </si>
  <si>
    <t>Felhalmozási célú támogatások államháztartáson  belülről</t>
  </si>
  <si>
    <t xml:space="preserve">Felhalmozási célú támogatások államháztartáson  belülről összesen </t>
  </si>
  <si>
    <t xml:space="preserve">Felhalmozási  bevételek összesen </t>
  </si>
  <si>
    <t xml:space="preserve">Működési célú átvett pénzeszközök összesen </t>
  </si>
  <si>
    <t xml:space="preserve">Felhalmozási célú átvett pénzeszközök összesen </t>
  </si>
  <si>
    <t>B351</t>
  </si>
  <si>
    <t xml:space="preserve">Gépjárműadók </t>
  </si>
  <si>
    <t xml:space="preserve">BEVÉTELEK ÖSSZESEN </t>
  </si>
  <si>
    <t>Közhatalmi bevételek összesen</t>
  </si>
  <si>
    <t>K</t>
  </si>
  <si>
    <t xml:space="preserve">Személyi juttatások </t>
  </si>
  <si>
    <t>Személyi juttatások összesen</t>
  </si>
  <si>
    <t>Munkaadókat terhelő járulékok és szociális hozzájárulási adó</t>
  </si>
  <si>
    <t xml:space="preserve">Működési költségvetés összesen </t>
  </si>
  <si>
    <t xml:space="preserve">Felhalmozási költségvetés összesen </t>
  </si>
  <si>
    <t>K9</t>
  </si>
  <si>
    <t xml:space="preserve">Finanszírozási kiadások </t>
  </si>
  <si>
    <t xml:space="preserve">KIADÁSOK ÖSSZESEN </t>
  </si>
  <si>
    <t>mutató/  létszám</t>
  </si>
  <si>
    <t>Hozzá- járulás</t>
  </si>
  <si>
    <t xml:space="preserve">Egyéb működési célú kiadások összesen </t>
  </si>
  <si>
    <t xml:space="preserve">Zalaszabar Községnek hivatal működtetéséhez átadás </t>
  </si>
  <si>
    <t>EGYÉB MŰKÖDÉSI CÉLÚ KIADÁSOK</t>
  </si>
  <si>
    <t>Költségvetési szerv megnevezése</t>
  </si>
  <si>
    <t>Fizikai dolgozó</t>
  </si>
  <si>
    <t xml:space="preserve">A.  Önkormányzat </t>
  </si>
  <si>
    <t xml:space="preserve">B. Zalakarosi Közös Önkormányzati Hivatal </t>
  </si>
  <si>
    <t>Igazgatás, pénzügyi dolgozó</t>
  </si>
  <si>
    <t xml:space="preserve">Óvoda pedagógus </t>
  </si>
  <si>
    <t>Egyéb szak- alkalmazott</t>
  </si>
  <si>
    <t>1. Óvoda</t>
  </si>
  <si>
    <t>2. Bölcsőde</t>
  </si>
  <si>
    <t xml:space="preserve">5. Konyha </t>
  </si>
  <si>
    <t xml:space="preserve">6. Gazdasági szervezet </t>
  </si>
  <si>
    <t>Kisgyermek- nevelő</t>
  </si>
  <si>
    <t>Gazdasági ügyviteli dolgozó</t>
  </si>
  <si>
    <t xml:space="preserve">    Mindösszesen</t>
  </si>
  <si>
    <t xml:space="preserve">Népművelő  könyvtáros </t>
  </si>
  <si>
    <t>Közfoglal- koztatottak</t>
  </si>
  <si>
    <t xml:space="preserve">Kiadások főösszege </t>
  </si>
  <si>
    <t>1.1 Működési kiadás</t>
  </si>
  <si>
    <t xml:space="preserve">1.2 Ellátottak pénzbeli juttatásai </t>
  </si>
  <si>
    <t>1.3 Egyéb műk.célú kiadások aht.belül.</t>
  </si>
  <si>
    <t>1.4 Egyéb műk.célú kiadások aht.kívül.</t>
  </si>
  <si>
    <t>2.2 Működési célú pe.átadás áht. belül</t>
  </si>
  <si>
    <t>1.5 Működési célú kölcsönök</t>
  </si>
  <si>
    <t xml:space="preserve">ÖNKORMÁNYZAT </t>
  </si>
  <si>
    <t xml:space="preserve">Költségvetési bevételek </t>
  </si>
  <si>
    <t>Működési célú támogatások államházt. Belülről</t>
  </si>
  <si>
    <t xml:space="preserve">   Önkormányzat működési támogatása összesen </t>
  </si>
  <si>
    <t>Felhalmozás célú támogatás államházt. Belőlről</t>
  </si>
  <si>
    <t>Működési célú támogatások áht-n  belülről össz.</t>
  </si>
  <si>
    <t xml:space="preserve">Közhatalmi bevételek </t>
  </si>
  <si>
    <t xml:space="preserve">Működési bevételek </t>
  </si>
  <si>
    <t>Felhalmozási bevételek</t>
  </si>
  <si>
    <t xml:space="preserve">6. </t>
  </si>
  <si>
    <t xml:space="preserve"> -  Építmény adó </t>
  </si>
  <si>
    <t xml:space="preserve"> -  Kommunális adó </t>
  </si>
  <si>
    <t xml:space="preserve"> -  Iparűzési adó </t>
  </si>
  <si>
    <t xml:space="preserve"> -  Gépjárműadó </t>
  </si>
  <si>
    <t xml:space="preserve"> -  Egyéb közhatalmi bevételek</t>
  </si>
  <si>
    <t xml:space="preserve">Működési célú átvett pénzeszköz </t>
  </si>
  <si>
    <t xml:space="preserve">Működési célú átvett pénzeszközök összesen   </t>
  </si>
  <si>
    <t xml:space="preserve">Felhalmozási célú átvett pénzeszköz </t>
  </si>
  <si>
    <t xml:space="preserve">  - Szociális kölcsön visszatérülése </t>
  </si>
  <si>
    <t xml:space="preserve">Felhalmozási célú átvett pénzeszköz összesen </t>
  </si>
  <si>
    <t xml:space="preserve"> - Lakásvásárlási kölcsön visszatérülése </t>
  </si>
  <si>
    <t xml:space="preserve">  - Zk Kistérség Többcélú Társulásának támogatása </t>
  </si>
  <si>
    <t xml:space="preserve">Finanszírozási bevételek </t>
  </si>
  <si>
    <t xml:space="preserve">IV Teleülési önkorm kulturális eladatainak támogatás </t>
  </si>
  <si>
    <t>B114</t>
  </si>
  <si>
    <t xml:space="preserve">    Egyéb célú támogatás államházt. Belül  összesen</t>
  </si>
  <si>
    <t xml:space="preserve"> - Innovatív Zala Egy. Támogatás  visszatérítése </t>
  </si>
  <si>
    <r>
      <rPr>
        <b/>
        <sz val="12"/>
        <rFont val="Arial"/>
        <family val="2"/>
        <charset val="238"/>
      </rPr>
      <t>3</t>
    </r>
    <r>
      <rPr>
        <sz val="12"/>
        <rFont val="Arial"/>
        <family val="2"/>
        <charset val="238"/>
      </rPr>
      <t>.</t>
    </r>
  </si>
  <si>
    <t xml:space="preserve">Szociális célú kölcsönök </t>
  </si>
  <si>
    <t xml:space="preserve">Működési célú kölcsönök állh. Kívülre összesen </t>
  </si>
  <si>
    <t xml:space="preserve"> Bevétel  (pályázatból)</t>
  </si>
  <si>
    <t>Helyi adók összesen (1-5)</t>
  </si>
  <si>
    <t xml:space="preserve">2. Család és nővédelem </t>
  </si>
  <si>
    <t xml:space="preserve">3. Szociális étkeztetés </t>
  </si>
  <si>
    <t xml:space="preserve">1. Önkormányzat igazgatási tevékenységén </t>
  </si>
  <si>
    <t>Nonprofit szervezetek támogatására</t>
  </si>
  <si>
    <t xml:space="preserve">Céltartalékok összesen: </t>
  </si>
  <si>
    <t>16.</t>
  </si>
  <si>
    <t xml:space="preserve">Tartalékok mindösszesen </t>
  </si>
  <si>
    <t xml:space="preserve">Kedvezmények mindösszesen </t>
  </si>
  <si>
    <t>A projekt támogatási szerződések a támogatás összegét euróban határozzák meg, ezért a támogatás összege az árfolyammozgás következtében változhat.</t>
  </si>
  <si>
    <t>Várható hatások</t>
  </si>
  <si>
    <t>S</t>
  </si>
  <si>
    <t>Felhalmozási célú kölcsön összesen</t>
  </si>
  <si>
    <t xml:space="preserve">Egyéb felhalmozási célú kiadások összesen  </t>
  </si>
  <si>
    <t>b) település-üzemeltetéshez kapcsolódó feladataellátás t.beszámítás után</t>
  </si>
  <si>
    <t>2. Hozzájárulás a pénzbeli szociális ellátásokhoz  beszámítás után( egyösszegű)</t>
  </si>
  <si>
    <t>Helyi önkormányzatok működésének általános támogatása</t>
  </si>
  <si>
    <t>Települési önkormányzatok egyes köznevelési feladatainak támogatása</t>
  </si>
  <si>
    <t>Települési önkormányzatok kulturális fedatainak támogatása</t>
  </si>
  <si>
    <t>Működési célú költségvetési támogatások és kiegészítő támogatások</t>
  </si>
  <si>
    <t>Egyéb működési célú támogatások bevételei államháztartáson belülről</t>
  </si>
  <si>
    <t>Működési célú támogatások államháztartáson belülről összesen</t>
  </si>
  <si>
    <t>Működési célú támogatások államháztartáson belülről</t>
  </si>
  <si>
    <t>Értékesítési és forgalmi adók (helyi iparűzési adó)</t>
  </si>
  <si>
    <t>B354</t>
  </si>
  <si>
    <t>B355</t>
  </si>
  <si>
    <t>Egyéb áruhasználati és szolgáltatási adók (tartózkodás utáni IFA)</t>
  </si>
  <si>
    <t>Vagyoni típusú adók (Építményadó, magánszemélyek komm.adója)</t>
  </si>
  <si>
    <t>B53</t>
  </si>
  <si>
    <t>Egyéb tárgyi eszközök értékesítése</t>
  </si>
  <si>
    <t>B64</t>
  </si>
  <si>
    <t>B65</t>
  </si>
  <si>
    <t>Egyéb működési célú átvett pénzeszközök</t>
  </si>
  <si>
    <t>B74</t>
  </si>
  <si>
    <t>B75</t>
  </si>
  <si>
    <t>Egyéb felhalmozási célú átvett pénzeszközök</t>
  </si>
  <si>
    <t xml:space="preserve">KIADÁSOK </t>
  </si>
  <si>
    <t>2015. évi terv</t>
  </si>
  <si>
    <t>Települési önkormányzatok szociális,gyermekjóléti és gyermekétkezt. fel.tám.</t>
  </si>
  <si>
    <t>Működési célú visszatéritendő támog.,kölcsönök visszatérülése államh.kivülről</t>
  </si>
  <si>
    <t>2015.évi előirányzat</t>
  </si>
  <si>
    <t>2016. évi terv</t>
  </si>
  <si>
    <t>2017. évi terv</t>
  </si>
  <si>
    <t>1.2. Zalakarosi Kistérség Többcélú Társulása  működési hozzájárulás</t>
  </si>
  <si>
    <t>1.4. Zalakarosi Kistérs. Többc. Társ. Részére belső ellenőrzésre</t>
  </si>
  <si>
    <t>Egyéb működési célú támogatások  államházt., kívülre (K512)</t>
  </si>
  <si>
    <t>Működési célú kölcsönök állh. Kívülre (K508)</t>
  </si>
  <si>
    <t>Egyéb felhalmozási célú támogatások államházt. Kívülre (K89)</t>
  </si>
  <si>
    <t>2015. évi eredeti előirányzat</t>
  </si>
  <si>
    <t>2017. évi számított előirányz.</t>
  </si>
  <si>
    <t>2015.évi</t>
  </si>
  <si>
    <t>2.1 Termáltó és Ökopart  NYDOP--2.1.1/F-12-2012-0005</t>
  </si>
  <si>
    <t xml:space="preserve">2.3. Cycle in a network  pályázat elszámolása </t>
  </si>
  <si>
    <t>Felhalmozási  célú támogatások áht-n  belülről össz.</t>
  </si>
  <si>
    <t xml:space="preserve"> - Turisztikai Egyesület kölcsönének  visszatérülése </t>
  </si>
  <si>
    <r>
      <t>1.</t>
    </r>
    <r>
      <rPr>
        <i/>
        <sz val="11"/>
        <rFont val="Arial"/>
        <family val="2"/>
        <charset val="238"/>
      </rPr>
      <t>1.Önkormányzat működési támogatása</t>
    </r>
    <r>
      <rPr>
        <b/>
        <i/>
        <sz val="11"/>
        <rFont val="Arial"/>
        <family val="2"/>
        <charset val="238"/>
      </rPr>
      <t xml:space="preserve"> </t>
    </r>
  </si>
  <si>
    <t xml:space="preserve">  1.1.1.Helyi önkorm. Működési általános támogatása </t>
  </si>
  <si>
    <t xml:space="preserve">  1.1.2 Köznevezelési és gyermekétkeztetési fel.tám.</t>
  </si>
  <si>
    <t xml:space="preserve">  1.1.3 Önk. szociális és gyermekjóléti feladatok tám. </t>
  </si>
  <si>
    <t xml:space="preserve">  1.1.4 Önkorm kulturális feladatainak támogatás </t>
  </si>
  <si>
    <t xml:space="preserve">Közműtervek </t>
  </si>
  <si>
    <t>Tanulmánytervek</t>
  </si>
  <si>
    <t>II.</t>
  </si>
  <si>
    <t>A. Önkormányzat</t>
  </si>
  <si>
    <t xml:space="preserve">Nyilvános WC-k   rendezvénytéren </t>
  </si>
  <si>
    <t>- ingatlan értékesités</t>
  </si>
  <si>
    <t>- egyéb tárgyi eszköz értékesités</t>
  </si>
  <si>
    <t>Felhalmozási bevételek összesen:</t>
  </si>
  <si>
    <t xml:space="preserve">  - Háztartásoktól átvett</t>
  </si>
  <si>
    <t>9.</t>
  </si>
  <si>
    <t>LED-es díszkivilágítás</t>
  </si>
  <si>
    <t>Közös Önkormányzati Hivatal összesen:</t>
  </si>
  <si>
    <t>Felhalmozási kiadások összesen:</t>
  </si>
  <si>
    <t>Felújítások összesen:</t>
  </si>
  <si>
    <t>Móra F. Általános Iskola lapostető rekonstrukciója</t>
  </si>
  <si>
    <t>Elvonások, befizetések K502</t>
  </si>
  <si>
    <t>Egyéb felhalmozási célú kiadás összesen:</t>
  </si>
  <si>
    <t xml:space="preserve"> beszámítás összege</t>
  </si>
  <si>
    <t>c) egyéb kötelező önkormányzati feladatok támogatása</t>
  </si>
  <si>
    <t>d.) lakott külterületekkel kapcsolatos feladatok támogatása</t>
  </si>
  <si>
    <t xml:space="preserve">     lakott külterületekkel kapcsolatos feladatok támogatása beszámítás után</t>
  </si>
  <si>
    <t xml:space="preserve">    egyéb kötelező önkormányzati feladatok támogatása beszámítás  után</t>
  </si>
  <si>
    <t>e.) üdülőhelyi feladatok támogatása</t>
  </si>
  <si>
    <t xml:space="preserve">     üdülőhelyi feladatok támogatása beszámítás után</t>
  </si>
  <si>
    <t>Beszámítás összege:</t>
  </si>
  <si>
    <t xml:space="preserve">       Gyermekétkeztetés üzemeltetési támogatása </t>
  </si>
  <si>
    <t xml:space="preserve">2015.évi </t>
  </si>
  <si>
    <t>Támogatásból:  előző évek</t>
  </si>
  <si>
    <t>Felhalmozási célú iadások összesen</t>
  </si>
  <si>
    <t>1.1. Működési célú támogatás aht-n belül</t>
  </si>
  <si>
    <t>1.2. Közhatalmi bevételek</t>
  </si>
  <si>
    <t xml:space="preserve">1.3. Működési bevételek </t>
  </si>
  <si>
    <t>1.4. Működési célú átvett pénzeszközök</t>
  </si>
  <si>
    <t>2.1. Működési célú támogatás aht-n belül</t>
  </si>
  <si>
    <t xml:space="preserve">2.2. Működési bevételek </t>
  </si>
  <si>
    <t xml:space="preserve">3.1. Működési bevételek </t>
  </si>
  <si>
    <t>1.6 Elvonások, befizetések</t>
  </si>
  <si>
    <t>1.7 Tartalékok</t>
  </si>
  <si>
    <t xml:space="preserve">Kerékpárút II. üteméhez terület vásárlás </t>
  </si>
  <si>
    <t xml:space="preserve">Bölcsőde belső átalakítása </t>
  </si>
  <si>
    <t>Nyitó pénzkészlet</t>
  </si>
  <si>
    <t>Felhalmozási és tőke jellegű bevételek</t>
  </si>
  <si>
    <t>Kölcsön visszatérülés</t>
  </si>
  <si>
    <t>Hitelek</t>
  </si>
  <si>
    <t>Személyi juttatások</t>
  </si>
  <si>
    <t>Munkaadót terhelő járulékok</t>
  </si>
  <si>
    <t>Szocpol. Ellátások, egyéb támogatások</t>
  </si>
  <si>
    <t>Felújítás</t>
  </si>
  <si>
    <t>Beruházás</t>
  </si>
  <si>
    <t>Tartalék</t>
  </si>
  <si>
    <t>Záró pénzkészlet</t>
  </si>
  <si>
    <t>13.</t>
  </si>
  <si>
    <t>14.</t>
  </si>
  <si>
    <t>15.</t>
  </si>
  <si>
    <t>Működési bevételek (int + önk)</t>
  </si>
  <si>
    <t>Pénzeszköz átadás, támogatásértékű kiadás</t>
  </si>
  <si>
    <t>Felhalmozási célú bevételek összesen</t>
  </si>
  <si>
    <t xml:space="preserve">Céltartalékok </t>
  </si>
  <si>
    <t>Működési célú céltartalékok</t>
  </si>
  <si>
    <t>Működési célú céltartalékok összesen</t>
  </si>
  <si>
    <t>Fejlesztési  célú céltartalékok</t>
  </si>
  <si>
    <t>A.</t>
  </si>
  <si>
    <t>B.</t>
  </si>
  <si>
    <t>Fejlesztési  célú céltartalékok összesen</t>
  </si>
  <si>
    <t>Elmaradt bevételek, támogatások pótlására</t>
  </si>
  <si>
    <t xml:space="preserve">Költségvetési működési bevételek összesen </t>
  </si>
  <si>
    <t xml:space="preserve">Költségvetési felhalmozási bevételek </t>
  </si>
  <si>
    <t xml:space="preserve">Felhalm. finanszírozási bevételek összesen </t>
  </si>
  <si>
    <t xml:space="preserve">Költségvetési felhalmozási célú kiadások </t>
  </si>
  <si>
    <t xml:space="preserve">Felhalmozási célú finanszírozási kiadások </t>
  </si>
  <si>
    <t>K1-K8</t>
  </si>
  <si>
    <t xml:space="preserve">Költségvetési kiadások összesen </t>
  </si>
  <si>
    <t xml:space="preserve">Gránit Zrt alaptőke emelése </t>
  </si>
  <si>
    <t>Öntözőrendszer kiépítése zöldterületeken</t>
  </si>
  <si>
    <t>Termáltó és ökopart fejlesztés</t>
  </si>
  <si>
    <t>Egyéb működési célú támogatás  államháztart. belülre összesen</t>
  </si>
  <si>
    <t>Egyéb működési célú támogatások államháztart. belülre (K506)</t>
  </si>
  <si>
    <t xml:space="preserve">Költségvetési működési  célú kiadások </t>
  </si>
  <si>
    <t xml:space="preserve">Költségvetési felhalmozási bevételek összes. </t>
  </si>
  <si>
    <t>Költségvetési felhalmozási célú kiadások össz.</t>
  </si>
  <si>
    <t xml:space="preserve">A K 5 rovaton könyvelendő felhalmozási célú céltartalék a mérlegszerű bemutatásban a fejlesztési kiadások közott szerepel A Önkormányzat  1.12 Céltartalékok soron </t>
  </si>
  <si>
    <t xml:space="preserve">2.2.Termáltó és Ökopart önerő támogatás </t>
  </si>
  <si>
    <t>1.5. Zalakarosi Kistérs. Többc. Társ. Székhelye ált lehívott szoc. Felad.tám</t>
  </si>
  <si>
    <t>17.</t>
  </si>
  <si>
    <t>18.</t>
  </si>
  <si>
    <t>19.</t>
  </si>
  <si>
    <t>20.</t>
  </si>
  <si>
    <t>Felhalmozási célú kölcsön K86-K87</t>
  </si>
  <si>
    <t>Pénzeszközátvétel államhztartáson kívülről</t>
  </si>
  <si>
    <t>Önkorm.költv.támogat,egyéb támogatások</t>
  </si>
  <si>
    <t>Felhalmozási támogatások</t>
  </si>
  <si>
    <t>V. Működési célú költségvetési támogatások és kiegészítő támogatások</t>
  </si>
  <si>
    <t xml:space="preserve">Maradvány igénybevétele </t>
  </si>
  <si>
    <t>21.</t>
  </si>
  <si>
    <t>Általános tartalék - Zalakaros Önkorm.</t>
  </si>
  <si>
    <t>2.5. Beruházási kiadás</t>
  </si>
  <si>
    <r>
      <t>FELHALMOZÁSI CÉLÚ KIADÁSOK</t>
    </r>
    <r>
      <rPr>
        <sz val="11"/>
        <rFont val="Arial CE"/>
        <charset val="238"/>
      </rPr>
      <t xml:space="preserve"> </t>
    </r>
  </si>
  <si>
    <t>Finanszirozási kiadások</t>
  </si>
  <si>
    <t>Működési  c. finanszírozási bevételek</t>
  </si>
  <si>
    <t xml:space="preserve">Felhalmozási c. finanszírozási bevételek </t>
  </si>
  <si>
    <t>3.2. Előző évi  maradvány</t>
  </si>
  <si>
    <t xml:space="preserve">Működési célú finanszírozási kiadások </t>
  </si>
  <si>
    <t>2.3. Előző évi  maradvány</t>
  </si>
  <si>
    <t>1.8.Előző évi megelőlegezés visszafizetés</t>
  </si>
  <si>
    <t>Hangulat  utca vízelvezetése</t>
  </si>
  <si>
    <t>Családi támogatások(K42)</t>
  </si>
  <si>
    <t>Egyéb pénzbeni és természetbeni gyermekvédelmi ellátások</t>
  </si>
  <si>
    <t xml:space="preserve">Betegséggel kapcsolatos (nem társadalombiztosítási) ellátások (K44)  összesen: </t>
  </si>
  <si>
    <t>Családi támogatások(K42) összesen:</t>
  </si>
  <si>
    <t>Hitelfelvétel</t>
  </si>
  <si>
    <t>2018. évi számított előirányz.</t>
  </si>
  <si>
    <t>2018. évi terv</t>
  </si>
  <si>
    <t>Zalakarosi Óvoda és Bölcsőde</t>
  </si>
  <si>
    <t>D</t>
  </si>
  <si>
    <t>Zalakarosi Közösségi Ház és Könyvtár</t>
  </si>
  <si>
    <t>4.1. Működési bevételek</t>
  </si>
  <si>
    <t>Zalakarosi Óvoda és Bölcsöde összesen</t>
  </si>
  <si>
    <t>Közös Önkormányzati Hivatal összesen</t>
  </si>
  <si>
    <t>Zalakarosi Közösségi Ház és Könyvtár össz</t>
  </si>
  <si>
    <t>4.1. Intézményi működési kiadás</t>
  </si>
  <si>
    <t>Kiadások főösszege</t>
  </si>
  <si>
    <t>Felhalmozási  kiadások összesen</t>
  </si>
  <si>
    <t>Zalakarosi Óvoda és Bölcsőde bevételei összesen:</t>
  </si>
  <si>
    <t>Zalakarosi Közösségi Ház és Könyvtár bevételei összesen</t>
  </si>
  <si>
    <t xml:space="preserve">Önkormányzat egyéb működési célú kiadásai összesen </t>
  </si>
  <si>
    <t>Közös Önkormányzati Hivatal egyéb működési kiadásai összesen</t>
  </si>
  <si>
    <t>Zalakarosi Óvoda és Bölcsőde egyéb működési kiadásai összesen</t>
  </si>
  <si>
    <t>Zalakaros Önkormányzat</t>
  </si>
  <si>
    <t>Zalakarosi Közös Önkormányzati Hivatal</t>
  </si>
  <si>
    <t>Zalakarosi Közösségi Ház és Könyvtár egyéb működési kiadásai ö.</t>
  </si>
  <si>
    <t>Zalakarosi Önkormányzat</t>
  </si>
  <si>
    <t>4.2 Beruházási kiadások</t>
  </si>
  <si>
    <t>D. Zalakarosi Közösségi Ház és Könyvtár</t>
  </si>
  <si>
    <t>C.  Zalakarosi Óvoda és Bölcsőde</t>
  </si>
  <si>
    <t xml:space="preserve">4. Közfoglalkoztatás </t>
  </si>
  <si>
    <t>1. Könyvtár</t>
  </si>
  <si>
    <t>2. Közösségi Ház</t>
  </si>
  <si>
    <t xml:space="preserve">Zalakarosi Közösségi Ház és Könyvtár </t>
  </si>
  <si>
    <t xml:space="preserve">Ebből: Tartalék  </t>
  </si>
  <si>
    <t xml:space="preserve"> -  Idegenforgalmi adó épület után</t>
  </si>
  <si>
    <t xml:space="preserve"> -  Idegenforgalmi adó tartózkodás után</t>
  </si>
  <si>
    <t xml:space="preserve">Államháztartáson belüli megelőlegezés </t>
  </si>
  <si>
    <t>4.2 Működési célre átvett pénzeszköz</t>
  </si>
  <si>
    <t>3.2. Elvonások, befizetések</t>
  </si>
  <si>
    <t>3.4. Beruházási kiadás</t>
  </si>
  <si>
    <t xml:space="preserve">Működési célú pénzeszköz átvétel </t>
  </si>
  <si>
    <t>Áhb. Támogajtás megelőlegez.</t>
  </si>
  <si>
    <t>Zalakarosi Közös Önkormányzati Hivatal dolgozói létszámából 12,5 fő önként vállalt létszám</t>
  </si>
  <si>
    <t>2016.évi terv</t>
  </si>
  <si>
    <t>2016.évi</t>
  </si>
  <si>
    <t>terv</t>
  </si>
  <si>
    <t xml:space="preserve">2016.évi </t>
  </si>
  <si>
    <t>2019. évi számított előirányz.</t>
  </si>
  <si>
    <t>2016.évi előirányzat</t>
  </si>
  <si>
    <t>2015.évi záró létszám. ei.</t>
  </si>
  <si>
    <t>2016. évi  létszám-  keret</t>
  </si>
  <si>
    <t>Településrendezési tervek készítése/ módosítása</t>
  </si>
  <si>
    <t>Hulladékudvar területén fúrt kút kialakítása</t>
  </si>
  <si>
    <t xml:space="preserve">Zk. Turisztikai Nonprofit Kft alaptőke emelése </t>
  </si>
  <si>
    <t xml:space="preserve">Egészségház kiviteli terv készítés </t>
  </si>
  <si>
    <t xml:space="preserve">Új Zalakaros honlap készítés </t>
  </si>
  <si>
    <t xml:space="preserve">Jármű beszerzés </t>
  </si>
  <si>
    <t>Játszóterek fejlesztése</t>
  </si>
  <si>
    <t xml:space="preserve">Kerékpárút II. ütem befejezésének költsége </t>
  </si>
  <si>
    <t>Számítógép, nyomtatók, monitorok beszerzése</t>
  </si>
  <si>
    <t xml:space="preserve">Bútorok, székek, kisértékű eszközök beszerzése </t>
  </si>
  <si>
    <t xml:space="preserve">C. Zalakarosi Óvoda és Bölcsőde </t>
  </si>
  <si>
    <t xml:space="preserve">Kilátó felújítás </t>
  </si>
  <si>
    <t xml:space="preserve">Fő u. 6. élelmiszerbolt felújítás részlete </t>
  </si>
  <si>
    <t>Ft</t>
  </si>
  <si>
    <t xml:space="preserve">  1.1.5 Működési célú kiegészitő támogatás </t>
  </si>
  <si>
    <t>Működési célú finanszirozási bevétel össz.:</t>
  </si>
  <si>
    <t>1.5. Működési célú kölcsön visszatérülése</t>
  </si>
  <si>
    <t>1.6 Előző évi  maradvány</t>
  </si>
  <si>
    <t>1.7 Államháztartáson belüli megelőlegezés</t>
  </si>
  <si>
    <t xml:space="preserve"> - Háztartásból átvett felhalmozási pe. - közmű hozzájárulás részlet</t>
  </si>
  <si>
    <t>1.6. Cycle kerékpárút épités pályázati támogatás fel nem haszn.rész.utalás</t>
  </si>
  <si>
    <t>Kertmozi üzemeltetésre</t>
  </si>
  <si>
    <t xml:space="preserve">Fürdő Vendégház fejlesztés - kisértékű eszköz </t>
  </si>
  <si>
    <t>22.</t>
  </si>
  <si>
    <t>TERMÁL-TÓ ÉS ÖKOPART  NDOP-2/2/F-12-2012-0005</t>
  </si>
  <si>
    <t>ebből:  - EU-s pályázat</t>
  </si>
  <si>
    <t>2016. évben tervezett</t>
  </si>
  <si>
    <t>2016. évben  tervezett</t>
  </si>
  <si>
    <t xml:space="preserve">           - önerő pályázat</t>
  </si>
  <si>
    <t xml:space="preserve">           - önkormányzati forrás</t>
  </si>
  <si>
    <t>Hiteltörlesztés kamata</t>
  </si>
  <si>
    <t xml:space="preserve">2017. </t>
  </si>
  <si>
    <t>Intézmény</t>
  </si>
  <si>
    <t>Bevételek</t>
  </si>
  <si>
    <t>Finanszírozás összesen</t>
  </si>
  <si>
    <t>Mindösszesen</t>
  </si>
  <si>
    <t>Állami támogatás (normatíva alapján)</t>
  </si>
  <si>
    <t>Önkormányzati hozzájárulás más önkormányzati forrásból</t>
  </si>
  <si>
    <t>Költségvetési szerv saját bevétele</t>
  </si>
  <si>
    <t>2.1 Zalakarosi Turisztikai Egyesület működési támogatása</t>
  </si>
  <si>
    <t>2.2 Zalakarosi Turisztikai Nonprofit Kft működési támogatása</t>
  </si>
  <si>
    <t>2.3. Karos-Park Kft veszteségének pótlására</t>
  </si>
  <si>
    <t>3.1 Visszatérítendő lakásépítési kölcsön (lakástámogatás)</t>
  </si>
  <si>
    <t xml:space="preserve">Hiteltörlesztés ( 293. hrsz-u tlek megvásárlására) </t>
  </si>
  <si>
    <t>Felhalmozási célú visszatérítendő tám,kölcsönök visszatérül.államházt.kivülről</t>
  </si>
  <si>
    <t>2016. évi eredeti előirányzat</t>
  </si>
  <si>
    <t>2019. évi terv</t>
  </si>
  <si>
    <t xml:space="preserve">Iskola előtti park átépítése </t>
  </si>
  <si>
    <t>Sor- szám</t>
  </si>
  <si>
    <t>Kormányzati funkció száma</t>
  </si>
  <si>
    <t>Összewsen</t>
  </si>
  <si>
    <t>Műk.célú kölcsön visszatérülés              B64</t>
  </si>
  <si>
    <t>Egyéb műk.c. átvett pénzeszköz                  B65</t>
  </si>
  <si>
    <t>Támogatás megelőlegezés    B814</t>
  </si>
  <si>
    <t>A. ÖNKORMÁNYZAT</t>
  </si>
  <si>
    <t>01.</t>
  </si>
  <si>
    <t>ÁLTALÁNOS KÖZSZOLGÁLTATÁSOK</t>
  </si>
  <si>
    <t>011130</t>
  </si>
  <si>
    <t>Önkorm.és önk.hiv.jogalkotó és ált.igazg.tev.</t>
  </si>
  <si>
    <t>013320</t>
  </si>
  <si>
    <t>Köztemető fenntartás és működtetés</t>
  </si>
  <si>
    <t>013350</t>
  </si>
  <si>
    <t>Önkormányzati vagyonnal v. gazdálkodás</t>
  </si>
  <si>
    <t>018010</t>
  </si>
  <si>
    <t>Önkorm.elszám.a központi költségvetéssel</t>
  </si>
  <si>
    <t>018030</t>
  </si>
  <si>
    <t>Támogatási célú finanszírozási müveletek</t>
  </si>
  <si>
    <t>01. Összesen</t>
  </si>
  <si>
    <t>04.</t>
  </si>
  <si>
    <t>GAZDASÁGI ÜGYEK</t>
  </si>
  <si>
    <t>041233</t>
  </si>
  <si>
    <t>Hosszabb időtartamú közfoglalkoztatás</t>
  </si>
  <si>
    <t>041237</t>
  </si>
  <si>
    <t>Közfoglalkoztatási mintaprogram</t>
  </si>
  <si>
    <t>045160</t>
  </si>
  <si>
    <t>Közutak, hidak,alagutak üzemelt., fennt.</t>
  </si>
  <si>
    <t>047410</t>
  </si>
  <si>
    <t>Ár-és belvízvédelemmel összefüggő tev.</t>
  </si>
  <si>
    <t>04. Összesen</t>
  </si>
  <si>
    <t>05.</t>
  </si>
  <si>
    <t>KÖRNYEZETVÉDELEM</t>
  </si>
  <si>
    <t>051030</t>
  </si>
  <si>
    <t>Nem veszélyes hulladék begyűjtése,száll.</t>
  </si>
  <si>
    <t>052080</t>
  </si>
  <si>
    <t>Szennyvízcsatorna építése,fenntartása</t>
  </si>
  <si>
    <t>05. Összesen</t>
  </si>
  <si>
    <t>06.</t>
  </si>
  <si>
    <t>LAKÁS- ÉS KÖZMŰELLÁTÁS</t>
  </si>
  <si>
    <t>061030</t>
  </si>
  <si>
    <t>Lakáshoz jutást segítő támogatások</t>
  </si>
  <si>
    <t>063080</t>
  </si>
  <si>
    <t>Vizellátással kapcs.közmű építése,fennt.</t>
  </si>
  <si>
    <t>064010</t>
  </si>
  <si>
    <t>Közvilágítás</t>
  </si>
  <si>
    <t>066010</t>
  </si>
  <si>
    <t>Zöldterület -kezelés</t>
  </si>
  <si>
    <t>066020</t>
  </si>
  <si>
    <t>Város-,községgazdálkodási egyéb feladatok</t>
  </si>
  <si>
    <t>06. Összesen</t>
  </si>
  <si>
    <t>07.</t>
  </si>
  <si>
    <t>EGÉSZSÉGÜGY</t>
  </si>
  <si>
    <t>072111</t>
  </si>
  <si>
    <t>Háziorvosi alapellátás</t>
  </si>
  <si>
    <t>072112</t>
  </si>
  <si>
    <t>Házirovosi ügyeleti ellátás</t>
  </si>
  <si>
    <t>072311</t>
  </si>
  <si>
    <t>Fogorvosi alapellátás</t>
  </si>
  <si>
    <t>074031</t>
  </si>
  <si>
    <t>Család és nővédelmi egészségügyi gond.</t>
  </si>
  <si>
    <t>074032</t>
  </si>
  <si>
    <t>Ifjúság-egészségügyi gondozás</t>
  </si>
  <si>
    <t>07. Összesen</t>
  </si>
  <si>
    <t>08.</t>
  </si>
  <si>
    <t>SZABADIDŐ, KULTÚRA ÉS VALLÁS</t>
  </si>
  <si>
    <t>081030</t>
  </si>
  <si>
    <t>Sportlétesítmények működtetése és fejl.</t>
  </si>
  <si>
    <t>082044</t>
  </si>
  <si>
    <t>Könyvtári szolgáltatások</t>
  </si>
  <si>
    <t>082091</t>
  </si>
  <si>
    <t>Közművelődés (közműelődési int. működt.)</t>
  </si>
  <si>
    <t>084031</t>
  </si>
  <si>
    <t>Civil szervezetek támogatása</t>
  </si>
  <si>
    <t>086090</t>
  </si>
  <si>
    <t>Máshová nem sorolható szabadidős szolg.</t>
  </si>
  <si>
    <t>08. Összesen</t>
  </si>
  <si>
    <t>09.</t>
  </si>
  <si>
    <t>OKTATÁS</t>
  </si>
  <si>
    <t>091110</t>
  </si>
  <si>
    <t>Óvodai nevelés, ellátás  működtetési felad.</t>
  </si>
  <si>
    <t>091140</t>
  </si>
  <si>
    <t>096015</t>
  </si>
  <si>
    <t>Gyermekétkeztetés köznevelési intézményekben</t>
  </si>
  <si>
    <t>09. összesen</t>
  </si>
  <si>
    <t>SZOCIÁLIS VÉDELEM</t>
  </si>
  <si>
    <t>Betegséggel kapcsolatos pénzbeni ell.</t>
  </si>
  <si>
    <t>104030</t>
  </si>
  <si>
    <t>Gyermekek napközbeni ell. (bölcsődei ell.)</t>
  </si>
  <si>
    <t>104035</t>
  </si>
  <si>
    <t>Bölcsödei étkeztetés</t>
  </si>
  <si>
    <t>Család és gyermekjólési szolgáltatások</t>
  </si>
  <si>
    <t>Gyermekvédelmi pénzbeli és term.ellátás</t>
  </si>
  <si>
    <t>Munkanélküli aktiv korúak ellátása</t>
  </si>
  <si>
    <t>Lakásfenntartással, lakhatással kapcs.ell.</t>
  </si>
  <si>
    <t>107051</t>
  </si>
  <si>
    <t>Szociális étkezés</t>
  </si>
  <si>
    <t>Házi segítségnyújtás</t>
  </si>
  <si>
    <t>107054</t>
  </si>
  <si>
    <t>Családsegítés</t>
  </si>
  <si>
    <t>107060</t>
  </si>
  <si>
    <t>Egyéb szociális pénzbeni és term. Ellátások</t>
  </si>
  <si>
    <t>10. Összesen</t>
  </si>
  <si>
    <t>900020</t>
  </si>
  <si>
    <t>Önkorm.funkcióra nem sorolható bevételei</t>
  </si>
  <si>
    <t>ÖNKORMÁNYZAT ÖSSZESEN</t>
  </si>
  <si>
    <t xml:space="preserve">B. KÖZÖS ÖNKORMÁNYZATI HIVATAL </t>
  </si>
  <si>
    <t>Önkormányzati igazgatási feladatok</t>
  </si>
  <si>
    <t>Támogatási célú finanszirozási műveletek</t>
  </si>
  <si>
    <t>C.  ÓVODA, BÖLCSŐDE, KÖNYVTÁR</t>
  </si>
  <si>
    <t>013390</t>
  </si>
  <si>
    <t>Egyéb kiegészítő szolgáltatások</t>
  </si>
  <si>
    <t>081045</t>
  </si>
  <si>
    <t>Szabadidősport tevékenys.és támogatása</t>
  </si>
  <si>
    <t>082092</t>
  </si>
  <si>
    <t>Közművelődés,közöss.kult.ért.gondozása</t>
  </si>
  <si>
    <t>Mns.egyéb szabadidős szolgáltatás</t>
  </si>
  <si>
    <t>Óvodai nevelés,ellátás szakmai feladatai</t>
  </si>
  <si>
    <t>Óvodai nevelés,ellátás működtetés feladatai</t>
  </si>
  <si>
    <t>096025</t>
  </si>
  <si>
    <t>Munkahelyi étkeztetés köznevelési intézményben</t>
  </si>
  <si>
    <t>104036</t>
  </si>
  <si>
    <t>Munkahelyei  étkeztetés bölcsődében</t>
  </si>
  <si>
    <t>ZALAKAROSI ÓVODA ÉS BÖLCSŐDE</t>
  </si>
  <si>
    <t>Közmővelődés,közöss.kult.ért.gondozása</t>
  </si>
  <si>
    <t>Mindenféle egyéb szabadidős szolgáltatás</t>
  </si>
  <si>
    <t>MINDÖSSZESEN</t>
  </si>
  <si>
    <t>Lét-szám fő</t>
  </si>
  <si>
    <t>Ellátottak pénzbeli juttatásai                     K4</t>
  </si>
  <si>
    <t>ÖNKORMÁNYZAT</t>
  </si>
  <si>
    <t>Ö</t>
  </si>
  <si>
    <t>011210</t>
  </si>
  <si>
    <t>Államháztartás igazgatása, ellenőrzése</t>
  </si>
  <si>
    <t>Köztemető fenntartás-és üzemeltetés</t>
  </si>
  <si>
    <t>Elszámolás központi kv.szervvel</t>
  </si>
  <si>
    <t>041140</t>
  </si>
  <si>
    <t>Területfejlesztés igazgatása</t>
  </si>
  <si>
    <t>Közutak, hidak,alagutak üzemelt., fennt.üzemeltetése</t>
  </si>
  <si>
    <r>
      <t>Nem veszélyes hulladék begyűjtése,száll.</t>
    </r>
    <r>
      <rPr>
        <b/>
        <sz val="12"/>
        <rFont val="Arial CE"/>
        <charset val="238"/>
      </rPr>
      <t>(ÖV)</t>
    </r>
  </si>
  <si>
    <t>SZOCIÁLIS BIZTONSÁG</t>
  </si>
  <si>
    <t>101150</t>
  </si>
  <si>
    <t>Betegséggel kapcsolatos pénzb.ellátások, tám.</t>
  </si>
  <si>
    <t>104042</t>
  </si>
  <si>
    <t>Családsegitő és gyermekjóléti szolgáltatások</t>
  </si>
  <si>
    <t>104051</t>
  </si>
  <si>
    <t>Gyermekvédelmi pénzb.és termb.ellátások</t>
  </si>
  <si>
    <t>106020</t>
  </si>
  <si>
    <t>lakásfenntartással, lakhatással kapcs összefogl.ellát.</t>
  </si>
  <si>
    <t>107052</t>
  </si>
  <si>
    <t>Egyéb szoc.pénzbeli és temészetbni ellátások,támog.</t>
  </si>
  <si>
    <t>900070</t>
  </si>
  <si>
    <t>Fejezeti és általános tartalékok elszámolása</t>
  </si>
  <si>
    <t xml:space="preserve">ÖNKORMÁNYZAT ÖSSZESEN </t>
  </si>
  <si>
    <t>KÖZÖS ÖNKORMÁNYZATI HIVATAL</t>
  </si>
  <si>
    <r>
      <t xml:space="preserve">Önkorm.és önk.hiv.jogalkotó és ált.igazg.tev. </t>
    </r>
    <r>
      <rPr>
        <b/>
        <sz val="12"/>
        <rFont val="Arial CE"/>
        <charset val="238"/>
      </rPr>
      <t>(ÖV)</t>
    </r>
  </si>
  <si>
    <t>KÖZÖS ÖNKORMÁNYZATI HIVATAL ÖSSZESEN</t>
  </si>
  <si>
    <t>Közművelődés, könyvtár</t>
  </si>
  <si>
    <t>Munkahelyi étkeztetés bölcsődében</t>
  </si>
  <si>
    <t>ZALAKAROSI KÖZÖSSÉGI HÁZ ÉS KÖNYVTÁR</t>
  </si>
  <si>
    <t xml:space="preserve">MINDÖSSZESEN </t>
  </si>
  <si>
    <t>Árokásógép  lizing Karos-Park Kft. Részére</t>
  </si>
  <si>
    <t>Tartalékok,  céltartalékok (K513)</t>
  </si>
  <si>
    <t>Települési támogatások</t>
  </si>
  <si>
    <t>Rendkívüli települési támogatások</t>
  </si>
  <si>
    <t>Turisztikai TDM pályázatra</t>
  </si>
  <si>
    <t>Óvodai nevelés, ellátás  szakmai felad.</t>
  </si>
  <si>
    <t>1.7. Led lámpa - közvil.  pályázati támogatás fel nem haszn.rész.utalás</t>
  </si>
  <si>
    <t>f.) 2015.december havi bérkompenzáció</t>
  </si>
  <si>
    <t xml:space="preserve">1.Óvodapedagógusok bére </t>
  </si>
  <si>
    <t>2. Óvodapedagógusok pótlólagos  bértámogatás</t>
  </si>
  <si>
    <t>3. Óvodapedagógusok nevelő munkáját közvetlenül segítők bértámogatása</t>
  </si>
  <si>
    <t>4. Óvodapedatógusok kiegészítő támogatása</t>
  </si>
  <si>
    <t>5. Óvodaműködtetési támogatás</t>
  </si>
  <si>
    <t xml:space="preserve">1./ Parkgondozás </t>
  </si>
  <si>
    <t xml:space="preserve">2./ Településtisztasági feladatok </t>
  </si>
  <si>
    <t xml:space="preserve">3./ Nyilvános illemhelyek üzemeltetése </t>
  </si>
  <si>
    <t xml:space="preserve">4./ Temetőgondozási feladatok </t>
  </si>
  <si>
    <t xml:space="preserve">5./ Piaci feladatok </t>
  </si>
  <si>
    <t xml:space="preserve">6./ Sportlétesítmények fenntartása </t>
  </si>
  <si>
    <t xml:space="preserve">Összesen: </t>
  </si>
  <si>
    <t xml:space="preserve">Gránit Zrt </t>
  </si>
  <si>
    <t>Az összegek nettó összegek, ÁFÁ-t nem tartalmaznak.</t>
  </si>
  <si>
    <t xml:space="preserve"> </t>
  </si>
  <si>
    <t xml:space="preserve">2.4. Előző évi   maradvány </t>
  </si>
  <si>
    <t xml:space="preserve">Termáltó és ökopart öntözőrendszerének kialakítás </t>
  </si>
  <si>
    <t>Kamerahálózat Tsz. Majorban (befejezése )</t>
  </si>
  <si>
    <t>Iskola, valamint a tornacsarnok felújítása, beázás megsz.</t>
  </si>
  <si>
    <t xml:space="preserve">Zalakarosi gyógyhelyi központ áttervezése </t>
  </si>
  <si>
    <t>2015.évi terv</t>
  </si>
  <si>
    <t>2016. évi I. módosítás</t>
  </si>
  <si>
    <t>Felhalmozási célú támogatatások államháztartáson belülről                      B2</t>
  </si>
  <si>
    <t>2016. I. mód.</t>
  </si>
  <si>
    <t>2016.évi       terv</t>
  </si>
  <si>
    <t>900060</t>
  </si>
  <si>
    <t>KÖZÖS ÖNKORMÁNYZATI  HIVATAL ÖSSZESEN</t>
  </si>
  <si>
    <t>ZALAKAROSI ÓVODA ÉS BÖLCSŐDE ÖSSZESEN</t>
  </si>
  <si>
    <t>KÖZÖSSÉGI HÁZ ÉS KÖNYVTÁR ÖSSZESEN</t>
  </si>
  <si>
    <t>Forgatási és befektetési célú finansz. műv.</t>
  </si>
  <si>
    <t>Felhalmozási bevételek                 B5</t>
  </si>
  <si>
    <t xml:space="preserve">Működési célú támogatások  államháztartáson belülről </t>
  </si>
  <si>
    <t xml:space="preserve">Finanszirozási bevételek                                                                          </t>
  </si>
  <si>
    <t>Kormány-zati funkció száma</t>
  </si>
  <si>
    <t>Ön-ként vállalt</t>
  </si>
  <si>
    <t>Kötele-ző</t>
  </si>
  <si>
    <t>k</t>
  </si>
  <si>
    <t>Önkormányzati vagyonnal való gazdálkodás</t>
  </si>
  <si>
    <t>2016.évi I. módosítás</t>
  </si>
  <si>
    <t xml:space="preserve">Eredeti </t>
  </si>
  <si>
    <t>Módosított</t>
  </si>
  <si>
    <t>Eredeti</t>
  </si>
  <si>
    <t>Közszolgáltatási szerződésekben meghatározott feladatok megoszlása</t>
  </si>
  <si>
    <t>Város területén</t>
  </si>
  <si>
    <t>Termáltó területén</t>
  </si>
  <si>
    <t>Karos-Park Kft.</t>
  </si>
  <si>
    <t>közszolgáltatási szerződésében meghatározott feladatok/vállalkozás</t>
  </si>
  <si>
    <t>S.sz.</t>
  </si>
  <si>
    <t xml:space="preserve">1./ Termáltó </t>
  </si>
  <si>
    <t>Mindösszesen:</t>
  </si>
  <si>
    <t>2016. évi I. módosítás után</t>
  </si>
  <si>
    <t>2016. évi módosított</t>
  </si>
  <si>
    <t>2016.évi          eredeti</t>
  </si>
  <si>
    <t>9=5+7</t>
  </si>
  <si>
    <t>10=6+8</t>
  </si>
  <si>
    <t>13=9+11</t>
  </si>
  <si>
    <t>14=10+12</t>
  </si>
  <si>
    <t>forintban</t>
  </si>
  <si>
    <t>összege  Ft</t>
  </si>
  <si>
    <t>Támogatás megelőlegezés             K914</t>
  </si>
  <si>
    <t>104031</t>
  </si>
  <si>
    <t>4. szociális ágazati pótlék (igénylés alapján),szoc.ágazatban dolgozók kieg.támogatása</t>
  </si>
  <si>
    <t>Elvonások, befizetések</t>
  </si>
  <si>
    <t>B8</t>
  </si>
  <si>
    <t>Belföldi finanszírozási bevételek</t>
  </si>
  <si>
    <t>1.8 Belföldi értékpapir  beváltás</t>
  </si>
  <si>
    <t>4.3 Előző évi maradvány</t>
  </si>
  <si>
    <t>1.9. Felhalmozási c. támogatás áht.belül</t>
  </si>
  <si>
    <t xml:space="preserve">1.10. Felhalmozási bevételek </t>
  </si>
  <si>
    <t>1.11. Felhalmozási célú kölcs. visszatérülése</t>
  </si>
  <si>
    <t>1.12  Egyéb felhalm.célú átvett pénzeszköz</t>
  </si>
  <si>
    <t>1.13. Előző évi felhalm. célú maradvány</t>
  </si>
  <si>
    <t>1.14 Hitelfelvétel</t>
  </si>
  <si>
    <t xml:space="preserve">3.3. Előző évi maradvány </t>
  </si>
  <si>
    <t>4.4 Előző évi maradvány</t>
  </si>
  <si>
    <t>4.2 Elvonások, befizetések</t>
  </si>
  <si>
    <t>1.9 Belföldi értékpapir vásárlás</t>
  </si>
  <si>
    <t xml:space="preserve">1.10 Beruházások </t>
  </si>
  <si>
    <t>1.11 Felújítások</t>
  </si>
  <si>
    <t>1.12 Felmozási célú támogatás (Áhb.)</t>
  </si>
  <si>
    <t>1.13 Felhalm.célú pénzeszköz átadás</t>
  </si>
  <si>
    <t>1.14. Felhalm célú kölcsön</t>
  </si>
  <si>
    <t>1.15 Céltartalékok</t>
  </si>
  <si>
    <t>1.16 Hitel törlesztés</t>
  </si>
  <si>
    <t>1.2 Elvonások, befizetések</t>
  </si>
  <si>
    <t xml:space="preserve">1.3. Egyéb célú támogatás államházt. Belül </t>
  </si>
  <si>
    <t xml:space="preserve">  1.3.1 Közfoglalkoztatás  támogatása </t>
  </si>
  <si>
    <t xml:space="preserve">  1.3.2 OEP finanszírozás (védőnő, isk.orvos, házi orvos ) </t>
  </si>
  <si>
    <t xml:space="preserve">  1.3.3 IFA  kiegészítő támogatás </t>
  </si>
  <si>
    <t xml:space="preserve">  1.3.4 Balatonmagyaród tám. óvadai ellátásban r. gyerm.</t>
  </si>
  <si>
    <t xml:space="preserve">  1.3.5 Zalamerenye támogatása óvodai ellátásban  r.gy.</t>
  </si>
  <si>
    <t xml:space="preserve">  1.3.6.Termáltó és ökopart  marketing célú kiadás támogatása</t>
  </si>
  <si>
    <t xml:space="preserve">  1.3.7. Természetbeni Erzsébet utalvány támogatás</t>
  </si>
  <si>
    <t xml:space="preserve">  1.3.8. KETTKK-56P-02-0009 56.-os emlékmű pályázati tám.</t>
  </si>
  <si>
    <t>2.4. KETTKK-56P-02-0009 56.-os emlékmű pályázati tám.</t>
  </si>
  <si>
    <t>2.5. Közfoglalkoztatás felhalmozási c. támogatása</t>
  </si>
  <si>
    <t>Belföldi értékpapír beváltás</t>
  </si>
  <si>
    <t>1.8. Zalakaros Kistérs.Többc.Társ.részére bérkomp,szoc.áp.,kieg.pótlék</t>
  </si>
  <si>
    <t>1.9. Zala megyei Önkormányzatnak - Zalavári emlékpark működtetésére</t>
  </si>
  <si>
    <t>1.10 Közösségi Ház részére művészeti csoportok támogatása</t>
  </si>
  <si>
    <t>2.4. Karos-Park Kft. Részére ügyvezető bérének és járulékának támogat.</t>
  </si>
  <si>
    <t xml:space="preserve">2.5. Zalakaros Sportjáért Közalapítvány támogatása (sportfeladatok) </t>
  </si>
  <si>
    <t>2.6. Zalakaros Sportjáért Közalapitvány támogajtása</t>
  </si>
  <si>
    <t>2.7. Kanizsa Diákkosárlabda Klub támogatása</t>
  </si>
  <si>
    <t>2.8. Zalakaros és Térsége Sportegyesület támogatása</t>
  </si>
  <si>
    <t>2.9. Karos Sprint Úszóklub támogatása</t>
  </si>
  <si>
    <t>2.10.Sensei Németh Budo Akadémia Sportegyesület támogatása</t>
  </si>
  <si>
    <t>2.11.Kanizsai Lovasklub Sportegyesület támogatása</t>
  </si>
  <si>
    <t>2.12.Önkéntes Tűzoltó Egyesület támogatása</t>
  </si>
  <si>
    <t>2.13.Zalakaros Polgárőr Egyesület támogatása</t>
  </si>
  <si>
    <t>2.14.Zalakaros Közbiztonságáért Közalapitvány támogatása</t>
  </si>
  <si>
    <t>2.15.Zalakarosi Kulturális Egyesület támogatása</t>
  </si>
  <si>
    <t>2.16.Zalakaros Új Templomáért Közalapitvány támogatása</t>
  </si>
  <si>
    <t>2.17.URROHÁZ 2000. Egyesület -Szeniorok Iskolája - támogatása</t>
  </si>
  <si>
    <t>Felhalmozási célú támogatás államháztartáson belülre (K84)</t>
  </si>
  <si>
    <t>1.1. OCR pályázati támogatás (előző évi) fel nem használt rész visszafiz.</t>
  </si>
  <si>
    <t>Felhalmozási célú támogatás államháztartáson belülre összesen:</t>
  </si>
  <si>
    <t xml:space="preserve">2.1 Lakásépítési-, vásárlási támogatás  </t>
  </si>
  <si>
    <t>3.1. Karos-Park Kft-nek árokásógép lízingelés részletei</t>
  </si>
  <si>
    <t>3.2. Karos-Park Kft-nek termáltóhoz konténer vásárlásra átadás</t>
  </si>
  <si>
    <t>3.3. Zalakaros Sportjáért Közalapitvány - tornacsarnok ablak csere - önerő</t>
  </si>
  <si>
    <t>3.4. Dömötörné K.A. részére 2002.évben befizetett közműhozz.visszafiz.</t>
  </si>
  <si>
    <t>23.</t>
  </si>
  <si>
    <t>32003/26/1489 Közfoglalkoztatáshoz gépek beszerzése</t>
  </si>
  <si>
    <t>24.</t>
  </si>
  <si>
    <t>32003/26/1463 közfoglalkoztatáshoz gépek beszerzése</t>
  </si>
  <si>
    <t>VIZMŰ beruházások, gépbeszerzések</t>
  </si>
  <si>
    <t>KETTKK-56P-02-0009. 56-os emlékmű (pályázatból)</t>
  </si>
  <si>
    <t>INTERREG horvát-magyar kerékpárút tervezési dij</t>
  </si>
  <si>
    <t>INTERREG horvát-magyar kerékpárút önrész</t>
  </si>
  <si>
    <t>Közvilágitás fejlesztés</t>
  </si>
  <si>
    <t>Telefonkészülékek, számológépek (kisértékű)</t>
  </si>
  <si>
    <t>25.</t>
  </si>
  <si>
    <t>26.</t>
  </si>
  <si>
    <t>27.</t>
  </si>
  <si>
    <t>28.</t>
  </si>
  <si>
    <t>29.</t>
  </si>
  <si>
    <t>30.</t>
  </si>
  <si>
    <t>Zalakarosi Óvoda és Bölcsőde  összesen:</t>
  </si>
  <si>
    <t>Óvodába homokozó és ütéscsillapitó burkolat</t>
  </si>
  <si>
    <t>Bölcsődébe szőnyeg</t>
  </si>
  <si>
    <t>Konyhába klima, fagyasztó, fémpolc</t>
  </si>
  <si>
    <t>Zalakarosi Közösségi Ház és Könyvtár összesen:</t>
  </si>
  <si>
    <t>Színes nyomtató</t>
  </si>
  <si>
    <t>Forgós folyóiratállvány</t>
  </si>
  <si>
    <t>VIZMŰ felújítások</t>
  </si>
  <si>
    <t>Utak felújítása</t>
  </si>
  <si>
    <t>Finanszirozási bevételek</t>
  </si>
  <si>
    <t>Gyógyhelyi látógató központ projektmendzseri feladataira átcsop.</t>
  </si>
  <si>
    <t>Vizvezeték kiépités (Vincellér,Patkós u.)</t>
  </si>
  <si>
    <t>Zalakaros Zöld Szive pályázat akcióterületi tervre átcsoportositás</t>
  </si>
  <si>
    <t>Önkormányzok működési támogatása                                 B11</t>
  </si>
  <si>
    <t>Felhalm.célú kölcsön visszatérülés                 B74</t>
  </si>
  <si>
    <t>Belföldi értékpapírok beváltása                      B812</t>
  </si>
  <si>
    <t>Egyéb felhalm.c. átvett pénzeszköz                  B75</t>
  </si>
  <si>
    <t>Belföldi értékp. vásárlás                      K912</t>
  </si>
  <si>
    <t xml:space="preserve">2./ Csúszda </t>
  </si>
  <si>
    <t xml:space="preserve">Csúszda üzemeltetéséhez fejlesztés (beléptető, pénztár) </t>
  </si>
  <si>
    <t>Civil házba zárható szekrény, kerti bútor garnitúra</t>
  </si>
  <si>
    <t>Hozzájárulás</t>
  </si>
  <si>
    <t>2016.évi II. módosítás után</t>
  </si>
  <si>
    <t>2016.évi költségvetés</t>
  </si>
  <si>
    <t>2016. évi II. módosítás</t>
  </si>
  <si>
    <t>Egyéb műk. célú támogatás                          B16</t>
  </si>
  <si>
    <t>Elvonások, befizetések                             B12</t>
  </si>
  <si>
    <t>Közhatalmi bevételek                                            B3</t>
  </si>
  <si>
    <t>Működési bevételek                                    B4</t>
  </si>
  <si>
    <t xml:space="preserve"> Működési célú  átvett pénzeszköz                                                          B6</t>
  </si>
  <si>
    <t>Hitelfelvétel                          B811</t>
  </si>
  <si>
    <t>Maradvány igénybevétel                             B813</t>
  </si>
  <si>
    <t>2016. II. mód.</t>
  </si>
  <si>
    <t>Személyi juttatás                                                  K1</t>
  </si>
  <si>
    <t>Munka-adókat terhelő járulékok                                                     K2</t>
  </si>
  <si>
    <t>Dologi kiadás                                                           K3</t>
  </si>
  <si>
    <t>Elvonások                                          K502</t>
  </si>
  <si>
    <t>MC.tám.ÁHB                                                  K506</t>
  </si>
  <si>
    <t xml:space="preserve">Egyéb működési célú kiadások                                                                                                                                                                                                                                                                                                     K5                                                              </t>
  </si>
  <si>
    <t>MC.kölcs.ÁHK                                                  K508</t>
  </si>
  <si>
    <t>MC.tám.ÁHK                                                   K512</t>
  </si>
  <si>
    <t>Tartalékok                                                              K513</t>
  </si>
  <si>
    <t>Beruházások                                                     K6</t>
  </si>
  <si>
    <t>Felújítások                                                             K7</t>
  </si>
  <si>
    <t>Egyéb felhalmozási  célú kiadások                                                                                                                                                                                         K8</t>
  </si>
  <si>
    <t>FC.támogatás ÁHB                                         K84</t>
  </si>
  <si>
    <t>FC.kölcsön ÁHK                                                K86</t>
  </si>
  <si>
    <t>Lakástámogatás                                 K87</t>
  </si>
  <si>
    <t>FC.támogatás ÁHK                                                 K89</t>
  </si>
  <si>
    <t>Hiteltörlesztés                                                          K911</t>
  </si>
  <si>
    <t>2016. II.mód.</t>
  </si>
  <si>
    <t>2016.évi II. módosítás</t>
  </si>
  <si>
    <t>2016. évi II. módosítás után</t>
  </si>
  <si>
    <t>016020</t>
  </si>
  <si>
    <t>Országos és helyi népszavazással k.tev.</t>
  </si>
  <si>
    <t>Országos népszavazással kapcs.tev.</t>
  </si>
  <si>
    <t xml:space="preserve">       Rászoruló gyermekek szünidei étkeztetésének támogatása</t>
  </si>
  <si>
    <t>2.4. Elvonások, befizetések</t>
  </si>
  <si>
    <t>2.3. Működési célú pe.átadás áh.kivül</t>
  </si>
  <si>
    <t xml:space="preserve">  1.3.9. Autómentes nap pályázati támogatás</t>
  </si>
  <si>
    <t>2.6. Közművelődési érdekeltségnövelő támogatás</t>
  </si>
  <si>
    <t xml:space="preserve">  - KETTKK-56P-02-0009 56.-os emlékmű pályázati tám.</t>
  </si>
  <si>
    <t xml:space="preserve">  - KETTKK2016/P02/38/4/221 I.világháborús emlékmű tám..</t>
  </si>
  <si>
    <t xml:space="preserve"> - Délzalai VIZMŰ - közműfejlesztési hozzájárulások</t>
  </si>
  <si>
    <t xml:space="preserve">  - Diákmunka támogatása</t>
  </si>
  <si>
    <t xml:space="preserve">  - Országos népszavatás támogatása</t>
  </si>
  <si>
    <t>M7 Takarékszövetkezetnek népszavazáson távolléti díj</t>
  </si>
  <si>
    <t>31.</t>
  </si>
  <si>
    <t>32.</t>
  </si>
  <si>
    <t>33.</t>
  </si>
  <si>
    <t>34.</t>
  </si>
  <si>
    <t>35.</t>
  </si>
  <si>
    <t>36.</t>
  </si>
  <si>
    <t>37.</t>
  </si>
  <si>
    <t>38.</t>
  </si>
  <si>
    <t>Fő u. Ny-i oldal csatornázás tervezés</t>
  </si>
  <si>
    <t>Hangulat u. csapadékvíz elvezetés</t>
  </si>
  <si>
    <t>Mentőállomás tűzjelző rendszerének korszerűsítése</t>
  </si>
  <si>
    <t>Zalakaros Zöld város kialakítás - fúrt kút kialakítás</t>
  </si>
  <si>
    <t xml:space="preserve">Liget u. szolg.lakáshoz kisértékű eszköz </t>
  </si>
  <si>
    <t>39.</t>
  </si>
  <si>
    <t>40.</t>
  </si>
  <si>
    <t>Védőnői rendelőbe villanybojler</t>
  </si>
  <si>
    <t>KETTKK. I. világháborús emlékmű (pályázatból)</t>
  </si>
  <si>
    <t>Közművelődési érdekeltségnövelő pályázatból eszközök</t>
  </si>
  <si>
    <t>Tourinform irodához kazán vásárlás</t>
  </si>
  <si>
    <t>Zalakaros, Üdülősor 267/1 hrsz-ú ingatlan vizhálózat áté.</t>
  </si>
  <si>
    <t>Kertmozihoz pénztárgép, hangszóró</t>
  </si>
  <si>
    <t xml:space="preserve">Dalárda részére blúz </t>
  </si>
  <si>
    <t>Közművelődési érdekeltségnövelő pályázat önrész ált.tartalékból átcs.</t>
  </si>
  <si>
    <t>Civil Ház tetőtérben irodahelyiség kialakitásra ált.tartalékból átcsop.</t>
  </si>
  <si>
    <t>Szabadidő és sportpark pályázat saját erő , kerités és megvilágítás általános tartalékból átcsop.</t>
  </si>
  <si>
    <t>Elvonások, befizetések K502 (Magyar Államkincstárnak)</t>
  </si>
  <si>
    <t>Képviselő- testület</t>
  </si>
  <si>
    <t>Felhalmozási célú átvett pénzeszköz          B7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</si>
</sst>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164" formatCode="#,##0.0"/>
  </numFmts>
  <fonts count="57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name val="Arial"/>
      <family val="2"/>
      <charset val="238"/>
    </font>
    <font>
      <sz val="12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Arial"/>
      <family val="2"/>
      <charset val="238"/>
    </font>
    <font>
      <sz val="12"/>
      <name val="Garamond"/>
      <family val="1"/>
      <charset val="238"/>
    </font>
    <font>
      <sz val="8"/>
      <name val="Arial"/>
      <family val="2"/>
      <charset val="238"/>
    </font>
    <font>
      <i/>
      <sz val="12"/>
      <name val="Arial"/>
      <family val="2"/>
      <charset val="238"/>
    </font>
    <font>
      <sz val="10"/>
      <color indexed="48"/>
      <name val="Arial CE"/>
      <charset val="238"/>
    </font>
    <font>
      <b/>
      <sz val="8"/>
      <name val="Arial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i/>
      <sz val="12"/>
      <name val="Arial CE"/>
      <charset val="238"/>
    </font>
    <font>
      <b/>
      <sz val="10"/>
      <name val="Arial CE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sz val="10"/>
      <name val="MS Sans Serif"/>
      <family val="2"/>
      <charset val="238"/>
    </font>
    <font>
      <b/>
      <i/>
      <sz val="12"/>
      <color indexed="8"/>
      <name val="Arial"/>
      <family val="2"/>
      <charset val="238"/>
    </font>
    <font>
      <b/>
      <i/>
      <sz val="10"/>
      <name val="Arial CE"/>
      <charset val="238"/>
    </font>
    <font>
      <b/>
      <sz val="12"/>
      <color indexed="8"/>
      <name val="Arial"/>
      <family val="2"/>
      <charset val="238"/>
    </font>
    <font>
      <sz val="8"/>
      <name val="Arial CE"/>
      <charset val="238"/>
    </font>
    <font>
      <b/>
      <i/>
      <sz val="11"/>
      <name val="Arial CE"/>
      <charset val="238"/>
    </font>
    <font>
      <b/>
      <u/>
      <sz val="12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u/>
      <sz val="12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family val="2"/>
      <charset val="238"/>
    </font>
    <font>
      <b/>
      <sz val="9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4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" fillId="0" borderId="0"/>
    <xf numFmtId="44" fontId="1" fillId="0" borderId="0" applyFont="0" applyFill="0" applyBorder="0" applyAlignment="0" applyProtection="0"/>
  </cellStyleXfs>
  <cellXfs count="765">
    <xf numFmtId="0" fontId="0" fillId="0" borderId="0" xfId="0"/>
    <xf numFmtId="0" fontId="0" fillId="0" borderId="0" xfId="0" applyBorder="1"/>
    <xf numFmtId="3" fontId="3" fillId="0" borderId="1" xfId="0" applyNumberFormat="1" applyFont="1" applyBorder="1" applyAlignment="1">
      <alignment vertical="center"/>
    </xf>
    <xf numFmtId="0" fontId="7" fillId="0" borderId="0" xfId="13"/>
    <xf numFmtId="0" fontId="9" fillId="0" borderId="1" xfId="13" applyFont="1" applyBorder="1"/>
    <xf numFmtId="0" fontId="7" fillId="0" borderId="1" xfId="13" applyBorder="1"/>
    <xf numFmtId="3" fontId="6" fillId="0" borderId="1" xfId="0" applyNumberFormat="1" applyFont="1" applyBorder="1" applyAlignment="1">
      <alignment vertical="center"/>
    </xf>
    <xf numFmtId="0" fontId="9" fillId="0" borderId="2" xfId="13" applyFont="1" applyBorder="1"/>
    <xf numFmtId="0" fontId="7" fillId="0" borderId="1" xfId="13" applyFont="1" applyBorder="1"/>
    <xf numFmtId="0" fontId="5" fillId="0" borderId="1" xfId="0" applyFont="1" applyBorder="1" applyAlignment="1">
      <alignment horizontal="left" vertical="center"/>
    </xf>
    <xf numFmtId="0" fontId="9" fillId="0" borderId="2" xfId="13" applyFont="1" applyFill="1" applyBorder="1"/>
    <xf numFmtId="0" fontId="9" fillId="0" borderId="2" xfId="13" applyFont="1" applyFill="1" applyBorder="1" applyAlignment="1">
      <alignment horizontal="right"/>
    </xf>
    <xf numFmtId="0" fontId="7" fillId="0" borderId="0" xfId="4" applyFont="1"/>
    <xf numFmtId="0" fontId="10" fillId="0" borderId="0" xfId="8" applyFont="1"/>
    <xf numFmtId="0" fontId="10" fillId="0" borderId="0" xfId="8"/>
    <xf numFmtId="0" fontId="10" fillId="0" borderId="0" xfId="8" applyAlignment="1">
      <alignment horizontal="right"/>
    </xf>
    <xf numFmtId="0" fontId="9" fillId="0" borderId="1" xfId="8" applyFont="1" applyBorder="1"/>
    <xf numFmtId="0" fontId="14" fillId="0" borderId="0" xfId="10" applyFont="1"/>
    <xf numFmtId="0" fontId="10" fillId="0" borderId="0" xfId="10"/>
    <xf numFmtId="0" fontId="15" fillId="0" borderId="0" xfId="10" applyFont="1" applyAlignment="1">
      <alignment horizontal="center"/>
    </xf>
    <xf numFmtId="0" fontId="10" fillId="0" borderId="0" xfId="9"/>
    <xf numFmtId="0" fontId="18" fillId="0" borderId="1" xfId="9" applyFont="1" applyBorder="1"/>
    <xf numFmtId="0" fontId="19" fillId="0" borderId="1" xfId="9" applyFont="1" applyBorder="1"/>
    <xf numFmtId="0" fontId="10" fillId="0" borderId="0" xfId="7"/>
    <xf numFmtId="0" fontId="21" fillId="0" borderId="1" xfId="7" applyFont="1" applyBorder="1" applyAlignment="1">
      <alignment horizontal="center"/>
    </xf>
    <xf numFmtId="3" fontId="13" fillId="0" borderId="1" xfId="7" applyNumberFormat="1" applyFont="1" applyBorder="1" applyAlignment="1">
      <alignment horizontal="right"/>
    </xf>
    <xf numFmtId="49" fontId="21" fillId="0" borderId="1" xfId="7" applyNumberFormat="1" applyFont="1" applyBorder="1" applyAlignment="1">
      <alignment horizontal="center"/>
    </xf>
    <xf numFmtId="0" fontId="21" fillId="0" borderId="0" xfId="7" applyFont="1"/>
    <xf numFmtId="49" fontId="13" fillId="0" borderId="1" xfId="7" applyNumberFormat="1" applyFont="1" applyBorder="1" applyAlignment="1">
      <alignment horizontal="center"/>
    </xf>
    <xf numFmtId="49" fontId="13" fillId="0" borderId="1" xfId="7" applyNumberFormat="1" applyFont="1" applyBorder="1" applyAlignment="1">
      <alignment horizontal="center" vertical="center"/>
    </xf>
    <xf numFmtId="0" fontId="13" fillId="0" borderId="1" xfId="7" applyFont="1" applyBorder="1" applyAlignment="1">
      <alignment horizontal="center" vertical="center" wrapText="1"/>
    </xf>
    <xf numFmtId="0" fontId="9" fillId="0" borderId="0" xfId="13" applyFont="1" applyBorder="1"/>
    <xf numFmtId="0" fontId="10" fillId="0" borderId="0" xfId="2"/>
    <xf numFmtId="0" fontId="11" fillId="2" borderId="1" xfId="2" applyFont="1" applyFill="1" applyBorder="1" applyAlignment="1">
      <alignment horizontal="center"/>
    </xf>
    <xf numFmtId="0" fontId="10" fillId="0" borderId="1" xfId="2" applyFont="1" applyBorder="1"/>
    <xf numFmtId="0" fontId="10" fillId="0" borderId="0" xfId="11"/>
    <xf numFmtId="3" fontId="5" fillId="0" borderId="1" xfId="0" applyNumberFormat="1" applyFont="1" applyBorder="1" applyAlignment="1">
      <alignment vertical="center"/>
    </xf>
    <xf numFmtId="0" fontId="10" fillId="0" borderId="0" xfId="3"/>
    <xf numFmtId="0" fontId="11" fillId="2" borderId="1" xfId="3" applyFont="1" applyFill="1" applyBorder="1" applyAlignment="1">
      <alignment horizontal="center" vertical="center" wrapText="1"/>
    </xf>
    <xf numFmtId="0" fontId="10" fillId="0" borderId="1" xfId="3" applyFont="1" applyBorder="1"/>
    <xf numFmtId="0" fontId="10" fillId="0" borderId="1" xfId="3" applyFont="1" applyBorder="1" applyAlignment="1">
      <alignment horizontal="center"/>
    </xf>
    <xf numFmtId="0" fontId="10" fillId="0" borderId="0" xfId="11" applyBorder="1" applyAlignment="1">
      <alignment horizontal="right"/>
    </xf>
    <xf numFmtId="0" fontId="10" fillId="0" borderId="1" xfId="2" applyFont="1" applyBorder="1" applyAlignment="1">
      <alignment horizontal="center"/>
    </xf>
    <xf numFmtId="0" fontId="8" fillId="0" borderId="1" xfId="2" applyFont="1" applyBorder="1" applyAlignment="1">
      <alignment horizontal="center" vertical="distributed"/>
    </xf>
    <xf numFmtId="0" fontId="10" fillId="0" borderId="1" xfId="2" applyFont="1" applyBorder="1" applyAlignment="1">
      <alignment horizontal="center" vertical="distributed"/>
    </xf>
    <xf numFmtId="0" fontId="10" fillId="0" borderId="1" xfId="2" applyBorder="1" applyAlignment="1">
      <alignment vertical="distributed"/>
    </xf>
    <xf numFmtId="9" fontId="10" fillId="0" borderId="1" xfId="2" applyNumberFormat="1" applyFont="1" applyBorder="1" applyAlignment="1">
      <alignment horizontal="center"/>
    </xf>
    <xf numFmtId="0" fontId="16" fillId="0" borderId="3" xfId="10" applyFont="1" applyBorder="1" applyAlignment="1">
      <alignment horizontal="center"/>
    </xf>
    <xf numFmtId="9" fontId="10" fillId="0" borderId="1" xfId="2" applyNumberFormat="1" applyBorder="1" applyAlignment="1">
      <alignment horizontal="center" vertical="distributed"/>
    </xf>
    <xf numFmtId="0" fontId="6" fillId="0" borderId="1" xfId="0" applyFont="1" applyBorder="1" applyAlignment="1">
      <alignment horizontal="left" vertical="center"/>
    </xf>
    <xf numFmtId="0" fontId="10" fillId="0" borderId="0" xfId="2" applyAlignment="1">
      <alignment horizontal="right"/>
    </xf>
    <xf numFmtId="3" fontId="24" fillId="0" borderId="1" xfId="8" applyNumberFormat="1" applyFont="1" applyBorder="1" applyAlignment="1">
      <alignment vertical="distributed"/>
    </xf>
    <xf numFmtId="3" fontId="9" fillId="0" borderId="1" xfId="8" applyNumberFormat="1" applyFont="1" applyBorder="1" applyAlignment="1">
      <alignment vertical="distributed"/>
    </xf>
    <xf numFmtId="0" fontId="11" fillId="0" borderId="1" xfId="2" applyFont="1" applyBorder="1"/>
    <xf numFmtId="0" fontId="31" fillId="0" borderId="1" xfId="2" applyFont="1" applyBorder="1" applyAlignment="1">
      <alignment horizontal="center" vertical="distributed"/>
    </xf>
    <xf numFmtId="0" fontId="11" fillId="0" borderId="1" xfId="2" applyFont="1" applyBorder="1" applyAlignment="1">
      <alignment horizontal="center" vertical="distributed"/>
    </xf>
    <xf numFmtId="0" fontId="11" fillId="0" borderId="1" xfId="2" applyFont="1" applyBorder="1" applyAlignment="1">
      <alignment vertical="distributed"/>
    </xf>
    <xf numFmtId="9" fontId="11" fillId="0" borderId="1" xfId="2" applyNumberFormat="1" applyFont="1" applyBorder="1" applyAlignment="1">
      <alignment horizontal="center" vertical="distributed"/>
    </xf>
    <xf numFmtId="0" fontId="11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3" fontId="18" fillId="0" borderId="1" xfId="9" applyNumberFormat="1" applyFont="1" applyBorder="1"/>
    <xf numFmtId="3" fontId="7" fillId="0" borderId="1" xfId="13" applyNumberFormat="1" applyBorder="1"/>
    <xf numFmtId="3" fontId="9" fillId="0" borderId="1" xfId="13" applyNumberFormat="1" applyFont="1" applyBorder="1"/>
    <xf numFmtId="0" fontId="21" fillId="0" borderId="1" xfId="7" applyFont="1" applyBorder="1" applyAlignment="1">
      <alignment horizontal="left"/>
    </xf>
    <xf numFmtId="0" fontId="21" fillId="0" borderId="4" xfId="7" applyFont="1" applyBorder="1" applyAlignment="1">
      <alignment horizontal="left"/>
    </xf>
    <xf numFmtId="0" fontId="13" fillId="0" borderId="1" xfId="7" applyFont="1" applyBorder="1" applyAlignment="1">
      <alignment horizontal="left"/>
    </xf>
    <xf numFmtId="0" fontId="13" fillId="0" borderId="4" xfId="7" applyFont="1" applyBorder="1" applyAlignment="1">
      <alignment horizontal="left"/>
    </xf>
    <xf numFmtId="0" fontId="0" fillId="0" borderId="1" xfId="0" applyBorder="1"/>
    <xf numFmtId="0" fontId="26" fillId="0" borderId="1" xfId="7" applyFont="1" applyBorder="1" applyAlignment="1">
      <alignment horizontal="left"/>
    </xf>
    <xf numFmtId="0" fontId="13" fillId="0" borderId="1" xfId="7" applyFont="1" applyFill="1" applyBorder="1" applyAlignment="1">
      <alignment horizontal="center" vertical="center" wrapText="1"/>
    </xf>
    <xf numFmtId="0" fontId="13" fillId="0" borderId="1" xfId="7" applyFont="1" applyFill="1" applyBorder="1" applyAlignment="1">
      <alignment horizontal="left" vertical="center"/>
    </xf>
    <xf numFmtId="0" fontId="13" fillId="0" borderId="4" xfId="4" applyFont="1" applyBorder="1" applyAlignment="1">
      <alignment horizontal="left"/>
    </xf>
    <xf numFmtId="0" fontId="0" fillId="2" borderId="1" xfId="0" applyFill="1" applyBorder="1"/>
    <xf numFmtId="0" fontId="21" fillId="0" borderId="1" xfId="4" applyFont="1" applyBorder="1" applyAlignment="1">
      <alignment horizontal="left"/>
    </xf>
    <xf numFmtId="0" fontId="13" fillId="0" borderId="1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/>
    </xf>
    <xf numFmtId="16" fontId="7" fillId="0" borderId="1" xfId="13" applyNumberFormat="1" applyFont="1" applyBorder="1"/>
    <xf numFmtId="0" fontId="24" fillId="0" borderId="1" xfId="13" applyFont="1" applyBorder="1"/>
    <xf numFmtId="16" fontId="7" fillId="0" borderId="1" xfId="13" applyNumberFormat="1" applyBorder="1"/>
    <xf numFmtId="3" fontId="24" fillId="0" borderId="1" xfId="13" applyNumberFormat="1" applyFont="1" applyBorder="1"/>
    <xf numFmtId="0" fontId="7" fillId="0" borderId="1" xfId="6" applyFont="1" applyBorder="1"/>
    <xf numFmtId="0" fontId="10" fillId="0" borderId="1" xfId="2" applyFont="1" applyBorder="1" applyAlignment="1">
      <alignment horizontal="distributed" vertical="distributed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3" fontId="11" fillId="0" borderId="1" xfId="2" applyNumberFormat="1" applyFont="1" applyBorder="1" applyAlignment="1">
      <alignment vertical="distributed"/>
    </xf>
    <xf numFmtId="3" fontId="10" fillId="0" borderId="1" xfId="2" applyNumberFormat="1" applyFont="1" applyBorder="1" applyAlignment="1">
      <alignment horizontal="right" vertical="distributed"/>
    </xf>
    <xf numFmtId="3" fontId="16" fillId="0" borderId="1" xfId="9" applyNumberFormat="1" applyFont="1" applyBorder="1"/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3" fontId="25" fillId="0" borderId="1" xfId="13" applyNumberFormat="1" applyFont="1" applyBorder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9" fillId="0" borderId="1" xfId="9" applyFont="1" applyBorder="1" applyAlignment="1">
      <alignment horizontal="left"/>
    </xf>
    <xf numFmtId="0" fontId="19" fillId="0" borderId="1" xfId="9" applyFont="1" applyBorder="1" applyAlignment="1">
      <alignment horizontal="center"/>
    </xf>
    <xf numFmtId="0" fontId="36" fillId="2" borderId="1" xfId="9" applyFont="1" applyFill="1" applyBorder="1"/>
    <xf numFmtId="0" fontId="37" fillId="0" borderId="1" xfId="6" applyFont="1" applyBorder="1" applyAlignment="1">
      <alignment vertical="distributed"/>
    </xf>
    <xf numFmtId="0" fontId="11" fillId="0" borderId="1" xfId="6" applyFont="1" applyBorder="1" applyAlignment="1">
      <alignment vertical="distributed"/>
    </xf>
    <xf numFmtId="0" fontId="20" fillId="2" borderId="1" xfId="9" applyFont="1" applyFill="1" applyBorder="1" applyAlignment="1">
      <alignment horizontal="left" vertical="distributed"/>
    </xf>
    <xf numFmtId="0" fontId="36" fillId="0" borderId="1" xfId="9" applyFont="1" applyBorder="1" applyAlignment="1">
      <alignment horizontal="left" vertical="distributed"/>
    </xf>
    <xf numFmtId="0" fontId="9" fillId="0" borderId="1" xfId="0" applyFont="1" applyBorder="1" applyAlignment="1">
      <alignment horizontal="left" vertical="center" wrapText="1"/>
    </xf>
    <xf numFmtId="3" fontId="24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0" fontId="23" fillId="0" borderId="1" xfId="7" applyFont="1" applyBorder="1" applyAlignment="1">
      <alignment horizontal="left"/>
    </xf>
    <xf numFmtId="0" fontId="13" fillId="0" borderId="1" xfId="6" applyFont="1" applyBorder="1"/>
    <xf numFmtId="0" fontId="17" fillId="0" borderId="1" xfId="9" applyFont="1" applyBorder="1" applyAlignment="1">
      <alignment horizontal="left"/>
    </xf>
    <xf numFmtId="0" fontId="22" fillId="0" borderId="3" xfId="10" applyFont="1" applyBorder="1" applyAlignment="1">
      <alignment horizontal="center"/>
    </xf>
    <xf numFmtId="0" fontId="21" fillId="0" borderId="1" xfId="4" applyFont="1" applyBorder="1" applyAlignment="1">
      <alignment horizontal="center" vertical="center"/>
    </xf>
    <xf numFmtId="0" fontId="39" fillId="0" borderId="1" xfId="8" applyFont="1" applyBorder="1" applyAlignment="1">
      <alignment vertical="distributed"/>
    </xf>
    <xf numFmtId="0" fontId="7" fillId="0" borderId="0" xfId="13" applyBorder="1"/>
    <xf numFmtId="0" fontId="5" fillId="0" borderId="1" xfId="0" applyFont="1" applyBorder="1" applyAlignment="1">
      <alignment vertical="center"/>
    </xf>
    <xf numFmtId="0" fontId="0" fillId="3" borderId="0" xfId="0" applyFill="1"/>
    <xf numFmtId="0" fontId="21" fillId="0" borderId="0" xfId="0" applyFont="1"/>
    <xf numFmtId="3" fontId="13" fillId="0" borderId="1" xfId="5" applyNumberFormat="1" applyFont="1" applyFill="1" applyBorder="1"/>
    <xf numFmtId="3" fontId="21" fillId="0" borderId="6" xfId="1" applyNumberFormat="1" applyFont="1" applyFill="1" applyBorder="1" applyAlignment="1">
      <alignment horizontal="center" vertical="center"/>
    </xf>
    <xf numFmtId="4" fontId="21" fillId="0" borderId="6" xfId="1" applyNumberFormat="1" applyFont="1" applyFill="1" applyBorder="1" applyAlignment="1">
      <alignment vertical="center"/>
    </xf>
    <xf numFmtId="3" fontId="21" fillId="0" borderId="7" xfId="1" applyNumberFormat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vertical="center"/>
    </xf>
    <xf numFmtId="3" fontId="13" fillId="0" borderId="6" xfId="1" applyNumberFormat="1" applyFont="1" applyFill="1" applyBorder="1" applyAlignment="1">
      <alignment vertical="center"/>
    </xf>
    <xf numFmtId="3" fontId="13" fillId="0" borderId="7" xfId="1" applyNumberFormat="1" applyFont="1" applyFill="1" applyBorder="1" applyAlignment="1">
      <alignment vertical="center"/>
    </xf>
    <xf numFmtId="3" fontId="21" fillId="0" borderId="1" xfId="5" applyNumberFormat="1" applyFont="1" applyFill="1" applyBorder="1"/>
    <xf numFmtId="164" fontId="21" fillId="0" borderId="8" xfId="1" applyNumberFormat="1" applyFont="1" applyBorder="1" applyAlignment="1">
      <alignment vertical="center"/>
    </xf>
    <xf numFmtId="3" fontId="21" fillId="0" borderId="8" xfId="1" applyNumberFormat="1" applyFont="1" applyFill="1" applyBorder="1" applyAlignment="1">
      <alignment vertical="center"/>
    </xf>
    <xf numFmtId="4" fontId="21" fillId="0" borderId="8" xfId="1" applyNumberFormat="1" applyFont="1" applyFill="1" applyBorder="1" applyAlignment="1">
      <alignment vertical="center"/>
    </xf>
    <xf numFmtId="3" fontId="21" fillId="0" borderId="9" xfId="5" applyNumberFormat="1" applyFont="1" applyFill="1" applyBorder="1"/>
    <xf numFmtId="0" fontId="21" fillId="0" borderId="9" xfId="12" applyFont="1" applyBorder="1"/>
    <xf numFmtId="4" fontId="21" fillId="0" borderId="9" xfId="5" applyNumberFormat="1" applyFont="1" applyFill="1" applyBorder="1"/>
    <xf numFmtId="0" fontId="13" fillId="0" borderId="1" xfId="12" applyFont="1" applyBorder="1"/>
    <xf numFmtId="0" fontId="21" fillId="0" borderId="1" xfId="12" applyFont="1" applyBorder="1"/>
    <xf numFmtId="3" fontId="21" fillId="0" borderId="1" xfId="1" applyNumberFormat="1" applyFont="1" applyFill="1" applyBorder="1" applyAlignment="1">
      <alignment vertical="center"/>
    </xf>
    <xf numFmtId="0" fontId="37" fillId="0" borderId="0" xfId="9" applyFont="1"/>
    <xf numFmtId="0" fontId="13" fillId="0" borderId="1" xfId="7" applyFont="1" applyBorder="1"/>
    <xf numFmtId="0" fontId="13" fillId="0" borderId="1" xfId="7" applyFont="1" applyBorder="1" applyAlignment="1">
      <alignment horizontal="center"/>
    </xf>
    <xf numFmtId="0" fontId="9" fillId="3" borderId="9" xfId="13" applyFont="1" applyFill="1" applyBorder="1"/>
    <xf numFmtId="0" fontId="9" fillId="3" borderId="9" xfId="13" applyFont="1" applyFill="1" applyBorder="1" applyAlignment="1">
      <alignment horizontal="center"/>
    </xf>
    <xf numFmtId="0" fontId="9" fillId="3" borderId="2" xfId="13" applyFont="1" applyFill="1" applyBorder="1"/>
    <xf numFmtId="0" fontId="9" fillId="3" borderId="2" xfId="13" applyFont="1" applyFill="1" applyBorder="1" applyAlignment="1">
      <alignment horizontal="center"/>
    </xf>
    <xf numFmtId="3" fontId="9" fillId="0" borderId="0" xfId="13" applyNumberFormat="1" applyFont="1" applyBorder="1"/>
    <xf numFmtId="0" fontId="8" fillId="0" borderId="0" xfId="7" applyFont="1" applyBorder="1" applyAlignment="1">
      <alignment horizontal="right"/>
    </xf>
    <xf numFmtId="0" fontId="21" fillId="0" borderId="4" xfId="7" applyFont="1" applyBorder="1"/>
    <xf numFmtId="0" fontId="13" fillId="3" borderId="1" xfId="4" applyFont="1" applyFill="1" applyBorder="1" applyAlignment="1">
      <alignment horizontal="left" vertical="center"/>
    </xf>
    <xf numFmtId="0" fontId="23" fillId="0" borderId="4" xfId="4" applyFont="1" applyBorder="1" applyAlignment="1">
      <alignment horizontal="left"/>
    </xf>
    <xf numFmtId="0" fontId="11" fillId="0" borderId="6" xfId="1" applyFont="1" applyBorder="1" applyAlignment="1">
      <alignment vertical="center"/>
    </xf>
    <xf numFmtId="0" fontId="37" fillId="0" borderId="6" xfId="1" applyFont="1" applyBorder="1" applyAlignment="1">
      <alignment vertical="center"/>
    </xf>
    <xf numFmtId="0" fontId="37" fillId="0" borderId="8" xfId="1" applyFont="1" applyBorder="1" applyAlignment="1">
      <alignment vertical="center"/>
    </xf>
    <xf numFmtId="0" fontId="37" fillId="0" borderId="10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37" fillId="0" borderId="1" xfId="1" applyFont="1" applyBorder="1" applyAlignment="1">
      <alignment vertical="center"/>
    </xf>
    <xf numFmtId="0" fontId="21" fillId="0" borderId="0" xfId="0" applyFont="1" applyAlignment="1">
      <alignment wrapText="1"/>
    </xf>
    <xf numFmtId="0" fontId="25" fillId="0" borderId="2" xfId="13" applyFont="1" applyBorder="1"/>
    <xf numFmtId="0" fontId="9" fillId="0" borderId="1" xfId="13" applyNumberFormat="1" applyFont="1" applyBorder="1"/>
    <xf numFmtId="3" fontId="29" fillId="0" borderId="1" xfId="13" applyNumberFormat="1" applyFont="1" applyBorder="1"/>
    <xf numFmtId="0" fontId="35" fillId="0" borderId="1" xfId="0" applyFont="1" applyBorder="1"/>
    <xf numFmtId="3" fontId="3" fillId="0" borderId="1" xfId="0" applyNumberFormat="1" applyFont="1" applyBorder="1" applyAlignment="1">
      <alignment horizontal="right" vertical="center"/>
    </xf>
    <xf numFmtId="0" fontId="32" fillId="0" borderId="0" xfId="0" applyFont="1"/>
    <xf numFmtId="16" fontId="26" fillId="0" borderId="1" xfId="7" applyNumberFormat="1" applyFont="1" applyBorder="1" applyAlignment="1">
      <alignment horizontal="left"/>
    </xf>
    <xf numFmtId="0" fontId="23" fillId="0" borderId="1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left"/>
    </xf>
    <xf numFmtId="0" fontId="12" fillId="0" borderId="1" xfId="7" applyNumberFormat="1" applyFont="1" applyBorder="1" applyAlignment="1">
      <alignment horizontal="left"/>
    </xf>
    <xf numFmtId="0" fontId="12" fillId="0" borderId="4" xfId="7" applyFont="1" applyBorder="1" applyAlignment="1">
      <alignment horizontal="left"/>
    </xf>
    <xf numFmtId="16" fontId="12" fillId="0" borderId="1" xfId="7" applyNumberFormat="1" applyFont="1" applyBorder="1" applyAlignment="1">
      <alignment horizontal="left"/>
    </xf>
    <xf numFmtId="0" fontId="13" fillId="0" borderId="1" xfId="7" applyNumberFormat="1" applyFont="1" applyBorder="1" applyAlignment="1">
      <alignment horizontal="left"/>
    </xf>
    <xf numFmtId="0" fontId="16" fillId="0" borderId="11" xfId="10" applyFont="1" applyBorder="1" applyAlignment="1">
      <alignment horizontal="left"/>
    </xf>
    <xf numFmtId="0" fontId="17" fillId="0" borderId="12" xfId="10" applyFont="1" applyBorder="1" applyAlignment="1">
      <alignment horizontal="center"/>
    </xf>
    <xf numFmtId="0" fontId="17" fillId="0" borderId="13" xfId="10" applyFont="1" applyBorder="1" applyAlignment="1">
      <alignment horizontal="left"/>
    </xf>
    <xf numFmtId="0" fontId="16" fillId="0" borderId="2" xfId="10" applyFont="1" applyBorder="1" applyAlignment="1">
      <alignment horizontal="center"/>
    </xf>
    <xf numFmtId="2" fontId="12" fillId="0" borderId="1" xfId="7" applyNumberFormat="1" applyFont="1" applyBorder="1" applyAlignment="1">
      <alignment horizontal="left"/>
    </xf>
    <xf numFmtId="0" fontId="0" fillId="0" borderId="0" xfId="0" applyFont="1"/>
    <xf numFmtId="0" fontId="42" fillId="2" borderId="1" xfId="0" applyFont="1" applyFill="1" applyBorder="1"/>
    <xf numFmtId="0" fontId="35" fillId="2" borderId="1" xfId="0" applyFont="1" applyFill="1" applyBorder="1"/>
    <xf numFmtId="0" fontId="10" fillId="0" borderId="1" xfId="1" applyFont="1" applyBorder="1" applyAlignment="1">
      <alignment vertical="center"/>
    </xf>
    <xf numFmtId="0" fontId="21" fillId="3" borderId="0" xfId="0" applyFont="1" applyFill="1"/>
    <xf numFmtId="49" fontId="12" fillId="0" borderId="1" xfId="7" applyNumberFormat="1" applyFont="1" applyBorder="1" applyAlignment="1">
      <alignment horizontal="center"/>
    </xf>
    <xf numFmtId="0" fontId="39" fillId="0" borderId="2" xfId="13" applyFont="1" applyBorder="1"/>
    <xf numFmtId="0" fontId="7" fillId="0" borderId="2" xfId="13" applyFont="1" applyBorder="1"/>
    <xf numFmtId="3" fontId="7" fillId="0" borderId="1" xfId="13" applyNumberFormat="1" applyFont="1" applyBorder="1"/>
    <xf numFmtId="3" fontId="11" fillId="0" borderId="1" xfId="2" applyNumberFormat="1" applyFont="1" applyBorder="1" applyAlignment="1">
      <alignment horizontal="right" vertical="distributed"/>
    </xf>
    <xf numFmtId="9" fontId="10" fillId="0" borderId="1" xfId="2" applyNumberFormat="1" applyFont="1" applyBorder="1" applyAlignment="1">
      <alignment horizontal="center" vertical="distributed"/>
    </xf>
    <xf numFmtId="0" fontId="42" fillId="2" borderId="1" xfId="0" applyFont="1" applyFill="1" applyBorder="1" applyAlignment="1">
      <alignment horizontal="center" vertical="center"/>
    </xf>
    <xf numFmtId="0" fontId="5" fillId="0" borderId="0" xfId="0" applyFont="1"/>
    <xf numFmtId="0" fontId="11" fillId="0" borderId="0" xfId="5" applyFont="1" applyFill="1" applyBorder="1"/>
    <xf numFmtId="0" fontId="7" fillId="0" borderId="0" xfId="8" applyFont="1"/>
    <xf numFmtId="3" fontId="12" fillId="0" borderId="1" xfId="3" applyNumberFormat="1" applyFont="1" applyBorder="1"/>
    <xf numFmtId="0" fontId="9" fillId="2" borderId="1" xfId="3" applyFont="1" applyFill="1" applyBorder="1" applyAlignment="1">
      <alignment horizontal="center" vertical="center"/>
    </xf>
    <xf numFmtId="0" fontId="7" fillId="0" borderId="0" xfId="3" applyFont="1"/>
    <xf numFmtId="0" fontId="11" fillId="0" borderId="14" xfId="1" applyFont="1" applyBorder="1" applyAlignment="1">
      <alignment vertical="center"/>
    </xf>
    <xf numFmtId="3" fontId="13" fillId="0" borderId="2" xfId="5" applyNumberFormat="1" applyFont="1" applyFill="1" applyBorder="1"/>
    <xf numFmtId="0" fontId="10" fillId="0" borderId="6" xfId="1" applyFont="1" applyBorder="1" applyAlignment="1">
      <alignment vertical="center"/>
    </xf>
    <xf numFmtId="49" fontId="12" fillId="0" borderId="2" xfId="7" applyNumberFormat="1" applyFont="1" applyBorder="1" applyAlignment="1">
      <alignment horizontal="center" vertical="center"/>
    </xf>
    <xf numFmtId="3" fontId="21" fillId="0" borderId="1" xfId="7" applyNumberFormat="1" applyFont="1" applyBorder="1" applyAlignment="1">
      <alignment horizontal="right" vertical="center"/>
    </xf>
    <xf numFmtId="3" fontId="13" fillId="0" borderId="1" xfId="7" applyNumberFormat="1" applyFont="1" applyBorder="1" applyAlignment="1">
      <alignment horizontal="right" vertical="center"/>
    </xf>
    <xf numFmtId="3" fontId="23" fillId="0" borderId="1" xfId="7" applyNumberFormat="1" applyFont="1" applyBorder="1" applyAlignment="1">
      <alignment horizontal="right" vertical="center"/>
    </xf>
    <xf numFmtId="3" fontId="10" fillId="0" borderId="1" xfId="7" applyNumberFormat="1" applyBorder="1" applyAlignment="1">
      <alignment horizontal="right" vertical="center"/>
    </xf>
    <xf numFmtId="3" fontId="21" fillId="0" borderId="2" xfId="7" applyNumberFormat="1" applyFont="1" applyBorder="1" applyAlignment="1">
      <alignment horizontal="right" vertical="center"/>
    </xf>
    <xf numFmtId="3" fontId="21" fillId="0" borderId="1" xfId="4" applyNumberFormat="1" applyFont="1" applyBorder="1" applyAlignment="1">
      <alignment horizontal="right" vertical="center"/>
    </xf>
    <xf numFmtId="3" fontId="12" fillId="0" borderId="1" xfId="4" applyNumberFormat="1" applyFont="1" applyBorder="1" applyAlignment="1">
      <alignment horizontal="right" vertical="center"/>
    </xf>
    <xf numFmtId="3" fontId="13" fillId="0" borderId="1" xfId="4" applyNumberFormat="1" applyFont="1" applyBorder="1" applyAlignment="1">
      <alignment horizontal="right" vertical="center"/>
    </xf>
    <xf numFmtId="3" fontId="13" fillId="2" borderId="1" xfId="4" applyNumberFormat="1" applyFont="1" applyFill="1" applyBorder="1" applyAlignment="1">
      <alignment horizontal="right" vertical="center"/>
    </xf>
    <xf numFmtId="0" fontId="13" fillId="3" borderId="1" xfId="7" applyFont="1" applyFill="1" applyBorder="1" applyAlignment="1">
      <alignment vertical="center" wrapText="1"/>
    </xf>
    <xf numFmtId="3" fontId="7" fillId="0" borderId="1" xfId="13" applyNumberFormat="1" applyFont="1" applyBorder="1" applyAlignment="1">
      <alignment horizontal="right"/>
    </xf>
    <xf numFmtId="16" fontId="7" fillId="0" borderId="2" xfId="13" applyNumberFormat="1" applyFont="1" applyBorder="1"/>
    <xf numFmtId="0" fontId="36" fillId="0" borderId="1" xfId="9" applyFont="1" applyBorder="1" applyAlignment="1">
      <alignment horizontal="center" vertical="distributed"/>
    </xf>
    <xf numFmtId="0" fontId="36" fillId="0" borderId="1" xfId="9" applyFont="1" applyBorder="1" applyAlignment="1">
      <alignment horizontal="center"/>
    </xf>
    <xf numFmtId="3" fontId="7" fillId="0" borderId="1" xfId="6" applyNumberFormat="1" applyFont="1" applyBorder="1" applyAlignment="1">
      <alignment horizontal="right"/>
    </xf>
    <xf numFmtId="0" fontId="9" fillId="0" borderId="1" xfId="6" applyFont="1" applyBorder="1"/>
    <xf numFmtId="0" fontId="12" fillId="0" borderId="1" xfId="6" applyFont="1" applyBorder="1"/>
    <xf numFmtId="49" fontId="12" fillId="0" borderId="1" xfId="7" applyNumberFormat="1" applyFont="1" applyBorder="1" applyAlignment="1">
      <alignment horizontal="left"/>
    </xf>
    <xf numFmtId="0" fontId="18" fillId="0" borderId="1" xfId="9" applyFont="1" applyBorder="1" applyAlignment="1">
      <alignment horizontal="center"/>
    </xf>
    <xf numFmtId="49" fontId="7" fillId="0" borderId="2" xfId="13" applyNumberFormat="1" applyFont="1" applyBorder="1"/>
    <xf numFmtId="0" fontId="16" fillId="4" borderId="15" xfId="10" applyFont="1" applyFill="1" applyBorder="1" applyAlignment="1">
      <alignment horizontal="center"/>
    </xf>
    <xf numFmtId="0" fontId="11" fillId="0" borderId="16" xfId="1" applyFont="1" applyBorder="1" applyAlignment="1">
      <alignment vertical="center"/>
    </xf>
    <xf numFmtId="4" fontId="13" fillId="0" borderId="6" xfId="5" applyNumberFormat="1" applyFont="1" applyFill="1" applyBorder="1"/>
    <xf numFmtId="3" fontId="13" fillId="0" borderId="6" xfId="5" applyNumberFormat="1" applyFont="1" applyFill="1" applyBorder="1"/>
    <xf numFmtId="3" fontId="13" fillId="0" borderId="7" xfId="5" applyNumberFormat="1" applyFont="1" applyFill="1" applyBorder="1"/>
    <xf numFmtId="164" fontId="21" fillId="0" borderId="6" xfId="5" applyNumberFormat="1" applyFont="1" applyFill="1" applyBorder="1"/>
    <xf numFmtId="3" fontId="21" fillId="0" borderId="6" xfId="5" applyNumberFormat="1" applyFont="1" applyFill="1" applyBorder="1"/>
    <xf numFmtId="3" fontId="21" fillId="0" borderId="7" xfId="5" applyNumberFormat="1" applyFont="1" applyFill="1" applyBorder="1"/>
    <xf numFmtId="3" fontId="21" fillId="0" borderId="17" xfId="1" applyNumberFormat="1" applyFont="1" applyFill="1" applyBorder="1" applyAlignment="1">
      <alignment vertical="center"/>
    </xf>
    <xf numFmtId="3" fontId="21" fillId="0" borderId="10" xfId="5" applyNumberFormat="1" applyFont="1" applyFill="1" applyBorder="1"/>
    <xf numFmtId="4" fontId="12" fillId="0" borderId="9" xfId="5" applyNumberFormat="1" applyFont="1" applyFill="1" applyBorder="1"/>
    <xf numFmtId="0" fontId="42" fillId="2" borderId="1" xfId="0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right" vertical="center"/>
    </xf>
    <xf numFmtId="0" fontId="12" fillId="0" borderId="4" xfId="3" applyFont="1" applyBorder="1" applyAlignment="1">
      <alignment horizontal="left" wrapText="1"/>
    </xf>
    <xf numFmtId="0" fontId="10" fillId="0" borderId="1" xfId="3" applyBorder="1"/>
    <xf numFmtId="0" fontId="16" fillId="0" borderId="13" xfId="10" applyFont="1" applyBorder="1" applyAlignment="1">
      <alignment horizontal="center"/>
    </xf>
    <xf numFmtId="0" fontId="17" fillId="0" borderId="3" xfId="10" applyFont="1" applyBorder="1" applyAlignment="1">
      <alignment horizontal="center"/>
    </xf>
    <xf numFmtId="0" fontId="15" fillId="2" borderId="9" xfId="9" applyFont="1" applyFill="1" applyBorder="1" applyAlignment="1">
      <alignment horizontal="center" vertical="center" wrapText="1"/>
    </xf>
    <xf numFmtId="0" fontId="17" fillId="3" borderId="18" xfId="10" applyFont="1" applyFill="1" applyBorder="1" applyAlignment="1">
      <alignment horizontal="center" vertical="center" wrapText="1"/>
    </xf>
    <xf numFmtId="0" fontId="17" fillId="3" borderId="19" xfId="10" applyFont="1" applyFill="1" applyBorder="1" applyAlignment="1">
      <alignment horizontal="center" vertical="center" wrapText="1"/>
    </xf>
    <xf numFmtId="0" fontId="17" fillId="3" borderId="20" xfId="10" applyFont="1" applyFill="1" applyBorder="1" applyAlignment="1">
      <alignment horizontal="center" vertical="center" wrapText="1"/>
    </xf>
    <xf numFmtId="3" fontId="6" fillId="0" borderId="1" xfId="0" applyNumberFormat="1" applyFont="1" applyBorder="1"/>
    <xf numFmtId="0" fontId="14" fillId="0" borderId="0" xfId="10" applyFont="1" applyAlignment="1">
      <alignment horizontal="right"/>
    </xf>
    <xf numFmtId="3" fontId="12" fillId="0" borderId="0" xfId="3" applyNumberFormat="1" applyFont="1" applyBorder="1"/>
    <xf numFmtId="0" fontId="3" fillId="0" borderId="1" xfId="0" applyFont="1" applyBorder="1" applyAlignment="1">
      <alignment horizontal="left" vertical="center"/>
    </xf>
    <xf numFmtId="3" fontId="7" fillId="0" borderId="1" xfId="7" applyNumberFormat="1" applyFont="1" applyBorder="1" applyAlignment="1">
      <alignment horizontal="right"/>
    </xf>
    <xf numFmtId="0" fontId="7" fillId="0" borderId="1" xfId="7" applyFont="1" applyBorder="1" applyAlignment="1">
      <alignment horizontal="left"/>
    </xf>
    <xf numFmtId="3" fontId="3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/>
    <xf numFmtId="0" fontId="32" fillId="0" borderId="1" xfId="0" applyFont="1" applyBorder="1" applyAlignment="1">
      <alignment vertical="center"/>
    </xf>
    <xf numFmtId="3" fontId="32" fillId="0" borderId="1" xfId="0" applyNumberFormat="1" applyFont="1" applyBorder="1" applyAlignment="1">
      <alignment vertical="center"/>
    </xf>
    <xf numFmtId="3" fontId="5" fillId="0" borderId="1" xfId="0" applyNumberFormat="1" applyFont="1" applyBorder="1"/>
    <xf numFmtId="0" fontId="16" fillId="0" borderId="13" xfId="10" applyFont="1" applyBorder="1" applyAlignment="1">
      <alignment horizontal="left" vertical="center" wrapText="1"/>
    </xf>
    <xf numFmtId="0" fontId="14" fillId="0" borderId="1" xfId="9" applyFont="1" applyBorder="1" applyAlignment="1">
      <alignment horizontal="center" vertical="distributed"/>
    </xf>
    <xf numFmtId="0" fontId="15" fillId="0" borderId="1" xfId="9" applyFont="1" applyFill="1" applyBorder="1" applyAlignment="1">
      <alignment horizontal="center" vertical="center"/>
    </xf>
    <xf numFmtId="0" fontId="15" fillId="0" borderId="1" xfId="9" applyFont="1" applyFill="1" applyBorder="1" applyAlignment="1">
      <alignment horizontal="left" vertical="center"/>
    </xf>
    <xf numFmtId="0" fontId="20" fillId="0" borderId="1" xfId="9" applyFont="1" applyFill="1" applyBorder="1" applyAlignment="1">
      <alignment horizontal="center" vertical="center"/>
    </xf>
    <xf numFmtId="0" fontId="14" fillId="0" borderId="1" xfId="9" applyFont="1" applyFill="1" applyBorder="1" applyAlignment="1">
      <alignment horizontal="left" vertical="center"/>
    </xf>
    <xf numFmtId="0" fontId="16" fillId="0" borderId="1" xfId="10" applyFont="1" applyBorder="1" applyAlignment="1">
      <alignment horizontal="left" vertical="center" wrapText="1"/>
    </xf>
    <xf numFmtId="0" fontId="16" fillId="0" borderId="1" xfId="10" applyFont="1" applyBorder="1" applyAlignment="1">
      <alignment horizontal="right" vertical="center" wrapText="1"/>
    </xf>
    <xf numFmtId="3" fontId="16" fillId="0" borderId="4" xfId="10" applyNumberFormat="1" applyFont="1" applyBorder="1" applyAlignment="1">
      <alignment horizontal="right" vertical="center" wrapText="1"/>
    </xf>
    <xf numFmtId="0" fontId="16" fillId="0" borderId="21" xfId="10" applyFont="1" applyBorder="1" applyAlignment="1">
      <alignment horizontal="center" vertical="center" wrapText="1"/>
    </xf>
    <xf numFmtId="0" fontId="16" fillId="0" borderId="4" xfId="10" applyFont="1" applyBorder="1" applyAlignment="1">
      <alignment horizontal="left" vertical="center" wrapText="1"/>
    </xf>
    <xf numFmtId="0" fontId="22" fillId="0" borderId="21" xfId="10" applyFont="1" applyBorder="1" applyAlignment="1">
      <alignment horizontal="center" vertical="center" wrapText="1"/>
    </xf>
    <xf numFmtId="3" fontId="16" fillId="3" borderId="4" xfId="10" applyNumberFormat="1" applyFont="1" applyFill="1" applyBorder="1" applyAlignment="1">
      <alignment horizontal="right" vertical="center" wrapText="1"/>
    </xf>
    <xf numFmtId="0" fontId="41" fillId="0" borderId="13" xfId="10" applyFont="1" applyBorder="1" applyAlignment="1">
      <alignment horizontal="left" vertical="center" wrapText="1"/>
    </xf>
    <xf numFmtId="3" fontId="17" fillId="0" borderId="4" xfId="10" applyNumberFormat="1" applyFont="1" applyBorder="1" applyAlignment="1">
      <alignment horizontal="right" vertical="center" wrapText="1"/>
    </xf>
    <xf numFmtId="0" fontId="17" fillId="0" borderId="13" xfId="10" applyFont="1" applyBorder="1" applyAlignment="1">
      <alignment horizontal="left" vertical="center" wrapText="1"/>
    </xf>
    <xf numFmtId="0" fontId="17" fillId="0" borderId="22" xfId="10" applyFont="1" applyBorder="1" applyAlignment="1">
      <alignment horizontal="right" vertical="center" wrapText="1"/>
    </xf>
    <xf numFmtId="3" fontId="17" fillId="3" borderId="4" xfId="10" applyNumberFormat="1" applyFont="1" applyFill="1" applyBorder="1" applyAlignment="1">
      <alignment horizontal="right" vertical="center" wrapText="1"/>
    </xf>
    <xf numFmtId="0" fontId="17" fillId="0" borderId="9" xfId="10" applyFont="1" applyBorder="1" applyAlignment="1">
      <alignment horizontal="left" vertical="center" wrapText="1"/>
    </xf>
    <xf numFmtId="0" fontId="16" fillId="0" borderId="22" xfId="10" applyFont="1" applyBorder="1" applyAlignment="1">
      <alignment horizontal="right" vertical="center" wrapText="1"/>
    </xf>
    <xf numFmtId="0" fontId="16" fillId="0" borderId="9" xfId="10" applyFont="1" applyBorder="1" applyAlignment="1">
      <alignment horizontal="left" vertical="center" wrapText="1"/>
    </xf>
    <xf numFmtId="0" fontId="17" fillId="4" borderId="23" xfId="10" applyFont="1" applyFill="1" applyBorder="1" applyAlignment="1">
      <alignment horizontal="left" vertical="center" wrapText="1"/>
    </xf>
    <xf numFmtId="0" fontId="17" fillId="4" borderId="24" xfId="10" applyFont="1" applyFill="1" applyBorder="1" applyAlignment="1">
      <alignment horizontal="right" vertical="center" wrapText="1"/>
    </xf>
    <xf numFmtId="3" fontId="17" fillId="4" borderId="25" xfId="10" applyNumberFormat="1" applyFont="1" applyFill="1" applyBorder="1" applyAlignment="1">
      <alignment horizontal="right" vertical="center" wrapText="1"/>
    </xf>
    <xf numFmtId="0" fontId="16" fillId="4" borderId="26" xfId="1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0" fillId="5" borderId="1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33" fillId="0" borderId="1" xfId="0" applyFont="1" applyBorder="1" applyAlignment="1">
      <alignment vertical="center"/>
    </xf>
    <xf numFmtId="16" fontId="6" fillId="0" borderId="1" xfId="0" applyNumberFormat="1" applyFont="1" applyBorder="1" applyAlignment="1">
      <alignment horizontal="left" vertical="center"/>
    </xf>
    <xf numFmtId="49" fontId="21" fillId="6" borderId="1" xfId="7" applyNumberFormat="1" applyFont="1" applyFill="1" applyBorder="1" applyAlignment="1">
      <alignment horizontal="center"/>
    </xf>
    <xf numFmtId="0" fontId="13" fillId="6" borderId="1" xfId="7" applyFont="1" applyFill="1" applyBorder="1" applyAlignment="1">
      <alignment horizontal="left"/>
    </xf>
    <xf numFmtId="3" fontId="13" fillId="6" borderId="1" xfId="7" applyNumberFormat="1" applyFont="1" applyFill="1" applyBorder="1" applyAlignment="1">
      <alignment horizontal="right" vertical="center"/>
    </xf>
    <xf numFmtId="0" fontId="21" fillId="6" borderId="1" xfId="7" applyFont="1" applyFill="1" applyBorder="1" applyAlignment="1">
      <alignment horizontal="center"/>
    </xf>
    <xf numFmtId="0" fontId="13" fillId="6" borderId="1" xfId="7" applyFont="1" applyFill="1" applyBorder="1"/>
    <xf numFmtId="0" fontId="13" fillId="6" borderId="4" xfId="7" applyFont="1" applyFill="1" applyBorder="1" applyAlignment="1">
      <alignment horizontal="left"/>
    </xf>
    <xf numFmtId="49" fontId="13" fillId="6" borderId="1" xfId="7" applyNumberFormat="1" applyFont="1" applyFill="1" applyBorder="1" applyAlignment="1">
      <alignment horizontal="center"/>
    </xf>
    <xf numFmtId="49" fontId="21" fillId="6" borderId="2" xfId="7" applyNumberFormat="1" applyFont="1" applyFill="1" applyBorder="1" applyAlignment="1">
      <alignment horizontal="center" vertical="center"/>
    </xf>
    <xf numFmtId="3" fontId="13" fillId="6" borderId="2" xfId="7" applyNumberFormat="1" applyFont="1" applyFill="1" applyBorder="1" applyAlignment="1">
      <alignment horizontal="right" vertical="center"/>
    </xf>
    <xf numFmtId="3" fontId="13" fillId="7" borderId="1" xfId="7" applyNumberFormat="1" applyFont="1" applyFill="1" applyBorder="1" applyAlignment="1">
      <alignment horizontal="right" vertical="center"/>
    </xf>
    <xf numFmtId="49" fontId="13" fillId="8" borderId="2" xfId="7" applyNumberFormat="1" applyFont="1" applyFill="1" applyBorder="1" applyAlignment="1">
      <alignment horizontal="distributed" vertical="distributed"/>
    </xf>
    <xf numFmtId="0" fontId="9" fillId="8" borderId="4" xfId="7" applyFont="1" applyFill="1" applyBorder="1" applyAlignment="1">
      <alignment horizontal="left"/>
    </xf>
    <xf numFmtId="3" fontId="23" fillId="8" borderId="2" xfId="7" applyNumberFormat="1" applyFont="1" applyFill="1" applyBorder="1" applyAlignment="1">
      <alignment horizontal="right" vertical="center"/>
    </xf>
    <xf numFmtId="0" fontId="13" fillId="6" borderId="1" xfId="4" applyFont="1" applyFill="1" applyBorder="1" applyAlignment="1">
      <alignment horizontal="center"/>
    </xf>
    <xf numFmtId="3" fontId="13" fillId="6" borderId="1" xfId="4" applyNumberFormat="1" applyFont="1" applyFill="1" applyBorder="1" applyAlignment="1">
      <alignment horizontal="right" vertical="center"/>
    </xf>
    <xf numFmtId="0" fontId="13" fillId="8" borderId="1" xfId="4" applyFont="1" applyFill="1" applyBorder="1" applyAlignment="1">
      <alignment horizontal="center"/>
    </xf>
    <xf numFmtId="0" fontId="23" fillId="8" borderId="1" xfId="4" applyFont="1" applyFill="1" applyBorder="1" applyAlignment="1">
      <alignment horizontal="left"/>
    </xf>
    <xf numFmtId="3" fontId="13" fillId="8" borderId="1" xfId="4" applyNumberFormat="1" applyFont="1" applyFill="1" applyBorder="1" applyAlignment="1">
      <alignment horizontal="right" vertical="center"/>
    </xf>
    <xf numFmtId="0" fontId="21" fillId="6" borderId="1" xfId="4" applyFont="1" applyFill="1" applyBorder="1" applyAlignment="1">
      <alignment horizontal="center" vertical="center"/>
    </xf>
    <xf numFmtId="0" fontId="12" fillId="6" borderId="1" xfId="4" applyFont="1" applyFill="1" applyBorder="1" applyAlignment="1">
      <alignment horizontal="left"/>
    </xf>
    <xf numFmtId="3" fontId="12" fillId="6" borderId="1" xfId="4" applyNumberFormat="1" applyFont="1" applyFill="1" applyBorder="1" applyAlignment="1">
      <alignment horizontal="right" vertical="center"/>
    </xf>
    <xf numFmtId="3" fontId="21" fillId="6" borderId="1" xfId="4" applyNumberFormat="1" applyFont="1" applyFill="1" applyBorder="1" applyAlignment="1">
      <alignment horizontal="right" vertical="center"/>
    </xf>
    <xf numFmtId="0" fontId="21" fillId="6" borderId="1" xfId="4" applyFont="1" applyFill="1" applyBorder="1" applyAlignment="1">
      <alignment horizontal="center"/>
    </xf>
    <xf numFmtId="0" fontId="13" fillId="6" borderId="1" xfId="4" applyFont="1" applyFill="1" applyBorder="1" applyAlignment="1">
      <alignment horizontal="left"/>
    </xf>
    <xf numFmtId="0" fontId="23" fillId="8" borderId="4" xfId="4" applyFont="1" applyFill="1" applyBorder="1" applyAlignment="1">
      <alignment horizontal="left"/>
    </xf>
    <xf numFmtId="3" fontId="13" fillId="8" borderId="1" xfId="5" applyNumberFormat="1" applyFont="1" applyFill="1" applyBorder="1"/>
    <xf numFmtId="0" fontId="13" fillId="8" borderId="1" xfId="12" applyFont="1" applyFill="1" applyBorder="1"/>
    <xf numFmtId="3" fontId="13" fillId="8" borderId="1" xfId="1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horizontal="center"/>
    </xf>
    <xf numFmtId="3" fontId="34" fillId="9" borderId="1" xfId="0" applyNumberFormat="1" applyFont="1" applyFill="1" applyBorder="1" applyAlignment="1">
      <alignment vertical="center"/>
    </xf>
    <xf numFmtId="0" fontId="23" fillId="6" borderId="1" xfId="7" applyFont="1" applyFill="1" applyBorder="1" applyAlignment="1">
      <alignment horizontal="left"/>
    </xf>
    <xf numFmtId="16" fontId="23" fillId="6" borderId="1" xfId="7" applyNumberFormat="1" applyFont="1" applyFill="1" applyBorder="1" applyAlignment="1">
      <alignment horizontal="left"/>
    </xf>
    <xf numFmtId="0" fontId="13" fillId="8" borderId="1" xfId="7" applyFont="1" applyFill="1" applyBorder="1" applyAlignment="1">
      <alignment horizontal="left"/>
    </xf>
    <xf numFmtId="49" fontId="13" fillId="6" borderId="1" xfId="7" applyNumberFormat="1" applyFont="1" applyFill="1" applyBorder="1" applyAlignment="1">
      <alignment horizontal="left"/>
    </xf>
    <xf numFmtId="0" fontId="13" fillId="6" borderId="1" xfId="7" applyNumberFormat="1" applyFont="1" applyFill="1" applyBorder="1" applyAlignment="1">
      <alignment horizontal="left"/>
    </xf>
    <xf numFmtId="0" fontId="25" fillId="6" borderId="2" xfId="13" applyFont="1" applyFill="1" applyBorder="1"/>
    <xf numFmtId="3" fontId="25" fillId="6" borderId="1" xfId="13" applyNumberFormat="1" applyFont="1" applyFill="1" applyBorder="1"/>
    <xf numFmtId="0" fontId="25" fillId="6" borderId="1" xfId="13" applyFont="1" applyFill="1" applyBorder="1"/>
    <xf numFmtId="3" fontId="9" fillId="6" borderId="1" xfId="13" applyNumberFormat="1" applyFont="1" applyFill="1" applyBorder="1"/>
    <xf numFmtId="0" fontId="9" fillId="6" borderId="2" xfId="13" applyFont="1" applyFill="1" applyBorder="1"/>
    <xf numFmtId="0" fontId="7" fillId="5" borderId="2" xfId="13" applyFont="1" applyFill="1" applyBorder="1"/>
    <xf numFmtId="3" fontId="7" fillId="5" borderId="1" xfId="13" applyNumberFormat="1" applyFont="1" applyFill="1" applyBorder="1"/>
    <xf numFmtId="0" fontId="24" fillId="5" borderId="2" xfId="13" applyFont="1" applyFill="1" applyBorder="1"/>
    <xf numFmtId="0" fontId="9" fillId="8" borderId="2" xfId="13" applyFont="1" applyFill="1" applyBorder="1"/>
    <xf numFmtId="3" fontId="25" fillId="8" borderId="1" xfId="13" applyNumberFormat="1" applyFont="1" applyFill="1" applyBorder="1"/>
    <xf numFmtId="3" fontId="9" fillId="8" borderId="1" xfId="13" applyNumberFormat="1" applyFont="1" applyFill="1" applyBorder="1"/>
    <xf numFmtId="3" fontId="25" fillId="7" borderId="1" xfId="13" applyNumberFormat="1" applyFont="1" applyFill="1" applyBorder="1"/>
    <xf numFmtId="0" fontId="9" fillId="7" borderId="1" xfId="13" applyFont="1" applyFill="1" applyBorder="1"/>
    <xf numFmtId="0" fontId="25" fillId="7" borderId="1" xfId="13" applyFont="1" applyFill="1" applyBorder="1"/>
    <xf numFmtId="0" fontId="25" fillId="7" borderId="2" xfId="13" applyFont="1" applyFill="1" applyBorder="1"/>
    <xf numFmtId="16" fontId="9" fillId="6" borderId="2" xfId="13" applyNumberFormat="1" applyFont="1" applyFill="1" applyBorder="1"/>
    <xf numFmtId="0" fontId="9" fillId="6" borderId="1" xfId="13" applyFont="1" applyFill="1" applyBorder="1"/>
    <xf numFmtId="3" fontId="9" fillId="7" borderId="1" xfId="13" applyNumberFormat="1" applyFont="1" applyFill="1" applyBorder="1"/>
    <xf numFmtId="0" fontId="15" fillId="6" borderId="1" xfId="9" applyFont="1" applyFill="1" applyBorder="1" applyAlignment="1">
      <alignment horizontal="left" vertical="center"/>
    </xf>
    <xf numFmtId="0" fontId="11" fillId="6" borderId="1" xfId="6" applyFont="1" applyFill="1" applyBorder="1" applyAlignment="1">
      <alignment vertical="distributed"/>
    </xf>
    <xf numFmtId="3" fontId="9" fillId="6" borderId="1" xfId="6" applyNumberFormat="1" applyFont="1" applyFill="1" applyBorder="1"/>
    <xf numFmtId="3" fontId="17" fillId="6" borderId="1" xfId="9" applyNumberFormat="1" applyFont="1" applyFill="1" applyBorder="1"/>
    <xf numFmtId="3" fontId="13" fillId="6" borderId="1" xfId="3" applyNumberFormat="1" applyFont="1" applyFill="1" applyBorder="1"/>
    <xf numFmtId="0" fontId="9" fillId="6" borderId="1" xfId="3" applyFont="1" applyFill="1" applyBorder="1" applyAlignment="1">
      <alignment horizontal="center" vertical="center"/>
    </xf>
    <xf numFmtId="0" fontId="35" fillId="5" borderId="1" xfId="0" applyFont="1" applyFill="1" applyBorder="1"/>
    <xf numFmtId="0" fontId="42" fillId="2" borderId="1" xfId="0" applyFont="1" applyFill="1" applyBorder="1" applyAlignment="1"/>
    <xf numFmtId="0" fontId="0" fillId="2" borderId="1" xfId="0" applyFont="1" applyFill="1" applyBorder="1"/>
    <xf numFmtId="0" fontId="15" fillId="2" borderId="5" xfId="9" applyFont="1" applyFill="1" applyBorder="1" applyAlignment="1">
      <alignment horizontal="center" vertical="center" wrapText="1"/>
    </xf>
    <xf numFmtId="3" fontId="7" fillId="0" borderId="1" xfId="6" applyNumberFormat="1" applyFont="1" applyBorder="1"/>
    <xf numFmtId="3" fontId="7" fillId="0" borderId="1" xfId="6" applyNumberFormat="1" applyFont="1" applyBorder="1" applyAlignment="1">
      <alignment vertical="center"/>
    </xf>
    <xf numFmtId="3" fontId="16" fillId="0" borderId="1" xfId="9" applyNumberFormat="1" applyFont="1" applyFill="1" applyBorder="1"/>
    <xf numFmtId="3" fontId="9" fillId="0" borderId="1" xfId="6" applyNumberFormat="1" applyFont="1" applyBorder="1"/>
    <xf numFmtId="2" fontId="21" fillId="0" borderId="6" xfId="5" applyNumberFormat="1" applyFont="1" applyFill="1" applyBorder="1"/>
    <xf numFmtId="2" fontId="21" fillId="0" borderId="6" xfId="1" applyNumberFormat="1" applyFont="1" applyFill="1" applyBorder="1" applyAlignment="1">
      <alignment vertical="center"/>
    </xf>
    <xf numFmtId="2" fontId="21" fillId="0" borderId="17" xfId="1" applyNumberFormat="1" applyFont="1" applyFill="1" applyBorder="1" applyAlignment="1">
      <alignment vertical="center"/>
    </xf>
    <xf numFmtId="3" fontId="13" fillId="0" borderId="14" xfId="5" applyNumberFormat="1" applyFont="1" applyFill="1" applyBorder="1"/>
    <xf numFmtId="3" fontId="13" fillId="0" borderId="27" xfId="5" applyNumberFormat="1" applyFont="1" applyFill="1" applyBorder="1"/>
    <xf numFmtId="3" fontId="3" fillId="0" borderId="2" xfId="0" applyNumberFormat="1" applyFont="1" applyFill="1" applyBorder="1" applyAlignment="1">
      <alignment vertical="center"/>
    </xf>
    <xf numFmtId="3" fontId="3" fillId="0" borderId="2" xfId="0" applyNumberFormat="1" applyFont="1" applyFill="1" applyBorder="1"/>
    <xf numFmtId="3" fontId="6" fillId="0" borderId="2" xfId="0" applyNumberFormat="1" applyFont="1" applyBorder="1"/>
    <xf numFmtId="0" fontId="34" fillId="5" borderId="1" xfId="0" applyFont="1" applyFill="1" applyBorder="1" applyAlignment="1">
      <alignment horizontal="left" vertical="center"/>
    </xf>
    <xf numFmtId="3" fontId="34" fillId="5" borderId="1" xfId="0" applyNumberFormat="1" applyFont="1" applyFill="1" applyBorder="1" applyAlignment="1">
      <alignment horizontal="right" vertical="center"/>
    </xf>
    <xf numFmtId="0" fontId="34" fillId="5" borderId="4" xfId="0" applyFont="1" applyFill="1" applyBorder="1" applyAlignment="1">
      <alignment horizontal="center" vertical="center"/>
    </xf>
    <xf numFmtId="0" fontId="34" fillId="5" borderId="28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8" applyNumberFormat="1" applyFont="1" applyBorder="1" applyAlignment="1">
      <alignment vertical="distributed"/>
    </xf>
    <xf numFmtId="0" fontId="7" fillId="0" borderId="1" xfId="0" applyFont="1" applyBorder="1" applyAlignment="1">
      <alignment horizontal="left" vertical="center" wrapText="1"/>
    </xf>
    <xf numFmtId="0" fontId="11" fillId="8" borderId="1" xfId="11" applyFont="1" applyFill="1" applyBorder="1" applyAlignment="1">
      <alignment horizontal="center" vertical="center" wrapText="1"/>
    </xf>
    <xf numFmtId="0" fontId="7" fillId="0" borderId="1" xfId="11" applyFont="1" applyBorder="1" applyAlignment="1">
      <alignment horizontal="center" vertical="center"/>
    </xf>
    <xf numFmtId="3" fontId="7" fillId="0" borderId="1" xfId="11" applyNumberFormat="1" applyFont="1" applyBorder="1" applyAlignment="1">
      <alignment vertical="center"/>
    </xf>
    <xf numFmtId="3" fontId="9" fillId="8" borderId="1" xfId="11" applyNumberFormat="1" applyFont="1" applyFill="1" applyBorder="1" applyAlignment="1">
      <alignment vertical="center"/>
    </xf>
    <xf numFmtId="0" fontId="7" fillId="8" borderId="1" xfId="11" applyFont="1" applyFill="1" applyBorder="1" applyAlignment="1">
      <alignment horizontal="center" vertical="center"/>
    </xf>
    <xf numFmtId="0" fontId="13" fillId="0" borderId="1" xfId="3" applyFont="1" applyBorder="1" applyAlignment="1">
      <alignment horizontal="left"/>
    </xf>
    <xf numFmtId="0" fontId="12" fillId="0" borderId="1" xfId="3" applyFont="1" applyBorder="1" applyAlignment="1">
      <alignment horizontal="left" vertical="distributed"/>
    </xf>
    <xf numFmtId="0" fontId="12" fillId="0" borderId="4" xfId="3" applyFont="1" applyBorder="1" applyAlignment="1">
      <alignment horizontal="left" vertical="distributed"/>
    </xf>
    <xf numFmtId="0" fontId="13" fillId="6" borderId="1" xfId="3" applyFont="1" applyFill="1" applyBorder="1" applyAlignment="1">
      <alignment horizontal="left"/>
    </xf>
    <xf numFmtId="0" fontId="12" fillId="0" borderId="1" xfId="3" applyFont="1" applyBorder="1" applyAlignment="1">
      <alignment horizontal="left"/>
    </xf>
    <xf numFmtId="0" fontId="12" fillId="0" borderId="4" xfId="3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8" borderId="1" xfId="0" applyFill="1" applyBorder="1" applyAlignment="1">
      <alignment vertical="center" wrapText="1"/>
    </xf>
    <xf numFmtId="3" fontId="0" fillId="8" borderId="1" xfId="0" applyNumberFormat="1" applyFill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8" borderId="1" xfId="0" applyFill="1" applyBorder="1" applyAlignment="1">
      <alignment horizontal="center" vertical="center" wrapText="1"/>
    </xf>
    <xf numFmtId="0" fontId="10" fillId="0" borderId="0" xfId="7" applyBorder="1"/>
    <xf numFmtId="0" fontId="5" fillId="0" borderId="1" xfId="0" applyFont="1" applyBorder="1" applyAlignment="1">
      <alignment horizontal="center" vertical="distributed"/>
    </xf>
    <xf numFmtId="0" fontId="32" fillId="0" borderId="1" xfId="0" applyFont="1" applyFill="1" applyBorder="1" applyAlignment="1">
      <alignment horizontal="center" vertical="distributed"/>
    </xf>
    <xf numFmtId="0" fontId="34" fillId="0" borderId="1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vertical="distributed"/>
    </xf>
    <xf numFmtId="49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distributed"/>
    </xf>
    <xf numFmtId="0" fontId="5" fillId="0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0" fontId="0" fillId="5" borderId="1" xfId="0" applyFill="1" applyBorder="1"/>
    <xf numFmtId="49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3" fontId="51" fillId="5" borderId="1" xfId="0" applyNumberFormat="1" applyFont="1" applyFill="1" applyBorder="1" applyAlignment="1">
      <alignment vertical="center"/>
    </xf>
    <xf numFmtId="3" fontId="5" fillId="6" borderId="1" xfId="0" applyNumberFormat="1" applyFont="1" applyFill="1" applyBorder="1" applyAlignment="1">
      <alignment horizontal="right" vertical="center"/>
    </xf>
    <xf numFmtId="0" fontId="22" fillId="0" borderId="1" xfId="10" applyFont="1" applyBorder="1" applyAlignment="1">
      <alignment horizontal="left" vertical="center" wrapText="1"/>
    </xf>
    <xf numFmtId="3" fontId="21" fillId="0" borderId="8" xfId="5" applyNumberFormat="1" applyFont="1" applyFill="1" applyBorder="1"/>
    <xf numFmtId="3" fontId="21" fillId="0" borderId="29" xfId="5" applyNumberFormat="1" applyFont="1" applyFill="1" applyBorder="1"/>
    <xf numFmtId="2" fontId="21" fillId="0" borderId="8" xfId="1" applyNumberFormat="1" applyFont="1" applyFill="1" applyBorder="1" applyAlignment="1">
      <alignment vertical="center"/>
    </xf>
    <xf numFmtId="0" fontId="10" fillId="0" borderId="6" xfId="1" applyFont="1" applyBorder="1" applyAlignment="1">
      <alignment vertical="center" wrapText="1"/>
    </xf>
    <xf numFmtId="0" fontId="10" fillId="0" borderId="17" xfId="1" applyFont="1" applyBorder="1" applyAlignment="1">
      <alignment vertical="center"/>
    </xf>
    <xf numFmtId="0" fontId="10" fillId="0" borderId="8" xfId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horizontal="left"/>
    </xf>
    <xf numFmtId="0" fontId="30" fillId="0" borderId="0" xfId="0" applyFont="1" applyBorder="1" applyAlignment="1">
      <alignment horizontal="left"/>
    </xf>
    <xf numFmtId="0" fontId="10" fillId="0" borderId="1" xfId="7" applyBorder="1"/>
    <xf numFmtId="3" fontId="52" fillId="0" borderId="1" xfId="0" applyNumberFormat="1" applyFont="1" applyBorder="1" applyAlignment="1">
      <alignment vertical="center"/>
    </xf>
    <xf numFmtId="0" fontId="0" fillId="8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3" fontId="2" fillId="6" borderId="1" xfId="14" applyNumberFormat="1" applyFont="1" applyFill="1" applyBorder="1" applyAlignment="1">
      <alignment vertical="center"/>
    </xf>
    <xf numFmtId="3" fontId="5" fillId="6" borderId="1" xfId="0" applyNumberFormat="1" applyFont="1" applyFill="1" applyBorder="1" applyAlignment="1">
      <alignment vertical="center"/>
    </xf>
    <xf numFmtId="3" fontId="2" fillId="6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3" fontId="2" fillId="8" borderId="1" xfId="0" applyNumberFormat="1" applyFont="1" applyFill="1" applyBorder="1" applyAlignment="1">
      <alignment vertical="center"/>
    </xf>
    <xf numFmtId="3" fontId="2" fillId="5" borderId="1" xfId="0" applyNumberFormat="1" applyFont="1" applyFill="1" applyBorder="1" applyAlignment="1">
      <alignment vertical="center"/>
    </xf>
    <xf numFmtId="0" fontId="0" fillId="8" borderId="1" xfId="0" applyFill="1" applyBorder="1" applyAlignment="1">
      <alignment horizontal="center" vertical="center" wrapText="1"/>
    </xf>
    <xf numFmtId="0" fontId="10" fillId="0" borderId="1" xfId="7" applyBorder="1" applyAlignment="1">
      <alignment vertical="center"/>
    </xf>
    <xf numFmtId="3" fontId="23" fillId="6" borderId="1" xfId="7" applyNumberFormat="1" applyFont="1" applyFill="1" applyBorder="1" applyAlignment="1">
      <alignment horizontal="right" vertical="center"/>
    </xf>
    <xf numFmtId="3" fontId="21" fillId="3" borderId="1" xfId="7" applyNumberFormat="1" applyFont="1" applyFill="1" applyBorder="1" applyAlignment="1">
      <alignment horizontal="right" vertical="center"/>
    </xf>
    <xf numFmtId="3" fontId="13" fillId="8" borderId="1" xfId="7" applyNumberFormat="1" applyFont="1" applyFill="1" applyBorder="1" applyAlignment="1">
      <alignment horizontal="right" vertical="center"/>
    </xf>
    <xf numFmtId="3" fontId="13" fillId="3" borderId="1" xfId="7" applyNumberFormat="1" applyFont="1" applyFill="1" applyBorder="1" applyAlignment="1">
      <alignment horizontal="right" vertical="center"/>
    </xf>
    <xf numFmtId="3" fontId="26" fillId="0" borderId="1" xfId="7" applyNumberFormat="1" applyFont="1" applyBorder="1" applyAlignment="1">
      <alignment horizontal="right" vertical="center"/>
    </xf>
    <xf numFmtId="3" fontId="13" fillId="6" borderId="1" xfId="7" applyNumberFormat="1" applyFont="1" applyFill="1" applyBorder="1" applyAlignment="1">
      <alignment horizontal="right" vertical="center"/>
    </xf>
    <xf numFmtId="3" fontId="12" fillId="0" borderId="1" xfId="7" applyNumberFormat="1" applyFont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3" fontId="51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 wrapText="1"/>
    </xf>
    <xf numFmtId="3" fontId="51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3" fontId="5" fillId="8" borderId="1" xfId="0" applyNumberFormat="1" applyFont="1" applyFill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right" vertic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164" fontId="5" fillId="5" borderId="1" xfId="0" applyNumberFormat="1" applyFont="1" applyFill="1" applyBorder="1" applyAlignment="1">
      <alignment horizontal="right" vertical="center" wrapText="1"/>
    </xf>
    <xf numFmtId="3" fontId="5" fillId="5" borderId="1" xfId="0" applyNumberFormat="1" applyFont="1" applyFill="1" applyBorder="1" applyAlignment="1">
      <alignment horizontal="right" vertical="center" wrapText="1"/>
    </xf>
    <xf numFmtId="164" fontId="6" fillId="5" borderId="1" xfId="0" applyNumberFormat="1" applyFont="1" applyFill="1" applyBorder="1" applyAlignment="1">
      <alignment horizontal="right" vertical="center" wrapText="1"/>
    </xf>
    <xf numFmtId="3" fontId="6" fillId="5" borderId="1" xfId="0" applyNumberFormat="1" applyFont="1" applyFill="1" applyBorder="1" applyAlignment="1">
      <alignment horizontal="right" vertical="center" wrapText="1"/>
    </xf>
    <xf numFmtId="3" fontId="5" fillId="6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righ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164" fontId="5" fillId="8" borderId="1" xfId="0" applyNumberFormat="1" applyFont="1" applyFill="1" applyBorder="1" applyAlignment="1">
      <alignment horizontal="right" vertical="center" wrapText="1"/>
    </xf>
    <xf numFmtId="164" fontId="5" fillId="8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right" vertical="center" wrapText="1"/>
    </xf>
    <xf numFmtId="3" fontId="5" fillId="7" borderId="1" xfId="0" applyNumberFormat="1" applyFont="1" applyFill="1" applyBorder="1" applyAlignment="1">
      <alignment horizontal="right" vertical="center" wrapText="1"/>
    </xf>
    <xf numFmtId="0" fontId="5" fillId="7" borderId="1" xfId="0" applyFont="1" applyFill="1" applyBorder="1" applyAlignment="1">
      <alignment horizontal="right" vertical="center" wrapText="1"/>
    </xf>
    <xf numFmtId="0" fontId="10" fillId="0" borderId="1" xfId="9" applyBorder="1"/>
    <xf numFmtId="0" fontId="35" fillId="0" borderId="0" xfId="0" applyFont="1" applyAlignment="1">
      <alignment horizontal="center"/>
    </xf>
    <xf numFmtId="0" fontId="32" fillId="8" borderId="1" xfId="0" applyFont="1" applyFill="1" applyBorder="1" applyAlignment="1">
      <alignment horizontal="center"/>
    </xf>
    <xf numFmtId="0" fontId="32" fillId="8" borderId="1" xfId="0" applyFont="1" applyFill="1" applyBorder="1"/>
    <xf numFmtId="0" fontId="33" fillId="0" borderId="1" xfId="0" applyFont="1" applyBorder="1" applyAlignment="1">
      <alignment horizontal="center"/>
    </xf>
    <xf numFmtId="3" fontId="32" fillId="0" borderId="1" xfId="0" applyNumberFormat="1" applyFont="1" applyBorder="1"/>
    <xf numFmtId="3" fontId="32" fillId="0" borderId="1" xfId="0" applyNumberFormat="1" applyFont="1" applyBorder="1" applyAlignment="1">
      <alignment horizontal="right"/>
    </xf>
    <xf numFmtId="0" fontId="32" fillId="0" borderId="1" xfId="0" applyFont="1" applyBorder="1"/>
    <xf numFmtId="0" fontId="33" fillId="0" borderId="1" xfId="0" applyFont="1" applyBorder="1"/>
    <xf numFmtId="3" fontId="33" fillId="0" borderId="1" xfId="0" applyNumberFormat="1" applyFont="1" applyBorder="1"/>
    <xf numFmtId="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wrapText="1"/>
    </xf>
    <xf numFmtId="0" fontId="32" fillId="0" borderId="1" xfId="0" applyFont="1" applyBorder="1" applyAlignment="1">
      <alignment horizontal="center"/>
    </xf>
    <xf numFmtId="3" fontId="0" fillId="6" borderId="1" xfId="0" applyNumberFormat="1" applyFill="1" applyBorder="1" applyAlignment="1">
      <alignment vertical="center" wrapText="1"/>
    </xf>
    <xf numFmtId="0" fontId="13" fillId="8" borderId="2" xfId="5" applyFont="1" applyFill="1" applyBorder="1" applyAlignment="1">
      <alignment horizontal="center" vertical="center" wrapText="1"/>
    </xf>
    <xf numFmtId="0" fontId="13" fillId="8" borderId="30" xfId="5" applyFont="1" applyFill="1" applyBorder="1" applyAlignment="1">
      <alignment horizontal="center" vertical="center" wrapText="1"/>
    </xf>
    <xf numFmtId="0" fontId="13" fillId="8" borderId="1" xfId="5" applyFont="1" applyFill="1" applyBorder="1" applyAlignment="1">
      <alignment horizontal="center" vertical="center"/>
    </xf>
    <xf numFmtId="0" fontId="11" fillId="6" borderId="6" xfId="1" applyFont="1" applyFill="1" applyBorder="1" applyAlignment="1">
      <alignment vertical="center"/>
    </xf>
    <xf numFmtId="3" fontId="13" fillId="6" borderId="6" xfId="5" applyNumberFormat="1" applyFont="1" applyFill="1" applyBorder="1"/>
    <xf numFmtId="3" fontId="13" fillId="6" borderId="7" xfId="5" applyNumberFormat="1" applyFont="1" applyFill="1" applyBorder="1"/>
    <xf numFmtId="0" fontId="11" fillId="6" borderId="1" xfId="1" applyFont="1" applyFill="1" applyBorder="1" applyAlignment="1">
      <alignment vertical="center"/>
    </xf>
    <xf numFmtId="3" fontId="13" fillId="6" borderId="1" xfId="5" applyNumberFormat="1" applyFont="1" applyFill="1" applyBorder="1"/>
    <xf numFmtId="164" fontId="13" fillId="6" borderId="1" xfId="5" applyNumberFormat="1" applyFont="1" applyFill="1" applyBorder="1"/>
    <xf numFmtId="0" fontId="13" fillId="6" borderId="1" xfId="12" applyFont="1" applyFill="1" applyBorder="1"/>
    <xf numFmtId="3" fontId="13" fillId="6" borderId="1" xfId="1" applyNumberFormat="1" applyFont="1" applyFill="1" applyBorder="1" applyAlignment="1">
      <alignment vertical="center"/>
    </xf>
    <xf numFmtId="0" fontId="11" fillId="8" borderId="1" xfId="5" applyFont="1" applyFill="1" applyBorder="1"/>
    <xf numFmtId="0" fontId="21" fillId="8" borderId="1" xfId="12" applyFont="1" applyFill="1" applyBorder="1"/>
    <xf numFmtId="3" fontId="13" fillId="8" borderId="1" xfId="12" applyNumberFormat="1" applyFont="1" applyFill="1" applyBorder="1"/>
    <xf numFmtId="0" fontId="5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/>
    </xf>
    <xf numFmtId="3" fontId="34" fillId="6" borderId="1" xfId="0" applyNumberFormat="1" applyFont="1" applyFill="1" applyBorder="1" applyAlignment="1">
      <alignment horizontal="right" vertical="center"/>
    </xf>
    <xf numFmtId="3" fontId="34" fillId="8" borderId="1" xfId="0" applyNumberFormat="1" applyFont="1" applyFill="1" applyBorder="1" applyAlignment="1">
      <alignment horizontal="right" vertical="center"/>
    </xf>
    <xf numFmtId="3" fontId="5" fillId="6" borderId="1" xfId="0" applyNumberFormat="1" applyFont="1" applyFill="1" applyBorder="1"/>
    <xf numFmtId="3" fontId="34" fillId="8" borderId="9" xfId="0" applyNumberFormat="1" applyFont="1" applyFill="1" applyBorder="1" applyAlignment="1">
      <alignment horizontal="right" vertical="center"/>
    </xf>
    <xf numFmtId="0" fontId="45" fillId="6" borderId="1" xfId="0" applyFont="1" applyFill="1" applyBorder="1" applyAlignment="1">
      <alignment vertical="center"/>
    </xf>
    <xf numFmtId="0" fontId="45" fillId="8" borderId="4" xfId="0" applyFont="1" applyFill="1" applyBorder="1" applyAlignment="1">
      <alignment vertical="center"/>
    </xf>
    <xf numFmtId="0" fontId="45" fillId="8" borderId="28" xfId="0" applyFont="1" applyFill="1" applyBorder="1" applyAlignment="1">
      <alignment vertical="center"/>
    </xf>
    <xf numFmtId="3" fontId="34" fillId="8" borderId="1" xfId="0" applyNumberFormat="1" applyFont="1" applyFill="1" applyBorder="1" applyAlignment="1">
      <alignment vertical="center"/>
    </xf>
    <xf numFmtId="49" fontId="21" fillId="8" borderId="1" xfId="7" applyNumberFormat="1" applyFont="1" applyFill="1" applyBorder="1" applyAlignment="1">
      <alignment horizontal="center"/>
    </xf>
    <xf numFmtId="3" fontId="21" fillId="6" borderId="1" xfId="7" applyNumberFormat="1" applyFont="1" applyFill="1" applyBorder="1" applyAlignment="1">
      <alignment horizontal="right" vertical="center"/>
    </xf>
    <xf numFmtId="49" fontId="13" fillId="8" borderId="1" xfId="7" applyNumberFormat="1" applyFont="1" applyFill="1" applyBorder="1" applyAlignment="1">
      <alignment horizontal="center"/>
    </xf>
    <xf numFmtId="0" fontId="13" fillId="7" borderId="1" xfId="7" applyFont="1" applyFill="1" applyBorder="1" applyAlignment="1">
      <alignment horizontal="left"/>
    </xf>
    <xf numFmtId="49" fontId="21" fillId="7" borderId="1" xfId="7" applyNumberFormat="1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15" fillId="2" borderId="2" xfId="9" applyFont="1" applyFill="1" applyBorder="1" applyAlignment="1">
      <alignment horizontal="center" vertical="center" wrapText="1"/>
    </xf>
    <xf numFmtId="3" fontId="12" fillId="6" borderId="1" xfId="3" applyNumberFormat="1" applyFont="1" applyFill="1" applyBorder="1"/>
    <xf numFmtId="3" fontId="2" fillId="0" borderId="1" xfId="0" applyNumberFormat="1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vertical="center"/>
    </xf>
    <xf numFmtId="3" fontId="2" fillId="9" borderId="1" xfId="0" applyNumberFormat="1" applyFont="1" applyFill="1" applyBorder="1" applyAlignment="1">
      <alignment vertical="center"/>
    </xf>
    <xf numFmtId="0" fontId="0" fillId="6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2" fillId="0" borderId="28" xfId="0" applyFont="1" applyBorder="1" applyAlignment="1">
      <alignment vertical="center"/>
    </xf>
    <xf numFmtId="3" fontId="12" fillId="3" borderId="1" xfId="7" applyNumberFormat="1" applyFont="1" applyFill="1" applyBorder="1" applyAlignment="1">
      <alignment horizontal="right" vertical="center"/>
    </xf>
    <xf numFmtId="16" fontId="7" fillId="0" borderId="1" xfId="13" applyNumberFormat="1" applyFont="1" applyBorder="1" applyAlignment="1">
      <alignment horizontal="left"/>
    </xf>
    <xf numFmtId="0" fontId="7" fillId="0" borderId="1" xfId="13" applyFont="1" applyBorder="1" applyAlignment="1">
      <alignment horizontal="left"/>
    </xf>
    <xf numFmtId="3" fontId="7" fillId="0" borderId="2" xfId="13" applyNumberFormat="1" applyBorder="1"/>
    <xf numFmtId="0" fontId="12" fillId="0" borderId="2" xfId="7" applyFont="1" applyFill="1" applyBorder="1" applyAlignment="1">
      <alignment horizontal="left" vertical="center"/>
    </xf>
    <xf numFmtId="16" fontId="7" fillId="0" borderId="2" xfId="13" applyNumberFormat="1" applyFont="1" applyBorder="1" applyAlignment="1">
      <alignment horizontal="left"/>
    </xf>
    <xf numFmtId="3" fontId="9" fillId="6" borderId="1" xfId="6" applyNumberFormat="1" applyFont="1" applyFill="1" applyBorder="1" applyAlignment="1">
      <alignment horizontal="right"/>
    </xf>
    <xf numFmtId="0" fontId="13" fillId="6" borderId="1" xfId="6" applyFont="1" applyFill="1" applyBorder="1"/>
    <xf numFmtId="0" fontId="9" fillId="6" borderId="1" xfId="6" applyFont="1" applyFill="1" applyBorder="1"/>
    <xf numFmtId="0" fontId="7" fillId="0" borderId="1" xfId="6" applyFont="1" applyBorder="1" applyAlignment="1">
      <alignment horizontal="center"/>
    </xf>
    <xf numFmtId="3" fontId="19" fillId="6" borderId="1" xfId="9" applyNumberFormat="1" applyFont="1" applyFill="1" applyBorder="1"/>
    <xf numFmtId="0" fontId="18" fillId="5" borderId="1" xfId="9" applyFont="1" applyFill="1" applyBorder="1" applyAlignment="1">
      <alignment horizontal="center"/>
    </xf>
    <xf numFmtId="3" fontId="13" fillId="3" borderId="1" xfId="4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/>
    </xf>
    <xf numFmtId="0" fontId="0" fillId="8" borderId="1" xfId="0" applyFont="1" applyFill="1" applyBorder="1" applyAlignment="1">
      <alignment horizontal="center" vertical="center" wrapText="1"/>
    </xf>
    <xf numFmtId="0" fontId="0" fillId="8" borderId="28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8" fillId="6" borderId="1" xfId="9" applyFont="1" applyFill="1" applyBorder="1" applyAlignment="1">
      <alignment horizontal="center"/>
    </xf>
    <xf numFmtId="0" fontId="18" fillId="6" borderId="1" xfId="9" applyFont="1" applyFill="1" applyBorder="1"/>
    <xf numFmtId="0" fontId="2" fillId="0" borderId="1" xfId="0" applyFont="1" applyBorder="1" applyAlignment="1">
      <alignment horizontal="center"/>
    </xf>
    <xf numFmtId="0" fontId="53" fillId="0" borderId="1" xfId="0" applyFont="1" applyBorder="1"/>
    <xf numFmtId="0" fontId="2" fillId="0" borderId="1" xfId="0" applyFont="1" applyBorder="1" applyAlignment="1">
      <alignment vertical="center"/>
    </xf>
    <xf numFmtId="3" fontId="2" fillId="0" borderId="1" xfId="0" applyNumberFormat="1" applyFont="1" applyFill="1" applyBorder="1" applyAlignment="1">
      <alignment vertical="distributed"/>
    </xf>
    <xf numFmtId="0" fontId="3" fillId="0" borderId="1" xfId="0" applyFont="1" applyFill="1" applyBorder="1" applyAlignment="1">
      <alignment horizontal="center" vertical="center"/>
    </xf>
    <xf numFmtId="0" fontId="54" fillId="0" borderId="1" xfId="0" applyFont="1" applyBorder="1" applyAlignment="1">
      <alignment horizontal="center"/>
    </xf>
    <xf numFmtId="49" fontId="3" fillId="6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distributed"/>
    </xf>
    <xf numFmtId="0" fontId="2" fillId="0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53" fillId="5" borderId="1" xfId="0" applyFont="1" applyFill="1" applyBorder="1"/>
    <xf numFmtId="3" fontId="51" fillId="0" borderId="1" xfId="0" applyNumberFormat="1" applyFont="1" applyBorder="1" applyAlignment="1">
      <alignment vertical="center"/>
    </xf>
    <xf numFmtId="3" fontId="6" fillId="5" borderId="1" xfId="0" applyNumberFormat="1" applyFont="1" applyFill="1" applyBorder="1" applyAlignment="1">
      <alignment vertical="center"/>
    </xf>
    <xf numFmtId="3" fontId="51" fillId="0" borderId="1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1" fillId="5" borderId="1" xfId="0" applyNumberFormat="1" applyFont="1" applyFill="1" applyBorder="1" applyAlignment="1">
      <alignment horizontal="right" vertical="center" wrapText="1"/>
    </xf>
    <xf numFmtId="3" fontId="7" fillId="0" borderId="1" xfId="6" applyNumberFormat="1" applyBorder="1" applyAlignment="1">
      <alignment vertical="center" wrapText="1"/>
    </xf>
    <xf numFmtId="3" fontId="9" fillId="6" borderId="1" xfId="6" applyNumberFormat="1" applyFont="1" applyFill="1" applyBorder="1" applyAlignment="1">
      <alignment vertical="center" wrapText="1"/>
    </xf>
    <xf numFmtId="3" fontId="17" fillId="6" borderId="1" xfId="9" applyNumberFormat="1" applyFont="1" applyFill="1" applyBorder="1" applyAlignment="1">
      <alignment vertical="center" wrapText="1"/>
    </xf>
    <xf numFmtId="3" fontId="18" fillId="0" borderId="1" xfId="9" applyNumberFormat="1" applyFont="1" applyBorder="1" applyAlignment="1">
      <alignment vertical="center" wrapText="1"/>
    </xf>
    <xf numFmtId="3" fontId="16" fillId="0" borderId="1" xfId="9" applyNumberFormat="1" applyFont="1" applyBorder="1" applyAlignment="1">
      <alignment vertical="center" wrapText="1"/>
    </xf>
    <xf numFmtId="3" fontId="16" fillId="6" borderId="1" xfId="9" applyNumberFormat="1" applyFont="1" applyFill="1" applyBorder="1" applyAlignment="1">
      <alignment vertical="center" wrapText="1"/>
    </xf>
    <xf numFmtId="3" fontId="17" fillId="2" borderId="1" xfId="9" applyNumberFormat="1" applyFont="1" applyFill="1" applyBorder="1" applyAlignment="1">
      <alignment vertical="center" wrapText="1"/>
    </xf>
    <xf numFmtId="3" fontId="20" fillId="0" borderId="1" xfId="9" applyNumberFormat="1" applyFont="1" applyFill="1" applyBorder="1" applyAlignment="1">
      <alignment horizontal="center" vertical="center" wrapText="1"/>
    </xf>
    <xf numFmtId="3" fontId="14" fillId="0" borderId="1" xfId="9" applyNumberFormat="1" applyFont="1" applyFill="1" applyBorder="1" applyAlignment="1">
      <alignment horizontal="center" vertical="center" wrapText="1"/>
    </xf>
    <xf numFmtId="3" fontId="38" fillId="6" borderId="1" xfId="9" applyNumberFormat="1" applyFont="1" applyFill="1" applyBorder="1" applyAlignment="1">
      <alignment vertical="center" wrapText="1"/>
    </xf>
    <xf numFmtId="3" fontId="10" fillId="6" borderId="1" xfId="9" applyNumberFormat="1" applyFill="1" applyBorder="1" applyAlignment="1">
      <alignment vertical="center" wrapText="1"/>
    </xf>
    <xf numFmtId="3" fontId="38" fillId="0" borderId="1" xfId="9" applyNumberFormat="1" applyFont="1" applyBorder="1" applyAlignment="1">
      <alignment vertical="center"/>
    </xf>
    <xf numFmtId="3" fontId="38" fillId="0" borderId="1" xfId="9" applyNumberFormat="1" applyFont="1" applyBorder="1" applyAlignment="1">
      <alignment vertical="center" wrapText="1"/>
    </xf>
    <xf numFmtId="3" fontId="14" fillId="0" borderId="1" xfId="9" applyNumberFormat="1" applyFont="1" applyFill="1" applyBorder="1" applyAlignment="1">
      <alignment horizontal="right" vertical="center" wrapText="1"/>
    </xf>
    <xf numFmtId="0" fontId="13" fillId="8" borderId="1" xfId="7" applyFont="1" applyFill="1" applyBorder="1" applyAlignment="1">
      <alignment horizontal="center" vertical="center" wrapText="1"/>
    </xf>
    <xf numFmtId="0" fontId="13" fillId="7" borderId="4" xfId="7" applyFont="1" applyFill="1" applyBorder="1" applyAlignment="1">
      <alignment horizontal="center"/>
    </xf>
    <xf numFmtId="0" fontId="13" fillId="7" borderId="28" xfId="7" applyFont="1" applyFill="1" applyBorder="1" applyAlignment="1">
      <alignment horizontal="center"/>
    </xf>
    <xf numFmtId="0" fontId="13" fillId="2" borderId="4" xfId="4" applyFont="1" applyFill="1" applyBorder="1" applyAlignment="1">
      <alignment horizontal="center"/>
    </xf>
    <xf numFmtId="0" fontId="13" fillId="2" borderId="28" xfId="4" applyFont="1" applyFill="1" applyBorder="1" applyAlignment="1">
      <alignment horizontal="center"/>
    </xf>
    <xf numFmtId="0" fontId="13" fillId="8" borderId="1" xfId="7" applyFont="1" applyFill="1" applyBorder="1" applyAlignment="1">
      <alignment horizontal="center" vertical="center"/>
    </xf>
    <xf numFmtId="3" fontId="13" fillId="8" borderId="9" xfId="4" applyNumberFormat="1" applyFont="1" applyFill="1" applyBorder="1" applyAlignment="1">
      <alignment horizontal="center" vertical="center" wrapText="1"/>
    </xf>
    <xf numFmtId="3" fontId="13" fillId="8" borderId="2" xfId="4" applyNumberFormat="1" applyFont="1" applyFill="1" applyBorder="1" applyAlignment="1">
      <alignment horizontal="center" vertical="center" wrapText="1"/>
    </xf>
    <xf numFmtId="0" fontId="13" fillId="8" borderId="4" xfId="5" applyFont="1" applyFill="1" applyBorder="1" applyAlignment="1">
      <alignment horizontal="center" vertical="center"/>
    </xf>
    <xf numFmtId="0" fontId="13" fillId="8" borderId="32" xfId="5" applyFont="1" applyFill="1" applyBorder="1" applyAlignment="1">
      <alignment horizontal="center" vertical="center"/>
    </xf>
    <xf numFmtId="0" fontId="13" fillId="8" borderId="28" xfId="5" applyFont="1" applyFill="1" applyBorder="1" applyAlignment="1">
      <alignment horizontal="center" vertical="center"/>
    </xf>
    <xf numFmtId="0" fontId="13" fillId="8" borderId="9" xfId="5" applyFont="1" applyFill="1" applyBorder="1" applyAlignment="1">
      <alignment horizontal="center" vertical="center"/>
    </xf>
    <xf numFmtId="0" fontId="13" fillId="8" borderId="5" xfId="5" applyFont="1" applyFill="1" applyBorder="1" applyAlignment="1">
      <alignment horizontal="center" vertical="center"/>
    </xf>
    <xf numFmtId="0" fontId="13" fillId="8" borderId="2" xfId="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34" fillId="8" borderId="4" xfId="0" applyFont="1" applyFill="1" applyBorder="1" applyAlignment="1">
      <alignment horizontal="left" vertical="center"/>
    </xf>
    <xf numFmtId="0" fontId="34" fillId="8" borderId="28" xfId="0" applyFont="1" applyFill="1" applyBorder="1" applyAlignment="1">
      <alignment horizontal="left" vertical="center"/>
    </xf>
    <xf numFmtId="0" fontId="34" fillId="6" borderId="4" xfId="0" applyFont="1" applyFill="1" applyBorder="1" applyAlignment="1">
      <alignment horizontal="left" vertical="center"/>
    </xf>
    <xf numFmtId="0" fontId="34" fillId="6" borderId="28" xfId="0" applyFont="1" applyFill="1" applyBorder="1" applyAlignment="1">
      <alignment horizontal="left" vertical="center"/>
    </xf>
    <xf numFmtId="0" fontId="34" fillId="6" borderId="1" xfId="0" applyFont="1" applyFill="1" applyBorder="1" applyAlignment="1">
      <alignment horizontal="left" vertical="center"/>
    </xf>
    <xf numFmtId="0" fontId="34" fillId="9" borderId="1" xfId="0" applyFont="1" applyFill="1" applyBorder="1" applyAlignment="1">
      <alignment horizontal="left" vertical="center"/>
    </xf>
    <xf numFmtId="0" fontId="34" fillId="8" borderId="1" xfId="0" applyFont="1" applyFill="1" applyBorder="1" applyAlignment="1">
      <alignment horizontal="left" vertical="center"/>
    </xf>
    <xf numFmtId="0" fontId="34" fillId="8" borderId="9" xfId="0" applyFont="1" applyFill="1" applyBorder="1" applyAlignment="1">
      <alignment horizontal="left" vertical="center"/>
    </xf>
    <xf numFmtId="0" fontId="34" fillId="8" borderId="31" xfId="0" applyFont="1" applyFill="1" applyBorder="1" applyAlignment="1">
      <alignment horizontal="left" vertical="center"/>
    </xf>
    <xf numFmtId="0" fontId="34" fillId="8" borderId="22" xfId="0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left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wrapText="1"/>
    </xf>
    <xf numFmtId="0" fontId="0" fillId="8" borderId="9" xfId="0" applyFont="1" applyFill="1" applyBorder="1" applyAlignment="1">
      <alignment horizontal="center" vertical="center"/>
    </xf>
    <xf numFmtId="0" fontId="0" fillId="8" borderId="2" xfId="0" applyFont="1" applyFill="1" applyBorder="1" applyAlignment="1">
      <alignment horizontal="center" vertical="center"/>
    </xf>
    <xf numFmtId="0" fontId="0" fillId="8" borderId="35" xfId="0" applyFont="1" applyFill="1" applyBorder="1" applyAlignment="1">
      <alignment horizontal="center" vertical="center"/>
    </xf>
    <xf numFmtId="0" fontId="0" fillId="8" borderId="0" xfId="0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center" vertical="center" wrapText="1"/>
    </xf>
    <xf numFmtId="0" fontId="0" fillId="8" borderId="32" xfId="0" applyFont="1" applyFill="1" applyBorder="1" applyAlignment="1">
      <alignment horizontal="center" vertical="center" wrapText="1"/>
    </xf>
    <xf numFmtId="0" fontId="0" fillId="8" borderId="28" xfId="0" applyFont="1" applyFill="1" applyBorder="1" applyAlignment="1">
      <alignment horizontal="center" vertical="center" wrapText="1"/>
    </xf>
    <xf numFmtId="0" fontId="0" fillId="8" borderId="31" xfId="0" applyFont="1" applyFill="1" applyBorder="1" applyAlignment="1">
      <alignment horizontal="center" vertical="center" wrapText="1"/>
    </xf>
    <xf numFmtId="0" fontId="0" fillId="8" borderId="34" xfId="0" applyFont="1" applyFill="1" applyBorder="1" applyAlignment="1">
      <alignment horizontal="center" vertical="center" wrapText="1"/>
    </xf>
    <xf numFmtId="0" fontId="0" fillId="8" borderId="22" xfId="0" applyFont="1" applyFill="1" applyBorder="1" applyAlignment="1">
      <alignment horizontal="center" vertical="center" wrapText="1"/>
    </xf>
    <xf numFmtId="0" fontId="0" fillId="8" borderId="13" xfId="0" applyFont="1" applyFill="1" applyBorder="1" applyAlignment="1">
      <alignment horizontal="center" vertical="center" wrapText="1"/>
    </xf>
    <xf numFmtId="0" fontId="0" fillId="8" borderId="37" xfId="0" applyFont="1" applyFill="1" applyBorder="1" applyAlignment="1">
      <alignment horizontal="center" vertical="center" wrapText="1"/>
    </xf>
    <xf numFmtId="0" fontId="0" fillId="8" borderId="30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/>
    </xf>
    <xf numFmtId="0" fontId="5" fillId="8" borderId="32" xfId="0" applyFont="1" applyFill="1" applyBorder="1" applyAlignment="1">
      <alignment horizontal="center" vertical="center"/>
    </xf>
    <xf numFmtId="0" fontId="5" fillId="8" borderId="28" xfId="0" applyFont="1" applyFill="1" applyBorder="1" applyAlignment="1">
      <alignment horizontal="center" vertical="center"/>
    </xf>
    <xf numFmtId="0" fontId="47" fillId="9" borderId="4" xfId="0" applyFont="1" applyFill="1" applyBorder="1" applyAlignment="1">
      <alignment horizontal="center" vertical="center"/>
    </xf>
    <xf numFmtId="0" fontId="47" fillId="9" borderId="32" xfId="0" applyFont="1" applyFill="1" applyBorder="1" applyAlignment="1">
      <alignment horizontal="center" vertical="center"/>
    </xf>
    <xf numFmtId="0" fontId="47" fillId="9" borderId="28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9" fillId="3" borderId="9" xfId="13" applyFont="1" applyFill="1" applyBorder="1" applyAlignment="1">
      <alignment horizontal="center" vertical="center" wrapText="1"/>
    </xf>
    <xf numFmtId="0" fontId="9" fillId="3" borderId="2" xfId="13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32" xfId="0" applyFont="1" applyFill="1" applyBorder="1" applyAlignment="1">
      <alignment horizontal="center" vertical="center" wrapText="1"/>
    </xf>
    <xf numFmtId="0" fontId="4" fillId="8" borderId="28" xfId="0" applyFont="1" applyFill="1" applyBorder="1" applyAlignment="1">
      <alignment horizontal="center" vertical="center" wrapText="1"/>
    </xf>
    <xf numFmtId="0" fontId="4" fillId="8" borderId="31" xfId="0" applyFont="1" applyFill="1" applyBorder="1" applyAlignment="1">
      <alignment horizontal="center" vertical="center" wrapText="1"/>
    </xf>
    <xf numFmtId="0" fontId="4" fillId="8" borderId="34" xfId="0" applyFont="1" applyFill="1" applyBorder="1" applyAlignment="1">
      <alignment horizontal="center" vertical="center" wrapText="1"/>
    </xf>
    <xf numFmtId="0" fontId="4" fillId="8" borderId="22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8" borderId="37" xfId="0" applyFont="1" applyFill="1" applyBorder="1" applyAlignment="1">
      <alignment horizontal="center" vertical="center" wrapText="1"/>
    </xf>
    <xf numFmtId="0" fontId="4" fillId="8" borderId="30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32" fillId="8" borderId="9" xfId="0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33" fillId="8" borderId="35" xfId="0" applyFont="1" applyFill="1" applyBorder="1" applyAlignment="1">
      <alignment horizontal="center" vertical="center" wrapText="1"/>
    </xf>
    <xf numFmtId="0" fontId="33" fillId="8" borderId="0" xfId="0" applyFont="1" applyFill="1" applyBorder="1" applyAlignment="1">
      <alignment horizontal="center" vertical="center" wrapText="1"/>
    </xf>
    <xf numFmtId="0" fontId="33" fillId="8" borderId="13" xfId="0" applyFont="1" applyFill="1" applyBorder="1" applyAlignment="1">
      <alignment horizontal="center" vertical="center" wrapText="1"/>
    </xf>
    <xf numFmtId="0" fontId="33" fillId="8" borderId="37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33" fillId="8" borderId="32" xfId="0" applyFont="1" applyFill="1" applyBorder="1" applyAlignment="1">
      <alignment horizontal="center" vertical="center" wrapText="1"/>
    </xf>
    <xf numFmtId="0" fontId="33" fillId="8" borderId="28" xfId="0" applyFont="1" applyFill="1" applyBorder="1" applyAlignment="1">
      <alignment horizontal="center" vertical="center" wrapText="1"/>
    </xf>
    <xf numFmtId="0" fontId="15" fillId="2" borderId="1" xfId="9" applyFont="1" applyFill="1" applyBorder="1" applyAlignment="1">
      <alignment horizontal="center" vertical="center" wrapText="1"/>
    </xf>
    <xf numFmtId="0" fontId="20" fillId="2" borderId="1" xfId="9" applyFont="1" applyFill="1" applyBorder="1" applyAlignment="1">
      <alignment horizontal="center" vertical="center"/>
    </xf>
    <xf numFmtId="0" fontId="20" fillId="0" borderId="1" xfId="9" applyFont="1" applyFill="1" applyBorder="1" applyAlignment="1">
      <alignment horizontal="center" vertical="center"/>
    </xf>
    <xf numFmtId="0" fontId="20" fillId="2" borderId="1" xfId="9" applyFont="1" applyFill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2" fillId="8" borderId="1" xfId="0" applyFont="1" applyFill="1" applyBorder="1" applyAlignment="1">
      <alignment horizontal="center" vertical="center"/>
    </xf>
    <xf numFmtId="0" fontId="32" fillId="8" borderId="9" xfId="0" applyFont="1" applyFill="1" applyBorder="1" applyAlignment="1">
      <alignment horizontal="center" vertical="center"/>
    </xf>
    <xf numFmtId="0" fontId="32" fillId="8" borderId="2" xfId="0" applyFont="1" applyFill="1" applyBorder="1" applyAlignment="1">
      <alignment horizontal="center" vertical="center"/>
    </xf>
    <xf numFmtId="0" fontId="56" fillId="2" borderId="9" xfId="9" applyFont="1" applyFill="1" applyBorder="1" applyAlignment="1">
      <alignment horizontal="center" vertical="center" wrapText="1"/>
    </xf>
    <xf numFmtId="0" fontId="56" fillId="2" borderId="5" xfId="9" applyFont="1" applyFill="1" applyBorder="1" applyAlignment="1">
      <alignment horizontal="center" vertical="center" wrapText="1"/>
    </xf>
    <xf numFmtId="0" fontId="56" fillId="2" borderId="2" xfId="9" applyFont="1" applyFill="1" applyBorder="1" applyAlignment="1">
      <alignment horizontal="center" vertical="center" wrapText="1"/>
    </xf>
    <xf numFmtId="0" fontId="15" fillId="2" borderId="1" xfId="9" applyFont="1" applyFill="1" applyBorder="1" applyAlignment="1">
      <alignment horizontal="center" vertical="center"/>
    </xf>
    <xf numFmtId="0" fontId="15" fillId="2" borderId="9" xfId="9" applyFont="1" applyFill="1" applyBorder="1" applyAlignment="1">
      <alignment horizontal="center" vertical="center" wrapText="1"/>
    </xf>
    <xf numFmtId="0" fontId="15" fillId="2" borderId="5" xfId="9" applyFont="1" applyFill="1" applyBorder="1" applyAlignment="1">
      <alignment horizontal="center" vertical="center" wrapText="1"/>
    </xf>
    <xf numFmtId="0" fontId="15" fillId="2" borderId="2" xfId="9" applyFont="1" applyFill="1" applyBorder="1" applyAlignment="1">
      <alignment horizontal="center" vertical="center" wrapText="1"/>
    </xf>
    <xf numFmtId="0" fontId="9" fillId="6" borderId="4" xfId="6" applyFont="1" applyFill="1" applyBorder="1" applyAlignment="1">
      <alignment horizontal="center"/>
    </xf>
    <xf numFmtId="0" fontId="9" fillId="6" borderId="28" xfId="6" applyFont="1" applyFill="1" applyBorder="1" applyAlignment="1">
      <alignment horizontal="center"/>
    </xf>
    <xf numFmtId="0" fontId="25" fillId="0" borderId="9" xfId="8" applyFont="1" applyBorder="1" applyAlignment="1">
      <alignment horizontal="center" vertical="distributed"/>
    </xf>
    <xf numFmtId="0" fontId="25" fillId="0" borderId="5" xfId="8" applyFont="1" applyBorder="1" applyAlignment="1">
      <alignment horizontal="center" vertical="distributed"/>
    </xf>
    <xf numFmtId="0" fontId="25" fillId="0" borderId="2" xfId="8" applyFont="1" applyBorder="1" applyAlignment="1">
      <alignment horizontal="center" vertical="distributed"/>
    </xf>
    <xf numFmtId="0" fontId="8" fillId="0" borderId="0" xfId="8" applyFont="1" applyBorder="1" applyAlignment="1">
      <alignment horizontal="right"/>
    </xf>
    <xf numFmtId="0" fontId="9" fillId="2" borderId="9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31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32" xfId="8" applyFont="1" applyFill="1" applyBorder="1" applyAlignment="1">
      <alignment horizontal="center" vertical="center" wrapText="1"/>
    </xf>
    <xf numFmtId="0" fontId="9" fillId="2" borderId="28" xfId="8" applyFont="1" applyFill="1" applyBorder="1" applyAlignment="1">
      <alignment horizontal="center" vertical="center" wrapText="1"/>
    </xf>
    <xf numFmtId="0" fontId="43" fillId="0" borderId="33" xfId="10" applyFont="1" applyFill="1" applyBorder="1" applyAlignment="1">
      <alignment horizontal="center" vertical="center" wrapText="1"/>
    </xf>
    <xf numFmtId="0" fontId="43" fillId="3" borderId="33" xfId="10" applyFont="1" applyFill="1" applyBorder="1" applyAlignment="1">
      <alignment horizontal="center" vertical="center" wrapText="1"/>
    </xf>
    <xf numFmtId="0" fontId="17" fillId="3" borderId="18" xfId="10" applyFont="1" applyFill="1" applyBorder="1" applyAlignment="1">
      <alignment horizontal="center" vertical="center" wrapText="1"/>
    </xf>
    <xf numFmtId="0" fontId="17" fillId="3" borderId="19" xfId="10" applyFont="1" applyFill="1" applyBorder="1" applyAlignment="1">
      <alignment horizontal="center" vertical="center" wrapText="1"/>
    </xf>
    <xf numFmtId="0" fontId="17" fillId="3" borderId="20" xfId="10" applyFont="1" applyFill="1" applyBorder="1" applyAlignment="1">
      <alignment horizontal="center" vertical="center" wrapText="1"/>
    </xf>
    <xf numFmtId="0" fontId="43" fillId="3" borderId="18" xfId="10" applyFont="1" applyFill="1" applyBorder="1" applyAlignment="1">
      <alignment horizontal="center" vertical="center" wrapText="1"/>
    </xf>
    <xf numFmtId="0" fontId="43" fillId="3" borderId="19" xfId="10" applyFont="1" applyFill="1" applyBorder="1" applyAlignment="1">
      <alignment horizontal="center" vertical="center" wrapText="1"/>
    </xf>
    <xf numFmtId="0" fontId="43" fillId="3" borderId="20" xfId="10" applyFont="1" applyFill="1" applyBorder="1" applyAlignment="1">
      <alignment horizontal="center" vertical="center" wrapText="1"/>
    </xf>
    <xf numFmtId="0" fontId="11" fillId="8" borderId="1" xfId="11" applyFont="1" applyFill="1" applyBorder="1" applyAlignment="1">
      <alignment horizontal="center" vertical="center" wrapText="1"/>
    </xf>
    <xf numFmtId="0" fontId="9" fillId="8" borderId="4" xfId="11" applyFont="1" applyFill="1" applyBorder="1" applyAlignment="1">
      <alignment horizontal="left" vertical="center"/>
    </xf>
    <xf numFmtId="0" fontId="9" fillId="8" borderId="32" xfId="11" applyFont="1" applyFill="1" applyBorder="1" applyAlignment="1">
      <alignment horizontal="left" vertical="center"/>
    </xf>
    <xf numFmtId="0" fontId="9" fillId="8" borderId="28" xfId="11" applyFont="1" applyFill="1" applyBorder="1" applyAlignment="1">
      <alignment horizontal="left" vertical="center"/>
    </xf>
    <xf numFmtId="0" fontId="11" fillId="8" borderId="9" xfId="11" applyFont="1" applyFill="1" applyBorder="1" applyAlignment="1">
      <alignment horizontal="center" vertical="center" wrapText="1"/>
    </xf>
    <xf numFmtId="0" fontId="11" fillId="8" borderId="5" xfId="11" applyFont="1" applyFill="1" applyBorder="1" applyAlignment="1">
      <alignment horizontal="center" vertical="center" wrapText="1"/>
    </xf>
    <xf numFmtId="0" fontId="11" fillId="8" borderId="2" xfId="11" applyFont="1" applyFill="1" applyBorder="1" applyAlignment="1">
      <alignment horizontal="center" vertical="center" wrapText="1"/>
    </xf>
    <xf numFmtId="0" fontId="11" fillId="8" borderId="9" xfId="11" applyFont="1" applyFill="1" applyBorder="1" applyAlignment="1">
      <alignment horizontal="center" vertical="distributed"/>
    </xf>
    <xf numFmtId="0" fontId="11" fillId="8" borderId="5" xfId="11" applyFont="1" applyFill="1" applyBorder="1" applyAlignment="1">
      <alignment horizontal="center" vertical="distributed"/>
    </xf>
    <xf numFmtId="0" fontId="11" fillId="8" borderId="2" xfId="11" applyFont="1" applyFill="1" applyBorder="1" applyAlignment="1">
      <alignment horizontal="center" vertical="distributed"/>
    </xf>
    <xf numFmtId="0" fontId="13" fillId="8" borderId="31" xfId="11" applyFont="1" applyFill="1" applyBorder="1" applyAlignment="1">
      <alignment horizontal="distributed" vertical="distributed"/>
    </xf>
    <xf numFmtId="0" fontId="28" fillId="8" borderId="34" xfId="11" applyFont="1" applyFill="1" applyBorder="1" applyAlignment="1">
      <alignment horizontal="distributed" vertical="distributed"/>
    </xf>
    <xf numFmtId="0" fontId="28" fillId="8" borderId="22" xfId="11" applyFont="1" applyFill="1" applyBorder="1" applyAlignment="1">
      <alignment horizontal="distributed" vertical="distributed"/>
    </xf>
    <xf numFmtId="0" fontId="28" fillId="8" borderId="35" xfId="11" applyFont="1" applyFill="1" applyBorder="1" applyAlignment="1">
      <alignment horizontal="distributed" vertical="distributed"/>
    </xf>
    <xf numFmtId="0" fontId="28" fillId="8" borderId="0" xfId="11" applyFont="1" applyFill="1" applyBorder="1" applyAlignment="1">
      <alignment horizontal="distributed" vertical="distributed"/>
    </xf>
    <xf numFmtId="0" fontId="28" fillId="8" borderId="36" xfId="11" applyFont="1" applyFill="1" applyBorder="1" applyAlignment="1">
      <alignment horizontal="distributed" vertical="distributed"/>
    </xf>
    <xf numFmtId="0" fontId="28" fillId="8" borderId="13" xfId="11" applyFont="1" applyFill="1" applyBorder="1" applyAlignment="1">
      <alignment horizontal="distributed" vertical="distributed"/>
    </xf>
    <xf numFmtId="0" fontId="28" fillId="8" borderId="37" xfId="11" applyFont="1" applyFill="1" applyBorder="1" applyAlignment="1">
      <alignment horizontal="distributed" vertical="distributed"/>
    </xf>
    <xf numFmtId="0" fontId="28" fillId="8" borderId="30" xfId="11" applyFont="1" applyFill="1" applyBorder="1" applyAlignment="1">
      <alignment horizontal="distributed" vertical="distributed"/>
    </xf>
    <xf numFmtId="0" fontId="7" fillId="0" borderId="4" xfId="11" applyFont="1" applyBorder="1" applyAlignment="1">
      <alignment horizontal="left" vertical="center" wrapText="1"/>
    </xf>
    <xf numFmtId="0" fontId="7" fillId="0" borderId="32" xfId="11" applyFont="1" applyBorder="1" applyAlignment="1">
      <alignment horizontal="left" vertical="center" wrapText="1"/>
    </xf>
    <xf numFmtId="0" fontId="7" fillId="0" borderId="28" xfId="11" applyFont="1" applyBorder="1" applyAlignment="1">
      <alignment horizontal="left" vertical="center" wrapText="1"/>
    </xf>
    <xf numFmtId="0" fontId="7" fillId="0" borderId="1" xfId="11" applyFont="1" applyBorder="1" applyAlignment="1">
      <alignment horizontal="left" vertical="center"/>
    </xf>
    <xf numFmtId="0" fontId="11" fillId="8" borderId="1" xfId="11" applyFont="1" applyFill="1" applyBorder="1" applyAlignment="1">
      <alignment horizontal="center"/>
    </xf>
    <xf numFmtId="0" fontId="10" fillId="0" borderId="0" xfId="2" applyBorder="1" applyAlignment="1">
      <alignment horizontal="right"/>
    </xf>
    <xf numFmtId="0" fontId="11" fillId="2" borderId="1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/>
    </xf>
    <xf numFmtId="0" fontId="10" fillId="0" borderId="0" xfId="2" applyAlignment="1">
      <alignment horizontal="center"/>
    </xf>
    <xf numFmtId="0" fontId="10" fillId="0" borderId="1" xfId="2" applyFont="1" applyBorder="1" applyAlignment="1">
      <alignment horizontal="left" vertical="distributed"/>
    </xf>
    <xf numFmtId="0" fontId="10" fillId="0" borderId="1" xfId="2" applyBorder="1" applyAlignment="1">
      <alignment horizontal="left" vertical="distributed"/>
    </xf>
    <xf numFmtId="0" fontId="11" fillId="0" borderId="4" xfId="2" applyFont="1" applyBorder="1" applyAlignment="1">
      <alignment horizontal="left" vertical="distributed"/>
    </xf>
    <xf numFmtId="0" fontId="11" fillId="0" borderId="32" xfId="2" applyFont="1" applyBorder="1" applyAlignment="1">
      <alignment horizontal="left" vertical="distributed"/>
    </xf>
    <xf numFmtId="0" fontId="11" fillId="0" borderId="28" xfId="2" applyFont="1" applyBorder="1" applyAlignment="1">
      <alignment horizontal="left" vertical="distributed"/>
    </xf>
    <xf numFmtId="0" fontId="11" fillId="0" borderId="1" xfId="2" applyFont="1" applyBorder="1" applyAlignment="1">
      <alignment horizontal="left" vertical="distributed"/>
    </xf>
    <xf numFmtId="0" fontId="11" fillId="0" borderId="4" xfId="2" applyFont="1" applyFill="1" applyBorder="1" applyAlignment="1">
      <alignment horizontal="left" vertical="center" wrapText="1"/>
    </xf>
    <xf numFmtId="0" fontId="11" fillId="0" borderId="32" xfId="2" applyFont="1" applyFill="1" applyBorder="1" applyAlignment="1">
      <alignment horizontal="left" vertical="center" wrapText="1"/>
    </xf>
    <xf numFmtId="0" fontId="11" fillId="0" borderId="28" xfId="2" applyFont="1" applyFill="1" applyBorder="1" applyAlignment="1">
      <alignment horizontal="left" vertical="center" wrapText="1"/>
    </xf>
    <xf numFmtId="0" fontId="8" fillId="0" borderId="37" xfId="3" applyFont="1" applyBorder="1" applyAlignment="1">
      <alignment horizontal="right"/>
    </xf>
    <xf numFmtId="0" fontId="0" fillId="8" borderId="4" xfId="0" applyFill="1" applyBorder="1" applyAlignment="1">
      <alignment horizontal="center" vertical="center" wrapText="1"/>
    </xf>
    <xf numFmtId="0" fontId="0" fillId="8" borderId="28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1" xfId="0" applyFill="1" applyBorder="1" applyAlignment="1">
      <alignment horizontal="center" vertical="center" wrapText="1"/>
    </xf>
    <xf numFmtId="0" fontId="0" fillId="8" borderId="22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8" borderId="30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/>
    </xf>
    <xf numFmtId="0" fontId="0" fillId="8" borderId="37" xfId="0" applyFill="1" applyBorder="1" applyAlignment="1">
      <alignment horizontal="center"/>
    </xf>
  </cellXfs>
  <cellStyles count="15">
    <cellStyle name="Normál" xfId="0" builtinId="0"/>
    <cellStyle name="Normál_  3   _2010.évi állami" xfId="1"/>
    <cellStyle name="Normál_10szm" xfId="2"/>
    <cellStyle name="Normál_11szm" xfId="3"/>
    <cellStyle name="Normál_1szm" xfId="4"/>
    <cellStyle name="Normál_2004.évi normatívák" xfId="5"/>
    <cellStyle name="Normál_2010.évi tervezett beruházás, felújítás" xfId="6"/>
    <cellStyle name="Normál_3aszm" xfId="7"/>
    <cellStyle name="Normál_5szm" xfId="8"/>
    <cellStyle name="Normál_6szm" xfId="9"/>
    <cellStyle name="Normál_7szm" xfId="10"/>
    <cellStyle name="Normál_8szm" xfId="11"/>
    <cellStyle name="Normál_költségvetés módosítás I." xfId="12"/>
    <cellStyle name="Normál_pe.átadások, támogatások 2003.évben" xfId="13"/>
    <cellStyle name="Pénznem" xfId="14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181"/>
  <sheetViews>
    <sheetView view="pageBreakPreview" topLeftCell="B1" zoomScaleNormal="100" zoomScaleSheetLayoutView="100" workbookViewId="0">
      <selection activeCell="E49" sqref="E49"/>
    </sheetView>
  </sheetViews>
  <sheetFormatPr defaultColWidth="9.109375" defaultRowHeight="13.2" x14ac:dyDescent="0.25"/>
  <cols>
    <col min="1" max="1" width="13.109375" style="23" customWidth="1"/>
    <col min="2" max="2" width="71.44140625" style="23" customWidth="1"/>
    <col min="3" max="3" width="14.109375" style="23" customWidth="1"/>
    <col min="4" max="4" width="12.6640625" style="23" customWidth="1"/>
    <col min="5" max="6" width="14.6640625" style="23" customWidth="1"/>
    <col min="7" max="16384" width="9.109375" style="23"/>
  </cols>
  <sheetData>
    <row r="1" spans="1:6" ht="30" customHeight="1" x14ac:dyDescent="0.25">
      <c r="A1" s="593" t="s">
        <v>156</v>
      </c>
      <c r="B1" s="598" t="s">
        <v>15</v>
      </c>
      <c r="C1" s="599" t="s">
        <v>331</v>
      </c>
      <c r="D1" s="599" t="s">
        <v>544</v>
      </c>
      <c r="E1" s="593" t="s">
        <v>736</v>
      </c>
      <c r="F1" s="593" t="s">
        <v>877</v>
      </c>
    </row>
    <row r="2" spans="1:6" ht="30" customHeight="1" x14ac:dyDescent="0.25">
      <c r="A2" s="593"/>
      <c r="B2" s="598"/>
      <c r="C2" s="600"/>
      <c r="D2" s="600"/>
      <c r="E2" s="593"/>
      <c r="F2" s="593"/>
    </row>
    <row r="3" spans="1:6" ht="24.9" customHeight="1" x14ac:dyDescent="0.25">
      <c r="A3" s="30" t="s">
        <v>94</v>
      </c>
      <c r="B3" s="65" t="s">
        <v>203</v>
      </c>
      <c r="C3" s="24"/>
      <c r="D3" s="24"/>
      <c r="E3" s="24"/>
      <c r="F3" s="24"/>
    </row>
    <row r="4" spans="1:6" ht="20.100000000000001" customHeight="1" x14ac:dyDescent="0.25">
      <c r="A4" s="30" t="s">
        <v>154</v>
      </c>
      <c r="B4" s="65" t="s">
        <v>305</v>
      </c>
      <c r="C4" s="25"/>
      <c r="D4" s="25"/>
      <c r="E4" s="25"/>
      <c r="F4" s="25"/>
    </row>
    <row r="5" spans="1:6" ht="20.100000000000001" customHeight="1" x14ac:dyDescent="0.25">
      <c r="A5" s="26" t="s">
        <v>160</v>
      </c>
      <c r="B5" s="64" t="s">
        <v>161</v>
      </c>
      <c r="C5" s="25"/>
      <c r="D5" s="25"/>
      <c r="E5" s="25"/>
      <c r="F5" s="25"/>
    </row>
    <row r="6" spans="1:6" ht="20.100000000000001" customHeight="1" x14ac:dyDescent="0.25">
      <c r="A6" s="24" t="s">
        <v>155</v>
      </c>
      <c r="B6" s="156" t="s">
        <v>299</v>
      </c>
      <c r="C6" s="188">
        <v>301182000</v>
      </c>
      <c r="D6" s="188">
        <v>318274752</v>
      </c>
      <c r="E6" s="188">
        <f>'1.a számú melléklet '!J25</f>
        <v>318274752</v>
      </c>
      <c r="F6" s="188">
        <f>'1.a számú melléklet '!J25</f>
        <v>318274752</v>
      </c>
    </row>
    <row r="7" spans="1:6" ht="20.100000000000001" customHeight="1" x14ac:dyDescent="0.25">
      <c r="A7" s="24" t="s">
        <v>157</v>
      </c>
      <c r="B7" s="158" t="s">
        <v>300</v>
      </c>
      <c r="C7" s="188">
        <v>38828000</v>
      </c>
      <c r="D7" s="188">
        <v>44977733</v>
      </c>
      <c r="E7" s="188">
        <f>'1.a számú melléklet '!J32</f>
        <v>44977733</v>
      </c>
      <c r="F7" s="188">
        <f>'1.a számú melléklet '!J32</f>
        <v>44977733</v>
      </c>
    </row>
    <row r="8" spans="1:6" ht="20.100000000000001" customHeight="1" x14ac:dyDescent="0.25">
      <c r="A8" s="26" t="s">
        <v>158</v>
      </c>
      <c r="B8" s="156" t="s">
        <v>321</v>
      </c>
      <c r="C8" s="188">
        <v>60103000</v>
      </c>
      <c r="D8" s="188">
        <v>57912430</v>
      </c>
      <c r="E8" s="188">
        <v>60841294</v>
      </c>
      <c r="F8" s="188">
        <f>'1.a számú melléklet '!J44+'1.a számú melléklet '!J50</f>
        <v>63225818</v>
      </c>
    </row>
    <row r="9" spans="1:6" ht="20.100000000000001" customHeight="1" x14ac:dyDescent="0.25">
      <c r="A9" s="171" t="s">
        <v>276</v>
      </c>
      <c r="B9" s="156" t="s">
        <v>301</v>
      </c>
      <c r="C9" s="188">
        <v>2731000</v>
      </c>
      <c r="D9" s="188">
        <v>2796420</v>
      </c>
      <c r="E9" s="188">
        <f>'1.a számú melléklet '!J45</f>
        <v>2891494</v>
      </c>
      <c r="F9" s="188">
        <f>'1.a számú melléklet '!J45</f>
        <v>2891494</v>
      </c>
    </row>
    <row r="10" spans="1:6" ht="20.100000000000001" customHeight="1" x14ac:dyDescent="0.25">
      <c r="A10" s="26" t="s">
        <v>159</v>
      </c>
      <c r="B10" s="156" t="s">
        <v>302</v>
      </c>
      <c r="C10" s="188"/>
      <c r="D10" s="188"/>
      <c r="E10" s="188">
        <v>1985520</v>
      </c>
      <c r="F10" s="188">
        <f>'1.a számú melléklet '!J51</f>
        <v>3902712</v>
      </c>
    </row>
    <row r="11" spans="1:6" ht="20.100000000000001" customHeight="1" x14ac:dyDescent="0.25">
      <c r="A11" s="171" t="s">
        <v>157</v>
      </c>
      <c r="B11" s="158" t="s">
        <v>777</v>
      </c>
      <c r="C11" s="188"/>
      <c r="D11" s="188">
        <f>'3.a számú melléklet'!G94</f>
        <v>0</v>
      </c>
      <c r="E11" s="188">
        <f>'3.a számú melléklet'!H94</f>
        <v>3919000</v>
      </c>
      <c r="F11" s="188">
        <f>'3.a számú melléklet'!I94</f>
        <v>3919000</v>
      </c>
    </row>
    <row r="12" spans="1:6" ht="20.100000000000001" customHeight="1" x14ac:dyDescent="0.25">
      <c r="A12" s="26" t="s">
        <v>193</v>
      </c>
      <c r="B12" s="158" t="s">
        <v>303</v>
      </c>
      <c r="C12" s="188">
        <v>84929000</v>
      </c>
      <c r="D12" s="188">
        <f>'3.a számú melléklet'!J94</f>
        <v>36413000</v>
      </c>
      <c r="E12" s="188">
        <f>'3.a számú melléklet'!K94</f>
        <v>82635806</v>
      </c>
      <c r="F12" s="188">
        <f>'3.a számú melléklet'!L94</f>
        <v>81937747</v>
      </c>
    </row>
    <row r="13" spans="1:6" ht="20.100000000000001" customHeight="1" x14ac:dyDescent="0.25">
      <c r="A13" s="270"/>
      <c r="B13" s="271" t="s">
        <v>304</v>
      </c>
      <c r="C13" s="272">
        <f>SUM(C6:C12)</f>
        <v>487773000</v>
      </c>
      <c r="D13" s="272">
        <f>SUM(D6:D12)</f>
        <v>460374335</v>
      </c>
      <c r="E13" s="272">
        <f>SUM(E6:E12)</f>
        <v>515525599</v>
      </c>
      <c r="F13" s="421">
        <f>SUM(F6:F12)</f>
        <v>519129256</v>
      </c>
    </row>
    <row r="14" spans="1:6" ht="20.100000000000001" customHeight="1" x14ac:dyDescent="0.25">
      <c r="A14" s="131" t="s">
        <v>162</v>
      </c>
      <c r="B14" s="130" t="s">
        <v>206</v>
      </c>
      <c r="C14" s="190"/>
      <c r="D14" s="190"/>
      <c r="E14" s="190"/>
      <c r="F14" s="190"/>
    </row>
    <row r="15" spans="1:6" ht="20.100000000000001" customHeight="1" x14ac:dyDescent="0.25">
      <c r="A15" s="24" t="s">
        <v>204</v>
      </c>
      <c r="B15" s="138" t="s">
        <v>205</v>
      </c>
      <c r="C15" s="188">
        <v>326902000</v>
      </c>
      <c r="D15" s="188"/>
      <c r="E15" s="188">
        <v>4243717</v>
      </c>
      <c r="F15" s="188">
        <f>'3.a számú melléklet'!O94</f>
        <v>1941467</v>
      </c>
    </row>
    <row r="16" spans="1:6" ht="20.100000000000001" customHeight="1" x14ac:dyDescent="0.25">
      <c r="A16" s="273"/>
      <c r="B16" s="274" t="s">
        <v>207</v>
      </c>
      <c r="C16" s="272">
        <f>C15</f>
        <v>326902000</v>
      </c>
      <c r="D16" s="272">
        <f>D15</f>
        <v>0</v>
      </c>
      <c r="E16" s="272">
        <f>E15</f>
        <v>4243717</v>
      </c>
      <c r="F16" s="421">
        <f>F15</f>
        <v>1941467</v>
      </c>
    </row>
    <row r="17" spans="1:6" ht="20.100000000000001" customHeight="1" x14ac:dyDescent="0.25">
      <c r="A17" s="28" t="s">
        <v>163</v>
      </c>
      <c r="B17" s="66" t="s">
        <v>124</v>
      </c>
      <c r="C17" s="190"/>
      <c r="D17" s="190"/>
      <c r="E17" s="190"/>
      <c r="F17" s="190"/>
    </row>
    <row r="18" spans="1:6" ht="20.100000000000001" customHeight="1" x14ac:dyDescent="0.25">
      <c r="A18" s="26" t="s">
        <v>190</v>
      </c>
      <c r="B18" s="158" t="s">
        <v>310</v>
      </c>
      <c r="C18" s="188">
        <v>61000000</v>
      </c>
      <c r="D18" s="188">
        <v>61000000</v>
      </c>
      <c r="E18" s="188">
        <v>61000000</v>
      </c>
      <c r="F18" s="188">
        <v>61000000</v>
      </c>
    </row>
    <row r="19" spans="1:6" ht="20.100000000000001" customHeight="1" x14ac:dyDescent="0.25">
      <c r="A19" s="26" t="s">
        <v>164</v>
      </c>
      <c r="B19" s="63" t="s">
        <v>165</v>
      </c>
      <c r="C19" s="188"/>
      <c r="D19" s="188"/>
      <c r="E19" s="188"/>
      <c r="F19" s="188"/>
    </row>
    <row r="20" spans="1:6" ht="20.100000000000001" customHeight="1" x14ac:dyDescent="0.25">
      <c r="A20" s="26" t="s">
        <v>211</v>
      </c>
      <c r="B20" s="156" t="s">
        <v>306</v>
      </c>
      <c r="C20" s="188">
        <v>125000000</v>
      </c>
      <c r="D20" s="188">
        <v>135000000</v>
      </c>
      <c r="E20" s="188">
        <v>135000000</v>
      </c>
      <c r="F20" s="188">
        <v>135000000</v>
      </c>
    </row>
    <row r="21" spans="1:6" ht="20.100000000000001" customHeight="1" x14ac:dyDescent="0.25">
      <c r="A21" s="171" t="s">
        <v>307</v>
      </c>
      <c r="B21" s="63" t="s">
        <v>212</v>
      </c>
      <c r="C21" s="188">
        <v>8000000</v>
      </c>
      <c r="D21" s="188">
        <v>8000000</v>
      </c>
      <c r="E21" s="188">
        <v>8000000</v>
      </c>
      <c r="F21" s="188">
        <v>8000000</v>
      </c>
    </row>
    <row r="22" spans="1:6" ht="20.100000000000001" customHeight="1" x14ac:dyDescent="0.25">
      <c r="A22" s="171" t="s">
        <v>308</v>
      </c>
      <c r="B22" s="156" t="s">
        <v>309</v>
      </c>
      <c r="C22" s="188">
        <v>145000000</v>
      </c>
      <c r="D22" s="188">
        <v>155000000</v>
      </c>
      <c r="E22" s="188">
        <v>155000000</v>
      </c>
      <c r="F22" s="188">
        <v>155000000</v>
      </c>
    </row>
    <row r="23" spans="1:6" ht="20.100000000000001" customHeight="1" x14ac:dyDescent="0.25">
      <c r="A23" s="26" t="s">
        <v>191</v>
      </c>
      <c r="B23" s="63" t="s">
        <v>192</v>
      </c>
      <c r="C23" s="188">
        <v>1000000</v>
      </c>
      <c r="D23" s="188">
        <v>1000000</v>
      </c>
      <c r="E23" s="188">
        <v>1000000</v>
      </c>
      <c r="F23" s="188">
        <v>1000000</v>
      </c>
    </row>
    <row r="24" spans="1:6" ht="20.100000000000001" customHeight="1" x14ac:dyDescent="0.25">
      <c r="A24" s="270"/>
      <c r="B24" s="275" t="s">
        <v>214</v>
      </c>
      <c r="C24" s="272">
        <f>C18+C20+C21+C22+C23</f>
        <v>340000000</v>
      </c>
      <c r="D24" s="272">
        <f>D18+D20+D21+D22+D23</f>
        <v>360000000</v>
      </c>
      <c r="E24" s="272">
        <f>E18+E20+E21+E22+E23</f>
        <v>360000000</v>
      </c>
      <c r="F24" s="421">
        <f>F18+F20+F21+F22+F23</f>
        <v>360000000</v>
      </c>
    </row>
    <row r="25" spans="1:6" ht="20.100000000000001" customHeight="1" x14ac:dyDescent="0.25">
      <c r="A25" s="276" t="s">
        <v>166</v>
      </c>
      <c r="B25" s="271" t="s">
        <v>56</v>
      </c>
      <c r="C25" s="272">
        <v>83819000</v>
      </c>
      <c r="D25" s="272">
        <f>'3.a számú melléklet'!S94</f>
        <v>80086000</v>
      </c>
      <c r="E25" s="272">
        <f>'3.a számú melléklet'!T94</f>
        <v>93977365</v>
      </c>
      <c r="F25" s="421">
        <f>'3.a számú melléklet'!U94</f>
        <v>93977365</v>
      </c>
    </row>
    <row r="26" spans="1:6" ht="20.100000000000001" customHeight="1" x14ac:dyDescent="0.25">
      <c r="A26" s="28" t="s">
        <v>167</v>
      </c>
      <c r="B26" s="65" t="s">
        <v>104</v>
      </c>
      <c r="C26" s="191"/>
      <c r="D26" s="191"/>
      <c r="E26" s="191"/>
      <c r="F26" s="191"/>
    </row>
    <row r="27" spans="1:6" ht="20.100000000000001" customHeight="1" x14ac:dyDescent="0.25">
      <c r="A27" s="26" t="s">
        <v>194</v>
      </c>
      <c r="B27" s="63" t="s">
        <v>195</v>
      </c>
      <c r="C27" s="188">
        <v>3750000</v>
      </c>
      <c r="D27" s="188"/>
      <c r="E27" s="188"/>
      <c r="F27" s="188"/>
    </row>
    <row r="28" spans="1:6" ht="20.100000000000001" customHeight="1" x14ac:dyDescent="0.25">
      <c r="A28" s="171" t="s">
        <v>311</v>
      </c>
      <c r="B28" s="156" t="s">
        <v>312</v>
      </c>
      <c r="C28" s="188">
        <v>59000</v>
      </c>
      <c r="D28" s="188"/>
      <c r="E28" s="188"/>
      <c r="F28" s="188"/>
    </row>
    <row r="29" spans="1:6" ht="20.100000000000001" customHeight="1" x14ac:dyDescent="0.25">
      <c r="A29" s="270"/>
      <c r="B29" s="271" t="s">
        <v>208</v>
      </c>
      <c r="C29" s="272">
        <f>SUM(C27:C28)</f>
        <v>3809000</v>
      </c>
      <c r="D29" s="272">
        <f>SUM(D27:D28)</f>
        <v>0</v>
      </c>
      <c r="E29" s="272">
        <f>SUM(E27:E28)</f>
        <v>0</v>
      </c>
      <c r="F29" s="421">
        <f>SUM(F27:F28)</f>
        <v>0</v>
      </c>
    </row>
    <row r="30" spans="1:6" ht="20.100000000000001" customHeight="1" x14ac:dyDescent="0.25">
      <c r="A30" s="28" t="s">
        <v>168</v>
      </c>
      <c r="B30" s="65" t="s">
        <v>169</v>
      </c>
      <c r="C30" s="189"/>
      <c r="D30" s="189"/>
      <c r="E30" s="189"/>
      <c r="F30" s="189"/>
    </row>
    <row r="31" spans="1:6" ht="20.100000000000001" customHeight="1" x14ac:dyDescent="0.25">
      <c r="A31" s="171" t="s">
        <v>313</v>
      </c>
      <c r="B31" s="156" t="s">
        <v>322</v>
      </c>
      <c r="C31" s="188">
        <v>9914000</v>
      </c>
      <c r="D31" s="188">
        <f>'3.a számú melléklet'!V94</f>
        <v>900000</v>
      </c>
      <c r="E31" s="188">
        <f>'3.a számú melléklet'!W94</f>
        <v>900000</v>
      </c>
      <c r="F31" s="188">
        <f>'3.a számú melléklet'!X94</f>
        <v>900000</v>
      </c>
    </row>
    <row r="32" spans="1:6" ht="20.100000000000001" customHeight="1" x14ac:dyDescent="0.25">
      <c r="A32" s="171" t="s">
        <v>314</v>
      </c>
      <c r="B32" s="156" t="s">
        <v>315</v>
      </c>
      <c r="C32" s="188">
        <v>131000</v>
      </c>
      <c r="D32" s="188"/>
      <c r="E32" s="188"/>
      <c r="F32" s="188">
        <f>'3.a számú melléklet'!AA94</f>
        <v>2821610</v>
      </c>
    </row>
    <row r="33" spans="1:6" ht="20.100000000000001" customHeight="1" x14ac:dyDescent="0.25">
      <c r="A33" s="270"/>
      <c r="B33" s="271" t="s">
        <v>209</v>
      </c>
      <c r="C33" s="272">
        <f>SUM(C31:C32)</f>
        <v>10045000</v>
      </c>
      <c r="D33" s="272">
        <f>SUM(D31:D32)</f>
        <v>900000</v>
      </c>
      <c r="E33" s="272">
        <f>SUM(E31:E32)</f>
        <v>900000</v>
      </c>
      <c r="F33" s="421">
        <f>SUM(F31:F32)</f>
        <v>3721610</v>
      </c>
    </row>
    <row r="34" spans="1:6" ht="20.100000000000001" customHeight="1" x14ac:dyDescent="0.25">
      <c r="A34" s="29" t="s">
        <v>170</v>
      </c>
      <c r="B34" s="65" t="s">
        <v>171</v>
      </c>
      <c r="C34" s="189"/>
      <c r="D34" s="189"/>
      <c r="E34" s="189"/>
      <c r="F34" s="189"/>
    </row>
    <row r="35" spans="1:6" ht="20.100000000000001" customHeight="1" x14ac:dyDescent="0.25">
      <c r="A35" s="187" t="s">
        <v>316</v>
      </c>
      <c r="B35" s="158" t="s">
        <v>543</v>
      </c>
      <c r="C35" s="192">
        <v>16940000</v>
      </c>
      <c r="D35" s="192">
        <f>'3.a számú melléklet'!AH94</f>
        <v>1500000</v>
      </c>
      <c r="E35" s="192">
        <f>'3.a számú melléklet'!AI94</f>
        <v>1500000</v>
      </c>
      <c r="F35" s="192">
        <f>'3.a számú melléklet'!AJ94</f>
        <v>1500000</v>
      </c>
    </row>
    <row r="36" spans="1:6" ht="20.100000000000001" customHeight="1" x14ac:dyDescent="0.25">
      <c r="A36" s="187" t="s">
        <v>317</v>
      </c>
      <c r="B36" s="158" t="s">
        <v>318</v>
      </c>
      <c r="C36" s="192">
        <v>691000</v>
      </c>
      <c r="D36" s="192">
        <f>'3.a számú melléklet'!AK94</f>
        <v>641000</v>
      </c>
      <c r="E36" s="192">
        <f>'3.a számú melléklet'!AL94</f>
        <v>641000</v>
      </c>
      <c r="F36" s="192">
        <f>'3.a számú melléklet'!AM94</f>
        <v>27686328</v>
      </c>
    </row>
    <row r="37" spans="1:6" ht="20.100000000000001" customHeight="1" x14ac:dyDescent="0.25">
      <c r="A37" s="277"/>
      <c r="B37" s="271" t="s">
        <v>210</v>
      </c>
      <c r="C37" s="278">
        <f>SUM(C35:C36)</f>
        <v>17631000</v>
      </c>
      <c r="D37" s="278">
        <f>SUM(D35:D36)</f>
        <v>2141000</v>
      </c>
      <c r="E37" s="278">
        <f>SUM(E35:E36)</f>
        <v>2141000</v>
      </c>
      <c r="F37" s="278">
        <f>SUM(F35:F36)</f>
        <v>29186328</v>
      </c>
    </row>
    <row r="38" spans="1:6" ht="20.100000000000001" customHeight="1" x14ac:dyDescent="0.3">
      <c r="A38" s="280" t="s">
        <v>172</v>
      </c>
      <c r="B38" s="281" t="s">
        <v>173</v>
      </c>
      <c r="C38" s="282">
        <f>C13+C16+C24+C25+C29+C33+C37</f>
        <v>1269979000</v>
      </c>
      <c r="D38" s="282">
        <f>D13+D16+D24+D25+D29+D33+D37</f>
        <v>903501335</v>
      </c>
      <c r="E38" s="282">
        <f>E13+E16+E24+E25+E29+E33+E37</f>
        <v>976787681</v>
      </c>
      <c r="F38" s="282">
        <f>F13+F16+F24+F25+F29+F33+F37</f>
        <v>1007956026</v>
      </c>
    </row>
    <row r="39" spans="1:6" ht="20.100000000000001" customHeight="1" x14ac:dyDescent="0.25">
      <c r="A39" s="276" t="s">
        <v>778</v>
      </c>
      <c r="B39" s="271" t="s">
        <v>779</v>
      </c>
      <c r="C39" s="421">
        <v>8403000</v>
      </c>
      <c r="D39" s="421">
        <f>'3.a számú melléklet'!AT94+'3.a számú melléklet'!AW94</f>
        <v>77352000</v>
      </c>
      <c r="E39" s="421">
        <f>'3.a számú melléklet'!AU94+'3.a számú melléklet'!AX94</f>
        <v>373016000</v>
      </c>
      <c r="F39" s="421">
        <f>'3.a számú melléklet'!AV94+'3.a számú melléklet'!AY94</f>
        <v>453016000</v>
      </c>
    </row>
    <row r="40" spans="1:6" ht="20.100000000000001" customHeight="1" x14ac:dyDescent="0.25">
      <c r="A40" s="594" t="s">
        <v>213</v>
      </c>
      <c r="B40" s="595"/>
      <c r="C40" s="279">
        <f>C38+C39</f>
        <v>1278382000</v>
      </c>
      <c r="D40" s="279">
        <f>D38+D39</f>
        <v>980853335</v>
      </c>
      <c r="E40" s="279">
        <f>E38+E39</f>
        <v>1349803681</v>
      </c>
      <c r="F40" s="279">
        <f>F38+F39</f>
        <v>1460972026</v>
      </c>
    </row>
    <row r="41" spans="1:6" ht="25.5" customHeight="1" x14ac:dyDescent="0.25">
      <c r="A41" s="74" t="s">
        <v>215</v>
      </c>
      <c r="B41" s="139" t="s">
        <v>319</v>
      </c>
      <c r="C41" s="553"/>
      <c r="D41" s="553"/>
      <c r="E41" s="553"/>
      <c r="F41" s="553"/>
    </row>
    <row r="42" spans="1:6" ht="14.25" customHeight="1" x14ac:dyDescent="0.25">
      <c r="A42" s="106" t="s">
        <v>174</v>
      </c>
      <c r="B42" s="73" t="s">
        <v>216</v>
      </c>
      <c r="C42" s="193"/>
      <c r="D42" s="193"/>
      <c r="E42" s="193"/>
      <c r="F42" s="193"/>
    </row>
    <row r="43" spans="1:6" ht="14.25" customHeight="1" x14ac:dyDescent="0.25">
      <c r="A43" s="24" t="s">
        <v>175</v>
      </c>
      <c r="B43" s="73" t="s">
        <v>176</v>
      </c>
      <c r="C43" s="193">
        <v>175754000</v>
      </c>
      <c r="D43" s="193">
        <v>182696815</v>
      </c>
      <c r="E43" s="193">
        <v>217112940</v>
      </c>
      <c r="F43" s="193">
        <v>219207989</v>
      </c>
    </row>
    <row r="44" spans="1:6" ht="20.100000000000001" customHeight="1" x14ac:dyDescent="0.25">
      <c r="A44" s="106" t="s">
        <v>177</v>
      </c>
      <c r="B44" s="73" t="s">
        <v>178</v>
      </c>
      <c r="C44" s="194">
        <v>31140000</v>
      </c>
      <c r="D44" s="194">
        <v>26961000</v>
      </c>
      <c r="E44" s="194">
        <v>30301000</v>
      </c>
      <c r="F44" s="194">
        <v>31470975</v>
      </c>
    </row>
    <row r="45" spans="1:6" ht="17.25" customHeight="1" x14ac:dyDescent="0.25">
      <c r="A45" s="288"/>
      <c r="B45" s="289" t="s">
        <v>217</v>
      </c>
      <c r="C45" s="290">
        <f>SUM(C43:C44)</f>
        <v>206894000</v>
      </c>
      <c r="D45" s="290">
        <f>SUM(D43:D44)</f>
        <v>209657815</v>
      </c>
      <c r="E45" s="290">
        <f>SUM(E43:E44)</f>
        <v>247413940</v>
      </c>
      <c r="F45" s="290">
        <f>SUM(F43:F44)</f>
        <v>250678964</v>
      </c>
    </row>
    <row r="46" spans="1:6" ht="20.100000000000001" customHeight="1" x14ac:dyDescent="0.25">
      <c r="A46" s="288" t="s">
        <v>179</v>
      </c>
      <c r="B46" s="289" t="s">
        <v>218</v>
      </c>
      <c r="C46" s="291">
        <v>55555000</v>
      </c>
      <c r="D46" s="291">
        <f>'4.számú melléklet'!H84</f>
        <v>56398052</v>
      </c>
      <c r="E46" s="291">
        <f>'4.számú melléklet'!I84</f>
        <v>62174152</v>
      </c>
      <c r="F46" s="291">
        <f>'4.számú melléklet'!J84</f>
        <v>63046776</v>
      </c>
    </row>
    <row r="47" spans="1:6" ht="20.100000000000001" customHeight="1" x14ac:dyDescent="0.25">
      <c r="A47" s="292" t="s">
        <v>180</v>
      </c>
      <c r="B47" s="289" t="s">
        <v>181</v>
      </c>
      <c r="C47" s="291">
        <v>367400000</v>
      </c>
      <c r="D47" s="291">
        <f>'4.számú melléklet'!K84</f>
        <v>414368294</v>
      </c>
      <c r="E47" s="291">
        <f>'4.számú melléklet'!L84</f>
        <v>438394568</v>
      </c>
      <c r="F47" s="290">
        <f>'4.számú melléklet'!M84</f>
        <v>452237238</v>
      </c>
    </row>
    <row r="48" spans="1:6" ht="20.100000000000001" customHeight="1" x14ac:dyDescent="0.25">
      <c r="A48" s="292" t="s">
        <v>182</v>
      </c>
      <c r="B48" s="289" t="s">
        <v>84</v>
      </c>
      <c r="C48" s="291">
        <v>10650000</v>
      </c>
      <c r="D48" s="291">
        <f>'4.számú melléklet'!N84</f>
        <v>7000000</v>
      </c>
      <c r="E48" s="291">
        <f>'4.számú melléklet'!O84</f>
        <v>7000000</v>
      </c>
      <c r="F48" s="291">
        <f>'4.számú melléklet'!P84</f>
        <v>7249400</v>
      </c>
    </row>
    <row r="49" spans="1:6" ht="20.100000000000001" customHeight="1" x14ac:dyDescent="0.25">
      <c r="A49" s="292" t="s">
        <v>183</v>
      </c>
      <c r="B49" s="289" t="s">
        <v>184</v>
      </c>
      <c r="C49" s="291">
        <v>194104000</v>
      </c>
      <c r="D49" s="291">
        <f>'4.számú melléklet'!Q84+'4.számú melléklet'!T84+'4.számú melléklet'!W84+'4.számú melléklet'!Z84+'4.számú melléklet'!AC84</f>
        <v>168539500</v>
      </c>
      <c r="E49" s="291">
        <v>231359897</v>
      </c>
      <c r="F49" s="291">
        <f>'4.számú melléklet'!S84+'4.számú melléklet'!V84+'4.számú melléklet'!Y84+'4.számú melléklet'!AB84+'4.számú melléklet'!AE84</f>
        <v>227766337</v>
      </c>
    </row>
    <row r="50" spans="1:6" ht="20.100000000000001" customHeight="1" x14ac:dyDescent="0.25">
      <c r="A50" s="292"/>
      <c r="B50" s="289" t="s">
        <v>481</v>
      </c>
      <c r="C50" s="291">
        <v>93144000</v>
      </c>
      <c r="D50" s="291">
        <f>'4.számú melléklet'!AC84</f>
        <v>68338000</v>
      </c>
      <c r="E50" s="291">
        <f>'7.számú melléklet '!E31</f>
        <v>96931764</v>
      </c>
      <c r="F50" s="291">
        <f>'4.számú melléklet'!AE84</f>
        <v>91617079</v>
      </c>
    </row>
    <row r="51" spans="1:6" ht="20.100000000000001" customHeight="1" x14ac:dyDescent="0.25">
      <c r="A51" s="285"/>
      <c r="B51" s="286" t="s">
        <v>219</v>
      </c>
      <c r="C51" s="287">
        <f>C45+C46+C47+C48+C49</f>
        <v>834603000</v>
      </c>
      <c r="D51" s="287">
        <f>D45+D46+D47+D48+D49</f>
        <v>855963661</v>
      </c>
      <c r="E51" s="287">
        <f>E45+E46+E47+E48+E49</f>
        <v>986342557</v>
      </c>
      <c r="F51" s="287">
        <f>F45+F46+F47+F48+F49</f>
        <v>1000978715</v>
      </c>
    </row>
    <row r="52" spans="1:6" ht="20.100000000000001" customHeight="1" x14ac:dyDescent="0.25">
      <c r="A52" s="283" t="s">
        <v>185</v>
      </c>
      <c r="B52" s="293" t="s">
        <v>186</v>
      </c>
      <c r="C52" s="284">
        <v>427874000</v>
      </c>
      <c r="D52" s="284">
        <f>'4.számú melléklet'!AI84</f>
        <v>86085000</v>
      </c>
      <c r="E52" s="284">
        <f>'4.számú melléklet'!AJ84</f>
        <v>126529307</v>
      </c>
      <c r="F52" s="284">
        <f>'4.számú melléklet'!AK84</f>
        <v>142095054</v>
      </c>
    </row>
    <row r="53" spans="1:6" ht="20.100000000000001" customHeight="1" x14ac:dyDescent="0.25">
      <c r="A53" s="283" t="s">
        <v>187</v>
      </c>
      <c r="B53" s="293" t="s">
        <v>105</v>
      </c>
      <c r="C53" s="284">
        <v>12000000</v>
      </c>
      <c r="D53" s="284">
        <f>'4.számú melléklet'!AL84</f>
        <v>8585000</v>
      </c>
      <c r="E53" s="284">
        <f>'4.számú melléklet'!AM84</f>
        <v>24027605</v>
      </c>
      <c r="F53" s="284">
        <f>'4.számú melléklet'!AN84</f>
        <v>24394045</v>
      </c>
    </row>
    <row r="54" spans="1:6" ht="20.100000000000001" customHeight="1" x14ac:dyDescent="0.25">
      <c r="A54" s="283" t="s">
        <v>188</v>
      </c>
      <c r="B54" s="293" t="s">
        <v>189</v>
      </c>
      <c r="C54" s="284">
        <v>3905000</v>
      </c>
      <c r="D54" s="284">
        <f>'4.számú melléklet'!AO84+'4.számú melléklet'!AR84+'4.számú melléklet'!AU84+'4.számú melléklet'!AX84</f>
        <v>3905000</v>
      </c>
      <c r="E54" s="284">
        <f>'4.számú melléklet'!AP84+'4.számú melléklet'!AS84+'4.számú melléklet'!AV84+'4.számú melléklet'!AY84</f>
        <v>6589538</v>
      </c>
      <c r="F54" s="284">
        <f>'4.számú melléklet'!AQ84+'4.számú melléklet'!AT84+'4.számú melléklet'!AW84+'4.számú melléklet'!AZ84</f>
        <v>7189538</v>
      </c>
    </row>
    <row r="55" spans="1:6" ht="20.100000000000001" customHeight="1" x14ac:dyDescent="0.25">
      <c r="A55" s="285"/>
      <c r="B55" s="294" t="s">
        <v>220</v>
      </c>
      <c r="C55" s="287">
        <f>C52+C53+C54</f>
        <v>443779000</v>
      </c>
      <c r="D55" s="287">
        <f>D52+D53+D54</f>
        <v>98575000</v>
      </c>
      <c r="E55" s="287">
        <f>E52+E53+E54</f>
        <v>157146450</v>
      </c>
      <c r="F55" s="287">
        <f>F52+F53+F54</f>
        <v>173678637</v>
      </c>
    </row>
    <row r="56" spans="1:6" ht="20.100000000000001" customHeight="1" x14ac:dyDescent="0.25">
      <c r="A56" s="75" t="s">
        <v>413</v>
      </c>
      <c r="B56" s="140" t="s">
        <v>414</v>
      </c>
      <c r="C56" s="195">
        <f>C51+C55</f>
        <v>1278382000</v>
      </c>
      <c r="D56" s="195">
        <f>D51+D55</f>
        <v>954538661</v>
      </c>
      <c r="E56" s="195">
        <f>E51+E55</f>
        <v>1143489007</v>
      </c>
      <c r="F56" s="195">
        <f>F51+F55</f>
        <v>1174657352</v>
      </c>
    </row>
    <row r="57" spans="1:6" ht="20.100000000000001" customHeight="1" x14ac:dyDescent="0.25">
      <c r="A57" s="75" t="s">
        <v>221</v>
      </c>
      <c r="B57" s="71" t="s">
        <v>222</v>
      </c>
      <c r="C57" s="195">
        <v>0</v>
      </c>
      <c r="D57" s="195">
        <f>'4.számú melléklet'!BA84+'4.számú melléklet'!BD84+'4.számú melléklet'!BG84</f>
        <v>26314674</v>
      </c>
      <c r="E57" s="195">
        <f>'4.számú melléklet'!BB84+'4.számú melléklet'!BE84+'4.számú melléklet'!BH84</f>
        <v>206314674</v>
      </c>
      <c r="F57" s="195">
        <f>'4.számú melléklet'!BC84+'4.számú melléklet'!BF84+'4.számú melléklet'!BI84</f>
        <v>286314674</v>
      </c>
    </row>
    <row r="58" spans="1:6" ht="20.100000000000001" customHeight="1" x14ac:dyDescent="0.25">
      <c r="A58" s="596" t="s">
        <v>223</v>
      </c>
      <c r="B58" s="597"/>
      <c r="C58" s="196">
        <f>C51+C55+C57</f>
        <v>1278382000</v>
      </c>
      <c r="D58" s="196">
        <f>D51+D55+D57</f>
        <v>980853335</v>
      </c>
      <c r="E58" s="196">
        <f>E51+E55+E57</f>
        <v>1349803681</v>
      </c>
      <c r="F58" s="196">
        <f>F51+F55+F57</f>
        <v>1460972026</v>
      </c>
    </row>
    <row r="59" spans="1:6" ht="15" x14ac:dyDescent="0.25">
      <c r="A59" s="12"/>
      <c r="B59" s="12"/>
      <c r="C59" s="12"/>
    </row>
    <row r="60" spans="1:6" ht="13.8" x14ac:dyDescent="0.25">
      <c r="A60" s="27"/>
      <c r="B60" s="27"/>
      <c r="C60" s="27"/>
    </row>
    <row r="61" spans="1:6" ht="13.8" x14ac:dyDescent="0.25">
      <c r="A61" s="27"/>
      <c r="B61" s="27"/>
      <c r="C61" s="27"/>
    </row>
    <row r="62" spans="1:6" ht="13.8" x14ac:dyDescent="0.25">
      <c r="A62" s="27"/>
      <c r="B62" s="27"/>
      <c r="C62" s="27"/>
    </row>
    <row r="63" spans="1:6" ht="13.8" x14ac:dyDescent="0.25">
      <c r="A63" s="27"/>
      <c r="B63" s="27"/>
      <c r="C63" s="27"/>
    </row>
    <row r="64" spans="1:6" ht="13.8" x14ac:dyDescent="0.25">
      <c r="A64" s="27"/>
      <c r="B64" s="27"/>
      <c r="C64" s="27"/>
    </row>
    <row r="65" spans="1:3" ht="13.8" x14ac:dyDescent="0.25">
      <c r="A65" s="27"/>
      <c r="B65" s="27"/>
      <c r="C65" s="27"/>
    </row>
    <row r="66" spans="1:3" ht="13.8" x14ac:dyDescent="0.25">
      <c r="A66" s="27"/>
      <c r="B66" s="27"/>
      <c r="C66" s="27"/>
    </row>
    <row r="67" spans="1:3" ht="13.8" x14ac:dyDescent="0.25">
      <c r="A67" s="27"/>
      <c r="B67" s="27"/>
      <c r="C67" s="27"/>
    </row>
    <row r="68" spans="1:3" ht="13.8" x14ac:dyDescent="0.25">
      <c r="A68" s="27"/>
      <c r="B68" s="27"/>
      <c r="C68" s="27"/>
    </row>
    <row r="69" spans="1:3" ht="13.8" x14ac:dyDescent="0.25">
      <c r="A69" s="27"/>
      <c r="B69" s="27"/>
      <c r="C69" s="27"/>
    </row>
    <row r="70" spans="1:3" ht="13.8" x14ac:dyDescent="0.25">
      <c r="A70" s="27"/>
      <c r="B70" s="27"/>
      <c r="C70" s="27"/>
    </row>
    <row r="71" spans="1:3" ht="13.8" x14ac:dyDescent="0.25">
      <c r="A71" s="27"/>
      <c r="B71" s="27"/>
      <c r="C71" s="27"/>
    </row>
    <row r="72" spans="1:3" ht="13.8" x14ac:dyDescent="0.25">
      <c r="A72" s="27"/>
      <c r="B72" s="27"/>
      <c r="C72" s="27"/>
    </row>
    <row r="73" spans="1:3" ht="13.8" x14ac:dyDescent="0.25">
      <c r="A73" s="27"/>
      <c r="B73" s="27"/>
      <c r="C73" s="27"/>
    </row>
    <row r="74" spans="1:3" ht="13.8" x14ac:dyDescent="0.25">
      <c r="A74" s="27"/>
      <c r="B74" s="27"/>
      <c r="C74" s="27"/>
    </row>
    <row r="75" spans="1:3" ht="13.8" x14ac:dyDescent="0.25">
      <c r="A75" s="27"/>
      <c r="B75" s="27"/>
      <c r="C75" s="27"/>
    </row>
    <row r="76" spans="1:3" ht="13.8" x14ac:dyDescent="0.25">
      <c r="A76" s="27"/>
      <c r="B76" s="27"/>
      <c r="C76" s="27"/>
    </row>
    <row r="77" spans="1:3" ht="13.8" x14ac:dyDescent="0.25">
      <c r="A77" s="27"/>
      <c r="B77" s="27"/>
      <c r="C77" s="27"/>
    </row>
    <row r="78" spans="1:3" ht="13.8" x14ac:dyDescent="0.25">
      <c r="A78" s="27"/>
      <c r="B78" s="27"/>
      <c r="C78" s="27"/>
    </row>
    <row r="79" spans="1:3" ht="13.8" x14ac:dyDescent="0.25">
      <c r="A79" s="27"/>
      <c r="B79" s="27"/>
      <c r="C79" s="27"/>
    </row>
    <row r="80" spans="1:3" ht="13.8" x14ac:dyDescent="0.25">
      <c r="A80" s="27"/>
      <c r="B80" s="27"/>
      <c r="C80" s="27"/>
    </row>
    <row r="81" spans="1:3" ht="13.8" x14ac:dyDescent="0.25">
      <c r="A81" s="27"/>
      <c r="B81" s="27"/>
      <c r="C81" s="27"/>
    </row>
    <row r="82" spans="1:3" ht="13.8" x14ac:dyDescent="0.25">
      <c r="A82" s="27"/>
      <c r="B82" s="27"/>
      <c r="C82" s="27"/>
    </row>
    <row r="83" spans="1:3" ht="13.8" x14ac:dyDescent="0.25">
      <c r="A83" s="27"/>
      <c r="B83" s="27"/>
      <c r="C83" s="27"/>
    </row>
    <row r="84" spans="1:3" ht="13.8" x14ac:dyDescent="0.25">
      <c r="A84" s="27"/>
      <c r="B84" s="27"/>
      <c r="C84" s="27"/>
    </row>
    <row r="85" spans="1:3" ht="13.8" x14ac:dyDescent="0.25">
      <c r="A85" s="27"/>
      <c r="B85" s="27"/>
      <c r="C85" s="27"/>
    </row>
    <row r="86" spans="1:3" ht="13.8" x14ac:dyDescent="0.25">
      <c r="A86" s="27"/>
      <c r="B86" s="27"/>
      <c r="C86" s="27"/>
    </row>
    <row r="87" spans="1:3" ht="13.8" x14ac:dyDescent="0.25">
      <c r="A87" s="27"/>
      <c r="B87" s="27"/>
      <c r="C87" s="27"/>
    </row>
    <row r="88" spans="1:3" ht="13.8" x14ac:dyDescent="0.25">
      <c r="A88" s="27"/>
      <c r="B88" s="27"/>
      <c r="C88" s="27"/>
    </row>
    <row r="89" spans="1:3" ht="13.8" x14ac:dyDescent="0.25">
      <c r="A89" s="27"/>
      <c r="B89" s="27"/>
      <c r="C89" s="27"/>
    </row>
    <row r="90" spans="1:3" ht="13.8" x14ac:dyDescent="0.25">
      <c r="A90" s="27"/>
      <c r="B90" s="27"/>
      <c r="C90" s="27"/>
    </row>
    <row r="91" spans="1:3" ht="13.8" x14ac:dyDescent="0.25">
      <c r="A91" s="27"/>
      <c r="B91" s="27"/>
      <c r="C91" s="27"/>
    </row>
    <row r="92" spans="1:3" ht="13.8" x14ac:dyDescent="0.25">
      <c r="A92" s="27"/>
      <c r="B92" s="27"/>
      <c r="C92" s="27"/>
    </row>
    <row r="93" spans="1:3" ht="13.8" x14ac:dyDescent="0.25">
      <c r="A93" s="27"/>
      <c r="B93" s="27"/>
      <c r="C93" s="27"/>
    </row>
    <row r="94" spans="1:3" ht="13.8" x14ac:dyDescent="0.25">
      <c r="A94" s="27"/>
      <c r="B94" s="27"/>
      <c r="C94" s="27"/>
    </row>
    <row r="95" spans="1:3" ht="13.8" x14ac:dyDescent="0.25">
      <c r="A95" s="27"/>
      <c r="B95" s="27"/>
      <c r="C95" s="27"/>
    </row>
    <row r="96" spans="1:3" ht="13.8" x14ac:dyDescent="0.25">
      <c r="A96" s="27"/>
      <c r="B96" s="27"/>
      <c r="C96" s="27"/>
    </row>
    <row r="97" spans="1:3" ht="13.8" x14ac:dyDescent="0.25">
      <c r="A97" s="27"/>
      <c r="B97" s="27"/>
      <c r="C97" s="27"/>
    </row>
    <row r="98" spans="1:3" ht="13.8" x14ac:dyDescent="0.25">
      <c r="A98" s="27"/>
      <c r="B98" s="27"/>
      <c r="C98" s="27"/>
    </row>
    <row r="99" spans="1:3" ht="13.8" x14ac:dyDescent="0.25">
      <c r="A99" s="27"/>
      <c r="B99" s="27"/>
      <c r="C99" s="27"/>
    </row>
    <row r="100" spans="1:3" ht="13.8" x14ac:dyDescent="0.25">
      <c r="A100" s="27"/>
      <c r="B100" s="27"/>
      <c r="C100" s="27"/>
    </row>
    <row r="101" spans="1:3" ht="13.8" x14ac:dyDescent="0.25">
      <c r="A101" s="27"/>
      <c r="B101" s="27"/>
      <c r="C101" s="27"/>
    </row>
    <row r="102" spans="1:3" ht="13.8" x14ac:dyDescent="0.25">
      <c r="A102" s="27"/>
      <c r="B102" s="27"/>
      <c r="C102" s="27"/>
    </row>
    <row r="103" spans="1:3" ht="13.8" x14ac:dyDescent="0.25">
      <c r="A103" s="27"/>
      <c r="B103" s="27"/>
      <c r="C103" s="27"/>
    </row>
    <row r="104" spans="1:3" ht="13.8" x14ac:dyDescent="0.25">
      <c r="A104" s="27"/>
      <c r="B104" s="27"/>
      <c r="C104" s="27"/>
    </row>
    <row r="105" spans="1:3" ht="13.8" x14ac:dyDescent="0.25">
      <c r="A105" s="27"/>
      <c r="B105" s="27"/>
      <c r="C105" s="27"/>
    </row>
    <row r="106" spans="1:3" ht="13.8" x14ac:dyDescent="0.25">
      <c r="A106" s="27"/>
      <c r="B106" s="27"/>
      <c r="C106" s="27"/>
    </row>
    <row r="107" spans="1:3" ht="13.8" x14ac:dyDescent="0.25">
      <c r="A107" s="27"/>
      <c r="B107" s="27"/>
      <c r="C107" s="27"/>
    </row>
    <row r="108" spans="1:3" ht="13.8" x14ac:dyDescent="0.25">
      <c r="A108" s="27"/>
      <c r="B108" s="27"/>
      <c r="C108" s="27"/>
    </row>
    <row r="109" spans="1:3" ht="13.8" x14ac:dyDescent="0.25">
      <c r="A109" s="27"/>
      <c r="B109" s="27"/>
      <c r="C109" s="27"/>
    </row>
    <row r="110" spans="1:3" ht="13.8" x14ac:dyDescent="0.25">
      <c r="A110" s="27"/>
      <c r="B110" s="27"/>
      <c r="C110" s="27"/>
    </row>
    <row r="111" spans="1:3" ht="13.8" x14ac:dyDescent="0.25">
      <c r="A111" s="27"/>
      <c r="B111" s="27"/>
      <c r="C111" s="27"/>
    </row>
    <row r="112" spans="1:3" ht="13.8" x14ac:dyDescent="0.25">
      <c r="A112" s="27"/>
      <c r="B112" s="27"/>
      <c r="C112" s="27"/>
    </row>
    <row r="113" spans="1:3" ht="13.8" x14ac:dyDescent="0.25">
      <c r="A113" s="27"/>
      <c r="B113" s="27"/>
      <c r="C113" s="27"/>
    </row>
    <row r="114" spans="1:3" ht="13.8" x14ac:dyDescent="0.25">
      <c r="A114" s="27"/>
      <c r="B114" s="27"/>
      <c r="C114" s="27"/>
    </row>
    <row r="115" spans="1:3" ht="13.8" x14ac:dyDescent="0.25">
      <c r="A115" s="27"/>
      <c r="B115" s="27"/>
      <c r="C115" s="27"/>
    </row>
    <row r="116" spans="1:3" ht="13.8" x14ac:dyDescent="0.25">
      <c r="A116" s="27"/>
      <c r="B116" s="27"/>
      <c r="C116" s="27"/>
    </row>
    <row r="117" spans="1:3" ht="13.8" x14ac:dyDescent="0.25">
      <c r="A117" s="27"/>
      <c r="B117" s="27"/>
      <c r="C117" s="27"/>
    </row>
    <row r="118" spans="1:3" ht="13.8" x14ac:dyDescent="0.25">
      <c r="A118" s="27"/>
      <c r="B118" s="27"/>
      <c r="C118" s="27"/>
    </row>
    <row r="119" spans="1:3" ht="13.8" x14ac:dyDescent="0.25">
      <c r="A119" s="27"/>
      <c r="B119" s="27"/>
      <c r="C119" s="27"/>
    </row>
    <row r="120" spans="1:3" ht="13.8" x14ac:dyDescent="0.25">
      <c r="A120" s="27"/>
      <c r="B120" s="27"/>
      <c r="C120" s="27"/>
    </row>
    <row r="121" spans="1:3" ht="13.8" x14ac:dyDescent="0.25">
      <c r="A121" s="27"/>
      <c r="B121" s="27"/>
      <c r="C121" s="27"/>
    </row>
    <row r="122" spans="1:3" ht="13.8" x14ac:dyDescent="0.25">
      <c r="A122" s="27"/>
      <c r="B122" s="27"/>
      <c r="C122" s="27"/>
    </row>
    <row r="123" spans="1:3" ht="13.8" x14ac:dyDescent="0.25">
      <c r="A123" s="27"/>
      <c r="B123" s="27"/>
      <c r="C123" s="27"/>
    </row>
    <row r="124" spans="1:3" ht="13.8" x14ac:dyDescent="0.25">
      <c r="A124" s="27"/>
      <c r="B124" s="27"/>
      <c r="C124" s="27"/>
    </row>
    <row r="125" spans="1:3" ht="13.8" x14ac:dyDescent="0.25">
      <c r="A125" s="27"/>
      <c r="B125" s="27"/>
      <c r="C125" s="27"/>
    </row>
    <row r="126" spans="1:3" ht="13.8" x14ac:dyDescent="0.25">
      <c r="A126" s="27"/>
      <c r="B126" s="27"/>
      <c r="C126" s="27"/>
    </row>
    <row r="127" spans="1:3" ht="13.8" x14ac:dyDescent="0.25">
      <c r="A127" s="27"/>
      <c r="B127" s="27"/>
      <c r="C127" s="27"/>
    </row>
    <row r="128" spans="1:3" ht="13.8" x14ac:dyDescent="0.25">
      <c r="A128" s="27"/>
      <c r="B128" s="27"/>
      <c r="C128" s="27"/>
    </row>
    <row r="129" spans="1:3" ht="13.8" x14ac:dyDescent="0.25">
      <c r="A129" s="27"/>
      <c r="B129" s="27"/>
      <c r="C129" s="27"/>
    </row>
    <row r="130" spans="1:3" ht="13.8" x14ac:dyDescent="0.25">
      <c r="A130" s="27"/>
      <c r="B130" s="27"/>
      <c r="C130" s="27"/>
    </row>
    <row r="131" spans="1:3" ht="13.8" x14ac:dyDescent="0.25">
      <c r="A131" s="27"/>
      <c r="B131" s="27"/>
      <c r="C131" s="27"/>
    </row>
    <row r="132" spans="1:3" ht="13.8" x14ac:dyDescent="0.25">
      <c r="A132" s="27"/>
      <c r="B132" s="27"/>
      <c r="C132" s="27"/>
    </row>
    <row r="133" spans="1:3" ht="13.8" x14ac:dyDescent="0.25">
      <c r="A133" s="27"/>
      <c r="B133" s="27"/>
      <c r="C133" s="27"/>
    </row>
    <row r="134" spans="1:3" ht="13.8" x14ac:dyDescent="0.25">
      <c r="A134" s="27"/>
      <c r="B134" s="27"/>
      <c r="C134" s="27"/>
    </row>
    <row r="135" spans="1:3" ht="13.8" x14ac:dyDescent="0.25">
      <c r="A135" s="27"/>
      <c r="B135" s="27"/>
      <c r="C135" s="27"/>
    </row>
    <row r="136" spans="1:3" ht="13.8" x14ac:dyDescent="0.25">
      <c r="A136" s="27"/>
      <c r="B136" s="27"/>
      <c r="C136" s="27"/>
    </row>
    <row r="137" spans="1:3" ht="13.8" x14ac:dyDescent="0.25">
      <c r="A137" s="27"/>
      <c r="B137" s="27"/>
      <c r="C137" s="27"/>
    </row>
    <row r="138" spans="1:3" ht="13.8" x14ac:dyDescent="0.25">
      <c r="A138" s="27"/>
      <c r="B138" s="27"/>
      <c r="C138" s="27"/>
    </row>
    <row r="139" spans="1:3" ht="13.8" x14ac:dyDescent="0.25">
      <c r="A139" s="27"/>
      <c r="B139" s="27"/>
      <c r="C139" s="27"/>
    </row>
    <row r="140" spans="1:3" ht="13.8" x14ac:dyDescent="0.25">
      <c r="A140" s="27"/>
      <c r="B140" s="27"/>
      <c r="C140" s="27"/>
    </row>
    <row r="141" spans="1:3" ht="13.8" x14ac:dyDescent="0.25">
      <c r="A141" s="27"/>
      <c r="B141" s="27"/>
      <c r="C141" s="27"/>
    </row>
    <row r="142" spans="1:3" ht="13.8" x14ac:dyDescent="0.25">
      <c r="A142" s="27"/>
      <c r="B142" s="27"/>
      <c r="C142" s="27"/>
    </row>
    <row r="143" spans="1:3" ht="13.8" x14ac:dyDescent="0.25">
      <c r="A143" s="27"/>
      <c r="B143" s="27"/>
      <c r="C143" s="27"/>
    </row>
    <row r="144" spans="1:3" ht="13.8" x14ac:dyDescent="0.25">
      <c r="A144" s="27"/>
      <c r="B144" s="27"/>
      <c r="C144" s="27"/>
    </row>
    <row r="145" spans="1:3" ht="13.8" x14ac:dyDescent="0.25">
      <c r="A145" s="27"/>
      <c r="B145" s="27"/>
      <c r="C145" s="27"/>
    </row>
    <row r="146" spans="1:3" ht="13.8" x14ac:dyDescent="0.25">
      <c r="A146" s="27"/>
      <c r="B146" s="27"/>
      <c r="C146" s="27"/>
    </row>
    <row r="147" spans="1:3" ht="13.8" x14ac:dyDescent="0.25">
      <c r="A147" s="27"/>
      <c r="B147" s="27"/>
      <c r="C147" s="27"/>
    </row>
    <row r="148" spans="1:3" ht="13.8" x14ac:dyDescent="0.25">
      <c r="A148" s="27"/>
      <c r="B148" s="27"/>
      <c r="C148" s="27"/>
    </row>
    <row r="149" spans="1:3" ht="13.8" x14ac:dyDescent="0.25">
      <c r="A149" s="27"/>
      <c r="B149" s="27"/>
      <c r="C149" s="27"/>
    </row>
    <row r="150" spans="1:3" ht="13.8" x14ac:dyDescent="0.25">
      <c r="A150" s="27"/>
      <c r="B150" s="27"/>
      <c r="C150" s="27"/>
    </row>
    <row r="151" spans="1:3" ht="13.8" x14ac:dyDescent="0.25">
      <c r="A151" s="27"/>
      <c r="B151" s="27"/>
      <c r="C151" s="27"/>
    </row>
    <row r="152" spans="1:3" ht="13.8" x14ac:dyDescent="0.25">
      <c r="A152" s="27"/>
      <c r="B152" s="27"/>
      <c r="C152" s="27"/>
    </row>
    <row r="153" spans="1:3" ht="13.8" x14ac:dyDescent="0.25">
      <c r="A153" s="27"/>
      <c r="B153" s="27"/>
      <c r="C153" s="27"/>
    </row>
    <row r="154" spans="1:3" ht="13.8" x14ac:dyDescent="0.25">
      <c r="A154" s="27"/>
      <c r="B154" s="27"/>
      <c r="C154" s="27"/>
    </row>
    <row r="155" spans="1:3" ht="13.8" x14ac:dyDescent="0.25">
      <c r="A155" s="27"/>
      <c r="B155" s="27"/>
      <c r="C155" s="27"/>
    </row>
    <row r="156" spans="1:3" ht="13.8" x14ac:dyDescent="0.25">
      <c r="A156" s="27"/>
      <c r="B156" s="27"/>
      <c r="C156" s="27"/>
    </row>
    <row r="157" spans="1:3" ht="13.8" x14ac:dyDescent="0.25">
      <c r="A157" s="27"/>
      <c r="B157" s="27"/>
      <c r="C157" s="27"/>
    </row>
    <row r="158" spans="1:3" ht="13.8" x14ac:dyDescent="0.25">
      <c r="A158" s="27"/>
      <c r="B158" s="27"/>
      <c r="C158" s="27"/>
    </row>
    <row r="159" spans="1:3" ht="13.8" x14ac:dyDescent="0.25">
      <c r="A159" s="27"/>
      <c r="B159" s="27"/>
      <c r="C159" s="27"/>
    </row>
    <row r="160" spans="1:3" ht="13.8" x14ac:dyDescent="0.25">
      <c r="A160" s="27"/>
      <c r="B160" s="27"/>
      <c r="C160" s="27"/>
    </row>
    <row r="161" spans="1:3" ht="13.8" x14ac:dyDescent="0.25">
      <c r="A161" s="27"/>
      <c r="B161" s="27"/>
      <c r="C161" s="27"/>
    </row>
    <row r="162" spans="1:3" ht="13.8" x14ac:dyDescent="0.25">
      <c r="A162" s="27"/>
      <c r="B162" s="27"/>
      <c r="C162" s="27"/>
    </row>
    <row r="163" spans="1:3" ht="13.8" x14ac:dyDescent="0.25">
      <c r="A163" s="27"/>
      <c r="B163" s="27"/>
      <c r="C163" s="27"/>
    </row>
    <row r="164" spans="1:3" ht="13.8" x14ac:dyDescent="0.25">
      <c r="A164" s="27"/>
      <c r="B164" s="27"/>
      <c r="C164" s="27"/>
    </row>
    <row r="165" spans="1:3" ht="13.8" x14ac:dyDescent="0.25">
      <c r="A165" s="27"/>
      <c r="B165" s="27"/>
      <c r="C165" s="27"/>
    </row>
    <row r="166" spans="1:3" ht="13.8" x14ac:dyDescent="0.25">
      <c r="A166" s="27"/>
      <c r="B166" s="27"/>
      <c r="C166" s="27"/>
    </row>
    <row r="167" spans="1:3" ht="13.8" x14ac:dyDescent="0.25">
      <c r="A167" s="27"/>
      <c r="B167" s="27"/>
      <c r="C167" s="27"/>
    </row>
    <row r="168" spans="1:3" ht="13.8" x14ac:dyDescent="0.25">
      <c r="A168" s="27"/>
      <c r="B168" s="27"/>
      <c r="C168" s="27"/>
    </row>
    <row r="169" spans="1:3" ht="13.8" x14ac:dyDescent="0.25">
      <c r="A169" s="27"/>
      <c r="B169" s="27"/>
      <c r="C169" s="27"/>
    </row>
    <row r="170" spans="1:3" ht="13.8" x14ac:dyDescent="0.25">
      <c r="A170" s="27"/>
      <c r="B170" s="27"/>
      <c r="C170" s="27"/>
    </row>
    <row r="171" spans="1:3" ht="13.8" x14ac:dyDescent="0.25">
      <c r="A171" s="27"/>
      <c r="B171" s="27"/>
      <c r="C171" s="27"/>
    </row>
    <row r="172" spans="1:3" ht="13.8" x14ac:dyDescent="0.25">
      <c r="A172" s="27"/>
      <c r="B172" s="27"/>
      <c r="C172" s="27"/>
    </row>
    <row r="173" spans="1:3" ht="13.8" x14ac:dyDescent="0.25">
      <c r="A173" s="27"/>
      <c r="B173" s="27"/>
      <c r="C173" s="27"/>
    </row>
    <row r="174" spans="1:3" ht="13.8" x14ac:dyDescent="0.25">
      <c r="A174" s="27"/>
      <c r="B174" s="27"/>
      <c r="C174" s="27"/>
    </row>
    <row r="175" spans="1:3" ht="13.8" x14ac:dyDescent="0.25">
      <c r="A175" s="27"/>
      <c r="B175" s="27"/>
      <c r="C175" s="27"/>
    </row>
    <row r="176" spans="1:3" ht="13.8" x14ac:dyDescent="0.25">
      <c r="A176" s="27"/>
      <c r="B176" s="27"/>
      <c r="C176" s="27"/>
    </row>
    <row r="177" spans="1:3" ht="13.8" x14ac:dyDescent="0.25">
      <c r="A177" s="27"/>
      <c r="B177" s="27"/>
      <c r="C177" s="27"/>
    </row>
    <row r="178" spans="1:3" ht="13.8" x14ac:dyDescent="0.25">
      <c r="A178" s="27"/>
      <c r="B178" s="27"/>
      <c r="C178" s="27"/>
    </row>
    <row r="179" spans="1:3" ht="13.8" x14ac:dyDescent="0.25">
      <c r="A179" s="27"/>
      <c r="B179" s="27"/>
      <c r="C179" s="27"/>
    </row>
    <row r="180" spans="1:3" ht="13.8" x14ac:dyDescent="0.25">
      <c r="A180" s="27"/>
      <c r="B180" s="27"/>
      <c r="C180" s="27"/>
    </row>
    <row r="181" spans="1:3" ht="13.8" x14ac:dyDescent="0.25">
      <c r="A181" s="27"/>
      <c r="B181" s="27"/>
      <c r="C181" s="27"/>
    </row>
  </sheetData>
  <mergeCells count="8">
    <mergeCell ref="F1:F2"/>
    <mergeCell ref="A40:B40"/>
    <mergeCell ref="E1:E2"/>
    <mergeCell ref="A58:B58"/>
    <mergeCell ref="A1:A2"/>
    <mergeCell ref="B1:B2"/>
    <mergeCell ref="C1:C2"/>
    <mergeCell ref="D1:D2"/>
  </mergeCells>
  <phoneticPr fontId="8" type="noConversion"/>
  <printOptions horizontalCentered="1"/>
  <pageMargins left="0.35433070866141736" right="0.23622047244094491" top="1.1417322834645669" bottom="0.19685039370078741" header="0.35433070866141736" footer="0.19685039370078741"/>
  <pageSetup paperSize="9" scale="71" fitToHeight="0" orientation="portrait" horizontalDpi="4294967294" r:id="rId1"/>
  <headerFooter alignWithMargins="0">
    <oddHeader>&amp;C&amp;"Garamond,Félkövér"&amp;14 .../2016. (   ..) számú költségvetési rendelethez
&amp;12ZALAKAROS VÁROS ÖNKORMÁNYZATA ÉS KÖLTSÉGVETÉSI SZERVEI
BEVÉTELI ÉS KIADÁSI ELŐIRÁNYZATAINAK ÖSSZESÍTŐJE ROVATONKÉNT   
2016. ÉVBEN&amp;14
&amp;R&amp;A
&amp;P.oldal
forintban</oddHeader>
  </headerFooter>
  <rowBreaks count="1" manualBreakCount="1">
    <brk id="40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79"/>
  <sheetViews>
    <sheetView view="pageBreakPreview" zoomScale="80" zoomScaleNormal="100" zoomScaleSheetLayoutView="80" workbookViewId="0">
      <selection activeCell="H74" sqref="H74"/>
    </sheetView>
  </sheetViews>
  <sheetFormatPr defaultColWidth="9.109375" defaultRowHeight="13.2" x14ac:dyDescent="0.25"/>
  <cols>
    <col min="1" max="1" width="7.109375" style="20" customWidth="1"/>
    <col min="2" max="2" width="56.5546875" style="20" customWidth="1"/>
    <col min="3" max="3" width="15.5546875" style="20" customWidth="1"/>
    <col min="4" max="4" width="14.88671875" style="20" customWidth="1"/>
    <col min="5" max="6" width="14.6640625" style="20" customWidth="1"/>
    <col min="7" max="7" width="10" style="20" customWidth="1"/>
    <col min="8" max="8" width="10.109375" style="20" customWidth="1"/>
    <col min="9" max="9" width="9.6640625" style="20" customWidth="1"/>
    <col min="10" max="16384" width="9.109375" style="20"/>
  </cols>
  <sheetData>
    <row r="1" spans="1:9" ht="8.1" customHeight="1" x14ac:dyDescent="0.25"/>
    <row r="2" spans="1:9" ht="9.9" customHeight="1" x14ac:dyDescent="0.25">
      <c r="A2" s="676" t="s">
        <v>64</v>
      </c>
      <c r="B2" s="690" t="s">
        <v>14</v>
      </c>
      <c r="C2" s="691" t="s">
        <v>323</v>
      </c>
      <c r="D2" s="225"/>
      <c r="E2" s="691" t="s">
        <v>736</v>
      </c>
      <c r="F2" s="691" t="s">
        <v>877</v>
      </c>
      <c r="G2" s="687" t="s">
        <v>332</v>
      </c>
      <c r="H2" s="691" t="s">
        <v>453</v>
      </c>
      <c r="I2" s="687" t="s">
        <v>495</v>
      </c>
    </row>
    <row r="3" spans="1:9" ht="9.9" customHeight="1" x14ac:dyDescent="0.25">
      <c r="A3" s="676"/>
      <c r="B3" s="690"/>
      <c r="C3" s="692"/>
      <c r="D3" s="332" t="s">
        <v>494</v>
      </c>
      <c r="E3" s="692"/>
      <c r="F3" s="692"/>
      <c r="G3" s="688"/>
      <c r="H3" s="692"/>
      <c r="I3" s="688"/>
    </row>
    <row r="4" spans="1:9" ht="9.9" customHeight="1" x14ac:dyDescent="0.25">
      <c r="A4" s="676"/>
      <c r="B4" s="690"/>
      <c r="C4" s="692"/>
      <c r="D4" s="332" t="s">
        <v>493</v>
      </c>
      <c r="E4" s="692"/>
      <c r="F4" s="692"/>
      <c r="G4" s="688"/>
      <c r="H4" s="692"/>
      <c r="I4" s="688"/>
    </row>
    <row r="5" spans="1:9" ht="9.9" customHeight="1" x14ac:dyDescent="0.25">
      <c r="A5" s="676"/>
      <c r="B5" s="690"/>
      <c r="C5" s="693"/>
      <c r="D5" s="531"/>
      <c r="E5" s="693"/>
      <c r="F5" s="693"/>
      <c r="G5" s="689"/>
      <c r="H5" s="693"/>
      <c r="I5" s="689"/>
    </row>
    <row r="6" spans="1:9" ht="13.8" x14ac:dyDescent="0.25">
      <c r="A6" s="22"/>
      <c r="B6" s="92" t="s">
        <v>75</v>
      </c>
      <c r="C6" s="22"/>
      <c r="D6" s="22"/>
      <c r="E6" s="22"/>
      <c r="F6" s="22"/>
      <c r="G6" s="22"/>
      <c r="H6" s="22"/>
      <c r="I6" s="22"/>
    </row>
    <row r="7" spans="1:9" ht="15.6" x14ac:dyDescent="0.3">
      <c r="A7" s="93" t="s">
        <v>37</v>
      </c>
      <c r="B7" s="104" t="s">
        <v>76</v>
      </c>
      <c r="C7" s="22"/>
      <c r="D7" s="22"/>
      <c r="E7" s="22"/>
      <c r="F7" s="22"/>
      <c r="G7" s="22"/>
      <c r="H7" s="22"/>
      <c r="I7" s="22"/>
    </row>
    <row r="8" spans="1:9" ht="13.8" x14ac:dyDescent="0.25">
      <c r="A8" s="93"/>
      <c r="B8" s="92" t="s">
        <v>96</v>
      </c>
      <c r="C8" s="22"/>
      <c r="D8" s="22"/>
      <c r="E8" s="22"/>
      <c r="F8" s="22"/>
      <c r="G8" s="22"/>
      <c r="H8" s="22"/>
      <c r="I8" s="22"/>
    </row>
    <row r="9" spans="1:9" ht="15" x14ac:dyDescent="0.25">
      <c r="A9" s="550" t="s">
        <v>2</v>
      </c>
      <c r="B9" s="80" t="s">
        <v>417</v>
      </c>
      <c r="C9" s="333">
        <v>364193000</v>
      </c>
      <c r="D9" s="333">
        <v>21652000</v>
      </c>
      <c r="E9" s="333">
        <v>21652000</v>
      </c>
      <c r="F9" s="333">
        <v>12652080</v>
      </c>
      <c r="G9" s="333"/>
      <c r="H9" s="333"/>
      <c r="I9" s="333"/>
    </row>
    <row r="10" spans="1:9" ht="15" x14ac:dyDescent="0.25">
      <c r="A10" s="550" t="s">
        <v>4</v>
      </c>
      <c r="B10" s="80" t="s">
        <v>197</v>
      </c>
      <c r="C10" s="86">
        <v>5000000</v>
      </c>
      <c r="D10" s="86"/>
      <c r="E10" s="86"/>
      <c r="F10" s="86"/>
      <c r="G10" s="333"/>
      <c r="H10" s="333"/>
      <c r="I10" s="333"/>
    </row>
    <row r="11" spans="1:9" ht="15" x14ac:dyDescent="0.25">
      <c r="A11" s="550" t="s">
        <v>5</v>
      </c>
      <c r="B11" s="80" t="s">
        <v>499</v>
      </c>
      <c r="C11" s="333">
        <v>4953000</v>
      </c>
      <c r="D11" s="333">
        <v>2000000</v>
      </c>
      <c r="E11" s="333">
        <v>2000000</v>
      </c>
      <c r="F11" s="333">
        <v>2000000</v>
      </c>
      <c r="G11" s="333"/>
      <c r="H11" s="333"/>
      <c r="I11" s="333"/>
    </row>
    <row r="12" spans="1:9" ht="15" x14ac:dyDescent="0.25">
      <c r="A12" s="550" t="s">
        <v>6</v>
      </c>
      <c r="B12" s="80" t="s">
        <v>415</v>
      </c>
      <c r="C12" s="86">
        <v>37500000</v>
      </c>
      <c r="D12" s="86"/>
      <c r="E12" s="86"/>
      <c r="F12" s="86"/>
      <c r="G12" s="21"/>
      <c r="H12" s="21"/>
      <c r="I12" s="333"/>
    </row>
    <row r="13" spans="1:9" ht="15" x14ac:dyDescent="0.25">
      <c r="A13" s="550" t="s">
        <v>8</v>
      </c>
      <c r="B13" s="80" t="s">
        <v>500</v>
      </c>
      <c r="C13" s="86">
        <v>1270000</v>
      </c>
      <c r="D13" s="86"/>
      <c r="E13" s="86"/>
      <c r="F13" s="86"/>
      <c r="G13" s="21"/>
      <c r="H13" s="21"/>
      <c r="I13" s="333"/>
    </row>
    <row r="14" spans="1:9" ht="15" x14ac:dyDescent="0.25">
      <c r="A14" s="550" t="s">
        <v>22</v>
      </c>
      <c r="B14" s="80" t="s">
        <v>546</v>
      </c>
      <c r="C14" s="86">
        <v>4000000</v>
      </c>
      <c r="D14" s="86"/>
      <c r="E14" s="86"/>
      <c r="F14" s="86"/>
      <c r="G14" s="21"/>
      <c r="H14" s="21"/>
      <c r="I14" s="333"/>
    </row>
    <row r="15" spans="1:9" ht="15" x14ac:dyDescent="0.25">
      <c r="A15" s="550" t="s">
        <v>17</v>
      </c>
      <c r="B15" s="80" t="s">
        <v>416</v>
      </c>
      <c r="C15" s="86">
        <v>1200000</v>
      </c>
      <c r="D15" s="335">
        <v>1206000</v>
      </c>
      <c r="E15" s="335">
        <v>1206000</v>
      </c>
      <c r="F15" s="335">
        <v>503800</v>
      </c>
      <c r="G15" s="21"/>
      <c r="H15" s="21"/>
      <c r="I15" s="333"/>
    </row>
    <row r="16" spans="1:9" ht="15" x14ac:dyDescent="0.25">
      <c r="A16" s="550" t="s">
        <v>23</v>
      </c>
      <c r="B16" s="80" t="s">
        <v>353</v>
      </c>
      <c r="C16" s="86">
        <v>5000000</v>
      </c>
      <c r="D16" s="86">
        <v>4990000</v>
      </c>
      <c r="E16" s="86">
        <v>4990000</v>
      </c>
      <c r="F16" s="86">
        <v>4990000</v>
      </c>
      <c r="G16" s="21"/>
      <c r="H16" s="21"/>
      <c r="I16" s="333"/>
    </row>
    <row r="17" spans="1:9" ht="15" x14ac:dyDescent="0.25">
      <c r="A17" s="550" t="s">
        <v>352</v>
      </c>
      <c r="B17" s="80" t="s">
        <v>382</v>
      </c>
      <c r="C17" s="86">
        <v>500000</v>
      </c>
      <c r="D17" s="86"/>
      <c r="E17" s="86"/>
      <c r="F17" s="86"/>
      <c r="G17" s="21"/>
      <c r="H17" s="21"/>
      <c r="I17" s="333"/>
    </row>
    <row r="18" spans="1:9" ht="15" x14ac:dyDescent="0.25">
      <c r="A18" s="550" t="s">
        <v>18</v>
      </c>
      <c r="B18" s="80" t="s">
        <v>381</v>
      </c>
      <c r="C18" s="86">
        <v>2050000</v>
      </c>
      <c r="D18" s="86"/>
      <c r="E18" s="86"/>
      <c r="F18" s="86"/>
      <c r="G18" s="21"/>
      <c r="H18" s="21"/>
      <c r="I18" s="333"/>
    </row>
    <row r="19" spans="1:9" ht="15" x14ac:dyDescent="0.25">
      <c r="A19" s="550" t="s">
        <v>198</v>
      </c>
      <c r="B19" s="80" t="s">
        <v>501</v>
      </c>
      <c r="C19" s="86"/>
      <c r="D19" s="86">
        <v>510000</v>
      </c>
      <c r="E19" s="86">
        <v>510000</v>
      </c>
      <c r="F19" s="86">
        <v>510000</v>
      </c>
      <c r="G19" s="21"/>
      <c r="H19" s="21"/>
      <c r="I19" s="333"/>
    </row>
    <row r="20" spans="1:9" ht="15" x14ac:dyDescent="0.25">
      <c r="A20" s="550" t="s">
        <v>38</v>
      </c>
      <c r="B20" s="80" t="s">
        <v>734</v>
      </c>
      <c r="C20" s="86"/>
      <c r="D20" s="86">
        <v>2337000</v>
      </c>
      <c r="E20" s="86">
        <v>2679900</v>
      </c>
      <c r="F20" s="86">
        <v>2679900</v>
      </c>
      <c r="G20" s="21"/>
      <c r="H20" s="21"/>
      <c r="I20" s="333"/>
    </row>
    <row r="21" spans="1:9" ht="15" x14ac:dyDescent="0.25">
      <c r="A21" s="550" t="s">
        <v>394</v>
      </c>
      <c r="B21" s="80" t="s">
        <v>502</v>
      </c>
      <c r="C21" s="86"/>
      <c r="D21" s="86">
        <v>813000</v>
      </c>
      <c r="E21" s="86">
        <v>813000</v>
      </c>
      <c r="F21" s="86">
        <v>813000</v>
      </c>
      <c r="G21" s="21"/>
      <c r="H21" s="21"/>
      <c r="I21" s="333"/>
    </row>
    <row r="22" spans="1:9" ht="15" x14ac:dyDescent="0.25">
      <c r="A22" s="550" t="s">
        <v>395</v>
      </c>
      <c r="B22" s="80" t="s">
        <v>503</v>
      </c>
      <c r="C22" s="86"/>
      <c r="D22" s="86">
        <v>4000000</v>
      </c>
      <c r="E22" s="86">
        <v>4000000</v>
      </c>
      <c r="F22" s="86">
        <v>4000000</v>
      </c>
      <c r="G22" s="21"/>
      <c r="H22" s="21"/>
      <c r="I22" s="333"/>
    </row>
    <row r="23" spans="1:9" ht="15" x14ac:dyDescent="0.25">
      <c r="A23" s="550" t="s">
        <v>396</v>
      </c>
      <c r="B23" s="80" t="s">
        <v>731</v>
      </c>
      <c r="C23" s="86"/>
      <c r="D23" s="86">
        <v>10812000</v>
      </c>
      <c r="E23" s="86">
        <v>10812000</v>
      </c>
      <c r="F23" s="86">
        <v>10812000</v>
      </c>
      <c r="G23" s="21"/>
      <c r="H23" s="21"/>
      <c r="I23" s="333"/>
    </row>
    <row r="24" spans="1:9" ht="15" x14ac:dyDescent="0.25">
      <c r="A24" s="550" t="s">
        <v>426</v>
      </c>
      <c r="B24" s="80" t="s">
        <v>872</v>
      </c>
      <c r="C24" s="86"/>
      <c r="D24" s="86">
        <v>12065000</v>
      </c>
      <c r="E24" s="86">
        <v>11816000</v>
      </c>
      <c r="F24" s="86">
        <v>11816000</v>
      </c>
      <c r="G24" s="21"/>
      <c r="H24" s="21"/>
      <c r="I24" s="333"/>
    </row>
    <row r="25" spans="1:9" ht="15" x14ac:dyDescent="0.25">
      <c r="A25" s="550" t="s">
        <v>427</v>
      </c>
      <c r="B25" s="80" t="s">
        <v>504</v>
      </c>
      <c r="C25" s="86"/>
      <c r="D25" s="86">
        <v>7290000</v>
      </c>
      <c r="E25" s="86">
        <v>8000000</v>
      </c>
      <c r="F25" s="86">
        <v>8000000</v>
      </c>
      <c r="G25" s="21"/>
      <c r="H25" s="21"/>
      <c r="I25" s="333"/>
    </row>
    <row r="26" spans="1:9" ht="15" x14ac:dyDescent="0.25">
      <c r="A26" s="550" t="s">
        <v>428</v>
      </c>
      <c r="B26" s="80" t="s">
        <v>505</v>
      </c>
      <c r="C26" s="86"/>
      <c r="D26" s="86">
        <v>16000000</v>
      </c>
      <c r="E26" s="86">
        <v>16000000</v>
      </c>
      <c r="F26" s="86">
        <v>16000000</v>
      </c>
      <c r="G26" s="21"/>
      <c r="H26" s="21"/>
      <c r="I26" s="333"/>
    </row>
    <row r="27" spans="1:9" ht="15" x14ac:dyDescent="0.25">
      <c r="A27" s="550" t="s">
        <v>429</v>
      </c>
      <c r="B27" s="80" t="s">
        <v>506</v>
      </c>
      <c r="C27" s="86"/>
      <c r="D27" s="86">
        <v>406000</v>
      </c>
      <c r="E27" s="86">
        <v>406000</v>
      </c>
      <c r="F27" s="86">
        <v>406000</v>
      </c>
      <c r="G27" s="21"/>
      <c r="H27" s="21"/>
      <c r="I27" s="333"/>
    </row>
    <row r="28" spans="1:9" ht="15" x14ac:dyDescent="0.25">
      <c r="A28" s="550" t="s">
        <v>436</v>
      </c>
      <c r="B28" s="80" t="s">
        <v>732</v>
      </c>
      <c r="C28" s="86"/>
      <c r="D28" s="86">
        <v>204000</v>
      </c>
      <c r="E28" s="86">
        <v>204000</v>
      </c>
      <c r="F28" s="86">
        <v>204000</v>
      </c>
      <c r="G28" s="21"/>
      <c r="H28" s="21"/>
      <c r="I28" s="333"/>
    </row>
    <row r="29" spans="1:9" ht="15" x14ac:dyDescent="0.25">
      <c r="A29" s="550" t="s">
        <v>522</v>
      </c>
      <c r="B29" s="80" t="s">
        <v>521</v>
      </c>
      <c r="C29" s="86"/>
      <c r="D29" s="86">
        <v>1000000</v>
      </c>
      <c r="E29" s="86">
        <v>1000000</v>
      </c>
      <c r="F29" s="86">
        <v>1000000</v>
      </c>
      <c r="G29" s="21"/>
      <c r="H29" s="21"/>
      <c r="I29" s="333"/>
    </row>
    <row r="30" spans="1:9" ht="15" x14ac:dyDescent="0.25">
      <c r="A30" s="550" t="s">
        <v>837</v>
      </c>
      <c r="B30" s="80" t="s">
        <v>838</v>
      </c>
      <c r="C30" s="86"/>
      <c r="D30" s="86"/>
      <c r="E30" s="86">
        <v>1131027</v>
      </c>
      <c r="F30" s="86">
        <v>1131027</v>
      </c>
      <c r="G30" s="21"/>
      <c r="H30" s="21"/>
      <c r="I30" s="333"/>
    </row>
    <row r="31" spans="1:9" ht="15" x14ac:dyDescent="0.25">
      <c r="A31" s="550" t="s">
        <v>839</v>
      </c>
      <c r="B31" s="80" t="s">
        <v>840</v>
      </c>
      <c r="C31" s="86"/>
      <c r="D31" s="86"/>
      <c r="E31" s="86">
        <v>487680</v>
      </c>
      <c r="F31" s="86">
        <v>472440</v>
      </c>
      <c r="G31" s="21"/>
      <c r="H31" s="21"/>
      <c r="I31" s="333"/>
    </row>
    <row r="32" spans="1:9" ht="15" x14ac:dyDescent="0.25">
      <c r="A32" s="550" t="s">
        <v>847</v>
      </c>
      <c r="B32" s="80" t="s">
        <v>841</v>
      </c>
      <c r="C32" s="86"/>
      <c r="D32" s="86"/>
      <c r="E32" s="86">
        <v>9859786</v>
      </c>
      <c r="F32" s="86">
        <v>9859786</v>
      </c>
      <c r="G32" s="21"/>
      <c r="H32" s="21"/>
      <c r="I32" s="333"/>
    </row>
    <row r="33" spans="1:9" ht="15" x14ac:dyDescent="0.25">
      <c r="A33" s="550" t="s">
        <v>848</v>
      </c>
      <c r="B33" s="80" t="s">
        <v>842</v>
      </c>
      <c r="C33" s="86"/>
      <c r="D33" s="86"/>
      <c r="E33" s="86">
        <v>2625090</v>
      </c>
      <c r="F33" s="86">
        <v>2625090</v>
      </c>
      <c r="G33" s="21"/>
      <c r="H33" s="21"/>
      <c r="I33" s="333"/>
    </row>
    <row r="34" spans="1:9" ht="15" x14ac:dyDescent="0.25">
      <c r="A34" s="550" t="s">
        <v>849</v>
      </c>
      <c r="B34" s="80" t="s">
        <v>843</v>
      </c>
      <c r="C34" s="86"/>
      <c r="D34" s="86"/>
      <c r="E34" s="86">
        <v>1968500</v>
      </c>
      <c r="F34" s="86">
        <v>1968500</v>
      </c>
      <c r="G34" s="21"/>
      <c r="H34" s="21"/>
      <c r="I34" s="333"/>
    </row>
    <row r="35" spans="1:9" ht="15" x14ac:dyDescent="0.25">
      <c r="A35" s="550" t="s">
        <v>850</v>
      </c>
      <c r="B35" s="80" t="s">
        <v>844</v>
      </c>
      <c r="C35" s="86"/>
      <c r="D35" s="86"/>
      <c r="E35" s="86">
        <v>12500000</v>
      </c>
      <c r="F35" s="86">
        <v>12500000</v>
      </c>
      <c r="G35" s="21"/>
      <c r="H35" s="21"/>
      <c r="I35" s="333"/>
    </row>
    <row r="36" spans="1:9" ht="15" x14ac:dyDescent="0.25">
      <c r="A36" s="550" t="s">
        <v>851</v>
      </c>
      <c r="B36" s="80" t="s">
        <v>845</v>
      </c>
      <c r="C36" s="86"/>
      <c r="D36" s="86"/>
      <c r="E36" s="86">
        <v>2000000</v>
      </c>
      <c r="F36" s="86">
        <v>2000000</v>
      </c>
      <c r="G36" s="21"/>
      <c r="H36" s="21"/>
      <c r="I36" s="333"/>
    </row>
    <row r="37" spans="1:9" ht="15" x14ac:dyDescent="0.25">
      <c r="A37" s="550" t="s">
        <v>852</v>
      </c>
      <c r="B37" s="80" t="s">
        <v>864</v>
      </c>
      <c r="C37" s="86"/>
      <c r="D37" s="86"/>
      <c r="E37" s="86">
        <v>4230324</v>
      </c>
      <c r="F37" s="86">
        <v>4230324</v>
      </c>
      <c r="G37" s="21"/>
      <c r="H37" s="21"/>
      <c r="I37" s="333"/>
    </row>
    <row r="38" spans="1:9" ht="15" x14ac:dyDescent="0.25">
      <c r="A38" s="550" t="s">
        <v>920</v>
      </c>
      <c r="B38" s="80" t="s">
        <v>928</v>
      </c>
      <c r="C38" s="86"/>
      <c r="D38" s="86"/>
      <c r="E38" s="86"/>
      <c r="F38" s="86">
        <v>400050</v>
      </c>
      <c r="G38" s="21"/>
      <c r="H38" s="21"/>
      <c r="I38" s="333"/>
    </row>
    <row r="39" spans="1:9" ht="15" x14ac:dyDescent="0.25">
      <c r="A39" s="550" t="s">
        <v>921</v>
      </c>
      <c r="B39" s="80" t="s">
        <v>929</v>
      </c>
      <c r="C39" s="86"/>
      <c r="D39" s="86"/>
      <c r="E39" s="86"/>
      <c r="F39" s="86">
        <v>1726180</v>
      </c>
      <c r="G39" s="21"/>
      <c r="H39" s="21"/>
      <c r="I39" s="333"/>
    </row>
    <row r="40" spans="1:9" ht="15" x14ac:dyDescent="0.25">
      <c r="A40" s="550" t="s">
        <v>922</v>
      </c>
      <c r="B40" s="80" t="s">
        <v>930</v>
      </c>
      <c r="C40" s="86"/>
      <c r="D40" s="86"/>
      <c r="E40" s="86"/>
      <c r="F40" s="86">
        <v>689534</v>
      </c>
      <c r="G40" s="21"/>
      <c r="H40" s="21"/>
      <c r="I40" s="333"/>
    </row>
    <row r="41" spans="1:9" ht="15" x14ac:dyDescent="0.25">
      <c r="A41" s="550" t="s">
        <v>923</v>
      </c>
      <c r="B41" s="80" t="s">
        <v>931</v>
      </c>
      <c r="C41" s="86"/>
      <c r="D41" s="86"/>
      <c r="E41" s="86"/>
      <c r="F41" s="86">
        <v>702200</v>
      </c>
      <c r="G41" s="21"/>
      <c r="H41" s="21"/>
      <c r="I41" s="333"/>
    </row>
    <row r="42" spans="1:9" ht="15" x14ac:dyDescent="0.25">
      <c r="A42" s="550" t="s">
        <v>924</v>
      </c>
      <c r="B42" s="80" t="s">
        <v>932</v>
      </c>
      <c r="C42" s="86"/>
      <c r="D42" s="86"/>
      <c r="E42" s="86"/>
      <c r="F42" s="86">
        <v>162990</v>
      </c>
      <c r="G42" s="21"/>
      <c r="H42" s="21"/>
      <c r="I42" s="333"/>
    </row>
    <row r="43" spans="1:9" ht="15" x14ac:dyDescent="0.25">
      <c r="A43" s="550" t="s">
        <v>925</v>
      </c>
      <c r="B43" s="80" t="s">
        <v>935</v>
      </c>
      <c r="C43" s="86"/>
      <c r="D43" s="86"/>
      <c r="E43" s="86"/>
      <c r="F43" s="86">
        <v>30290</v>
      </c>
      <c r="G43" s="21"/>
      <c r="H43" s="21"/>
      <c r="I43" s="333"/>
    </row>
    <row r="44" spans="1:9" ht="15" x14ac:dyDescent="0.25">
      <c r="A44" s="550" t="s">
        <v>926</v>
      </c>
      <c r="B44" s="80" t="s">
        <v>936</v>
      </c>
      <c r="C44" s="86"/>
      <c r="D44" s="86"/>
      <c r="E44" s="86"/>
      <c r="F44" s="86">
        <v>480060</v>
      </c>
      <c r="G44" s="21"/>
      <c r="H44" s="21"/>
      <c r="I44" s="333"/>
    </row>
    <row r="45" spans="1:9" ht="15" x14ac:dyDescent="0.25">
      <c r="A45" s="550" t="s">
        <v>927</v>
      </c>
      <c r="B45" s="80" t="s">
        <v>937</v>
      </c>
      <c r="C45" s="86"/>
      <c r="D45" s="86"/>
      <c r="E45" s="86"/>
      <c r="F45" s="86">
        <v>633000</v>
      </c>
      <c r="G45" s="21"/>
      <c r="H45" s="21"/>
      <c r="I45" s="333"/>
    </row>
    <row r="46" spans="1:9" ht="15" x14ac:dyDescent="0.25">
      <c r="A46" s="550" t="s">
        <v>933</v>
      </c>
      <c r="B46" s="80" t="s">
        <v>938</v>
      </c>
      <c r="C46" s="86"/>
      <c r="D46" s="86"/>
      <c r="E46" s="86"/>
      <c r="F46" s="86">
        <v>493000</v>
      </c>
      <c r="G46" s="21"/>
      <c r="H46" s="21"/>
      <c r="I46" s="333"/>
    </row>
    <row r="47" spans="1:9" ht="15" x14ac:dyDescent="0.25">
      <c r="A47" s="550" t="s">
        <v>934</v>
      </c>
      <c r="B47" s="80" t="s">
        <v>939</v>
      </c>
      <c r="C47" s="86"/>
      <c r="D47" s="86"/>
      <c r="E47" s="86"/>
      <c r="F47" s="86">
        <v>18855738</v>
      </c>
      <c r="G47" s="21"/>
      <c r="H47" s="21"/>
      <c r="I47" s="333"/>
    </row>
    <row r="48" spans="1:9" ht="9.9" customHeight="1" x14ac:dyDescent="0.25">
      <c r="A48" s="550"/>
      <c r="B48" s="80"/>
      <c r="C48" s="86"/>
      <c r="D48" s="86"/>
      <c r="E48" s="86"/>
      <c r="F48" s="86"/>
      <c r="G48" s="21"/>
      <c r="H48" s="21"/>
      <c r="I48" s="333"/>
    </row>
    <row r="49" spans="1:9" ht="15.6" x14ac:dyDescent="0.3">
      <c r="A49" s="694" t="s">
        <v>97</v>
      </c>
      <c r="B49" s="695"/>
      <c r="C49" s="326">
        <f>SUM(C9:C18)</f>
        <v>425666000</v>
      </c>
      <c r="D49" s="326">
        <f>SUM(D9:D48)</f>
        <v>85285000</v>
      </c>
      <c r="E49" s="326">
        <f>SUM(E9:E48)</f>
        <v>120891307</v>
      </c>
      <c r="F49" s="326">
        <f>SUM(F9:F48)</f>
        <v>135346989</v>
      </c>
      <c r="G49" s="551">
        <f>SUM(G9:G17)</f>
        <v>0</v>
      </c>
      <c r="H49" s="551">
        <f>SUM(H9:H17)</f>
        <v>0</v>
      </c>
      <c r="I49" s="551">
        <f>SUM(I9:I17)</f>
        <v>0</v>
      </c>
    </row>
    <row r="50" spans="1:9" ht="15" customHeight="1" x14ac:dyDescent="0.25">
      <c r="A50" s="206"/>
      <c r="B50" s="103" t="s">
        <v>100</v>
      </c>
      <c r="C50" s="60"/>
      <c r="D50" s="60"/>
      <c r="E50" s="60"/>
      <c r="F50" s="60"/>
      <c r="G50" s="21"/>
      <c r="H50" s="21"/>
      <c r="I50" s="334"/>
    </row>
    <row r="51" spans="1:9" ht="15" customHeight="1" x14ac:dyDescent="0.25">
      <c r="A51" s="206" t="s">
        <v>2</v>
      </c>
      <c r="B51" s="80" t="s">
        <v>507</v>
      </c>
      <c r="C51" s="60">
        <v>408000</v>
      </c>
      <c r="D51" s="60">
        <v>500000</v>
      </c>
      <c r="E51" s="60">
        <v>2083520</v>
      </c>
      <c r="F51" s="60">
        <v>1683520</v>
      </c>
      <c r="G51" s="21"/>
      <c r="H51" s="21"/>
      <c r="I51" s="333"/>
    </row>
    <row r="52" spans="1:9" ht="15" x14ac:dyDescent="0.25">
      <c r="A52" s="206" t="s">
        <v>4</v>
      </c>
      <c r="B52" s="80" t="s">
        <v>508</v>
      </c>
      <c r="C52" s="60">
        <v>1250000</v>
      </c>
      <c r="D52" s="60"/>
      <c r="E52" s="60"/>
      <c r="F52" s="60">
        <v>400000</v>
      </c>
      <c r="G52" s="21"/>
      <c r="H52" s="21"/>
      <c r="I52" s="333"/>
    </row>
    <row r="53" spans="1:9" ht="15" x14ac:dyDescent="0.25">
      <c r="A53" s="206" t="s">
        <v>5</v>
      </c>
      <c r="B53" s="80" t="s">
        <v>846</v>
      </c>
      <c r="C53" s="60"/>
      <c r="D53" s="60"/>
      <c r="E53" s="60">
        <v>182480</v>
      </c>
      <c r="F53" s="60">
        <v>182480</v>
      </c>
      <c r="G53" s="21"/>
      <c r="H53" s="21"/>
      <c r="I53" s="333"/>
    </row>
    <row r="54" spans="1:9" ht="15.6" x14ac:dyDescent="0.3">
      <c r="A54" s="206"/>
      <c r="B54" s="549" t="s">
        <v>354</v>
      </c>
      <c r="C54" s="325">
        <f>SUM(C51:C52)</f>
        <v>1658000</v>
      </c>
      <c r="D54" s="325">
        <f t="shared" ref="D54:I54" si="0">SUM(D51:D53)</f>
        <v>500000</v>
      </c>
      <c r="E54" s="325">
        <f t="shared" si="0"/>
        <v>2266000</v>
      </c>
      <c r="F54" s="325">
        <f t="shared" si="0"/>
        <v>2266000</v>
      </c>
      <c r="G54" s="325">
        <f t="shared" si="0"/>
        <v>0</v>
      </c>
      <c r="H54" s="325">
        <f t="shared" si="0"/>
        <v>0</v>
      </c>
      <c r="I54" s="325">
        <f t="shared" si="0"/>
        <v>0</v>
      </c>
    </row>
    <row r="55" spans="1:9" ht="15.6" x14ac:dyDescent="0.3">
      <c r="A55" s="206"/>
      <c r="B55" s="103" t="s">
        <v>509</v>
      </c>
      <c r="C55" s="336"/>
      <c r="D55" s="336"/>
      <c r="E55" s="336"/>
      <c r="F55" s="336"/>
      <c r="G55" s="333"/>
      <c r="H55" s="333"/>
      <c r="I55" s="333"/>
    </row>
    <row r="56" spans="1:9" ht="15" x14ac:dyDescent="0.25">
      <c r="A56" s="206" t="s">
        <v>2</v>
      </c>
      <c r="B56" s="80" t="s">
        <v>856</v>
      </c>
      <c r="C56" s="202">
        <v>550000</v>
      </c>
      <c r="D56" s="202">
        <v>300000</v>
      </c>
      <c r="E56" s="202">
        <v>800000</v>
      </c>
      <c r="F56" s="202">
        <v>800000</v>
      </c>
      <c r="G56" s="333"/>
      <c r="H56" s="333"/>
      <c r="I56" s="333"/>
    </row>
    <row r="57" spans="1:9" ht="15" x14ac:dyDescent="0.25">
      <c r="A57" s="206" t="s">
        <v>4</v>
      </c>
      <c r="B57" s="204" t="s">
        <v>854</v>
      </c>
      <c r="C57" s="333"/>
      <c r="D57" s="333"/>
      <c r="E57" s="333">
        <v>1460000</v>
      </c>
      <c r="F57" s="333">
        <v>1460000</v>
      </c>
      <c r="G57" s="333"/>
      <c r="H57" s="333"/>
      <c r="I57" s="333"/>
    </row>
    <row r="58" spans="1:9" ht="15" x14ac:dyDescent="0.25">
      <c r="A58" s="206" t="s">
        <v>5</v>
      </c>
      <c r="B58" s="204" t="s">
        <v>855</v>
      </c>
      <c r="C58" s="333"/>
      <c r="D58" s="333"/>
      <c r="E58" s="333">
        <v>320000</v>
      </c>
      <c r="F58" s="333">
        <v>320000</v>
      </c>
      <c r="G58" s="333"/>
      <c r="H58" s="333"/>
      <c r="I58" s="333"/>
    </row>
    <row r="59" spans="1:9" ht="15.6" x14ac:dyDescent="0.3">
      <c r="A59" s="552"/>
      <c r="B59" s="548" t="s">
        <v>853</v>
      </c>
      <c r="C59" s="547">
        <f t="shared" ref="C59:I59" si="1">SUM(C56:C58)</f>
        <v>550000</v>
      </c>
      <c r="D59" s="547">
        <f t="shared" si="1"/>
        <v>300000</v>
      </c>
      <c r="E59" s="547">
        <f t="shared" si="1"/>
        <v>2580000</v>
      </c>
      <c r="F59" s="547">
        <f t="shared" ref="F59" si="2">SUM(F56:F58)</f>
        <v>2580000</v>
      </c>
      <c r="G59" s="547">
        <f t="shared" si="1"/>
        <v>0</v>
      </c>
      <c r="H59" s="547">
        <f t="shared" si="1"/>
        <v>0</v>
      </c>
      <c r="I59" s="547">
        <f t="shared" si="1"/>
        <v>0</v>
      </c>
    </row>
    <row r="60" spans="1:9" ht="15.6" x14ac:dyDescent="0.3">
      <c r="A60" s="93"/>
      <c r="B60" s="103" t="s">
        <v>475</v>
      </c>
      <c r="C60" s="336"/>
      <c r="D60" s="336"/>
      <c r="E60" s="336"/>
      <c r="F60" s="336"/>
      <c r="G60" s="21"/>
      <c r="H60" s="21"/>
      <c r="I60" s="333"/>
    </row>
    <row r="61" spans="1:9" ht="15" x14ac:dyDescent="0.25">
      <c r="A61" s="206"/>
      <c r="B61" s="204" t="s">
        <v>873</v>
      </c>
      <c r="C61" s="333"/>
      <c r="D61" s="333"/>
      <c r="E61" s="333">
        <v>492000</v>
      </c>
      <c r="F61" s="333">
        <v>492000</v>
      </c>
      <c r="G61" s="21"/>
      <c r="H61" s="21"/>
      <c r="I61" s="333"/>
    </row>
    <row r="62" spans="1:9" ht="15" x14ac:dyDescent="0.25">
      <c r="A62" s="206"/>
      <c r="B62" s="204" t="s">
        <v>858</v>
      </c>
      <c r="C62" s="333"/>
      <c r="D62" s="333"/>
      <c r="E62" s="333">
        <v>200000</v>
      </c>
      <c r="F62" s="333">
        <v>200000</v>
      </c>
      <c r="G62" s="21"/>
      <c r="H62" s="21"/>
      <c r="I62" s="333"/>
    </row>
    <row r="63" spans="1:9" ht="15" x14ac:dyDescent="0.25">
      <c r="A63" s="206"/>
      <c r="B63" s="204" t="s">
        <v>859</v>
      </c>
      <c r="C63" s="333"/>
      <c r="D63" s="333"/>
      <c r="E63" s="333">
        <v>100000</v>
      </c>
      <c r="F63" s="333">
        <v>100000</v>
      </c>
      <c r="G63" s="21"/>
      <c r="H63" s="21"/>
      <c r="I63" s="333"/>
    </row>
    <row r="64" spans="1:9" ht="15" x14ac:dyDescent="0.25">
      <c r="A64" s="206"/>
      <c r="B64" s="204" t="s">
        <v>940</v>
      </c>
      <c r="C64" s="333"/>
      <c r="D64" s="333"/>
      <c r="E64" s="333"/>
      <c r="F64" s="333">
        <v>1010065</v>
      </c>
      <c r="G64" s="21"/>
      <c r="H64" s="21"/>
      <c r="I64" s="333"/>
    </row>
    <row r="65" spans="1:9" ht="15" x14ac:dyDescent="0.25">
      <c r="A65" s="206"/>
      <c r="B65" s="204" t="s">
        <v>941</v>
      </c>
      <c r="C65" s="333"/>
      <c r="D65" s="333"/>
      <c r="E65" s="333"/>
      <c r="F65" s="333">
        <v>100000</v>
      </c>
      <c r="G65" s="21"/>
      <c r="H65" s="21"/>
      <c r="I65" s="333"/>
    </row>
    <row r="66" spans="1:9" ht="15.6" x14ac:dyDescent="0.3">
      <c r="A66" s="206"/>
      <c r="B66" s="548" t="s">
        <v>857</v>
      </c>
      <c r="C66" s="547">
        <f>SUM(C61:C65)</f>
        <v>0</v>
      </c>
      <c r="D66" s="547">
        <f t="shared" ref="D66:I66" si="3">SUM(D61:D65)</f>
        <v>0</v>
      </c>
      <c r="E66" s="547">
        <f t="shared" si="3"/>
        <v>792000</v>
      </c>
      <c r="F66" s="547">
        <f t="shared" si="3"/>
        <v>1902065</v>
      </c>
      <c r="G66" s="547">
        <f t="shared" si="3"/>
        <v>0</v>
      </c>
      <c r="H66" s="547">
        <f t="shared" si="3"/>
        <v>0</v>
      </c>
      <c r="I66" s="547">
        <f t="shared" si="3"/>
        <v>0</v>
      </c>
    </row>
    <row r="67" spans="1:9" ht="15.6" x14ac:dyDescent="0.3">
      <c r="A67" s="558"/>
      <c r="B67" s="549" t="s">
        <v>81</v>
      </c>
      <c r="C67" s="325">
        <f t="shared" ref="C67:I67" si="4">C49+C54+C59+C66</f>
        <v>427874000</v>
      </c>
      <c r="D67" s="325">
        <f t="shared" si="4"/>
        <v>86085000</v>
      </c>
      <c r="E67" s="325">
        <f t="shared" si="4"/>
        <v>126529307</v>
      </c>
      <c r="F67" s="325">
        <f t="shared" ref="F67" si="5">F49+F54+F59+F66</f>
        <v>142095054</v>
      </c>
      <c r="G67" s="325">
        <f t="shared" si="4"/>
        <v>0</v>
      </c>
      <c r="H67" s="325">
        <f t="shared" si="4"/>
        <v>0</v>
      </c>
      <c r="I67" s="325">
        <f t="shared" si="4"/>
        <v>0</v>
      </c>
    </row>
    <row r="68" spans="1:9" ht="15" customHeight="1" x14ac:dyDescent="0.3">
      <c r="A68" s="93" t="s">
        <v>345</v>
      </c>
      <c r="B68" s="203" t="s">
        <v>105</v>
      </c>
      <c r="C68" s="202"/>
      <c r="D68" s="202"/>
      <c r="E68" s="202"/>
      <c r="F68" s="202"/>
      <c r="G68" s="21"/>
      <c r="H68" s="21"/>
      <c r="I68" s="334"/>
    </row>
    <row r="69" spans="1:9" ht="15" customHeight="1" x14ac:dyDescent="0.25">
      <c r="A69" s="206"/>
      <c r="B69" s="103" t="s">
        <v>346</v>
      </c>
      <c r="C69" s="202"/>
      <c r="D69" s="202"/>
      <c r="E69" s="202"/>
      <c r="F69" s="202"/>
      <c r="G69" s="21"/>
      <c r="H69" s="21"/>
      <c r="I69" s="334"/>
    </row>
    <row r="70" spans="1:9" ht="16.5" customHeight="1" x14ac:dyDescent="0.25">
      <c r="A70" s="206" t="s">
        <v>2</v>
      </c>
      <c r="B70" s="204" t="s">
        <v>347</v>
      </c>
      <c r="C70" s="202">
        <v>8000000</v>
      </c>
      <c r="D70" s="202"/>
      <c r="E70" s="202"/>
      <c r="F70" s="202"/>
      <c r="G70" s="21"/>
      <c r="H70" s="21"/>
      <c r="I70" s="334"/>
    </row>
    <row r="71" spans="1:9" ht="16.5" customHeight="1" x14ac:dyDescent="0.25">
      <c r="A71" s="206" t="s">
        <v>4</v>
      </c>
      <c r="B71" s="80" t="s">
        <v>357</v>
      </c>
      <c r="C71" s="202">
        <v>4000000</v>
      </c>
      <c r="D71" s="202"/>
      <c r="E71" s="202"/>
      <c r="F71" s="202"/>
      <c r="G71" s="21"/>
      <c r="H71" s="21"/>
      <c r="I71" s="334"/>
    </row>
    <row r="72" spans="1:9" ht="16.5" customHeight="1" x14ac:dyDescent="0.25">
      <c r="A72" s="206" t="s">
        <v>11</v>
      </c>
      <c r="B72" s="80" t="s">
        <v>510</v>
      </c>
      <c r="C72" s="202"/>
      <c r="D72" s="202">
        <v>5000000</v>
      </c>
      <c r="E72" s="202">
        <v>5000000</v>
      </c>
      <c r="F72" s="202">
        <v>5000000</v>
      </c>
      <c r="G72" s="21"/>
      <c r="H72" s="21"/>
      <c r="I72" s="334"/>
    </row>
    <row r="73" spans="1:9" ht="16.5" customHeight="1" x14ac:dyDescent="0.25">
      <c r="A73" s="206" t="s">
        <v>12</v>
      </c>
      <c r="B73" s="80" t="s">
        <v>733</v>
      </c>
      <c r="C73" s="202"/>
      <c r="D73" s="202">
        <v>3000000</v>
      </c>
      <c r="E73" s="202">
        <v>3000000</v>
      </c>
      <c r="F73" s="202">
        <v>3000000</v>
      </c>
      <c r="G73" s="21"/>
      <c r="H73" s="21"/>
      <c r="I73" s="334"/>
    </row>
    <row r="74" spans="1:9" ht="15" customHeight="1" x14ac:dyDescent="0.25">
      <c r="A74" s="206" t="s">
        <v>7</v>
      </c>
      <c r="B74" s="80" t="s">
        <v>511</v>
      </c>
      <c r="C74" s="202"/>
      <c r="D74" s="202">
        <v>585000</v>
      </c>
      <c r="E74" s="202">
        <v>585000</v>
      </c>
      <c r="F74" s="202">
        <v>585000</v>
      </c>
      <c r="G74" s="21"/>
      <c r="H74" s="21"/>
      <c r="I74" s="334"/>
    </row>
    <row r="75" spans="1:9" ht="16.5" customHeight="1" x14ac:dyDescent="0.25">
      <c r="A75" s="206" t="s">
        <v>22</v>
      </c>
      <c r="B75" s="80" t="s">
        <v>860</v>
      </c>
      <c r="C75" s="202"/>
      <c r="D75" s="202"/>
      <c r="E75" s="202">
        <v>442605</v>
      </c>
      <c r="F75" s="202">
        <v>442605</v>
      </c>
      <c r="G75" s="21"/>
      <c r="H75" s="21"/>
      <c r="I75" s="334"/>
    </row>
    <row r="76" spans="1:9" ht="16.5" customHeight="1" x14ac:dyDescent="0.25">
      <c r="A76" s="206" t="s">
        <v>17</v>
      </c>
      <c r="B76" s="80" t="s">
        <v>861</v>
      </c>
      <c r="C76" s="202"/>
      <c r="D76" s="202"/>
      <c r="E76" s="202">
        <v>15000000</v>
      </c>
      <c r="F76" s="202">
        <v>15000000</v>
      </c>
      <c r="G76" s="21"/>
      <c r="H76" s="21"/>
      <c r="I76" s="334"/>
    </row>
    <row r="77" spans="1:9" ht="15" x14ac:dyDescent="0.25">
      <c r="A77" s="206" t="s">
        <v>23</v>
      </c>
      <c r="B77" s="80" t="s">
        <v>936</v>
      </c>
      <c r="C77" s="202"/>
      <c r="D77" s="202"/>
      <c r="E77" s="202"/>
      <c r="F77" s="202">
        <v>366440</v>
      </c>
      <c r="G77" s="21"/>
      <c r="H77" s="21"/>
      <c r="I77" s="334"/>
    </row>
    <row r="78" spans="1:9" ht="15" customHeight="1" x14ac:dyDescent="0.3">
      <c r="A78" s="559"/>
      <c r="B78" s="549" t="s">
        <v>356</v>
      </c>
      <c r="C78" s="325">
        <f>C70+C71</f>
        <v>12000000</v>
      </c>
      <c r="D78" s="325">
        <f>SUM(D70:D77)</f>
        <v>8585000</v>
      </c>
      <c r="E78" s="325">
        <f>SUM(E70:E77)</f>
        <v>24027605</v>
      </c>
      <c r="F78" s="325">
        <f>SUM(F70:F77)</f>
        <v>24394045</v>
      </c>
      <c r="G78" s="325">
        <f>G70+G71</f>
        <v>0</v>
      </c>
      <c r="H78" s="325">
        <f>H70+H71</f>
        <v>0</v>
      </c>
      <c r="I78" s="325">
        <f>I70+I71</f>
        <v>0</v>
      </c>
    </row>
    <row r="79" spans="1:9" ht="16.5" customHeight="1" x14ac:dyDescent="0.3">
      <c r="A79" s="559"/>
      <c r="B79" s="549" t="s">
        <v>355</v>
      </c>
      <c r="C79" s="325">
        <f t="shared" ref="C79:I79" si="6">C67+C78</f>
        <v>439874000</v>
      </c>
      <c r="D79" s="325">
        <f t="shared" si="6"/>
        <v>94670000</v>
      </c>
      <c r="E79" s="325">
        <f t="shared" si="6"/>
        <v>150556912</v>
      </c>
      <c r="F79" s="325">
        <f t="shared" ref="F79" si="7">F67+F78</f>
        <v>166489099</v>
      </c>
      <c r="G79" s="325">
        <f t="shared" si="6"/>
        <v>0</v>
      </c>
      <c r="H79" s="325">
        <f t="shared" si="6"/>
        <v>0</v>
      </c>
      <c r="I79" s="325">
        <f t="shared" si="6"/>
        <v>0</v>
      </c>
    </row>
  </sheetData>
  <mergeCells count="9">
    <mergeCell ref="I2:I5"/>
    <mergeCell ref="B2:B5"/>
    <mergeCell ref="C2:C5"/>
    <mergeCell ref="F2:F5"/>
    <mergeCell ref="A49:B49"/>
    <mergeCell ref="A2:A5"/>
    <mergeCell ref="E2:E5"/>
    <mergeCell ref="G2:G5"/>
    <mergeCell ref="H2:H5"/>
  </mergeCells>
  <phoneticPr fontId="8" type="noConversion"/>
  <printOptions horizontalCentered="1"/>
  <pageMargins left="0.23622047244094491" right="0.23622047244094491" top="1.0900000000000001" bottom="0.19" header="0.36" footer="0.19"/>
  <pageSetup paperSize="9" scale="66" fitToHeight="0" orientation="portrait" horizontalDpi="4294967294" r:id="rId1"/>
  <headerFooter alignWithMargins="0">
    <oddHeader xml:space="preserve">&amp;C../2016. (....) számú költségvetési rendelethez 
ZALAKAROS VÁROS ÖNKORMÁNYZATÁNAK ÉS KÖLTSÉGVETÉSI SZERVEI 
2016. ÉVI  BERUHÁZÁSI CÉLÚ KIADÁSAI FELADATONKÉNT&amp;R&amp;A
&amp;P.oldal
forintban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43"/>
  <sheetViews>
    <sheetView zoomScaleNormal="100" workbookViewId="0">
      <selection activeCell="I10" sqref="I10"/>
    </sheetView>
  </sheetViews>
  <sheetFormatPr defaultColWidth="9.109375" defaultRowHeight="13.2" x14ac:dyDescent="0.25"/>
  <cols>
    <col min="1" max="1" width="8.6640625" style="14" customWidth="1"/>
    <col min="2" max="2" width="31.44140625" style="14" customWidth="1"/>
    <col min="3" max="3" width="15.33203125" style="14" customWidth="1"/>
    <col min="4" max="4" width="18.109375" style="14" customWidth="1"/>
    <col min="5" max="5" width="13.33203125" style="14" customWidth="1"/>
    <col min="6" max="6" width="11.33203125" style="14" customWidth="1"/>
    <col min="7" max="8" width="14.6640625" style="14" customWidth="1"/>
    <col min="9" max="9" width="13.33203125" style="14" customWidth="1"/>
    <col min="10" max="10" width="13.88671875" style="14" customWidth="1"/>
    <col min="11" max="16384" width="9.109375" style="14"/>
  </cols>
  <sheetData>
    <row r="1" spans="1:10" x14ac:dyDescent="0.25">
      <c r="A1" s="13"/>
      <c r="B1" s="13"/>
      <c r="C1" s="13"/>
      <c r="D1" s="13"/>
      <c r="E1" s="699" t="s">
        <v>772</v>
      </c>
      <c r="F1" s="699"/>
      <c r="G1" s="699"/>
      <c r="H1" s="699"/>
      <c r="I1" s="699"/>
      <c r="J1" s="699"/>
    </row>
    <row r="2" spans="1:10" ht="15" customHeight="1" x14ac:dyDescent="0.25">
      <c r="A2" s="700" t="s">
        <v>64</v>
      </c>
      <c r="B2" s="703" t="s">
        <v>98</v>
      </c>
      <c r="C2" s="704" t="s">
        <v>282</v>
      </c>
      <c r="D2" s="705"/>
      <c r="E2" s="705"/>
      <c r="F2" s="706"/>
      <c r="G2" s="704" t="s">
        <v>67</v>
      </c>
      <c r="H2" s="705"/>
      <c r="I2" s="705"/>
      <c r="J2" s="706"/>
    </row>
    <row r="3" spans="1:10" ht="15" customHeight="1" x14ac:dyDescent="0.25">
      <c r="A3" s="701"/>
      <c r="B3" s="701"/>
      <c r="C3" s="701" t="s">
        <v>79</v>
      </c>
      <c r="D3" s="701" t="s">
        <v>370</v>
      </c>
      <c r="E3" s="701" t="s">
        <v>525</v>
      </c>
      <c r="F3" s="701" t="s">
        <v>68</v>
      </c>
      <c r="G3" s="701" t="s">
        <v>13</v>
      </c>
      <c r="H3" s="82" t="s">
        <v>201</v>
      </c>
      <c r="I3" s="701" t="s">
        <v>526</v>
      </c>
      <c r="J3" s="701" t="s">
        <v>68</v>
      </c>
    </row>
    <row r="4" spans="1:10" ht="15" customHeight="1" x14ac:dyDescent="0.25">
      <c r="A4" s="701"/>
      <c r="B4" s="701"/>
      <c r="C4" s="701"/>
      <c r="D4" s="701"/>
      <c r="E4" s="701"/>
      <c r="F4" s="701"/>
      <c r="G4" s="701"/>
      <c r="H4" s="82" t="s">
        <v>200</v>
      </c>
      <c r="I4" s="701"/>
      <c r="J4" s="701"/>
    </row>
    <row r="5" spans="1:10" ht="15" customHeight="1" x14ac:dyDescent="0.25">
      <c r="A5" s="702"/>
      <c r="B5" s="702"/>
      <c r="C5" s="702"/>
      <c r="D5" s="702"/>
      <c r="E5" s="702"/>
      <c r="F5" s="702"/>
      <c r="G5" s="702"/>
      <c r="H5" s="83" t="s">
        <v>202</v>
      </c>
      <c r="I5" s="702"/>
      <c r="J5" s="702"/>
    </row>
    <row r="6" spans="1:10" ht="39.9" customHeight="1" x14ac:dyDescent="0.25">
      <c r="A6" s="696" t="s">
        <v>2</v>
      </c>
      <c r="B6" s="99" t="s">
        <v>523</v>
      </c>
      <c r="C6" s="349">
        <f>C7+C8</f>
        <v>445786000</v>
      </c>
      <c r="D6" s="349">
        <v>427423000</v>
      </c>
      <c r="E6" s="350">
        <v>18363000</v>
      </c>
      <c r="F6" s="350"/>
      <c r="G6" s="350">
        <f>H6+I6</f>
        <v>518060000</v>
      </c>
      <c r="H6" s="350">
        <v>496408000</v>
      </c>
      <c r="I6" s="350">
        <v>21652000</v>
      </c>
      <c r="J6" s="350"/>
    </row>
    <row r="7" spans="1:10" ht="39.9" customHeight="1" x14ac:dyDescent="0.25">
      <c r="A7" s="697"/>
      <c r="B7" s="351" t="s">
        <v>524</v>
      </c>
      <c r="C7" s="349">
        <f>D7+E7</f>
        <v>322000000</v>
      </c>
      <c r="D7" s="350">
        <v>308736000</v>
      </c>
      <c r="E7" s="350">
        <v>13264000</v>
      </c>
      <c r="F7" s="350"/>
      <c r="G7" s="350">
        <f>H7+I7</f>
        <v>322000000</v>
      </c>
      <c r="H7" s="350">
        <v>322000000</v>
      </c>
      <c r="I7" s="350"/>
      <c r="J7" s="350"/>
    </row>
    <row r="8" spans="1:10" ht="39.9" customHeight="1" x14ac:dyDescent="0.25">
      <c r="A8" s="697"/>
      <c r="B8" s="351" t="s">
        <v>527</v>
      </c>
      <c r="C8" s="349">
        <f>D8+E8</f>
        <v>123786000</v>
      </c>
      <c r="D8" s="100">
        <v>118687000</v>
      </c>
      <c r="E8" s="51">
        <v>5099000</v>
      </c>
      <c r="F8" s="51"/>
      <c r="G8" s="350">
        <f>H8+I8</f>
        <v>123786000</v>
      </c>
      <c r="H8" s="51">
        <v>123786000</v>
      </c>
      <c r="I8" s="51"/>
      <c r="J8" s="51"/>
    </row>
    <row r="9" spans="1:10" ht="39.9" customHeight="1" x14ac:dyDescent="0.25">
      <c r="A9" s="698"/>
      <c r="B9" s="351" t="s">
        <v>528</v>
      </c>
      <c r="C9" s="51"/>
      <c r="D9" s="51"/>
      <c r="E9" s="51"/>
      <c r="F9" s="51"/>
      <c r="G9" s="350">
        <f>H9+I9</f>
        <v>72274000</v>
      </c>
      <c r="H9" s="51">
        <v>50622000</v>
      </c>
      <c r="I9" s="51">
        <v>21652000</v>
      </c>
      <c r="J9" s="51"/>
    </row>
    <row r="10" spans="1:10" ht="39.9" customHeight="1" x14ac:dyDescent="0.3">
      <c r="A10" s="16"/>
      <c r="B10" s="107" t="s">
        <v>85</v>
      </c>
      <c r="C10" s="101">
        <f>C6</f>
        <v>445786000</v>
      </c>
      <c r="D10" s="101">
        <f>D6</f>
        <v>427423000</v>
      </c>
      <c r="E10" s="101">
        <f>E6</f>
        <v>18363000</v>
      </c>
      <c r="F10" s="101">
        <f>F6</f>
        <v>0</v>
      </c>
      <c r="G10" s="52">
        <f>H10+I10</f>
        <v>518060000</v>
      </c>
      <c r="H10" s="101">
        <f>H6</f>
        <v>496408000</v>
      </c>
      <c r="I10" s="101">
        <f>I6</f>
        <v>21652000</v>
      </c>
      <c r="J10" s="101">
        <f>J6</f>
        <v>0</v>
      </c>
    </row>
    <row r="11" spans="1:10" ht="39.9" customHeight="1" x14ac:dyDescent="0.25">
      <c r="B11" s="180" t="s">
        <v>292</v>
      </c>
      <c r="C11" s="180"/>
      <c r="D11" s="180"/>
      <c r="E11" s="180"/>
      <c r="F11" s="180"/>
      <c r="G11" s="180"/>
      <c r="H11" s="180"/>
    </row>
    <row r="12" spans="1:10" ht="39.9" customHeight="1" x14ac:dyDescent="0.25"/>
    <row r="43" spans="11:11" x14ac:dyDescent="0.25">
      <c r="K43" s="15"/>
    </row>
  </sheetData>
  <mergeCells count="13">
    <mergeCell ref="A6:A9"/>
    <mergeCell ref="E1:J1"/>
    <mergeCell ref="A2:A5"/>
    <mergeCell ref="B2:B5"/>
    <mergeCell ref="G2:J2"/>
    <mergeCell ref="G3:G5"/>
    <mergeCell ref="E3:E5"/>
    <mergeCell ref="C3:C5"/>
    <mergeCell ref="J3:J5"/>
    <mergeCell ref="I3:I5"/>
    <mergeCell ref="C2:F2"/>
    <mergeCell ref="D3:D5"/>
    <mergeCell ref="F3:F5"/>
  </mergeCells>
  <phoneticPr fontId="8" type="noConversion"/>
  <printOptions horizontalCentered="1"/>
  <pageMargins left="0.23622047244094491" right="0.23622047244094491" top="1.3385826771653544" bottom="0.19685039370078741" header="0.59055118110236227" footer="0.19685039370078741"/>
  <pageSetup paperSize="9" scale="84" orientation="landscape" horizontalDpi="4294967294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32"/>
  <sheetViews>
    <sheetView view="pageBreakPreview" topLeftCell="A13" zoomScale="80" zoomScaleNormal="80" zoomScaleSheetLayoutView="80" zoomScalePageLayoutView="80" workbookViewId="0">
      <selection activeCell="G30" sqref="G30"/>
    </sheetView>
  </sheetViews>
  <sheetFormatPr defaultColWidth="9.109375" defaultRowHeight="13.2" x14ac:dyDescent="0.25"/>
  <cols>
    <col min="1" max="1" width="6.109375" style="18" customWidth="1"/>
    <col min="2" max="2" width="41.88671875" style="18" customWidth="1"/>
    <col min="3" max="3" width="5.5546875" style="18" hidden="1" customWidth="1"/>
    <col min="4" max="4" width="13.88671875" style="18" customWidth="1"/>
    <col min="5" max="6" width="15.109375" style="18" customWidth="1"/>
    <col min="7" max="7" width="13.109375" style="18" customWidth="1"/>
    <col min="8" max="16384" width="9.109375" style="18"/>
  </cols>
  <sheetData>
    <row r="1" spans="1:7" ht="12.75" customHeight="1" x14ac:dyDescent="0.25">
      <c r="A1" s="19"/>
      <c r="B1" s="19"/>
      <c r="C1" s="19"/>
      <c r="D1" s="19"/>
      <c r="E1" s="19"/>
      <c r="F1" s="19"/>
    </row>
    <row r="2" spans="1:7" ht="13.8" thickBot="1" x14ac:dyDescent="0.3">
      <c r="A2" s="17"/>
      <c r="B2" s="17"/>
      <c r="C2" s="17"/>
      <c r="D2" s="17"/>
      <c r="E2" s="230"/>
      <c r="F2" s="230"/>
    </row>
    <row r="3" spans="1:7" ht="15.75" customHeight="1" thickBot="1" x14ac:dyDescent="0.3">
      <c r="A3" s="707" t="s">
        <v>21</v>
      </c>
      <c r="B3" s="708" t="s">
        <v>25</v>
      </c>
      <c r="C3" s="708"/>
      <c r="D3" s="226"/>
      <c r="E3" s="709" t="s">
        <v>765</v>
      </c>
      <c r="F3" s="709" t="s">
        <v>905</v>
      </c>
      <c r="G3" s="712" t="s">
        <v>26</v>
      </c>
    </row>
    <row r="4" spans="1:7" ht="15.75" customHeight="1" thickBot="1" x14ac:dyDescent="0.3">
      <c r="A4" s="707"/>
      <c r="B4" s="708"/>
      <c r="C4" s="708"/>
      <c r="D4" s="227" t="s">
        <v>492</v>
      </c>
      <c r="E4" s="710"/>
      <c r="F4" s="710"/>
      <c r="G4" s="713"/>
    </row>
    <row r="5" spans="1:7" ht="15.75" customHeight="1" thickBot="1" x14ac:dyDescent="0.3">
      <c r="A5" s="707"/>
      <c r="B5" s="708"/>
      <c r="C5" s="708"/>
      <c r="D5" s="227" t="s">
        <v>493</v>
      </c>
      <c r="E5" s="710"/>
      <c r="F5" s="710"/>
      <c r="G5" s="713"/>
    </row>
    <row r="6" spans="1:7" ht="15.75" customHeight="1" thickBot="1" x14ac:dyDescent="0.3">
      <c r="A6" s="707"/>
      <c r="B6" s="708"/>
      <c r="C6" s="708"/>
      <c r="D6" s="228"/>
      <c r="E6" s="711"/>
      <c r="F6" s="711"/>
      <c r="G6" s="714"/>
    </row>
    <row r="7" spans="1:7" ht="28.35" customHeight="1" x14ac:dyDescent="0.3">
      <c r="A7" s="162" t="s">
        <v>19</v>
      </c>
      <c r="B7" s="163" t="s">
        <v>400</v>
      </c>
      <c r="C7" s="164"/>
      <c r="D7" s="223"/>
      <c r="E7" s="223"/>
      <c r="F7" s="223"/>
      <c r="G7" s="161"/>
    </row>
    <row r="8" spans="1:7" ht="28.35" customHeight="1" x14ac:dyDescent="0.3">
      <c r="A8" s="162" t="s">
        <v>404</v>
      </c>
      <c r="B8" s="163" t="s">
        <v>401</v>
      </c>
      <c r="C8" s="164"/>
      <c r="D8" s="223"/>
      <c r="E8" s="223"/>
      <c r="F8" s="223"/>
      <c r="G8" s="161"/>
    </row>
    <row r="9" spans="1:7" ht="28.35" customHeight="1" x14ac:dyDescent="0.25">
      <c r="A9" s="47" t="s">
        <v>3</v>
      </c>
      <c r="B9" s="246" t="s">
        <v>287</v>
      </c>
      <c r="C9" s="247"/>
      <c r="D9" s="248">
        <v>5000000</v>
      </c>
      <c r="E9" s="248"/>
      <c r="F9" s="248"/>
      <c r="G9" s="249" t="s">
        <v>946</v>
      </c>
    </row>
    <row r="10" spans="1:7" ht="28.35" customHeight="1" x14ac:dyDescent="0.25">
      <c r="A10" s="47" t="s">
        <v>10</v>
      </c>
      <c r="B10" s="246" t="s">
        <v>83</v>
      </c>
      <c r="C10" s="247"/>
      <c r="D10" s="248">
        <v>10000000</v>
      </c>
      <c r="E10" s="248"/>
      <c r="F10" s="248"/>
      <c r="G10" s="249" t="s">
        <v>946</v>
      </c>
    </row>
    <row r="11" spans="1:7" ht="28.35" customHeight="1" x14ac:dyDescent="0.25">
      <c r="A11" s="47" t="s">
        <v>11</v>
      </c>
      <c r="B11" s="250" t="s">
        <v>80</v>
      </c>
      <c r="C11" s="247"/>
      <c r="D11" s="248">
        <v>400000</v>
      </c>
      <c r="E11" s="248">
        <v>400000</v>
      </c>
      <c r="F11" s="248">
        <v>400000</v>
      </c>
      <c r="G11" s="249" t="s">
        <v>946</v>
      </c>
    </row>
    <row r="12" spans="1:7" ht="28.35" customHeight="1" x14ac:dyDescent="0.25">
      <c r="A12" s="47" t="s">
        <v>6</v>
      </c>
      <c r="B12" s="250" t="s">
        <v>344</v>
      </c>
      <c r="C12" s="247"/>
      <c r="D12" s="248">
        <v>5000000</v>
      </c>
      <c r="E12" s="248">
        <v>604050</v>
      </c>
      <c r="F12" s="248">
        <v>604050</v>
      </c>
      <c r="G12" s="249" t="s">
        <v>946</v>
      </c>
    </row>
    <row r="13" spans="1:7" ht="28.35" customHeight="1" x14ac:dyDescent="0.25">
      <c r="A13" s="47" t="s">
        <v>7</v>
      </c>
      <c r="B13" s="250" t="s">
        <v>520</v>
      </c>
      <c r="C13" s="247"/>
      <c r="D13" s="248">
        <v>2500000</v>
      </c>
      <c r="E13" s="248"/>
      <c r="F13" s="248"/>
      <c r="G13" s="249" t="s">
        <v>946</v>
      </c>
    </row>
    <row r="14" spans="1:7" ht="28.35" customHeight="1" x14ac:dyDescent="0.25">
      <c r="A14" s="47" t="s">
        <v>22</v>
      </c>
      <c r="B14" s="250" t="s">
        <v>711</v>
      </c>
      <c r="C14" s="247"/>
      <c r="D14" s="248">
        <v>10000000</v>
      </c>
      <c r="E14" s="248"/>
      <c r="F14" s="248"/>
      <c r="G14" s="249" t="s">
        <v>946</v>
      </c>
    </row>
    <row r="15" spans="1:7" ht="27.75" customHeight="1" x14ac:dyDescent="0.25">
      <c r="A15" s="47" t="s">
        <v>17</v>
      </c>
      <c r="B15" s="250" t="s">
        <v>407</v>
      </c>
      <c r="C15" s="247"/>
      <c r="D15" s="248">
        <v>2000000</v>
      </c>
      <c r="E15" s="248">
        <v>2000000</v>
      </c>
      <c r="F15" s="248">
        <v>2000000</v>
      </c>
      <c r="G15" s="249" t="s">
        <v>946</v>
      </c>
    </row>
    <row r="16" spans="1:7" ht="27.75" customHeight="1" x14ac:dyDescent="0.25">
      <c r="A16" s="47" t="s">
        <v>23</v>
      </c>
      <c r="B16" s="240" t="s">
        <v>863</v>
      </c>
      <c r="C16" s="247"/>
      <c r="D16" s="248"/>
      <c r="E16" s="248">
        <v>15875000</v>
      </c>
      <c r="F16" s="248">
        <v>15875000</v>
      </c>
      <c r="G16" s="249" t="s">
        <v>946</v>
      </c>
    </row>
    <row r="17" spans="1:7" ht="27.75" customHeight="1" x14ac:dyDescent="0.25">
      <c r="A17" s="47" t="s">
        <v>352</v>
      </c>
      <c r="B17" s="240" t="s">
        <v>865</v>
      </c>
      <c r="C17" s="247"/>
      <c r="D17" s="248"/>
      <c r="E17" s="248">
        <v>3683000</v>
      </c>
      <c r="F17" s="248">
        <v>3683000</v>
      </c>
      <c r="G17" s="249" t="s">
        <v>946</v>
      </c>
    </row>
    <row r="18" spans="1:7" ht="28.35" customHeight="1" x14ac:dyDescent="0.25">
      <c r="A18" s="105"/>
      <c r="B18" s="253" t="s">
        <v>402</v>
      </c>
      <c r="C18" s="247"/>
      <c r="D18" s="254">
        <f>SUM(D9:D17)</f>
        <v>34900000</v>
      </c>
      <c r="E18" s="254">
        <f>SUM(E9:E17)</f>
        <v>22562050</v>
      </c>
      <c r="F18" s="254">
        <f>SUM(F9:F17)</f>
        <v>22562050</v>
      </c>
      <c r="G18" s="251"/>
    </row>
    <row r="19" spans="1:7" ht="28.35" customHeight="1" x14ac:dyDescent="0.3">
      <c r="A19" s="224" t="s">
        <v>405</v>
      </c>
      <c r="B19" s="255" t="s">
        <v>403</v>
      </c>
      <c r="C19" s="247"/>
      <c r="D19" s="248"/>
      <c r="E19" s="248"/>
      <c r="F19" s="248"/>
      <c r="G19" s="251"/>
    </row>
    <row r="20" spans="1:7" ht="28.35" customHeight="1" x14ac:dyDescent="0.25">
      <c r="A20" s="47" t="s">
        <v>2</v>
      </c>
      <c r="B20" s="250" t="s">
        <v>343</v>
      </c>
      <c r="C20" s="247"/>
      <c r="D20" s="248">
        <v>10000000</v>
      </c>
      <c r="E20" s="248">
        <v>9250700</v>
      </c>
      <c r="F20" s="248">
        <v>8850650</v>
      </c>
      <c r="G20" s="249" t="s">
        <v>946</v>
      </c>
    </row>
    <row r="21" spans="1:7" ht="28.35" customHeight="1" x14ac:dyDescent="0.25">
      <c r="A21" s="47" t="s">
        <v>4</v>
      </c>
      <c r="B21" s="250" t="s">
        <v>82</v>
      </c>
      <c r="C21" s="247"/>
      <c r="D21" s="248">
        <v>4000000</v>
      </c>
      <c r="E21" s="248"/>
      <c r="F21" s="248"/>
      <c r="G21" s="249" t="s">
        <v>946</v>
      </c>
    </row>
    <row r="22" spans="1:7" ht="28.35" customHeight="1" x14ac:dyDescent="0.25">
      <c r="A22" s="47" t="s">
        <v>5</v>
      </c>
      <c r="B22" s="250" t="s">
        <v>74</v>
      </c>
      <c r="C22" s="247"/>
      <c r="D22" s="248">
        <v>400000</v>
      </c>
      <c r="E22" s="248">
        <v>400000</v>
      </c>
      <c r="F22" s="248">
        <v>400000</v>
      </c>
      <c r="G22" s="249" t="s">
        <v>946</v>
      </c>
    </row>
    <row r="23" spans="1:7" ht="28.35" customHeight="1" x14ac:dyDescent="0.25">
      <c r="A23" s="47" t="s">
        <v>6</v>
      </c>
      <c r="B23" s="390" t="s">
        <v>153</v>
      </c>
      <c r="C23" s="256"/>
      <c r="D23" s="248">
        <v>2000000</v>
      </c>
      <c r="E23" s="248"/>
      <c r="F23" s="248"/>
      <c r="G23" s="249" t="s">
        <v>946</v>
      </c>
    </row>
    <row r="24" spans="1:7" ht="28.35" customHeight="1" x14ac:dyDescent="0.25">
      <c r="A24" s="47" t="s">
        <v>8</v>
      </c>
      <c r="B24" s="240" t="s">
        <v>447</v>
      </c>
      <c r="C24" s="256"/>
      <c r="D24" s="252">
        <v>3000000</v>
      </c>
      <c r="E24" s="252">
        <v>3000000</v>
      </c>
      <c r="F24" s="252"/>
      <c r="G24" s="249" t="s">
        <v>946</v>
      </c>
    </row>
    <row r="25" spans="1:7" ht="28.35" customHeight="1" x14ac:dyDescent="0.25">
      <c r="A25" s="47" t="s">
        <v>22</v>
      </c>
      <c r="B25" s="240" t="s">
        <v>942</v>
      </c>
      <c r="C25" s="256"/>
      <c r="D25" s="252"/>
      <c r="E25" s="252"/>
      <c r="F25" s="252"/>
      <c r="G25" s="251"/>
    </row>
    <row r="26" spans="1:7" ht="28.35" customHeight="1" x14ac:dyDescent="0.25">
      <c r="A26" s="47" t="s">
        <v>17</v>
      </c>
      <c r="B26" s="240" t="s">
        <v>944</v>
      </c>
      <c r="C26" s="256"/>
      <c r="D26" s="252"/>
      <c r="E26" s="252"/>
      <c r="F26" s="252">
        <v>2752500</v>
      </c>
      <c r="G26" s="249" t="s">
        <v>946</v>
      </c>
    </row>
    <row r="27" spans="1:7" ht="28.35" customHeight="1" x14ac:dyDescent="0.25">
      <c r="A27" s="47" t="s">
        <v>23</v>
      </c>
      <c r="B27" s="240" t="s">
        <v>943</v>
      </c>
      <c r="C27" s="256"/>
      <c r="D27" s="252"/>
      <c r="E27" s="252"/>
      <c r="F27" s="252">
        <v>3000000</v>
      </c>
      <c r="G27" s="249" t="s">
        <v>946</v>
      </c>
    </row>
    <row r="28" spans="1:7" ht="28.35" customHeight="1" x14ac:dyDescent="0.25">
      <c r="A28" s="105"/>
      <c r="B28" s="253" t="s">
        <v>406</v>
      </c>
      <c r="C28" s="256"/>
      <c r="D28" s="257">
        <f>SUM(D20:D27)</f>
        <v>19400000</v>
      </c>
      <c r="E28" s="257">
        <f>SUM(E20:E27)</f>
        <v>12650700</v>
      </c>
      <c r="F28" s="257">
        <f>SUM(F20:F27)</f>
        <v>15003150</v>
      </c>
      <c r="G28" s="251"/>
    </row>
    <row r="29" spans="1:7" ht="28.35" customHeight="1" x14ac:dyDescent="0.25">
      <c r="A29" s="47"/>
      <c r="B29" s="258" t="s">
        <v>288</v>
      </c>
      <c r="C29" s="259"/>
      <c r="D29" s="254">
        <f>D18+D28</f>
        <v>54300000</v>
      </c>
      <c r="E29" s="254">
        <f>E18+E28</f>
        <v>35212750</v>
      </c>
      <c r="F29" s="254">
        <f>F18+F28</f>
        <v>37565200</v>
      </c>
      <c r="G29" s="251"/>
    </row>
    <row r="30" spans="1:7" ht="28.35" customHeight="1" x14ac:dyDescent="0.25">
      <c r="A30" s="47" t="s">
        <v>2</v>
      </c>
      <c r="B30" s="260" t="s">
        <v>437</v>
      </c>
      <c r="C30" s="259"/>
      <c r="D30" s="248">
        <v>14038000</v>
      </c>
      <c r="E30" s="248">
        <v>61719014</v>
      </c>
      <c r="F30" s="248">
        <v>54051879</v>
      </c>
      <c r="G30" s="249" t="s">
        <v>946</v>
      </c>
    </row>
    <row r="31" spans="1:7" ht="28.35" customHeight="1" thickBot="1" x14ac:dyDescent="0.3">
      <c r="A31" s="208"/>
      <c r="B31" s="261" t="s">
        <v>290</v>
      </c>
      <c r="C31" s="262"/>
      <c r="D31" s="263">
        <f>SUM(D29:D30)</f>
        <v>68338000</v>
      </c>
      <c r="E31" s="263">
        <f>SUM(E29:E30)</f>
        <v>96931764</v>
      </c>
      <c r="F31" s="263">
        <f>SUM(F29:F30)</f>
        <v>91617079</v>
      </c>
      <c r="G31" s="264"/>
    </row>
    <row r="32" spans="1:7" ht="16.5" customHeight="1" x14ac:dyDescent="0.25"/>
  </sheetData>
  <mergeCells count="6">
    <mergeCell ref="A3:A6"/>
    <mergeCell ref="B3:B6"/>
    <mergeCell ref="C3:C6"/>
    <mergeCell ref="E3:E6"/>
    <mergeCell ref="G3:G6"/>
    <mergeCell ref="F3:F6"/>
  </mergeCells>
  <phoneticPr fontId="8" type="noConversion"/>
  <printOptions horizontalCentered="1"/>
  <pageMargins left="0.23622047244094491" right="0.23622047244094491" top="1.2598425196850394" bottom="0.19685039370078741" header="0.43307086614173229" footer="0.19685039370078741"/>
  <pageSetup paperSize="9" scale="98" fitToWidth="0" orientation="portrait" horizontalDpi="4294967294" r:id="rId1"/>
  <headerFooter alignWithMargins="0">
    <oddHeader>&amp;C&amp;"Garamond,Félkövér"&amp;14 ..../2016. (....) számú költségvetési rendelethez
ZALAKAROS VÁROS ÖNKORMÁNYZAT 2016.ÉVI TARTALÉKA&amp;R
forintban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8"/>
  <sheetViews>
    <sheetView zoomScaleNormal="100" workbookViewId="0">
      <selection activeCell="B5" sqref="B5:D5"/>
    </sheetView>
  </sheetViews>
  <sheetFormatPr defaultColWidth="9.109375" defaultRowHeight="13.2" x14ac:dyDescent="0.25"/>
  <cols>
    <col min="1" max="1" width="8.88671875" style="35" customWidth="1"/>
    <col min="2" max="2" width="8.109375" style="35" customWidth="1"/>
    <col min="3" max="3" width="8.33203125" style="35" customWidth="1"/>
    <col min="4" max="4" width="48.44140625" style="35" customWidth="1"/>
    <col min="5" max="5" width="13.33203125" style="35" customWidth="1"/>
    <col min="6" max="6" width="12.5546875" style="35" customWidth="1"/>
    <col min="7" max="7" width="12.6640625" style="35" bestFit="1" customWidth="1"/>
    <col min="8" max="8" width="12.88671875" style="35" customWidth="1"/>
    <col min="9" max="9" width="13.109375" style="35" customWidth="1"/>
    <col min="10" max="10" width="12.6640625" style="35" customWidth="1"/>
    <col min="11" max="11" width="13.88671875" style="35" customWidth="1"/>
    <col min="12" max="12" width="12.88671875" style="35" customWidth="1"/>
    <col min="13" max="13" width="13.44140625" style="35" customWidth="1"/>
    <col min="14" max="14" width="13" style="35" customWidth="1"/>
    <col min="15" max="15" width="15.33203125" style="35" customWidth="1"/>
    <col min="16" max="16384" width="9.109375" style="35"/>
  </cols>
  <sheetData>
    <row r="1" spans="1:15" x14ac:dyDescent="0.25">
      <c r="N1" s="41"/>
    </row>
    <row r="2" spans="1:15" ht="16.5" customHeight="1" x14ac:dyDescent="0.25">
      <c r="A2" s="722" t="s">
        <v>0</v>
      </c>
      <c r="B2" s="725" t="s">
        <v>55</v>
      </c>
      <c r="C2" s="726"/>
      <c r="D2" s="727"/>
      <c r="E2" s="719" t="s">
        <v>496</v>
      </c>
      <c r="F2" s="738" t="s">
        <v>293</v>
      </c>
      <c r="G2" s="738"/>
      <c r="H2" s="738"/>
      <c r="I2" s="738"/>
      <c r="J2" s="738"/>
      <c r="K2" s="738"/>
      <c r="L2" s="738"/>
      <c r="M2" s="738"/>
      <c r="N2" s="738"/>
      <c r="O2" s="738"/>
    </row>
    <row r="3" spans="1:15" ht="17.25" customHeight="1" x14ac:dyDescent="0.25">
      <c r="A3" s="723"/>
      <c r="B3" s="728"/>
      <c r="C3" s="729"/>
      <c r="D3" s="730"/>
      <c r="E3" s="720"/>
      <c r="F3" s="352" t="s">
        <v>530</v>
      </c>
      <c r="G3" s="352">
        <v>2018</v>
      </c>
      <c r="H3" s="352">
        <v>2019</v>
      </c>
      <c r="I3" s="352">
        <v>2020</v>
      </c>
      <c r="J3" s="352">
        <v>2021</v>
      </c>
      <c r="K3" s="352">
        <v>2022</v>
      </c>
      <c r="L3" s="352">
        <v>2023</v>
      </c>
      <c r="M3" s="352">
        <v>2024</v>
      </c>
      <c r="N3" s="352">
        <v>2025</v>
      </c>
      <c r="O3" s="715" t="s">
        <v>85</v>
      </c>
    </row>
    <row r="4" spans="1:15" ht="12" customHeight="1" x14ac:dyDescent="0.25">
      <c r="A4" s="724"/>
      <c r="B4" s="731"/>
      <c r="C4" s="732"/>
      <c r="D4" s="733"/>
      <c r="E4" s="721"/>
      <c r="F4" s="715" t="s">
        <v>202</v>
      </c>
      <c r="G4" s="715"/>
      <c r="H4" s="715"/>
      <c r="I4" s="715"/>
      <c r="J4" s="715"/>
      <c r="K4" s="715"/>
      <c r="L4" s="715"/>
      <c r="M4" s="715"/>
      <c r="N4" s="715"/>
      <c r="O4" s="715"/>
    </row>
    <row r="5" spans="1:15" ht="35.1" customHeight="1" x14ac:dyDescent="0.25">
      <c r="A5" s="353" t="s">
        <v>2</v>
      </c>
      <c r="B5" s="737" t="s">
        <v>542</v>
      </c>
      <c r="C5" s="737"/>
      <c r="D5" s="737"/>
      <c r="E5" s="354">
        <v>10000000</v>
      </c>
      <c r="F5" s="354">
        <v>10000000</v>
      </c>
      <c r="G5" s="354">
        <v>10000000</v>
      </c>
      <c r="H5" s="354">
        <v>10000000</v>
      </c>
      <c r="I5" s="354">
        <v>10000000</v>
      </c>
      <c r="J5" s="354">
        <v>10000000</v>
      </c>
      <c r="K5" s="354">
        <v>10000000</v>
      </c>
      <c r="L5" s="354">
        <v>10000000</v>
      </c>
      <c r="M5" s="354">
        <v>10000000</v>
      </c>
      <c r="N5" s="354">
        <v>10000000</v>
      </c>
      <c r="O5" s="355">
        <f>SUM(E5:N5)</f>
        <v>100000000</v>
      </c>
    </row>
    <row r="6" spans="1:15" ht="35.1" customHeight="1" x14ac:dyDescent="0.25">
      <c r="A6" s="353" t="s">
        <v>4</v>
      </c>
      <c r="B6" s="737" t="s">
        <v>529</v>
      </c>
      <c r="C6" s="737"/>
      <c r="D6" s="737"/>
      <c r="E6" s="354">
        <v>2500000</v>
      </c>
      <c r="F6" s="354">
        <v>2500000</v>
      </c>
      <c r="G6" s="354">
        <v>1945000</v>
      </c>
      <c r="H6" s="354">
        <v>1690000</v>
      </c>
      <c r="I6" s="354">
        <v>1440000</v>
      </c>
      <c r="J6" s="354">
        <v>1180000</v>
      </c>
      <c r="K6" s="354">
        <v>925000</v>
      </c>
      <c r="L6" s="354">
        <v>670000</v>
      </c>
      <c r="M6" s="354">
        <v>415000</v>
      </c>
      <c r="N6" s="354">
        <v>160000</v>
      </c>
      <c r="O6" s="355">
        <f>SUM(E6:N6)</f>
        <v>13425000</v>
      </c>
    </row>
    <row r="7" spans="1:15" ht="35.1" customHeight="1" x14ac:dyDescent="0.25">
      <c r="A7" s="353" t="s">
        <v>5</v>
      </c>
      <c r="B7" s="734" t="s">
        <v>707</v>
      </c>
      <c r="C7" s="735"/>
      <c r="D7" s="736"/>
      <c r="E7" s="354">
        <v>2305000</v>
      </c>
      <c r="F7" s="354">
        <v>2305000</v>
      </c>
      <c r="G7" s="354">
        <v>3820000</v>
      </c>
      <c r="H7" s="354"/>
      <c r="I7" s="354"/>
      <c r="J7" s="354"/>
      <c r="K7" s="354"/>
      <c r="L7" s="354"/>
      <c r="M7" s="354"/>
      <c r="N7" s="354"/>
      <c r="O7" s="355">
        <f>SUM(E7:N7)</f>
        <v>8430000</v>
      </c>
    </row>
    <row r="8" spans="1:15" ht="35.1" customHeight="1" x14ac:dyDescent="0.25">
      <c r="A8" s="356"/>
      <c r="B8" s="716" t="s">
        <v>85</v>
      </c>
      <c r="C8" s="717"/>
      <c r="D8" s="718"/>
      <c r="E8" s="355">
        <f>SUM(E5:E7)</f>
        <v>14805000</v>
      </c>
      <c r="F8" s="355">
        <f t="shared" ref="F8:O8" si="0">SUM(F5:F7)</f>
        <v>14805000</v>
      </c>
      <c r="G8" s="355">
        <f t="shared" si="0"/>
        <v>15765000</v>
      </c>
      <c r="H8" s="355">
        <f t="shared" si="0"/>
        <v>11690000</v>
      </c>
      <c r="I8" s="355">
        <f t="shared" si="0"/>
        <v>11440000</v>
      </c>
      <c r="J8" s="355">
        <f t="shared" si="0"/>
        <v>11180000</v>
      </c>
      <c r="K8" s="355">
        <f t="shared" si="0"/>
        <v>10925000</v>
      </c>
      <c r="L8" s="355">
        <f t="shared" si="0"/>
        <v>10670000</v>
      </c>
      <c r="M8" s="355">
        <f t="shared" si="0"/>
        <v>10415000</v>
      </c>
      <c r="N8" s="355">
        <f t="shared" si="0"/>
        <v>10160000</v>
      </c>
      <c r="O8" s="355">
        <f t="shared" si="0"/>
        <v>121855000</v>
      </c>
    </row>
  </sheetData>
  <mergeCells count="10">
    <mergeCell ref="F4:N4"/>
    <mergeCell ref="O3:O4"/>
    <mergeCell ref="B8:D8"/>
    <mergeCell ref="E2:E4"/>
    <mergeCell ref="A2:A4"/>
    <mergeCell ref="B2:D4"/>
    <mergeCell ref="B7:D7"/>
    <mergeCell ref="B5:D5"/>
    <mergeCell ref="B6:D6"/>
    <mergeCell ref="F2:O2"/>
  </mergeCells>
  <phoneticPr fontId="8" type="noConversion"/>
  <printOptions horizontalCentered="1"/>
  <pageMargins left="0.23622047244094491" right="0.23622047244094491" top="1.54" bottom="0.19" header="0.45" footer="0.19"/>
  <pageSetup paperSize="9" scale="66" orientation="landscape" r:id="rId1"/>
  <headerFooter alignWithMargins="0">
    <oddHeader>&amp;C&amp;"Garamond,Félkövér"&amp;14.../2016. (....) számú költségvetési rendelethez
ZALAKAROS VÁROS ÖNKORMÁNYZAT 
TÖBB ÉVES KIHATÁSSAL JÁRÓ ELŐIRÁNYZATA ÉVES BONTÁSBAN&amp;R&amp;A
&amp;P.oldal
forintban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22"/>
  <sheetViews>
    <sheetView zoomScaleNormal="100" workbookViewId="0">
      <selection activeCell="J11" sqref="J11"/>
    </sheetView>
  </sheetViews>
  <sheetFormatPr defaultColWidth="9.109375" defaultRowHeight="13.2" x14ac:dyDescent="0.25"/>
  <cols>
    <col min="1" max="1" width="3.6640625" style="32" customWidth="1"/>
    <col min="2" max="2" width="9.109375" style="32"/>
    <col min="3" max="3" width="8.44140625" style="32" customWidth="1"/>
    <col min="4" max="4" width="22.88671875" style="32" customWidth="1"/>
    <col min="5" max="5" width="25.5546875" style="32" customWidth="1"/>
    <col min="6" max="6" width="10.88671875" style="32" customWidth="1"/>
    <col min="7" max="7" width="11.109375" style="32" customWidth="1"/>
    <col min="8" max="8" width="16.6640625" style="32" customWidth="1"/>
    <col min="9" max="9" width="9.109375" style="32"/>
    <col min="10" max="10" width="11.109375" style="32" customWidth="1"/>
    <col min="11" max="11" width="11.44140625" style="32" customWidth="1"/>
    <col min="12" max="16384" width="9.109375" style="32"/>
  </cols>
  <sheetData>
    <row r="1" spans="1:11" x14ac:dyDescent="0.25">
      <c r="J1" s="739"/>
      <c r="K1" s="739"/>
    </row>
    <row r="2" spans="1:11" ht="24.9" customHeight="1" x14ac:dyDescent="0.25">
      <c r="A2" s="740" t="s">
        <v>24</v>
      </c>
      <c r="B2" s="740" t="s">
        <v>29</v>
      </c>
      <c r="C2" s="740"/>
      <c r="D2" s="740"/>
      <c r="E2" s="742" t="s">
        <v>69</v>
      </c>
      <c r="F2" s="742"/>
      <c r="G2" s="742"/>
      <c r="H2" s="742" t="s">
        <v>70</v>
      </c>
      <c r="I2" s="742"/>
      <c r="J2" s="742"/>
      <c r="K2" s="33" t="s">
        <v>13</v>
      </c>
    </row>
    <row r="3" spans="1:11" ht="24.9" customHeight="1" x14ac:dyDescent="0.25">
      <c r="A3" s="740"/>
      <c r="B3" s="740"/>
      <c r="C3" s="740"/>
      <c r="D3" s="740"/>
      <c r="E3" s="740" t="s">
        <v>30</v>
      </c>
      <c r="F3" s="740" t="s">
        <v>31</v>
      </c>
      <c r="G3" s="740" t="s">
        <v>773</v>
      </c>
      <c r="H3" s="740" t="s">
        <v>30</v>
      </c>
      <c r="I3" s="740" t="s">
        <v>31</v>
      </c>
      <c r="J3" s="740" t="s">
        <v>773</v>
      </c>
      <c r="K3" s="741" t="s">
        <v>512</v>
      </c>
    </row>
    <row r="4" spans="1:11" ht="24.9" customHeight="1" x14ac:dyDescent="0.25">
      <c r="A4" s="740"/>
      <c r="B4" s="740"/>
      <c r="C4" s="740"/>
      <c r="D4" s="740"/>
      <c r="E4" s="740"/>
      <c r="F4" s="740"/>
      <c r="G4" s="740"/>
      <c r="H4" s="740"/>
      <c r="I4" s="740"/>
      <c r="J4" s="740"/>
      <c r="K4" s="741"/>
    </row>
    <row r="5" spans="1:11" ht="24.9" customHeight="1" x14ac:dyDescent="0.25">
      <c r="A5" s="58" t="s">
        <v>37</v>
      </c>
      <c r="B5" s="750" t="s">
        <v>71</v>
      </c>
      <c r="C5" s="751"/>
      <c r="D5" s="752"/>
      <c r="E5" s="58"/>
      <c r="F5" s="58"/>
      <c r="G5" s="58"/>
      <c r="H5" s="58"/>
      <c r="I5" s="58"/>
      <c r="J5" s="58"/>
      <c r="K5" s="59"/>
    </row>
    <row r="6" spans="1:11" ht="50.1" customHeight="1" x14ac:dyDescent="0.25">
      <c r="A6" s="34" t="s">
        <v>3</v>
      </c>
      <c r="B6" s="744" t="s">
        <v>32</v>
      </c>
      <c r="C6" s="745"/>
      <c r="D6" s="745"/>
      <c r="E6" s="44" t="s">
        <v>78</v>
      </c>
      <c r="F6" s="81" t="s">
        <v>77</v>
      </c>
      <c r="G6" s="85">
        <v>6711000</v>
      </c>
      <c r="H6" s="42" t="s">
        <v>54</v>
      </c>
      <c r="I6" s="42" t="s">
        <v>54</v>
      </c>
      <c r="J6" s="42" t="s">
        <v>54</v>
      </c>
      <c r="K6" s="85">
        <f>SUM(G6:J6)</f>
        <v>6711000</v>
      </c>
    </row>
    <row r="7" spans="1:11" ht="30" customHeight="1" x14ac:dyDescent="0.25">
      <c r="A7" s="34" t="s">
        <v>10</v>
      </c>
      <c r="B7" s="744" t="s">
        <v>33</v>
      </c>
      <c r="C7" s="745"/>
      <c r="D7" s="745"/>
      <c r="E7" s="42" t="s">
        <v>54</v>
      </c>
      <c r="F7" s="42" t="s">
        <v>54</v>
      </c>
      <c r="G7" s="42" t="s">
        <v>54</v>
      </c>
      <c r="H7" s="42" t="s">
        <v>54</v>
      </c>
      <c r="I7" s="42" t="s">
        <v>54</v>
      </c>
      <c r="J7" s="42" t="s">
        <v>54</v>
      </c>
      <c r="K7" s="42" t="s">
        <v>54</v>
      </c>
    </row>
    <row r="8" spans="1:11" ht="30" customHeight="1" x14ac:dyDescent="0.25">
      <c r="A8" s="34" t="s">
        <v>11</v>
      </c>
      <c r="B8" s="744" t="s">
        <v>34</v>
      </c>
      <c r="C8" s="745"/>
      <c r="D8" s="745"/>
      <c r="E8" s="42" t="s">
        <v>54</v>
      </c>
      <c r="F8" s="46">
        <v>0.28999999999999998</v>
      </c>
      <c r="G8" s="85">
        <v>5070000</v>
      </c>
      <c r="H8" s="42" t="s">
        <v>54</v>
      </c>
      <c r="I8" s="42" t="s">
        <v>54</v>
      </c>
      <c r="J8" s="42" t="s">
        <v>54</v>
      </c>
      <c r="K8" s="85">
        <f>SUM(G8)</f>
        <v>5070000</v>
      </c>
    </row>
    <row r="9" spans="1:11" ht="30" customHeight="1" x14ac:dyDescent="0.25">
      <c r="A9" s="34" t="s">
        <v>12</v>
      </c>
      <c r="B9" s="744" t="s">
        <v>35</v>
      </c>
      <c r="C9" s="745"/>
      <c r="D9" s="745"/>
      <c r="E9" s="42" t="s">
        <v>54</v>
      </c>
      <c r="F9" s="42" t="s">
        <v>54</v>
      </c>
      <c r="G9" s="42" t="s">
        <v>54</v>
      </c>
      <c r="H9" s="42" t="s">
        <v>54</v>
      </c>
      <c r="I9" s="42" t="s">
        <v>54</v>
      </c>
      <c r="J9" s="42" t="s">
        <v>54</v>
      </c>
      <c r="K9" s="44" t="s">
        <v>54</v>
      </c>
    </row>
    <row r="10" spans="1:11" ht="33" customHeight="1" x14ac:dyDescent="0.25">
      <c r="A10" s="34" t="s">
        <v>7</v>
      </c>
      <c r="B10" s="744" t="s">
        <v>36</v>
      </c>
      <c r="C10" s="745"/>
      <c r="D10" s="745"/>
      <c r="E10" s="43" t="s">
        <v>62</v>
      </c>
      <c r="F10" s="44" t="s">
        <v>66</v>
      </c>
      <c r="G10" s="45">
        <v>390000</v>
      </c>
      <c r="H10" s="43" t="s">
        <v>65</v>
      </c>
      <c r="I10" s="48">
        <v>1</v>
      </c>
      <c r="J10" s="45">
        <v>211000</v>
      </c>
      <c r="K10" s="85">
        <f>SUM(G10+J10)</f>
        <v>601000</v>
      </c>
    </row>
    <row r="11" spans="1:11" ht="33" customHeight="1" x14ac:dyDescent="0.25">
      <c r="A11" s="34"/>
      <c r="B11" s="749" t="s">
        <v>283</v>
      </c>
      <c r="C11" s="749"/>
      <c r="D11" s="749"/>
      <c r="E11" s="54"/>
      <c r="F11" s="55"/>
      <c r="G11" s="84">
        <f>SUM(G6:G10)</f>
        <v>12171000</v>
      </c>
      <c r="H11" s="54"/>
      <c r="I11" s="57"/>
      <c r="J11" s="56">
        <f>SUM(J10)</f>
        <v>211000</v>
      </c>
      <c r="K11" s="175">
        <f>SUM(K6:K10)</f>
        <v>12382000</v>
      </c>
    </row>
    <row r="12" spans="1:11" ht="33" customHeight="1" x14ac:dyDescent="0.25">
      <c r="A12" s="34"/>
      <c r="B12" s="744"/>
      <c r="C12" s="745"/>
      <c r="D12" s="745"/>
      <c r="E12" s="43"/>
      <c r="F12" s="176"/>
      <c r="G12" s="45"/>
      <c r="H12" s="43"/>
      <c r="I12" s="48"/>
      <c r="J12" s="45"/>
      <c r="K12" s="85"/>
    </row>
    <row r="13" spans="1:11" ht="33" customHeight="1" x14ac:dyDescent="0.25">
      <c r="A13" s="53"/>
      <c r="B13" s="746" t="s">
        <v>291</v>
      </c>
      <c r="C13" s="747"/>
      <c r="D13" s="748"/>
      <c r="E13" s="54"/>
      <c r="F13" s="55"/>
      <c r="G13" s="84">
        <f>SUM(G11:G12)</f>
        <v>12171000</v>
      </c>
      <c r="H13" s="54"/>
      <c r="I13" s="57"/>
      <c r="J13" s="56">
        <f>SUM(J11:J12)</f>
        <v>211000</v>
      </c>
      <c r="K13" s="84">
        <f>SUM(K11:K12)</f>
        <v>12382000</v>
      </c>
    </row>
    <row r="14" spans="1:11" x14ac:dyDescent="0.25">
      <c r="B14" s="743"/>
      <c r="C14" s="743"/>
      <c r="D14" s="743"/>
    </row>
    <row r="22" spans="4:4" x14ac:dyDescent="0.25">
      <c r="D22" s="50"/>
    </row>
  </sheetData>
  <mergeCells count="22">
    <mergeCell ref="B2:D4"/>
    <mergeCell ref="B5:D5"/>
    <mergeCell ref="F3:F4"/>
    <mergeCell ref="G3:G4"/>
    <mergeCell ref="A2:A4"/>
    <mergeCell ref="B14:D14"/>
    <mergeCell ref="B9:D9"/>
    <mergeCell ref="B10:D10"/>
    <mergeCell ref="B6:D6"/>
    <mergeCell ref="B7:D7"/>
    <mergeCell ref="B13:D13"/>
    <mergeCell ref="B8:D8"/>
    <mergeCell ref="B11:D11"/>
    <mergeCell ref="B12:D12"/>
    <mergeCell ref="J1:K1"/>
    <mergeCell ref="J3:J4"/>
    <mergeCell ref="K3:K4"/>
    <mergeCell ref="E2:G2"/>
    <mergeCell ref="H2:J2"/>
    <mergeCell ref="E3:E4"/>
    <mergeCell ref="H3:H4"/>
    <mergeCell ref="I3:I4"/>
  </mergeCells>
  <phoneticPr fontId="8" type="noConversion"/>
  <printOptions horizontalCentered="1"/>
  <pageMargins left="0.23622047244094491" right="0.23622047244094491" top="1.1299999999999999" bottom="0.19" header="0.37" footer="0.19"/>
  <pageSetup paperSize="9" orientation="landscape" horizontalDpi="4294967294" r:id="rId1"/>
  <headerFooter alignWithMargins="0">
    <oddHeader>&amp;C&amp;"Garamond,Félkövér"&amp;14../2016. (...) számú költségvetési rendelethez
ZALAKAROS VÁROS ÖNKORMÁNYZATA
2016.ÉVI KÖZVETETT TÁMOGATÁSAI
&amp;R&amp;A
&amp;P.oldal
forintban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30"/>
  <sheetViews>
    <sheetView topLeftCell="A7" zoomScaleNormal="100" zoomScalePageLayoutView="60" workbookViewId="0">
      <selection activeCell="U25" sqref="U25"/>
    </sheetView>
  </sheetViews>
  <sheetFormatPr defaultColWidth="9.109375" defaultRowHeight="13.2" x14ac:dyDescent="0.25"/>
  <cols>
    <col min="1" max="1" width="3" style="37" customWidth="1"/>
    <col min="2" max="2" width="31.44140625" style="37" customWidth="1"/>
    <col min="3" max="3" width="13.6640625" style="37" customWidth="1"/>
    <col min="4" max="4" width="12" style="37" customWidth="1"/>
    <col min="5" max="5" width="13.109375" style="37" customWidth="1"/>
    <col min="6" max="6" width="13" style="37" customWidth="1"/>
    <col min="7" max="7" width="13.109375" style="37" customWidth="1"/>
    <col min="8" max="8" width="13.6640625" style="37" customWidth="1"/>
    <col min="9" max="10" width="11.33203125" style="37" customWidth="1"/>
    <col min="11" max="11" width="12.5546875" style="37" customWidth="1"/>
    <col min="12" max="12" width="13.5546875" style="37" customWidth="1"/>
    <col min="13" max="13" width="11.88671875" style="37" customWidth="1"/>
    <col min="14" max="14" width="13" style="37" customWidth="1"/>
    <col min="15" max="15" width="14" style="37" customWidth="1"/>
    <col min="16" max="16384" width="9.109375" style="37"/>
  </cols>
  <sheetData>
    <row r="1" spans="1:15" ht="3.75" customHeight="1" x14ac:dyDescent="0.25">
      <c r="M1" s="753" t="s">
        <v>20</v>
      </c>
      <c r="N1" s="753"/>
      <c r="O1" s="753"/>
    </row>
    <row r="2" spans="1:15" ht="28.35" customHeight="1" x14ac:dyDescent="0.25">
      <c r="A2" s="38" t="s">
        <v>294</v>
      </c>
      <c r="B2" s="182" t="s">
        <v>15</v>
      </c>
      <c r="C2" s="182" t="s">
        <v>39</v>
      </c>
      <c r="D2" s="182" t="s">
        <v>40</v>
      </c>
      <c r="E2" s="182" t="s">
        <v>41</v>
      </c>
      <c r="F2" s="182" t="s">
        <v>42</v>
      </c>
      <c r="G2" s="182" t="s">
        <v>43</v>
      </c>
      <c r="H2" s="182" t="s">
        <v>44</v>
      </c>
      <c r="I2" s="182" t="s">
        <v>45</v>
      </c>
      <c r="J2" s="182" t="s">
        <v>46</v>
      </c>
      <c r="K2" s="182" t="s">
        <v>47</v>
      </c>
      <c r="L2" s="182" t="s">
        <v>48</v>
      </c>
      <c r="M2" s="182" t="s">
        <v>49</v>
      </c>
      <c r="N2" s="182" t="s">
        <v>50</v>
      </c>
      <c r="O2" s="328" t="s">
        <v>13</v>
      </c>
    </row>
    <row r="3" spans="1:15" ht="28.35" customHeight="1" x14ac:dyDescent="0.25">
      <c r="A3" s="39"/>
      <c r="B3" s="357" t="s">
        <v>383</v>
      </c>
      <c r="C3" s="181">
        <v>186258861</v>
      </c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532"/>
    </row>
    <row r="4" spans="1:15" ht="28.35" customHeight="1" x14ac:dyDescent="0.25">
      <c r="A4" s="40" t="s">
        <v>2</v>
      </c>
      <c r="B4" s="358" t="s">
        <v>397</v>
      </c>
      <c r="C4" s="181">
        <v>6600000</v>
      </c>
      <c r="D4" s="181">
        <v>4500000</v>
      </c>
      <c r="E4" s="181">
        <v>6600000</v>
      </c>
      <c r="F4" s="181">
        <v>7500000</v>
      </c>
      <c r="G4" s="181">
        <v>6400000</v>
      </c>
      <c r="H4" s="181">
        <v>8900000</v>
      </c>
      <c r="I4" s="181">
        <v>8000000</v>
      </c>
      <c r="J4" s="181">
        <v>8100000</v>
      </c>
      <c r="K4" s="181">
        <v>8900000</v>
      </c>
      <c r="L4" s="181">
        <v>7200000</v>
      </c>
      <c r="M4" s="181">
        <v>11191365</v>
      </c>
      <c r="N4" s="181">
        <v>10086000</v>
      </c>
      <c r="O4" s="327">
        <f t="shared" ref="O4:O13" si="0">SUM(C4:N4)</f>
        <v>93977365</v>
      </c>
    </row>
    <row r="5" spans="1:15" ht="28.35" customHeight="1" x14ac:dyDescent="0.25">
      <c r="A5" s="40" t="s">
        <v>4</v>
      </c>
      <c r="B5" s="358" t="s">
        <v>124</v>
      </c>
      <c r="C5" s="181">
        <v>14500000</v>
      </c>
      <c r="D5" s="181">
        <v>15000000</v>
      </c>
      <c r="E5" s="181">
        <v>73200000</v>
      </c>
      <c r="F5" s="181">
        <v>18400000</v>
      </c>
      <c r="G5" s="181">
        <v>18000000</v>
      </c>
      <c r="H5" s="181">
        <v>19000000</v>
      </c>
      <c r="I5" s="181">
        <v>18400000</v>
      </c>
      <c r="J5" s="181">
        <v>18400000</v>
      </c>
      <c r="K5" s="181">
        <v>62500000</v>
      </c>
      <c r="L5" s="181">
        <v>18600000</v>
      </c>
      <c r="M5" s="181">
        <v>19000000</v>
      </c>
      <c r="N5" s="181">
        <v>65000000</v>
      </c>
      <c r="O5" s="327">
        <f t="shared" si="0"/>
        <v>360000000</v>
      </c>
    </row>
    <row r="6" spans="1:15" ht="31.5" customHeight="1" x14ac:dyDescent="0.25">
      <c r="A6" s="40" t="s">
        <v>4</v>
      </c>
      <c r="B6" s="358" t="s">
        <v>432</v>
      </c>
      <c r="C6" s="181">
        <v>29790000</v>
      </c>
      <c r="D6" s="181">
        <v>21427000</v>
      </c>
      <c r="E6" s="181">
        <v>39017000</v>
      </c>
      <c r="F6" s="181">
        <v>36020000</v>
      </c>
      <c r="G6" s="181">
        <v>36020000</v>
      </c>
      <c r="H6" s="181">
        <v>49939000</v>
      </c>
      <c r="I6" s="181">
        <v>46020000</v>
      </c>
      <c r="J6" s="181">
        <v>46020000</v>
      </c>
      <c r="K6" s="181">
        <v>48500000</v>
      </c>
      <c r="L6" s="181">
        <v>49623657</v>
      </c>
      <c r="M6" s="181">
        <v>37252264</v>
      </c>
      <c r="N6" s="181">
        <v>79500335</v>
      </c>
      <c r="O6" s="327">
        <f t="shared" si="0"/>
        <v>519129256</v>
      </c>
    </row>
    <row r="7" spans="1:15" ht="31.5" customHeight="1" x14ac:dyDescent="0.25">
      <c r="A7" s="40" t="s">
        <v>5</v>
      </c>
      <c r="B7" s="359" t="s">
        <v>433</v>
      </c>
      <c r="C7" s="181"/>
      <c r="D7" s="181"/>
      <c r="E7" s="181"/>
      <c r="F7" s="181"/>
      <c r="G7" s="181"/>
      <c r="H7" s="231"/>
      <c r="I7" s="181"/>
      <c r="J7" s="181"/>
      <c r="K7" s="181"/>
      <c r="L7" s="181">
        <v>1941467</v>
      </c>
      <c r="M7" s="181"/>
      <c r="N7" s="181"/>
      <c r="O7" s="327">
        <f t="shared" si="0"/>
        <v>1941467</v>
      </c>
    </row>
    <row r="8" spans="1:15" ht="28.35" customHeight="1" x14ac:dyDescent="0.25">
      <c r="A8" s="40" t="s">
        <v>6</v>
      </c>
      <c r="B8" s="221" t="s">
        <v>384</v>
      </c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327">
        <f t="shared" si="0"/>
        <v>0</v>
      </c>
    </row>
    <row r="9" spans="1:15" ht="28.35" customHeight="1" x14ac:dyDescent="0.25">
      <c r="A9" s="40" t="s">
        <v>8</v>
      </c>
      <c r="B9" s="221" t="s">
        <v>431</v>
      </c>
      <c r="C9" s="181">
        <v>58000</v>
      </c>
      <c r="D9" s="181">
        <v>53000</v>
      </c>
      <c r="E9" s="181">
        <v>53000</v>
      </c>
      <c r="F9" s="181">
        <v>53000</v>
      </c>
      <c r="G9" s="181">
        <v>53000</v>
      </c>
      <c r="H9" s="181">
        <v>53000</v>
      </c>
      <c r="I9" s="181">
        <v>53000</v>
      </c>
      <c r="J9" s="181">
        <v>53000</v>
      </c>
      <c r="K9" s="181">
        <v>2253110</v>
      </c>
      <c r="L9" s="181">
        <v>674500</v>
      </c>
      <c r="M9" s="181">
        <v>53000</v>
      </c>
      <c r="N9" s="181">
        <v>27098328</v>
      </c>
      <c r="O9" s="327">
        <f t="shared" si="0"/>
        <v>30507938</v>
      </c>
    </row>
    <row r="10" spans="1:15" ht="28.35" customHeight="1" x14ac:dyDescent="0.25">
      <c r="A10" s="40" t="s">
        <v>22</v>
      </c>
      <c r="B10" s="221" t="s">
        <v>385</v>
      </c>
      <c r="C10" s="181">
        <v>200000</v>
      </c>
      <c r="D10" s="181">
        <v>200000</v>
      </c>
      <c r="E10" s="181">
        <v>200000</v>
      </c>
      <c r="F10" s="181">
        <v>200000</v>
      </c>
      <c r="G10" s="181">
        <v>200000</v>
      </c>
      <c r="H10" s="181">
        <v>200000</v>
      </c>
      <c r="I10" s="181">
        <v>200000</v>
      </c>
      <c r="J10" s="181">
        <v>200000</v>
      </c>
      <c r="K10" s="181">
        <v>200000</v>
      </c>
      <c r="L10" s="181">
        <v>200000</v>
      </c>
      <c r="M10" s="181">
        <v>200000</v>
      </c>
      <c r="N10" s="181">
        <v>200000</v>
      </c>
      <c r="O10" s="327">
        <f t="shared" si="0"/>
        <v>2400000</v>
      </c>
    </row>
    <row r="11" spans="1:15" ht="28.35" customHeight="1" x14ac:dyDescent="0.25">
      <c r="A11" s="40" t="s">
        <v>17</v>
      </c>
      <c r="B11" s="221" t="s">
        <v>386</v>
      </c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327">
        <f t="shared" si="0"/>
        <v>0</v>
      </c>
    </row>
    <row r="12" spans="1:15" ht="28.35" customHeight="1" x14ac:dyDescent="0.25">
      <c r="A12" s="40" t="s">
        <v>23</v>
      </c>
      <c r="B12" s="221" t="s">
        <v>489</v>
      </c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327">
        <f t="shared" si="0"/>
        <v>0</v>
      </c>
    </row>
    <row r="13" spans="1:15" ht="28.35" customHeight="1" x14ac:dyDescent="0.25">
      <c r="A13" s="40" t="s">
        <v>352</v>
      </c>
      <c r="B13" s="221" t="s">
        <v>862</v>
      </c>
      <c r="C13" s="181"/>
      <c r="D13" s="181"/>
      <c r="E13" s="181"/>
      <c r="F13" s="181">
        <v>180000000</v>
      </c>
      <c r="G13" s="181">
        <v>77352000</v>
      </c>
      <c r="H13" s="181">
        <v>115664000</v>
      </c>
      <c r="I13" s="181"/>
      <c r="J13" s="181"/>
      <c r="K13" s="181"/>
      <c r="L13" s="181">
        <v>80000000</v>
      </c>
      <c r="M13" s="181"/>
      <c r="N13" s="181"/>
      <c r="O13" s="327">
        <f t="shared" si="0"/>
        <v>453016000</v>
      </c>
    </row>
    <row r="14" spans="1:15" ht="28.35" customHeight="1" x14ac:dyDescent="0.25">
      <c r="A14" s="40"/>
      <c r="B14" s="360" t="s">
        <v>72</v>
      </c>
      <c r="C14" s="327">
        <f>SUM(C4:C13)</f>
        <v>51148000</v>
      </c>
      <c r="D14" s="327">
        <f t="shared" ref="D14:O14" si="1">SUM(D4:D13)</f>
        <v>41180000</v>
      </c>
      <c r="E14" s="327">
        <f t="shared" si="1"/>
        <v>119070000</v>
      </c>
      <c r="F14" s="327">
        <f t="shared" si="1"/>
        <v>242173000</v>
      </c>
      <c r="G14" s="327">
        <f t="shared" si="1"/>
        <v>138025000</v>
      </c>
      <c r="H14" s="327">
        <f t="shared" si="1"/>
        <v>193756000</v>
      </c>
      <c r="I14" s="327">
        <f t="shared" si="1"/>
        <v>72673000</v>
      </c>
      <c r="J14" s="327">
        <f t="shared" si="1"/>
        <v>72773000</v>
      </c>
      <c r="K14" s="327">
        <f t="shared" si="1"/>
        <v>122353110</v>
      </c>
      <c r="L14" s="327">
        <f t="shared" si="1"/>
        <v>158239624</v>
      </c>
      <c r="M14" s="327">
        <f t="shared" si="1"/>
        <v>67696629</v>
      </c>
      <c r="N14" s="327">
        <f t="shared" si="1"/>
        <v>181884663</v>
      </c>
      <c r="O14" s="327">
        <f t="shared" si="1"/>
        <v>1460972026</v>
      </c>
    </row>
    <row r="15" spans="1:15" ht="28.35" customHeight="1" x14ac:dyDescent="0.25">
      <c r="A15" s="39"/>
      <c r="B15" s="357" t="s">
        <v>51</v>
      </c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532"/>
    </row>
    <row r="16" spans="1:15" ht="28.35" customHeight="1" x14ac:dyDescent="0.25">
      <c r="A16" s="40" t="s">
        <v>18</v>
      </c>
      <c r="B16" s="361" t="s">
        <v>387</v>
      </c>
      <c r="C16" s="181">
        <v>17400000</v>
      </c>
      <c r="D16" s="181">
        <v>17828000</v>
      </c>
      <c r="E16" s="181">
        <v>17400000</v>
      </c>
      <c r="F16" s="181">
        <v>17400000</v>
      </c>
      <c r="G16" s="181">
        <v>17400000</v>
      </c>
      <c r="H16" s="181">
        <v>22400000</v>
      </c>
      <c r="I16" s="181">
        <v>22829000</v>
      </c>
      <c r="J16" s="181">
        <v>23400000</v>
      </c>
      <c r="K16" s="181">
        <v>22400000</v>
      </c>
      <c r="L16" s="181">
        <v>23400000</v>
      </c>
      <c r="M16" s="181">
        <v>25400000</v>
      </c>
      <c r="N16" s="181">
        <v>23421964</v>
      </c>
      <c r="O16" s="327">
        <f t="shared" ref="O16:O23" si="2">SUM(C16:N16)</f>
        <v>250678964</v>
      </c>
    </row>
    <row r="17" spans="1:15" ht="28.35" customHeight="1" x14ac:dyDescent="0.25">
      <c r="A17" s="40" t="s">
        <v>198</v>
      </c>
      <c r="B17" s="361" t="s">
        <v>388</v>
      </c>
      <c r="C17" s="181">
        <v>4699000</v>
      </c>
      <c r="D17" s="181">
        <v>4700000</v>
      </c>
      <c r="E17" s="181">
        <v>4699000</v>
      </c>
      <c r="F17" s="181">
        <v>4699000</v>
      </c>
      <c r="G17" s="181">
        <v>4699000</v>
      </c>
      <c r="H17" s="181">
        <v>5364000</v>
      </c>
      <c r="I17" s="181">
        <v>5815000</v>
      </c>
      <c r="J17" s="181">
        <v>5986000</v>
      </c>
      <c r="K17" s="181">
        <v>5699000</v>
      </c>
      <c r="L17" s="181">
        <v>5469900</v>
      </c>
      <c r="M17" s="181">
        <v>5699000</v>
      </c>
      <c r="N17" s="181">
        <v>5517876</v>
      </c>
      <c r="O17" s="327">
        <f t="shared" si="2"/>
        <v>63046776</v>
      </c>
    </row>
    <row r="18" spans="1:15" ht="28.35" customHeight="1" x14ac:dyDescent="0.25">
      <c r="A18" s="40" t="s">
        <v>38</v>
      </c>
      <c r="B18" s="362" t="s">
        <v>181</v>
      </c>
      <c r="C18" s="181">
        <v>32240000</v>
      </c>
      <c r="D18" s="181">
        <v>10600000</v>
      </c>
      <c r="E18" s="181">
        <v>72600000</v>
      </c>
      <c r="F18" s="181">
        <v>28900000</v>
      </c>
      <c r="G18" s="181">
        <v>33900000</v>
      </c>
      <c r="H18" s="181">
        <v>65600000</v>
      </c>
      <c r="I18" s="181">
        <v>29830000</v>
      </c>
      <c r="J18" s="181">
        <v>33420000</v>
      </c>
      <c r="K18" s="181">
        <v>62500000</v>
      </c>
      <c r="L18" s="181">
        <v>20560000</v>
      </c>
      <c r="M18" s="181">
        <v>23192670</v>
      </c>
      <c r="N18" s="181">
        <v>38894568</v>
      </c>
      <c r="O18" s="327">
        <f t="shared" si="2"/>
        <v>452237238</v>
      </c>
    </row>
    <row r="19" spans="1:15" ht="28.35" customHeight="1" x14ac:dyDescent="0.25">
      <c r="A19" s="40" t="s">
        <v>394</v>
      </c>
      <c r="B19" s="359" t="s">
        <v>398</v>
      </c>
      <c r="C19" s="181"/>
      <c r="D19" s="181">
        <v>6200000</v>
      </c>
      <c r="E19" s="181">
        <v>15650000</v>
      </c>
      <c r="F19" s="181">
        <v>6210000</v>
      </c>
      <c r="G19" s="181">
        <v>5680000</v>
      </c>
      <c r="H19" s="181">
        <v>40476633</v>
      </c>
      <c r="I19" s="181">
        <v>9549538</v>
      </c>
      <c r="J19" s="181">
        <v>7640000</v>
      </c>
      <c r="K19" s="181">
        <v>13128000</v>
      </c>
      <c r="L19" s="181">
        <v>14367125</v>
      </c>
      <c r="M19" s="181">
        <v>12219000</v>
      </c>
      <c r="N19" s="181">
        <v>12218500</v>
      </c>
      <c r="O19" s="327">
        <f t="shared" si="2"/>
        <v>143338796</v>
      </c>
    </row>
    <row r="20" spans="1:15" ht="28.35" customHeight="1" x14ac:dyDescent="0.25">
      <c r="A20" s="40" t="s">
        <v>395</v>
      </c>
      <c r="B20" s="359" t="s">
        <v>389</v>
      </c>
      <c r="C20" s="181">
        <v>580000</v>
      </c>
      <c r="D20" s="181">
        <v>595000</v>
      </c>
      <c r="E20" s="181">
        <v>610000</v>
      </c>
      <c r="F20" s="181">
        <v>550000</v>
      </c>
      <c r="G20" s="181">
        <v>495000</v>
      </c>
      <c r="H20" s="181">
        <v>590000</v>
      </c>
      <c r="I20" s="181">
        <v>640000</v>
      </c>
      <c r="J20" s="181">
        <v>540000</v>
      </c>
      <c r="K20" s="181">
        <v>673400</v>
      </c>
      <c r="L20" s="181">
        <v>550000</v>
      </c>
      <c r="M20" s="181">
        <v>771000</v>
      </c>
      <c r="N20" s="181">
        <v>655000</v>
      </c>
      <c r="O20" s="327">
        <f t="shared" si="2"/>
        <v>7249400</v>
      </c>
    </row>
    <row r="21" spans="1:15" ht="28.35" customHeight="1" x14ac:dyDescent="0.25">
      <c r="A21" s="40" t="s">
        <v>396</v>
      </c>
      <c r="B21" s="362" t="s">
        <v>390</v>
      </c>
      <c r="C21" s="181"/>
      <c r="D21" s="181"/>
      <c r="E21" s="181"/>
      <c r="F21" s="181"/>
      <c r="G21" s="181">
        <v>442605</v>
      </c>
      <c r="H21" s="181">
        <v>15000000</v>
      </c>
      <c r="I21" s="181"/>
      <c r="J21" s="181"/>
      <c r="K21" s="181">
        <v>5000000</v>
      </c>
      <c r="L21" s="181"/>
      <c r="M21" s="181">
        <v>366440</v>
      </c>
      <c r="N21" s="181">
        <v>3585000</v>
      </c>
      <c r="O21" s="327">
        <f t="shared" si="2"/>
        <v>24394045</v>
      </c>
    </row>
    <row r="22" spans="1:15" ht="28.35" customHeight="1" x14ac:dyDescent="0.25">
      <c r="A22" s="40" t="s">
        <v>289</v>
      </c>
      <c r="B22" s="362" t="s">
        <v>391</v>
      </c>
      <c r="C22" s="181">
        <v>1250000</v>
      </c>
      <c r="D22" s="181">
        <v>813000</v>
      </c>
      <c r="E22" s="181">
        <v>2000000</v>
      </c>
      <c r="F22" s="181">
        <v>3580000</v>
      </c>
      <c r="G22" s="181">
        <v>67479054</v>
      </c>
      <c r="H22" s="181">
        <v>34990000</v>
      </c>
      <c r="I22" s="181">
        <v>4000000</v>
      </c>
      <c r="J22" s="181">
        <v>1733000</v>
      </c>
      <c r="K22" s="181">
        <v>10000000</v>
      </c>
      <c r="L22" s="181">
        <v>13000000</v>
      </c>
      <c r="M22" s="181"/>
      <c r="N22" s="181">
        <v>3250000</v>
      </c>
      <c r="O22" s="327">
        <f t="shared" si="2"/>
        <v>142095054</v>
      </c>
    </row>
    <row r="23" spans="1:15" ht="28.35" customHeight="1" x14ac:dyDescent="0.25">
      <c r="A23" s="40" t="s">
        <v>426</v>
      </c>
      <c r="B23" s="362" t="s">
        <v>440</v>
      </c>
      <c r="C23" s="181">
        <v>16314674</v>
      </c>
      <c r="D23" s="181"/>
      <c r="E23" s="181">
        <v>2500000</v>
      </c>
      <c r="F23" s="181">
        <v>180000000</v>
      </c>
      <c r="G23" s="181"/>
      <c r="H23" s="181">
        <v>2500000</v>
      </c>
      <c r="I23" s="181"/>
      <c r="J23" s="181"/>
      <c r="K23" s="181">
        <v>2500000</v>
      </c>
      <c r="L23" s="181">
        <v>80000000</v>
      </c>
      <c r="M23" s="181"/>
      <c r="N23" s="181">
        <v>2500000</v>
      </c>
      <c r="O23" s="327">
        <f t="shared" si="2"/>
        <v>286314674</v>
      </c>
    </row>
    <row r="24" spans="1:15" ht="28.35" customHeight="1" x14ac:dyDescent="0.25">
      <c r="A24" s="40" t="s">
        <v>427</v>
      </c>
      <c r="B24" s="221" t="s">
        <v>392</v>
      </c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>
        <v>91617079</v>
      </c>
      <c r="O24" s="327">
        <f>SUM(C24:N24)</f>
        <v>91617079</v>
      </c>
    </row>
    <row r="25" spans="1:15" ht="28.35" customHeight="1" x14ac:dyDescent="0.25">
      <c r="A25" s="40"/>
      <c r="B25" s="360" t="s">
        <v>73</v>
      </c>
      <c r="C25" s="327">
        <f t="shared" ref="C25:O25" si="3">SUM(C16:C24)</f>
        <v>72483674</v>
      </c>
      <c r="D25" s="327">
        <f t="shared" si="3"/>
        <v>40736000</v>
      </c>
      <c r="E25" s="327">
        <f t="shared" si="3"/>
        <v>115459000</v>
      </c>
      <c r="F25" s="327">
        <f t="shared" si="3"/>
        <v>241339000</v>
      </c>
      <c r="G25" s="327">
        <f t="shared" si="3"/>
        <v>130095659</v>
      </c>
      <c r="H25" s="327">
        <f t="shared" si="3"/>
        <v>186920633</v>
      </c>
      <c r="I25" s="327">
        <f t="shared" si="3"/>
        <v>72663538</v>
      </c>
      <c r="J25" s="327">
        <f t="shared" si="3"/>
        <v>72719000</v>
      </c>
      <c r="K25" s="327">
        <f t="shared" si="3"/>
        <v>121900400</v>
      </c>
      <c r="L25" s="327">
        <f t="shared" si="3"/>
        <v>157347025</v>
      </c>
      <c r="M25" s="327">
        <f t="shared" si="3"/>
        <v>67648110</v>
      </c>
      <c r="N25" s="327">
        <f t="shared" si="3"/>
        <v>181659987</v>
      </c>
      <c r="O25" s="327">
        <f t="shared" si="3"/>
        <v>1460972026</v>
      </c>
    </row>
    <row r="26" spans="1:15" ht="13.8" x14ac:dyDescent="0.25">
      <c r="A26" s="222"/>
      <c r="B26" s="357" t="s">
        <v>393</v>
      </c>
      <c r="C26" s="181">
        <f>C14-C25+C3</f>
        <v>164923187</v>
      </c>
      <c r="D26" s="181">
        <f t="shared" ref="D26:N26" si="4">D3+D14-D25</f>
        <v>444000</v>
      </c>
      <c r="E26" s="181">
        <f t="shared" si="4"/>
        <v>3611000</v>
      </c>
      <c r="F26" s="181">
        <f t="shared" si="4"/>
        <v>834000</v>
      </c>
      <c r="G26" s="181">
        <f t="shared" si="4"/>
        <v>7929341</v>
      </c>
      <c r="H26" s="181">
        <f t="shared" si="4"/>
        <v>6835367</v>
      </c>
      <c r="I26" s="181">
        <f t="shared" si="4"/>
        <v>9462</v>
      </c>
      <c r="J26" s="181">
        <f t="shared" si="4"/>
        <v>54000</v>
      </c>
      <c r="K26" s="181">
        <f t="shared" si="4"/>
        <v>452710</v>
      </c>
      <c r="L26" s="181">
        <f t="shared" si="4"/>
        <v>892599</v>
      </c>
      <c r="M26" s="181">
        <f t="shared" si="4"/>
        <v>48519</v>
      </c>
      <c r="N26" s="181">
        <f t="shared" si="4"/>
        <v>224676</v>
      </c>
      <c r="O26" s="181"/>
    </row>
    <row r="30" spans="1:15" ht="22.5" customHeight="1" x14ac:dyDescent="0.25">
      <c r="B30" s="183"/>
    </row>
  </sheetData>
  <mergeCells count="1">
    <mergeCell ref="M1:O1"/>
  </mergeCells>
  <phoneticPr fontId="8" type="noConversion"/>
  <printOptions horizontalCentered="1"/>
  <pageMargins left="0.23622047244094491" right="0.23622047244094491" top="0.87899305555555551" bottom="0.19685039370078741" header="0.35433070866141736" footer="0.19685039370078741"/>
  <pageSetup paperSize="9" scale="73" orientation="landscape" horizontalDpi="4294967294" r:id="rId1"/>
  <headerFooter alignWithMargins="0">
    <oddHeader xml:space="preserve">&amp;C&amp;"Garamond,Félkövér"&amp;12  /2016. (            ) számú költségvetési rendelethez
ZALAKAROS VÁROS ÖNKORMÁNYZATA 2016.ÉVI ELŐIRÁNYZAT  FELHASZNÁLÁSI ÜTEMTERVE
&amp;R&amp;A
&amp;P.oldal
forintban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23"/>
  <sheetViews>
    <sheetView topLeftCell="B1" zoomScaleNormal="100" zoomScaleSheetLayoutView="100" workbookViewId="0">
      <selection activeCell="M55" sqref="M55"/>
    </sheetView>
  </sheetViews>
  <sheetFormatPr defaultRowHeight="13.2" x14ac:dyDescent="0.25"/>
  <cols>
    <col min="1" max="1" width="44.44140625" customWidth="1"/>
    <col min="2" max="2" width="10.6640625" customWidth="1"/>
    <col min="3" max="3" width="10.109375" customWidth="1"/>
    <col min="4" max="4" width="11.109375" customWidth="1"/>
    <col min="5" max="5" width="11.44140625" customWidth="1"/>
    <col min="6" max="6" width="11.109375" customWidth="1"/>
    <col min="7" max="7" width="11.44140625" customWidth="1"/>
    <col min="8" max="8" width="10.33203125" customWidth="1"/>
    <col min="9" max="9" width="8.5546875" customWidth="1"/>
    <col min="10" max="10" width="11.33203125" customWidth="1"/>
    <col min="11" max="11" width="9.88671875" customWidth="1"/>
  </cols>
  <sheetData>
    <row r="1" spans="1:11" ht="52.8" x14ac:dyDescent="0.25">
      <c r="A1" s="177" t="s">
        <v>229</v>
      </c>
      <c r="B1" s="219" t="s">
        <v>497</v>
      </c>
      <c r="C1" s="219" t="s">
        <v>233</v>
      </c>
      <c r="D1" s="219" t="s">
        <v>234</v>
      </c>
      <c r="E1" s="219" t="s">
        <v>240</v>
      </c>
      <c r="F1" s="219" t="s">
        <v>243</v>
      </c>
      <c r="G1" s="219" t="s">
        <v>235</v>
      </c>
      <c r="H1" s="219" t="s">
        <v>241</v>
      </c>
      <c r="I1" s="219" t="s">
        <v>230</v>
      </c>
      <c r="J1" s="219" t="s">
        <v>244</v>
      </c>
      <c r="K1" s="219" t="s">
        <v>498</v>
      </c>
    </row>
    <row r="2" spans="1:11" ht="24.9" customHeight="1" x14ac:dyDescent="0.25">
      <c r="A2" s="151" t="s">
        <v>231</v>
      </c>
      <c r="B2" s="72"/>
      <c r="C2" s="67"/>
      <c r="D2" s="67"/>
      <c r="E2" s="67"/>
      <c r="F2" s="67"/>
      <c r="G2" s="67"/>
      <c r="H2" s="67"/>
      <c r="I2" s="67"/>
      <c r="J2" s="67"/>
      <c r="K2" s="72"/>
    </row>
    <row r="3" spans="1:11" ht="24.9" customHeight="1" x14ac:dyDescent="0.25">
      <c r="A3" s="67" t="s">
        <v>286</v>
      </c>
      <c r="B3" s="72">
        <v>2</v>
      </c>
      <c r="C3" s="67"/>
      <c r="D3" s="67"/>
      <c r="E3" s="67"/>
      <c r="F3" s="67"/>
      <c r="G3" s="67">
        <v>1</v>
      </c>
      <c r="H3" s="67"/>
      <c r="I3" s="67">
        <v>1</v>
      </c>
      <c r="J3" s="67"/>
      <c r="K3" s="72">
        <f t="shared" ref="K3:K8" si="0">SUM(C3:J3)</f>
        <v>2</v>
      </c>
    </row>
    <row r="4" spans="1:11" ht="24.9" customHeight="1" x14ac:dyDescent="0.25">
      <c r="A4" s="67" t="s">
        <v>284</v>
      </c>
      <c r="B4" s="72">
        <v>1</v>
      </c>
      <c r="C4" s="67"/>
      <c r="D4" s="67"/>
      <c r="E4" s="67"/>
      <c r="F4" s="67"/>
      <c r="G4" s="67">
        <v>1</v>
      </c>
      <c r="H4" s="67"/>
      <c r="I4" s="67"/>
      <c r="J4" s="67"/>
      <c r="K4" s="72">
        <f t="shared" si="0"/>
        <v>1</v>
      </c>
    </row>
    <row r="5" spans="1:11" ht="24.9" customHeight="1" x14ac:dyDescent="0.25">
      <c r="A5" s="67" t="s">
        <v>285</v>
      </c>
      <c r="B5" s="72">
        <v>1</v>
      </c>
      <c r="C5" s="67"/>
      <c r="D5" s="67"/>
      <c r="E5" s="67"/>
      <c r="F5" s="67"/>
      <c r="G5" s="67">
        <v>1</v>
      </c>
      <c r="H5" s="67"/>
      <c r="I5" s="67"/>
      <c r="J5" s="67"/>
      <c r="K5" s="72">
        <f t="shared" si="0"/>
        <v>1</v>
      </c>
    </row>
    <row r="6" spans="1:11" ht="24.9" customHeight="1" x14ac:dyDescent="0.25">
      <c r="A6" s="67" t="s">
        <v>477</v>
      </c>
      <c r="B6" s="72">
        <v>65</v>
      </c>
      <c r="C6" s="67"/>
      <c r="D6" s="67"/>
      <c r="E6" s="67"/>
      <c r="F6" s="67"/>
      <c r="G6" s="67"/>
      <c r="H6" s="67"/>
      <c r="I6" s="67"/>
      <c r="J6" s="67">
        <v>50</v>
      </c>
      <c r="K6" s="72">
        <f t="shared" si="0"/>
        <v>50</v>
      </c>
    </row>
    <row r="7" spans="1:11" s="110" customFormat="1" ht="24.9" customHeight="1" x14ac:dyDescent="0.25">
      <c r="A7" s="330" t="s">
        <v>86</v>
      </c>
      <c r="B7" s="167">
        <f>SUM(B3:B6)</f>
        <v>69</v>
      </c>
      <c r="C7" s="167">
        <f t="shared" ref="C7:J7" si="1">SUM(C3:C6)</f>
        <v>0</v>
      </c>
      <c r="D7" s="167">
        <f t="shared" si="1"/>
        <v>0</v>
      </c>
      <c r="E7" s="167">
        <f t="shared" si="1"/>
        <v>0</v>
      </c>
      <c r="F7" s="167">
        <f t="shared" si="1"/>
        <v>0</v>
      </c>
      <c r="G7" s="167">
        <f t="shared" si="1"/>
        <v>3</v>
      </c>
      <c r="H7" s="167">
        <f t="shared" si="1"/>
        <v>0</v>
      </c>
      <c r="I7" s="167">
        <f t="shared" si="1"/>
        <v>1</v>
      </c>
      <c r="J7" s="167">
        <f t="shared" si="1"/>
        <v>50</v>
      </c>
      <c r="K7" s="72">
        <f t="shared" si="0"/>
        <v>54</v>
      </c>
    </row>
    <row r="8" spans="1:11" s="110" customFormat="1" ht="24.9" customHeight="1" x14ac:dyDescent="0.25">
      <c r="A8" s="168" t="s">
        <v>232</v>
      </c>
      <c r="B8" s="168">
        <v>29</v>
      </c>
      <c r="C8" s="168">
        <v>27</v>
      </c>
      <c r="D8" s="168"/>
      <c r="E8" s="168"/>
      <c r="F8" s="168"/>
      <c r="G8" s="168"/>
      <c r="H8" s="168"/>
      <c r="I8" s="168">
        <v>2</v>
      </c>
      <c r="J8" s="168"/>
      <c r="K8" s="72">
        <f t="shared" si="0"/>
        <v>29</v>
      </c>
    </row>
    <row r="9" spans="1:11" ht="24.9" customHeight="1" x14ac:dyDescent="0.25">
      <c r="A9" s="151" t="s">
        <v>476</v>
      </c>
      <c r="B9" s="72"/>
      <c r="C9" s="67"/>
      <c r="D9" s="67"/>
      <c r="E9" s="67"/>
      <c r="F9" s="67"/>
      <c r="G9" s="67"/>
      <c r="H9" s="67"/>
      <c r="I9" s="67"/>
      <c r="J9" s="67"/>
      <c r="K9" s="72"/>
    </row>
    <row r="10" spans="1:11" ht="24.9" customHeight="1" x14ac:dyDescent="0.25">
      <c r="A10" s="67" t="s">
        <v>236</v>
      </c>
      <c r="B10" s="72">
        <v>11.7</v>
      </c>
      <c r="C10" s="67"/>
      <c r="D10" s="67">
        <v>6.7</v>
      </c>
      <c r="E10" s="67"/>
      <c r="F10" s="67"/>
      <c r="G10" s="67">
        <v>4</v>
      </c>
      <c r="H10" s="67"/>
      <c r="I10" s="67">
        <v>3</v>
      </c>
      <c r="J10" s="67"/>
      <c r="K10" s="72">
        <f>SUM(D10:J10)</f>
        <v>13.7</v>
      </c>
    </row>
    <row r="11" spans="1:11" ht="24.9" customHeight="1" x14ac:dyDescent="0.25">
      <c r="A11" s="67" t="s">
        <v>237</v>
      </c>
      <c r="B11" s="72">
        <v>8</v>
      </c>
      <c r="C11" s="67"/>
      <c r="D11" s="67"/>
      <c r="E11" s="67">
        <v>6</v>
      </c>
      <c r="F11" s="67"/>
      <c r="G11" s="67"/>
      <c r="H11" s="67"/>
      <c r="I11" s="67">
        <v>2</v>
      </c>
      <c r="J11" s="67"/>
      <c r="K11" s="72">
        <f>SUM(D11:J11)</f>
        <v>8</v>
      </c>
    </row>
    <row r="12" spans="1:11" ht="24.9" customHeight="1" x14ac:dyDescent="0.25">
      <c r="A12" s="67" t="s">
        <v>238</v>
      </c>
      <c r="B12" s="72">
        <v>7</v>
      </c>
      <c r="C12" s="67"/>
      <c r="D12" s="67"/>
      <c r="E12" s="67"/>
      <c r="F12" s="67"/>
      <c r="G12" s="67">
        <v>2</v>
      </c>
      <c r="H12" s="67">
        <v>1</v>
      </c>
      <c r="I12" s="67">
        <v>4</v>
      </c>
      <c r="J12" s="67"/>
      <c r="K12" s="72">
        <f>SUM(D12:J12)</f>
        <v>7</v>
      </c>
    </row>
    <row r="13" spans="1:11" ht="24.9" customHeight="1" x14ac:dyDescent="0.25">
      <c r="A13" s="67" t="s">
        <v>239</v>
      </c>
      <c r="B13" s="72">
        <v>2</v>
      </c>
      <c r="C13" s="67"/>
      <c r="D13" s="67"/>
      <c r="E13" s="67"/>
      <c r="F13" s="67"/>
      <c r="G13" s="67"/>
      <c r="H13" s="67"/>
      <c r="I13" s="67"/>
      <c r="J13" s="67"/>
      <c r="K13" s="72">
        <f>SUM(D13:J13)</f>
        <v>0</v>
      </c>
    </row>
    <row r="14" spans="1:11" ht="24.9" customHeight="1" x14ac:dyDescent="0.25">
      <c r="A14" s="167" t="s">
        <v>455</v>
      </c>
      <c r="B14" s="167">
        <f t="shared" ref="B14:K14" si="2">SUM(B9:B13)</f>
        <v>28.7</v>
      </c>
      <c r="C14" s="167">
        <f t="shared" si="2"/>
        <v>0</v>
      </c>
      <c r="D14" s="167">
        <f t="shared" si="2"/>
        <v>6.7</v>
      </c>
      <c r="E14" s="167">
        <f t="shared" si="2"/>
        <v>6</v>
      </c>
      <c r="F14" s="167">
        <f t="shared" si="2"/>
        <v>0</v>
      </c>
      <c r="G14" s="167">
        <f t="shared" si="2"/>
        <v>6</v>
      </c>
      <c r="H14" s="167">
        <f t="shared" si="2"/>
        <v>1</v>
      </c>
      <c r="I14" s="167">
        <f t="shared" si="2"/>
        <v>9</v>
      </c>
      <c r="J14" s="167">
        <f t="shared" si="2"/>
        <v>0</v>
      </c>
      <c r="K14" s="167">
        <f t="shared" si="2"/>
        <v>28.7</v>
      </c>
    </row>
    <row r="15" spans="1:11" ht="24.9" customHeight="1" x14ac:dyDescent="0.25">
      <c r="A15" s="329" t="s">
        <v>475</v>
      </c>
      <c r="B15" s="168"/>
      <c r="C15" s="329"/>
      <c r="D15" s="329"/>
      <c r="E15" s="329"/>
      <c r="F15" s="329"/>
      <c r="G15" s="329"/>
      <c r="H15" s="329"/>
      <c r="I15" s="329"/>
      <c r="J15" s="329"/>
      <c r="K15" s="168"/>
    </row>
    <row r="16" spans="1:11" ht="24.9" customHeight="1" x14ac:dyDescent="0.25">
      <c r="A16" s="266" t="s">
        <v>478</v>
      </c>
      <c r="B16" s="331">
        <v>0.6</v>
      </c>
      <c r="C16" s="266"/>
      <c r="D16" s="266"/>
      <c r="E16" s="266"/>
      <c r="F16" s="67">
        <v>0.6</v>
      </c>
      <c r="G16" s="266"/>
      <c r="H16" s="266"/>
      <c r="I16" s="266"/>
      <c r="J16" s="266"/>
      <c r="K16" s="72">
        <f>SUM(D16:J16)</f>
        <v>0.6</v>
      </c>
    </row>
    <row r="17" spans="1:11" ht="24.9" customHeight="1" x14ac:dyDescent="0.25">
      <c r="A17" s="266" t="s">
        <v>479</v>
      </c>
      <c r="B17" s="331">
        <v>2</v>
      </c>
      <c r="C17" s="266"/>
      <c r="D17" s="266"/>
      <c r="E17" s="266"/>
      <c r="F17" s="67"/>
      <c r="G17" s="266">
        <v>3</v>
      </c>
      <c r="H17" s="266"/>
      <c r="I17" s="266">
        <v>1</v>
      </c>
      <c r="J17" s="266"/>
      <c r="K17" s="72">
        <f>SUM(D17:J17)</f>
        <v>4</v>
      </c>
    </row>
    <row r="18" spans="1:11" ht="24.9" customHeight="1" x14ac:dyDescent="0.25">
      <c r="A18" s="167" t="s">
        <v>480</v>
      </c>
      <c r="B18" s="167">
        <f t="shared" ref="B18:J18" si="3">B16+B17</f>
        <v>2.6</v>
      </c>
      <c r="C18" s="167">
        <f t="shared" si="3"/>
        <v>0</v>
      </c>
      <c r="D18" s="167">
        <f t="shared" si="3"/>
        <v>0</v>
      </c>
      <c r="E18" s="167">
        <f t="shared" si="3"/>
        <v>0</v>
      </c>
      <c r="F18" s="167">
        <f t="shared" si="3"/>
        <v>0.6</v>
      </c>
      <c r="G18" s="167">
        <f t="shared" si="3"/>
        <v>3</v>
      </c>
      <c r="H18" s="167">
        <f t="shared" si="3"/>
        <v>0</v>
      </c>
      <c r="I18" s="167">
        <f t="shared" si="3"/>
        <v>1</v>
      </c>
      <c r="J18" s="167">
        <f t="shared" si="3"/>
        <v>0</v>
      </c>
      <c r="K18" s="167">
        <f>K16+K17</f>
        <v>4.5999999999999996</v>
      </c>
    </row>
    <row r="19" spans="1:11" s="110" customFormat="1" ht="24.9" customHeight="1" x14ac:dyDescent="0.25">
      <c r="A19" s="168" t="s">
        <v>242</v>
      </c>
      <c r="B19" s="168">
        <f>SUM(B14+B8+B7+B18)</f>
        <v>129.30000000000001</v>
      </c>
      <c r="C19" s="168">
        <f t="shared" ref="C19:J19" si="4">SUM(C14+C8+C7+C18)</f>
        <v>27</v>
      </c>
      <c r="D19" s="168">
        <f t="shared" si="4"/>
        <v>6.7</v>
      </c>
      <c r="E19" s="168">
        <f t="shared" si="4"/>
        <v>6</v>
      </c>
      <c r="F19" s="168">
        <f t="shared" si="4"/>
        <v>0.6</v>
      </c>
      <c r="G19" s="168">
        <f t="shared" si="4"/>
        <v>12</v>
      </c>
      <c r="H19" s="168">
        <f t="shared" si="4"/>
        <v>1</v>
      </c>
      <c r="I19" s="168">
        <f t="shared" si="4"/>
        <v>13</v>
      </c>
      <c r="J19" s="168">
        <f t="shared" si="4"/>
        <v>50</v>
      </c>
      <c r="K19" s="168">
        <f>SUM(K14+K8+K7+K18)</f>
        <v>116.3</v>
      </c>
    </row>
    <row r="21" spans="1:11" ht="15.6" x14ac:dyDescent="0.3">
      <c r="A21" s="178" t="s">
        <v>490</v>
      </c>
      <c r="B21" s="178"/>
      <c r="C21" s="178"/>
      <c r="D21" s="178"/>
      <c r="I21" s="166"/>
    </row>
    <row r="22" spans="1:11" x14ac:dyDescent="0.25">
      <c r="A22" s="110"/>
    </row>
    <row r="23" spans="1:11" x14ac:dyDescent="0.25">
      <c r="A23" s="110"/>
    </row>
  </sheetData>
  <phoneticPr fontId="44" type="noConversion"/>
  <printOptions horizontalCentered="1"/>
  <pageMargins left="0.23622047244094491" right="0.19685039370078741" top="0.74803149606299213" bottom="0.74803149606299213" header="0.31496062992125984" footer="0.31496062992125984"/>
  <pageSetup paperSize="9" scale="83" orientation="landscape" horizontalDpi="4294967294" r:id="rId1"/>
  <headerFooter>
    <oddHeader>&amp;C..../2016.(......) számú rendelethez
ZALAKAROS VÁROS ÖNKORMÁNYZATÁNAK ÉS KÖLTSÉGVETÉSI SZERVEI   2016.ÉVI LÉTSZÁMÁNAK ALAKULÁSA&amp;R11.számú melléklet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35"/>
  <sheetViews>
    <sheetView zoomScaleNormal="100" workbookViewId="0">
      <selection activeCell="J9" sqref="J9"/>
    </sheetView>
  </sheetViews>
  <sheetFormatPr defaultColWidth="9.109375" defaultRowHeight="13.2" x14ac:dyDescent="0.25"/>
  <cols>
    <col min="1" max="1" width="10" style="14" customWidth="1"/>
    <col min="2" max="2" width="32.88671875" style="14" customWidth="1"/>
    <col min="3" max="3" width="16.109375" style="14" customWidth="1"/>
    <col min="4" max="4" width="17" style="14" customWidth="1"/>
    <col min="5" max="5" width="16.44140625" style="14" customWidth="1"/>
    <col min="6" max="6" width="14.5546875" style="14" customWidth="1"/>
    <col min="7" max="7" width="14.44140625" style="14" customWidth="1"/>
    <col min="8" max="8" width="14.88671875" style="14" customWidth="1"/>
    <col min="9" max="9" width="14" style="14" customWidth="1"/>
    <col min="10" max="10" width="13.88671875" style="14" customWidth="1"/>
    <col min="11" max="11" width="14.109375" style="14" customWidth="1"/>
    <col min="12" max="12" width="11.109375" style="14" customWidth="1"/>
    <col min="13" max="13" width="14.33203125" style="14" customWidth="1"/>
    <col min="14" max="14" width="13.33203125" style="14" customWidth="1"/>
    <col min="15" max="16384" width="9.109375" style="14"/>
  </cols>
  <sheetData>
    <row r="1" spans="1:14" ht="16.5" customHeight="1" x14ac:dyDescent="0.25">
      <c r="B1" s="180"/>
      <c r="C1" s="180"/>
      <c r="D1" s="180"/>
      <c r="E1" s="180"/>
      <c r="F1" s="180"/>
      <c r="G1" s="180"/>
      <c r="H1" s="180"/>
    </row>
    <row r="2" spans="1:14" ht="39.9" customHeight="1" x14ac:dyDescent="0.25">
      <c r="A2" s="756" t="s">
        <v>0</v>
      </c>
      <c r="B2" s="756" t="s">
        <v>531</v>
      </c>
      <c r="C2" s="759" t="s">
        <v>87</v>
      </c>
      <c r="D2" s="760"/>
      <c r="E2" s="763" t="s">
        <v>532</v>
      </c>
      <c r="F2" s="764"/>
      <c r="G2" s="764"/>
      <c r="H2" s="764"/>
      <c r="I2" s="764"/>
      <c r="J2" s="764"/>
      <c r="K2" s="764"/>
      <c r="L2" s="764"/>
      <c r="M2" s="764"/>
      <c r="N2" s="764"/>
    </row>
    <row r="3" spans="1:14" ht="51" customHeight="1" x14ac:dyDescent="0.25">
      <c r="A3" s="757"/>
      <c r="B3" s="757"/>
      <c r="C3" s="761"/>
      <c r="D3" s="762"/>
      <c r="E3" s="754" t="s">
        <v>535</v>
      </c>
      <c r="F3" s="755"/>
      <c r="G3" s="754" t="s">
        <v>536</v>
      </c>
      <c r="H3" s="755"/>
      <c r="I3" s="754" t="s">
        <v>533</v>
      </c>
      <c r="J3" s="755"/>
      <c r="K3" s="754" t="s">
        <v>537</v>
      </c>
      <c r="L3" s="755"/>
      <c r="M3" s="754" t="s">
        <v>534</v>
      </c>
      <c r="N3" s="755"/>
    </row>
    <row r="4" spans="1:14" ht="26.4" x14ac:dyDescent="0.25">
      <c r="A4" s="758"/>
      <c r="B4" s="758"/>
      <c r="C4" s="424" t="s">
        <v>767</v>
      </c>
      <c r="D4" s="424" t="s">
        <v>766</v>
      </c>
      <c r="E4" s="424" t="s">
        <v>767</v>
      </c>
      <c r="F4" s="424" t="s">
        <v>766</v>
      </c>
      <c r="G4" s="424" t="s">
        <v>767</v>
      </c>
      <c r="H4" s="424" t="s">
        <v>766</v>
      </c>
      <c r="I4" s="424" t="s">
        <v>767</v>
      </c>
      <c r="J4" s="424" t="s">
        <v>766</v>
      </c>
      <c r="K4" s="424" t="s">
        <v>767</v>
      </c>
      <c r="L4" s="424" t="s">
        <v>766</v>
      </c>
      <c r="M4" s="424" t="s">
        <v>767</v>
      </c>
      <c r="N4" s="424" t="s">
        <v>766</v>
      </c>
    </row>
    <row r="5" spans="1:14" x14ac:dyDescent="0.25">
      <c r="A5" s="367" t="s">
        <v>2</v>
      </c>
      <c r="B5" s="367" t="s">
        <v>4</v>
      </c>
      <c r="C5" s="424" t="s">
        <v>5</v>
      </c>
      <c r="D5" s="367" t="s">
        <v>6</v>
      </c>
      <c r="E5" s="424" t="s">
        <v>8</v>
      </c>
      <c r="F5" s="367" t="s">
        <v>22</v>
      </c>
      <c r="G5" s="424" t="s">
        <v>17</v>
      </c>
      <c r="H5" s="367" t="s">
        <v>23</v>
      </c>
      <c r="I5" s="424" t="s">
        <v>768</v>
      </c>
      <c r="J5" s="367" t="s">
        <v>769</v>
      </c>
      <c r="K5" s="424" t="s">
        <v>198</v>
      </c>
      <c r="L5" s="367" t="s">
        <v>38</v>
      </c>
      <c r="M5" s="424" t="s">
        <v>770</v>
      </c>
      <c r="N5" s="367" t="s">
        <v>771</v>
      </c>
    </row>
    <row r="6" spans="1:14" ht="19.5" customHeight="1" x14ac:dyDescent="0.25">
      <c r="A6" s="363" t="s">
        <v>2</v>
      </c>
      <c r="B6" s="363" t="s">
        <v>101</v>
      </c>
      <c r="C6" s="498">
        <f>'4.számú melléklet'!BJ63</f>
        <v>145027400</v>
      </c>
      <c r="D6" s="498">
        <f>'4.számú melléklet'!BL63</f>
        <v>150260860</v>
      </c>
      <c r="E6" s="366">
        <v>76394400</v>
      </c>
      <c r="F6" s="366">
        <v>77854609</v>
      </c>
      <c r="G6" s="366">
        <f t="shared" ref="G6:H8" si="0">C6-E6-K6</f>
        <v>62733000</v>
      </c>
      <c r="H6" s="366">
        <f t="shared" si="0"/>
        <v>62733000</v>
      </c>
      <c r="I6" s="366">
        <f t="shared" ref="I6:J8" si="1">E6+G6</f>
        <v>139127400</v>
      </c>
      <c r="J6" s="366">
        <f t="shared" si="1"/>
        <v>140587609</v>
      </c>
      <c r="K6" s="366">
        <f>'3.a számú melléklet'!AZ70</f>
        <v>5900000</v>
      </c>
      <c r="L6" s="366">
        <f>'3.a számú melléklet'!BB70</f>
        <v>9673251</v>
      </c>
      <c r="M6" s="498">
        <f t="shared" ref="M6:N8" si="2">I6+K6</f>
        <v>145027400</v>
      </c>
      <c r="N6" s="498">
        <f t="shared" si="2"/>
        <v>150260860</v>
      </c>
    </row>
    <row r="7" spans="1:14" ht="21.75" customHeight="1" x14ac:dyDescent="0.25">
      <c r="A7" s="363" t="s">
        <v>4</v>
      </c>
      <c r="B7" s="363" t="s">
        <v>455</v>
      </c>
      <c r="C7" s="498">
        <f>'4.számú melléklet'!BJ77</f>
        <v>137522463</v>
      </c>
      <c r="D7" s="498">
        <f>'4.számú melléklet'!BL77</f>
        <v>144158603</v>
      </c>
      <c r="E7" s="366">
        <v>73255463</v>
      </c>
      <c r="F7" s="366">
        <v>76435603</v>
      </c>
      <c r="G7" s="366">
        <f t="shared" si="0"/>
        <v>19146000</v>
      </c>
      <c r="H7" s="366">
        <f t="shared" si="0"/>
        <v>19146000</v>
      </c>
      <c r="I7" s="366">
        <f t="shared" si="1"/>
        <v>92401463</v>
      </c>
      <c r="J7" s="366">
        <f t="shared" si="1"/>
        <v>95581603</v>
      </c>
      <c r="K7" s="366">
        <f>'3.a számú melléklet'!AZ86</f>
        <v>45121000</v>
      </c>
      <c r="L7" s="366">
        <f>'3.a számú melléklet'!BB86</f>
        <v>48577000</v>
      </c>
      <c r="M7" s="498">
        <f t="shared" si="2"/>
        <v>137522463</v>
      </c>
      <c r="N7" s="498">
        <f t="shared" si="2"/>
        <v>144158603</v>
      </c>
    </row>
    <row r="8" spans="1:14" ht="24.75" customHeight="1" x14ac:dyDescent="0.25">
      <c r="A8" s="363" t="s">
        <v>5</v>
      </c>
      <c r="B8" s="363" t="s">
        <v>457</v>
      </c>
      <c r="C8" s="498">
        <f>'4.számú melléklet'!BJ83</f>
        <v>25098420</v>
      </c>
      <c r="D8" s="498">
        <f>'4.számú melléklet'!BL83</f>
        <v>34938494</v>
      </c>
      <c r="E8" s="366">
        <v>2796420</v>
      </c>
      <c r="F8" s="366">
        <v>2891494</v>
      </c>
      <c r="G8" s="366">
        <f t="shared" si="0"/>
        <v>22302000</v>
      </c>
      <c r="H8" s="366">
        <f t="shared" si="0"/>
        <v>26606000</v>
      </c>
      <c r="I8" s="366">
        <f t="shared" si="1"/>
        <v>25098420</v>
      </c>
      <c r="J8" s="366">
        <f t="shared" si="1"/>
        <v>29497494</v>
      </c>
      <c r="K8" s="366">
        <f>'3.a számú melléklet'!AZ93</f>
        <v>0</v>
      </c>
      <c r="L8" s="366">
        <f>'3.a számú melléklet'!BA93</f>
        <v>5441000</v>
      </c>
      <c r="M8" s="498">
        <f t="shared" si="2"/>
        <v>25098420</v>
      </c>
      <c r="N8" s="498">
        <f t="shared" si="2"/>
        <v>34938494</v>
      </c>
    </row>
    <row r="9" spans="1:14" ht="21.75" customHeight="1" x14ac:dyDescent="0.25">
      <c r="A9" s="364"/>
      <c r="B9" s="364" t="s">
        <v>85</v>
      </c>
      <c r="C9" s="365">
        <f>SUM(C6:C8)</f>
        <v>307648283</v>
      </c>
      <c r="D9" s="365">
        <f t="shared" ref="D9:N9" si="3">SUM(D6:D8)</f>
        <v>329357957</v>
      </c>
      <c r="E9" s="365">
        <f>SUM(E6:E8)</f>
        <v>152446283</v>
      </c>
      <c r="F9" s="365">
        <f t="shared" si="3"/>
        <v>157181706</v>
      </c>
      <c r="G9" s="365">
        <f>SUM(G6:G8)</f>
        <v>104181000</v>
      </c>
      <c r="H9" s="365">
        <f t="shared" si="3"/>
        <v>108485000</v>
      </c>
      <c r="I9" s="365">
        <f>SUM(I6:I8)</f>
        <v>256627283</v>
      </c>
      <c r="J9" s="365">
        <f t="shared" si="3"/>
        <v>265666706</v>
      </c>
      <c r="K9" s="365">
        <f>SUM(K6:K8)</f>
        <v>51021000</v>
      </c>
      <c r="L9" s="365">
        <f t="shared" si="3"/>
        <v>63691251</v>
      </c>
      <c r="M9" s="365">
        <f>SUM(M6:M8)</f>
        <v>307648283</v>
      </c>
      <c r="N9" s="365">
        <f t="shared" si="3"/>
        <v>329357957</v>
      </c>
    </row>
    <row r="10" spans="1:14" ht="15" x14ac:dyDescent="0.25">
      <c r="H10" s="180"/>
    </row>
    <row r="35" spans="11:11" x14ac:dyDescent="0.25">
      <c r="K35" s="15"/>
    </row>
  </sheetData>
  <mergeCells count="9">
    <mergeCell ref="G3:H3"/>
    <mergeCell ref="I3:J3"/>
    <mergeCell ref="K3:L3"/>
    <mergeCell ref="M3:N3"/>
    <mergeCell ref="A2:A4"/>
    <mergeCell ref="B2:B4"/>
    <mergeCell ref="C2:D3"/>
    <mergeCell ref="E2:N2"/>
    <mergeCell ref="E3:F3"/>
  </mergeCells>
  <printOptions horizontalCentered="1"/>
  <pageMargins left="0.23622047244094491" right="0.23622047244094491" top="1.3385826771653544" bottom="0.19685039370078741" header="0.59055118110236227" footer="0.19685039370078741"/>
  <pageSetup paperSize="9" scale="67" orientation="landscape" horizontalDpi="4294967294" r:id="rId1"/>
  <headerFooter alignWithMargins="0">
    <oddHeader xml:space="preserve">&amp;C&amp;"Garamond,Félkövér"&amp;14.../2016. (.....) számú költségvetési rendelethez
ZALAKAROS VÁROS ÖNKORMÁNYZAT KÖLTSÉGVETÉSI SZERVEI FINANSZÍROZÁSÁNAK BEMUTATÁSA
&amp;R&amp;A
&amp;P.oldal
forintban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53"/>
  <sheetViews>
    <sheetView view="pageBreakPreview" topLeftCell="A19" zoomScaleNormal="100" zoomScaleSheetLayoutView="100" zoomScalePageLayoutView="75" workbookViewId="0">
      <selection activeCell="J52" sqref="J52"/>
    </sheetView>
  </sheetViews>
  <sheetFormatPr defaultColWidth="9.109375" defaultRowHeight="13.8" x14ac:dyDescent="0.25"/>
  <cols>
    <col min="1" max="1" width="75" style="111" customWidth="1"/>
    <col min="2" max="2" width="9.5546875" style="111" customWidth="1"/>
    <col min="3" max="3" width="12" style="111" customWidth="1"/>
    <col min="4" max="4" width="13.44140625" style="111" customWidth="1"/>
    <col min="5" max="5" width="9.109375" style="111"/>
    <col min="6" max="6" width="12.44140625" style="111" customWidth="1"/>
    <col min="7" max="7" width="12.88671875" style="111" customWidth="1"/>
    <col min="8" max="8" width="9.109375" style="111" customWidth="1"/>
    <col min="9" max="9" width="12" style="111" customWidth="1"/>
    <col min="10" max="10" width="13.88671875" style="111" customWidth="1"/>
    <col min="11" max="16384" width="9.109375" style="111"/>
  </cols>
  <sheetData>
    <row r="1" spans="1:10" x14ac:dyDescent="0.25">
      <c r="A1" s="604" t="s">
        <v>52</v>
      </c>
      <c r="B1" s="601" t="s">
        <v>333</v>
      </c>
      <c r="C1" s="602"/>
      <c r="D1" s="603"/>
      <c r="E1" s="601" t="s">
        <v>876</v>
      </c>
      <c r="F1" s="602"/>
      <c r="G1" s="603"/>
      <c r="H1" s="601" t="s">
        <v>875</v>
      </c>
      <c r="I1" s="602"/>
      <c r="J1" s="603"/>
    </row>
    <row r="2" spans="1:10" s="147" customFormat="1" ht="27.6" x14ac:dyDescent="0.25">
      <c r="A2" s="605"/>
      <c r="B2" s="499" t="s">
        <v>224</v>
      </c>
      <c r="C2" s="499" t="s">
        <v>123</v>
      </c>
      <c r="D2" s="500" t="s">
        <v>225</v>
      </c>
      <c r="E2" s="499" t="s">
        <v>224</v>
      </c>
      <c r="F2" s="499" t="s">
        <v>123</v>
      </c>
      <c r="G2" s="500" t="s">
        <v>225</v>
      </c>
      <c r="H2" s="499" t="s">
        <v>224</v>
      </c>
      <c r="I2" s="499" t="s">
        <v>123</v>
      </c>
      <c r="J2" s="500" t="s">
        <v>874</v>
      </c>
    </row>
    <row r="3" spans="1:10" x14ac:dyDescent="0.25">
      <c r="A3" s="606"/>
      <c r="B3" s="501"/>
      <c r="C3" s="501" t="s">
        <v>53</v>
      </c>
      <c r="D3" s="501" t="s">
        <v>512</v>
      </c>
      <c r="E3" s="501"/>
      <c r="F3" s="501" t="s">
        <v>53</v>
      </c>
      <c r="G3" s="501" t="s">
        <v>512</v>
      </c>
      <c r="H3" s="501"/>
      <c r="I3" s="501" t="s">
        <v>53</v>
      </c>
      <c r="J3" s="501" t="s">
        <v>512</v>
      </c>
    </row>
    <row r="4" spans="1:10" x14ac:dyDescent="0.25">
      <c r="A4" s="209" t="s">
        <v>106</v>
      </c>
      <c r="B4" s="340"/>
      <c r="C4" s="340"/>
      <c r="D4" s="341"/>
    </row>
    <row r="5" spans="1:10" x14ac:dyDescent="0.25">
      <c r="A5" s="141" t="s">
        <v>107</v>
      </c>
      <c r="B5" s="210">
        <v>16.54</v>
      </c>
      <c r="C5" s="211">
        <v>4580</v>
      </c>
      <c r="D5" s="212">
        <v>75753000</v>
      </c>
      <c r="E5" s="210">
        <v>16.68</v>
      </c>
      <c r="F5" s="211">
        <v>4580000</v>
      </c>
      <c r="G5" s="212">
        <v>76394400</v>
      </c>
      <c r="H5" s="210">
        <v>16.68</v>
      </c>
      <c r="I5" s="211">
        <v>4580000</v>
      </c>
      <c r="J5" s="212">
        <v>76394400</v>
      </c>
    </row>
    <row r="6" spans="1:10" x14ac:dyDescent="0.25">
      <c r="A6" s="141" t="s">
        <v>108</v>
      </c>
      <c r="B6" s="211"/>
      <c r="C6" s="211"/>
      <c r="D6" s="212">
        <v>30336000</v>
      </c>
      <c r="E6" s="211"/>
      <c r="F6" s="211"/>
      <c r="G6" s="212"/>
      <c r="H6" s="211"/>
      <c r="I6" s="211"/>
      <c r="J6" s="212"/>
    </row>
    <row r="7" spans="1:10" x14ac:dyDescent="0.25">
      <c r="A7" s="141" t="s">
        <v>297</v>
      </c>
      <c r="B7" s="211"/>
      <c r="C7" s="211"/>
      <c r="D7" s="212">
        <f>D9+D11+D13+D15</f>
        <v>30336000</v>
      </c>
      <c r="E7" s="211"/>
      <c r="F7" s="211"/>
      <c r="G7" s="212">
        <f>G9+G11+G13+G15</f>
        <v>1931393</v>
      </c>
      <c r="H7" s="211"/>
      <c r="I7" s="211"/>
      <c r="J7" s="212">
        <f>J9+J11+J13+J15</f>
        <v>1931393</v>
      </c>
    </row>
    <row r="8" spans="1:10" x14ac:dyDescent="0.25">
      <c r="A8" s="142" t="s">
        <v>109</v>
      </c>
      <c r="B8" s="113"/>
      <c r="C8" s="114"/>
      <c r="D8" s="115">
        <v>7551000</v>
      </c>
      <c r="E8" s="113"/>
      <c r="F8" s="114"/>
      <c r="G8" s="115">
        <v>7550780</v>
      </c>
      <c r="H8" s="113"/>
      <c r="I8" s="114"/>
      <c r="J8" s="115">
        <v>7550780</v>
      </c>
    </row>
    <row r="9" spans="1:10" x14ac:dyDescent="0.25">
      <c r="A9" s="142" t="s">
        <v>133</v>
      </c>
      <c r="B9" s="113"/>
      <c r="C9" s="114"/>
      <c r="D9" s="115">
        <v>7551000</v>
      </c>
      <c r="E9" s="113"/>
      <c r="F9" s="114"/>
      <c r="G9" s="115"/>
      <c r="H9" s="113"/>
      <c r="I9" s="114"/>
      <c r="J9" s="115"/>
    </row>
    <row r="10" spans="1:10" x14ac:dyDescent="0.25">
      <c r="A10" s="142" t="s">
        <v>110</v>
      </c>
      <c r="B10" s="116"/>
      <c r="C10" s="116"/>
      <c r="D10" s="115">
        <v>14880000</v>
      </c>
      <c r="E10" s="116"/>
      <c r="F10" s="116"/>
      <c r="G10" s="115">
        <v>14880000</v>
      </c>
      <c r="H10" s="116"/>
      <c r="I10" s="116"/>
      <c r="J10" s="115">
        <v>14880000</v>
      </c>
    </row>
    <row r="11" spans="1:10" x14ac:dyDescent="0.25">
      <c r="A11" s="142" t="s">
        <v>134</v>
      </c>
      <c r="B11" s="116"/>
      <c r="C11" s="116"/>
      <c r="D11" s="115">
        <v>14880000</v>
      </c>
      <c r="E11" s="116"/>
      <c r="F11" s="116"/>
      <c r="G11" s="115"/>
      <c r="H11" s="116"/>
      <c r="I11" s="116"/>
      <c r="J11" s="115"/>
    </row>
    <row r="12" spans="1:10" x14ac:dyDescent="0.25">
      <c r="A12" s="142" t="s">
        <v>111</v>
      </c>
      <c r="B12" s="116"/>
      <c r="C12" s="116"/>
      <c r="D12" s="115">
        <v>673000</v>
      </c>
      <c r="E12" s="116"/>
      <c r="F12" s="116"/>
      <c r="G12" s="115">
        <v>672681</v>
      </c>
      <c r="H12" s="116"/>
      <c r="I12" s="116"/>
      <c r="J12" s="115">
        <v>672681</v>
      </c>
    </row>
    <row r="13" spans="1:10" x14ac:dyDescent="0.25">
      <c r="A13" s="142" t="s">
        <v>135</v>
      </c>
      <c r="B13" s="116"/>
      <c r="C13" s="116"/>
      <c r="D13" s="115">
        <v>673000</v>
      </c>
      <c r="E13" s="116"/>
      <c r="F13" s="116"/>
      <c r="G13" s="115"/>
      <c r="H13" s="116"/>
      <c r="I13" s="116"/>
      <c r="J13" s="115"/>
    </row>
    <row r="14" spans="1:10" x14ac:dyDescent="0.25">
      <c r="A14" s="142" t="s">
        <v>112</v>
      </c>
      <c r="B14" s="116"/>
      <c r="C14" s="116"/>
      <c r="D14" s="115">
        <v>7232000</v>
      </c>
      <c r="E14" s="116"/>
      <c r="F14" s="116"/>
      <c r="G14" s="115">
        <v>7232220</v>
      </c>
      <c r="H14" s="116"/>
      <c r="I14" s="116"/>
      <c r="J14" s="115">
        <v>7232220</v>
      </c>
    </row>
    <row r="15" spans="1:10" x14ac:dyDescent="0.25">
      <c r="A15" s="142" t="s">
        <v>112</v>
      </c>
      <c r="B15" s="116"/>
      <c r="C15" s="116"/>
      <c r="D15" s="115">
        <v>7232000</v>
      </c>
      <c r="E15" s="116"/>
      <c r="F15" s="116"/>
      <c r="G15" s="115">
        <v>1931393</v>
      </c>
      <c r="H15" s="116"/>
      <c r="I15" s="116"/>
      <c r="J15" s="115">
        <v>1931393</v>
      </c>
    </row>
    <row r="16" spans="1:10" x14ac:dyDescent="0.25">
      <c r="A16" s="141" t="s">
        <v>360</v>
      </c>
      <c r="B16" s="117"/>
      <c r="C16" s="117"/>
      <c r="D16" s="118"/>
      <c r="E16" s="117"/>
      <c r="F16" s="117"/>
      <c r="G16" s="118"/>
      <c r="H16" s="117"/>
      <c r="I16" s="117"/>
      <c r="J16" s="118"/>
    </row>
    <row r="17" spans="1:10" x14ac:dyDescent="0.25">
      <c r="A17" s="141" t="s">
        <v>361</v>
      </c>
      <c r="B17" s="117"/>
      <c r="C17" s="117"/>
      <c r="D17" s="118">
        <v>6469000</v>
      </c>
      <c r="E17" s="117"/>
      <c r="F17" s="117"/>
      <c r="G17" s="118">
        <v>6623100</v>
      </c>
      <c r="H17" s="117"/>
      <c r="I17" s="117"/>
      <c r="J17" s="118">
        <v>6623100</v>
      </c>
    </row>
    <row r="18" spans="1:10" ht="14.25" customHeight="1" x14ac:dyDescent="0.25">
      <c r="A18" s="141" t="s">
        <v>364</v>
      </c>
      <c r="B18" s="117"/>
      <c r="C18" s="117"/>
      <c r="D18" s="118"/>
      <c r="E18" s="117"/>
      <c r="F18" s="117"/>
      <c r="G18" s="118"/>
      <c r="H18" s="117"/>
      <c r="I18" s="117"/>
      <c r="J18" s="118"/>
    </row>
    <row r="19" spans="1:10" ht="14.25" customHeight="1" x14ac:dyDescent="0.25">
      <c r="A19" s="141" t="s">
        <v>362</v>
      </c>
      <c r="B19" s="117"/>
      <c r="C19" s="117"/>
      <c r="D19" s="118">
        <v>898000</v>
      </c>
      <c r="E19" s="117"/>
      <c r="F19" s="117"/>
      <c r="G19" s="118">
        <v>910350</v>
      </c>
      <c r="H19" s="117"/>
      <c r="I19" s="117"/>
      <c r="J19" s="118">
        <v>910350</v>
      </c>
    </row>
    <row r="20" spans="1:10" ht="14.25" customHeight="1" x14ac:dyDescent="0.25">
      <c r="A20" s="141" t="s">
        <v>363</v>
      </c>
      <c r="B20" s="117"/>
      <c r="C20" s="117"/>
      <c r="D20" s="118"/>
      <c r="E20" s="117"/>
      <c r="F20" s="117"/>
      <c r="G20" s="118"/>
      <c r="H20" s="117"/>
      <c r="I20" s="117"/>
      <c r="J20" s="118"/>
    </row>
    <row r="21" spans="1:10" ht="14.25" customHeight="1" x14ac:dyDescent="0.25">
      <c r="A21" s="141" t="s">
        <v>365</v>
      </c>
      <c r="B21" s="117"/>
      <c r="C21" s="117"/>
      <c r="D21" s="118">
        <v>226627000</v>
      </c>
      <c r="E21" s="117"/>
      <c r="F21" s="117"/>
      <c r="G21" s="118">
        <v>239527700</v>
      </c>
      <c r="H21" s="117"/>
      <c r="I21" s="117"/>
      <c r="J21" s="118">
        <v>239527700</v>
      </c>
    </row>
    <row r="22" spans="1:10" ht="14.25" customHeight="1" x14ac:dyDescent="0.25">
      <c r="A22" s="141" t="s">
        <v>366</v>
      </c>
      <c r="B22" s="117"/>
      <c r="C22" s="117"/>
      <c r="D22" s="118">
        <v>195093000</v>
      </c>
      <c r="E22" s="117"/>
      <c r="F22" s="117"/>
      <c r="G22" s="118">
        <v>239527700</v>
      </c>
      <c r="H22" s="117"/>
      <c r="I22" s="117"/>
      <c r="J22" s="118">
        <v>239527700</v>
      </c>
    </row>
    <row r="23" spans="1:10" ht="14.25" customHeight="1" x14ac:dyDescent="0.25">
      <c r="A23" s="141" t="s">
        <v>714</v>
      </c>
      <c r="B23" s="117"/>
      <c r="C23" s="117"/>
      <c r="D23" s="118"/>
      <c r="E23" s="117"/>
      <c r="F23" s="117"/>
      <c r="G23" s="118">
        <v>421259</v>
      </c>
      <c r="H23" s="117"/>
      <c r="I23" s="117"/>
      <c r="J23" s="118">
        <v>421259</v>
      </c>
    </row>
    <row r="24" spans="1:10" ht="14.25" customHeight="1" x14ac:dyDescent="0.25">
      <c r="A24" s="141" t="s">
        <v>367</v>
      </c>
      <c r="B24" s="117"/>
      <c r="C24" s="117"/>
      <c r="D24" s="118">
        <v>-38901000</v>
      </c>
      <c r="E24" s="117"/>
      <c r="F24" s="117"/>
      <c r="G24" s="118">
        <v>-35937738</v>
      </c>
      <c r="H24" s="117"/>
      <c r="I24" s="117"/>
      <c r="J24" s="118">
        <v>-35937738</v>
      </c>
    </row>
    <row r="25" spans="1:10" x14ac:dyDescent="0.25">
      <c r="A25" s="502" t="s">
        <v>113</v>
      </c>
      <c r="B25" s="503"/>
      <c r="C25" s="503"/>
      <c r="D25" s="504">
        <f>D5+D7+D22+D23</f>
        <v>301182000</v>
      </c>
      <c r="E25" s="503"/>
      <c r="F25" s="503"/>
      <c r="G25" s="504">
        <f>G5+G7+G22+G23</f>
        <v>318274752</v>
      </c>
      <c r="H25" s="503"/>
      <c r="I25" s="503"/>
      <c r="J25" s="504">
        <f>J5+J7+J22+J23</f>
        <v>318274752</v>
      </c>
    </row>
    <row r="26" spans="1:10" x14ac:dyDescent="0.25">
      <c r="A26" s="141" t="s">
        <v>114</v>
      </c>
      <c r="B26" s="211"/>
      <c r="C26" s="211"/>
      <c r="D26" s="212"/>
      <c r="E26" s="211"/>
      <c r="F26" s="211"/>
      <c r="G26" s="212"/>
      <c r="H26" s="211"/>
      <c r="I26" s="211"/>
      <c r="J26" s="212"/>
    </row>
    <row r="27" spans="1:10" x14ac:dyDescent="0.25">
      <c r="A27" s="186" t="s">
        <v>715</v>
      </c>
      <c r="B27" s="213">
        <v>6.3</v>
      </c>
      <c r="C27" s="214">
        <v>4152</v>
      </c>
      <c r="D27" s="215">
        <v>26158000</v>
      </c>
      <c r="E27" s="337">
        <v>6.97</v>
      </c>
      <c r="F27" s="214">
        <v>4308000</v>
      </c>
      <c r="G27" s="215">
        <v>30012400</v>
      </c>
      <c r="H27" s="337">
        <v>6.97</v>
      </c>
      <c r="I27" s="214">
        <v>4308000</v>
      </c>
      <c r="J27" s="215">
        <v>30012400</v>
      </c>
    </row>
    <row r="28" spans="1:10" x14ac:dyDescent="0.25">
      <c r="A28" s="186" t="s">
        <v>716</v>
      </c>
      <c r="B28" s="213">
        <v>6.3</v>
      </c>
      <c r="C28" s="214"/>
      <c r="D28" s="215">
        <v>220000</v>
      </c>
      <c r="E28" s="337">
        <v>7.6</v>
      </c>
      <c r="F28" s="214"/>
      <c r="G28" s="215">
        <v>266000</v>
      </c>
      <c r="H28" s="337">
        <v>7.6</v>
      </c>
      <c r="I28" s="214"/>
      <c r="J28" s="215">
        <v>266000</v>
      </c>
    </row>
    <row r="29" spans="1:10" x14ac:dyDescent="0.25">
      <c r="A29" s="394" t="s">
        <v>717</v>
      </c>
      <c r="B29" s="116">
        <v>4</v>
      </c>
      <c r="C29" s="214">
        <v>1800</v>
      </c>
      <c r="D29" s="215">
        <v>7200000</v>
      </c>
      <c r="E29" s="338">
        <v>4.6900000000000004</v>
      </c>
      <c r="F29" s="214">
        <v>1800000</v>
      </c>
      <c r="G29" s="215">
        <v>8454000</v>
      </c>
      <c r="H29" s="338">
        <v>4.6900000000000004</v>
      </c>
      <c r="I29" s="214">
        <v>1800000</v>
      </c>
      <c r="J29" s="215">
        <v>8454000</v>
      </c>
    </row>
    <row r="30" spans="1:10" x14ac:dyDescent="0.25">
      <c r="A30" s="396" t="s">
        <v>718</v>
      </c>
      <c r="B30" s="121"/>
      <c r="C30" s="391"/>
      <c r="D30" s="392"/>
      <c r="E30" s="393"/>
      <c r="F30" s="391"/>
      <c r="G30" s="392">
        <v>352000</v>
      </c>
      <c r="H30" s="393"/>
      <c r="I30" s="391"/>
      <c r="J30" s="392">
        <v>352000</v>
      </c>
    </row>
    <row r="31" spans="1:10" x14ac:dyDescent="0.25">
      <c r="A31" s="395" t="s">
        <v>719</v>
      </c>
      <c r="B31" s="216">
        <v>75</v>
      </c>
      <c r="C31" s="216">
        <v>70</v>
      </c>
      <c r="D31" s="217">
        <v>5250000</v>
      </c>
      <c r="E31" s="339">
        <v>75</v>
      </c>
      <c r="F31" s="216">
        <v>80000</v>
      </c>
      <c r="G31" s="217">
        <v>5893333</v>
      </c>
      <c r="H31" s="339">
        <v>75</v>
      </c>
      <c r="I31" s="216">
        <v>80000</v>
      </c>
      <c r="J31" s="217">
        <v>5893333</v>
      </c>
    </row>
    <row r="32" spans="1:10" x14ac:dyDescent="0.25">
      <c r="A32" s="505" t="s">
        <v>115</v>
      </c>
      <c r="B32" s="506"/>
      <c r="C32" s="506"/>
      <c r="D32" s="506">
        <f>SUM(D27:D31)</f>
        <v>38828000</v>
      </c>
      <c r="E32" s="506"/>
      <c r="F32" s="506"/>
      <c r="G32" s="506">
        <f>SUM(G27:G31)</f>
        <v>44977733</v>
      </c>
      <c r="H32" s="506"/>
      <c r="I32" s="506"/>
      <c r="J32" s="506">
        <f>SUM(J27:J31)</f>
        <v>44977733</v>
      </c>
    </row>
    <row r="33" spans="1:10" x14ac:dyDescent="0.25">
      <c r="A33" s="184" t="s">
        <v>116</v>
      </c>
      <c r="B33" s="185"/>
      <c r="C33" s="185"/>
      <c r="D33" s="185"/>
      <c r="E33" s="185"/>
      <c r="F33" s="185"/>
      <c r="G33" s="185"/>
      <c r="H33" s="185"/>
      <c r="I33" s="185"/>
      <c r="J33" s="185"/>
    </row>
    <row r="34" spans="1:10" x14ac:dyDescent="0.25">
      <c r="A34" s="142" t="s">
        <v>117</v>
      </c>
      <c r="B34" s="119"/>
      <c r="C34" s="119"/>
      <c r="D34" s="119"/>
      <c r="E34" s="119"/>
      <c r="F34" s="119"/>
      <c r="G34" s="119"/>
      <c r="H34" s="119"/>
      <c r="I34" s="119"/>
      <c r="J34" s="119"/>
    </row>
    <row r="35" spans="1:10" x14ac:dyDescent="0.25">
      <c r="A35" s="186" t="s">
        <v>298</v>
      </c>
      <c r="B35" s="119"/>
      <c r="C35" s="119"/>
      <c r="D35" s="119"/>
      <c r="E35" s="119"/>
      <c r="F35" s="119"/>
      <c r="G35" s="119"/>
      <c r="H35" s="119"/>
      <c r="I35" s="119"/>
      <c r="J35" s="119"/>
    </row>
    <row r="36" spans="1:10" x14ac:dyDescent="0.25">
      <c r="A36" s="142" t="s">
        <v>118</v>
      </c>
      <c r="B36" s="119"/>
      <c r="C36" s="116"/>
      <c r="D36" s="116"/>
      <c r="E36" s="119"/>
      <c r="F36" s="116"/>
      <c r="G36" s="116"/>
      <c r="H36" s="119"/>
      <c r="I36" s="116"/>
      <c r="J36" s="116"/>
    </row>
    <row r="37" spans="1:10" x14ac:dyDescent="0.25">
      <c r="A37" s="142" t="s">
        <v>121</v>
      </c>
      <c r="B37" s="120">
        <v>52</v>
      </c>
      <c r="C37" s="122">
        <v>55.36</v>
      </c>
      <c r="D37" s="121">
        <v>2879000</v>
      </c>
      <c r="E37" s="120">
        <v>70</v>
      </c>
      <c r="F37" s="122">
        <v>55360</v>
      </c>
      <c r="G37" s="121">
        <v>3875200</v>
      </c>
      <c r="H37" s="120">
        <v>70</v>
      </c>
      <c r="I37" s="122">
        <v>55360</v>
      </c>
      <c r="J37" s="121">
        <v>3875200</v>
      </c>
    </row>
    <row r="38" spans="1:10" x14ac:dyDescent="0.25">
      <c r="A38" s="143" t="s">
        <v>119</v>
      </c>
      <c r="B38" s="123">
        <v>29</v>
      </c>
      <c r="C38" s="124">
        <v>494.1</v>
      </c>
      <c r="D38" s="121">
        <v>14329000</v>
      </c>
      <c r="E38" s="123">
        <v>30</v>
      </c>
      <c r="F38" s="124">
        <v>494100</v>
      </c>
      <c r="G38" s="121">
        <v>14823000</v>
      </c>
      <c r="H38" s="123">
        <v>30</v>
      </c>
      <c r="I38" s="124">
        <v>494100</v>
      </c>
      <c r="J38" s="121">
        <v>14823000</v>
      </c>
    </row>
    <row r="39" spans="1:10" x14ac:dyDescent="0.25">
      <c r="A39" s="144" t="s">
        <v>136</v>
      </c>
      <c r="B39" s="123">
        <v>1</v>
      </c>
      <c r="C39" s="124">
        <v>518.80499999999995</v>
      </c>
      <c r="D39" s="121">
        <v>519000</v>
      </c>
      <c r="E39" s="123"/>
      <c r="F39" s="124"/>
      <c r="G39" s="121">
        <f>E39*F39</f>
        <v>0</v>
      </c>
      <c r="H39" s="123"/>
      <c r="I39" s="124"/>
      <c r="J39" s="121">
        <f>H39*I39</f>
        <v>0</v>
      </c>
    </row>
    <row r="40" spans="1:10" x14ac:dyDescent="0.25">
      <c r="A40" s="146" t="s">
        <v>137</v>
      </c>
      <c r="B40" s="218">
        <v>7.11</v>
      </c>
      <c r="C40" s="124">
        <v>1632</v>
      </c>
      <c r="D40" s="121">
        <v>11603000</v>
      </c>
      <c r="E40" s="218">
        <v>7.13</v>
      </c>
      <c r="F40" s="124">
        <v>1632000</v>
      </c>
      <c r="G40" s="121">
        <v>11636160</v>
      </c>
      <c r="H40" s="218">
        <v>7.13</v>
      </c>
      <c r="I40" s="124">
        <v>1632000</v>
      </c>
      <c r="J40" s="121">
        <v>11636160</v>
      </c>
    </row>
    <row r="41" spans="1:10" x14ac:dyDescent="0.25">
      <c r="A41" s="169" t="s">
        <v>368</v>
      </c>
      <c r="B41" s="125"/>
      <c r="C41" s="124"/>
      <c r="D41" s="128">
        <v>1414000</v>
      </c>
      <c r="E41" s="125"/>
      <c r="F41" s="124"/>
      <c r="G41" s="128">
        <v>2128960</v>
      </c>
      <c r="H41" s="125"/>
      <c r="I41" s="124"/>
      <c r="J41" s="128">
        <v>2128960</v>
      </c>
    </row>
    <row r="42" spans="1:10" x14ac:dyDescent="0.25">
      <c r="A42" s="169" t="s">
        <v>909</v>
      </c>
      <c r="B42" s="125"/>
      <c r="C42" s="124"/>
      <c r="D42" s="128"/>
      <c r="E42" s="125"/>
      <c r="F42" s="124"/>
      <c r="G42" s="128">
        <v>41610</v>
      </c>
      <c r="H42" s="125"/>
      <c r="I42" s="124"/>
      <c r="J42" s="128">
        <v>41610</v>
      </c>
    </row>
    <row r="43" spans="1:10" x14ac:dyDescent="0.25">
      <c r="A43" s="169" t="s">
        <v>776</v>
      </c>
      <c r="B43" s="125"/>
      <c r="C43" s="124"/>
      <c r="D43" s="128"/>
      <c r="E43" s="125"/>
      <c r="F43" s="124"/>
      <c r="G43" s="128">
        <v>0</v>
      </c>
      <c r="H43" s="125"/>
      <c r="I43" s="124"/>
      <c r="J43" s="128">
        <v>5313388</v>
      </c>
    </row>
    <row r="44" spans="1:10" x14ac:dyDescent="0.25">
      <c r="A44" s="505" t="s">
        <v>120</v>
      </c>
      <c r="B44" s="507"/>
      <c r="C44" s="508"/>
      <c r="D44" s="509">
        <f>SUM(D35:D41)</f>
        <v>30744000</v>
      </c>
      <c r="E44" s="507"/>
      <c r="F44" s="508"/>
      <c r="G44" s="509">
        <f>SUM(G35:G43)</f>
        <v>32504930</v>
      </c>
      <c r="H44" s="507"/>
      <c r="I44" s="508"/>
      <c r="J44" s="509">
        <f>SUM(J35:J43)</f>
        <v>37818318</v>
      </c>
    </row>
    <row r="45" spans="1:10" x14ac:dyDescent="0.25">
      <c r="A45" s="505" t="s">
        <v>275</v>
      </c>
      <c r="B45" s="506"/>
      <c r="C45" s="508"/>
      <c r="D45" s="509">
        <v>2731000</v>
      </c>
      <c r="E45" s="506"/>
      <c r="F45" s="508"/>
      <c r="G45" s="509">
        <v>2796420</v>
      </c>
      <c r="H45" s="506"/>
      <c r="I45" s="508"/>
      <c r="J45" s="509">
        <v>2891494</v>
      </c>
    </row>
    <row r="46" spans="1:10" s="170" customFormat="1" x14ac:dyDescent="0.25">
      <c r="A46" s="510" t="s">
        <v>122</v>
      </c>
      <c r="B46" s="295"/>
      <c r="C46" s="296"/>
      <c r="D46" s="297">
        <f>D25+D32+D44+D45</f>
        <v>373485000</v>
      </c>
      <c r="E46" s="295"/>
      <c r="F46" s="296"/>
      <c r="G46" s="297">
        <f>G25+G32+G44+G45</f>
        <v>398553835</v>
      </c>
      <c r="H46" s="295"/>
      <c r="I46" s="296"/>
      <c r="J46" s="297">
        <f>J25+J32+J44+J45</f>
        <v>403962297</v>
      </c>
    </row>
    <row r="47" spans="1:10" x14ac:dyDescent="0.25">
      <c r="A47" s="145" t="s">
        <v>138</v>
      </c>
      <c r="B47" s="119"/>
      <c r="C47" s="127"/>
      <c r="D47" s="119"/>
      <c r="E47" s="119"/>
      <c r="F47" s="127"/>
      <c r="G47" s="119"/>
      <c r="H47" s="119"/>
      <c r="I47" s="127"/>
      <c r="J47" s="119"/>
    </row>
    <row r="48" spans="1:10" x14ac:dyDescent="0.25">
      <c r="A48" s="146" t="s">
        <v>139</v>
      </c>
      <c r="B48" s="119">
        <v>84</v>
      </c>
      <c r="C48" s="127">
        <v>188.5</v>
      </c>
      <c r="D48" s="119">
        <v>15734000</v>
      </c>
      <c r="E48" s="119">
        <v>95</v>
      </c>
      <c r="F48" s="127">
        <v>188500</v>
      </c>
      <c r="G48" s="119">
        <v>17907500</v>
      </c>
      <c r="H48" s="119">
        <v>95</v>
      </c>
      <c r="I48" s="127">
        <v>188500</v>
      </c>
      <c r="J48" s="119">
        <v>17907500</v>
      </c>
    </row>
    <row r="49" spans="1:10" x14ac:dyDescent="0.25">
      <c r="A49" s="146" t="s">
        <v>140</v>
      </c>
      <c r="B49" s="112"/>
      <c r="C49" s="126"/>
      <c r="D49" s="128">
        <v>13525000</v>
      </c>
      <c r="E49" s="112"/>
      <c r="F49" s="126"/>
      <c r="G49" s="128">
        <v>7500000</v>
      </c>
      <c r="H49" s="112"/>
      <c r="I49" s="126"/>
      <c r="J49" s="128">
        <v>7500000</v>
      </c>
    </row>
    <row r="50" spans="1:10" x14ac:dyDescent="0.25">
      <c r="A50" s="505" t="s">
        <v>138</v>
      </c>
      <c r="B50" s="506"/>
      <c r="C50" s="506"/>
      <c r="D50" s="506">
        <f>SUM(D48:D49)</f>
        <v>29259000</v>
      </c>
      <c r="E50" s="506"/>
      <c r="F50" s="506"/>
      <c r="G50" s="506">
        <f>SUM(G48:G49)</f>
        <v>25407500</v>
      </c>
      <c r="H50" s="506"/>
      <c r="I50" s="506"/>
      <c r="J50" s="506">
        <f>SUM(J48:J49)</f>
        <v>25407500</v>
      </c>
    </row>
    <row r="51" spans="1:10" x14ac:dyDescent="0.25">
      <c r="A51" s="505" t="s">
        <v>434</v>
      </c>
      <c r="B51" s="506"/>
      <c r="C51" s="506"/>
      <c r="D51" s="506"/>
      <c r="E51" s="506"/>
      <c r="F51" s="506"/>
      <c r="G51" s="506">
        <v>0</v>
      </c>
      <c r="H51" s="506"/>
      <c r="I51" s="506"/>
      <c r="J51" s="506">
        <v>3902712</v>
      </c>
    </row>
    <row r="52" spans="1:10" x14ac:dyDescent="0.25">
      <c r="A52" s="510" t="s">
        <v>141</v>
      </c>
      <c r="B52" s="511"/>
      <c r="C52" s="511"/>
      <c r="D52" s="512">
        <f>D46+D50+D51</f>
        <v>402744000</v>
      </c>
      <c r="E52" s="511"/>
      <c r="F52" s="511"/>
      <c r="G52" s="512">
        <f>G46+G50+G51</f>
        <v>423961335</v>
      </c>
      <c r="H52" s="511"/>
      <c r="I52" s="511"/>
      <c r="J52" s="512">
        <f>J46+J50+J51</f>
        <v>433272509</v>
      </c>
    </row>
    <row r="53" spans="1:10" x14ac:dyDescent="0.25">
      <c r="A53" s="179"/>
    </row>
  </sheetData>
  <mergeCells count="4">
    <mergeCell ref="B1:D1"/>
    <mergeCell ref="E1:G1"/>
    <mergeCell ref="A1:A3"/>
    <mergeCell ref="H1:J1"/>
  </mergeCells>
  <phoneticPr fontId="27" type="noConversion"/>
  <printOptions horizontalCentered="1"/>
  <pageMargins left="0.23622047244094491" right="0.23622047244094491" top="1.11375" bottom="0.19685039370078741" header="0.19685039370078741" footer="0.19685039370078741"/>
  <pageSetup paperSize="9" scale="81" fitToHeight="0" orientation="landscape" horizontalDpi="4294967294" r:id="rId1"/>
  <headerFooter alignWithMargins="0">
    <oddHeader>&amp;C&amp;"Garamond,Félkövér"&amp;14 ../2016. (..) számú rendelethez 
ZALAKAROS VÁROS ÖNKORMÁNYZATÁNAK 
ÁLLAMI HOZZÁJÁRULÁSA 2016. ÉVBEN 
&amp;12
&amp;14
&amp;R&amp;A
&amp;P.oldal
forintban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L246"/>
  <sheetViews>
    <sheetView view="pageBreakPreview" topLeftCell="B28" zoomScaleNormal="100" zoomScaleSheetLayoutView="100" workbookViewId="0">
      <selection activeCell="E47" sqref="E47"/>
    </sheetView>
  </sheetViews>
  <sheetFormatPr defaultRowHeight="13.2" x14ac:dyDescent="0.25"/>
  <cols>
    <col min="1" max="1" width="4.5546875" customWidth="1"/>
    <col min="2" max="2" width="44.88671875" customWidth="1"/>
    <col min="3" max="3" width="16.109375" customWidth="1"/>
    <col min="4" max="4" width="14.109375" bestFit="1" customWidth="1"/>
    <col min="5" max="6" width="16.109375" customWidth="1"/>
    <col min="7" max="7" width="5.6640625" customWidth="1"/>
    <col min="8" max="8" width="50.44140625" bestFit="1" customWidth="1"/>
    <col min="9" max="9" width="16.88671875" bestFit="1" customWidth="1"/>
    <col min="10" max="10" width="15" bestFit="1" customWidth="1"/>
    <col min="11" max="11" width="17.33203125" customWidth="1"/>
    <col min="12" max="12" width="16.44140625" customWidth="1"/>
  </cols>
  <sheetData>
    <row r="1" spans="1:12" ht="18" customHeight="1" x14ac:dyDescent="0.25">
      <c r="A1" s="610" t="s">
        <v>16</v>
      </c>
      <c r="B1" s="608" t="s">
        <v>1</v>
      </c>
      <c r="C1" s="528" t="s">
        <v>369</v>
      </c>
      <c r="D1" s="529" t="s">
        <v>494</v>
      </c>
      <c r="E1" s="593" t="s">
        <v>736</v>
      </c>
      <c r="F1" s="593" t="s">
        <v>877</v>
      </c>
      <c r="G1" s="610" t="s">
        <v>16</v>
      </c>
      <c r="H1" s="608" t="s">
        <v>1</v>
      </c>
      <c r="I1" s="528" t="s">
        <v>369</v>
      </c>
      <c r="J1" s="528" t="s">
        <v>494</v>
      </c>
      <c r="K1" s="593" t="s">
        <v>736</v>
      </c>
      <c r="L1" s="593" t="s">
        <v>877</v>
      </c>
    </row>
    <row r="2" spans="1:12" ht="27" customHeight="1" x14ac:dyDescent="0.25">
      <c r="A2" s="611"/>
      <c r="B2" s="609"/>
      <c r="C2" s="530" t="s">
        <v>61</v>
      </c>
      <c r="D2" s="530" t="s">
        <v>493</v>
      </c>
      <c r="E2" s="593"/>
      <c r="F2" s="593"/>
      <c r="G2" s="611"/>
      <c r="H2" s="609"/>
      <c r="I2" s="530" t="s">
        <v>61</v>
      </c>
      <c r="J2" s="530" t="s">
        <v>493</v>
      </c>
      <c r="K2" s="593"/>
      <c r="L2" s="593"/>
    </row>
    <row r="3" spans="1:12" ht="15" customHeight="1" x14ac:dyDescent="0.25">
      <c r="A3" s="607" t="s">
        <v>63</v>
      </c>
      <c r="B3" s="607"/>
      <c r="C3" s="607"/>
      <c r="D3" s="267"/>
      <c r="E3" s="267"/>
      <c r="F3" s="554"/>
      <c r="G3" s="607" t="s">
        <v>27</v>
      </c>
      <c r="H3" s="607"/>
      <c r="I3" s="607"/>
      <c r="J3" s="229"/>
      <c r="K3" s="229"/>
      <c r="L3" s="229"/>
    </row>
    <row r="4" spans="1:12" ht="15" customHeight="1" x14ac:dyDescent="0.25">
      <c r="A4" s="91" t="s">
        <v>93</v>
      </c>
      <c r="B4" s="9" t="s">
        <v>86</v>
      </c>
      <c r="C4" s="2"/>
      <c r="D4" s="2"/>
      <c r="E4" s="2"/>
      <c r="F4" s="2"/>
      <c r="G4" s="91" t="s">
        <v>93</v>
      </c>
      <c r="H4" s="9" t="s">
        <v>86</v>
      </c>
      <c r="I4" s="2"/>
      <c r="J4" s="2"/>
      <c r="K4" s="2"/>
      <c r="L4" s="2"/>
    </row>
    <row r="5" spans="1:12" ht="15" customHeight="1" x14ac:dyDescent="0.25">
      <c r="A5" s="91"/>
      <c r="B5" s="232" t="s">
        <v>372</v>
      </c>
      <c r="C5" s="233">
        <v>481473000</v>
      </c>
      <c r="D5" s="233">
        <f>'3.a számú melléklet'!D64+'3.a számú melléklet'!G64+'3.a számú melléklet'!J64</f>
        <v>455674335</v>
      </c>
      <c r="E5" s="233">
        <f>'3.a számú melléklet'!E64+'3.a számú melléklet'!H64+'3.a számú melléklet'!K64</f>
        <v>510825599</v>
      </c>
      <c r="F5" s="233">
        <f>'3.a számú melléklet'!F64+'3.a számú melléklet'!I64+'3.a számú melléklet'!L64</f>
        <v>513422005</v>
      </c>
      <c r="G5" s="91"/>
      <c r="H5" s="232" t="s">
        <v>246</v>
      </c>
      <c r="I5" s="233">
        <v>366288000</v>
      </c>
      <c r="J5" s="233">
        <f>'4.számú melléklet'!E56+'4.számú melléklet'!H56+'4.számú melléklet'!K56</f>
        <v>374775878</v>
      </c>
      <c r="K5" s="233">
        <f>'4.számú melléklet'!F56+'4.számú melléklet'!I56+'4.számú melléklet'!L56</f>
        <v>432687668</v>
      </c>
      <c r="L5" s="220">
        <f>'4.számú melléklet'!G56+'4.számú melléklet'!J56+'4.számú melléklet'!M56</f>
        <v>448481724</v>
      </c>
    </row>
    <row r="6" spans="1:12" ht="15" customHeight="1" x14ac:dyDescent="0.25">
      <c r="A6" s="91"/>
      <c r="B6" s="234" t="s">
        <v>373</v>
      </c>
      <c r="C6" s="152">
        <v>340000000</v>
      </c>
      <c r="D6" s="152">
        <f>'3.a számú melléklet'!P64</f>
        <v>360000000</v>
      </c>
      <c r="E6" s="152">
        <f>'3.a számú melléklet'!Q64</f>
        <v>360000000</v>
      </c>
      <c r="F6" s="152">
        <f>'3.a számú melléklet'!R94</f>
        <v>360000000</v>
      </c>
      <c r="G6" s="91"/>
      <c r="H6" s="234" t="s">
        <v>247</v>
      </c>
      <c r="I6" s="152">
        <v>10650000</v>
      </c>
      <c r="J6" s="152">
        <f>'4.számú melléklet'!N56</f>
        <v>7000000</v>
      </c>
      <c r="K6" s="152">
        <f>'4.számú melléklet'!O56</f>
        <v>7000000</v>
      </c>
      <c r="L6" s="220">
        <f>'4.számú melléklet'!P56</f>
        <v>7249400</v>
      </c>
    </row>
    <row r="7" spans="1:12" ht="15" customHeight="1" x14ac:dyDescent="0.25">
      <c r="A7" s="91"/>
      <c r="B7" s="232" t="s">
        <v>374</v>
      </c>
      <c r="C7" s="152">
        <v>42260000</v>
      </c>
      <c r="D7" s="152">
        <f>'3.a számú melléklet'!S64</f>
        <v>34265000</v>
      </c>
      <c r="E7" s="152">
        <f>'3.a számú melléklet'!T64</f>
        <v>48156365</v>
      </c>
      <c r="F7" s="152">
        <f>'3.a számú melléklet'!U64</f>
        <v>48156365</v>
      </c>
      <c r="G7" s="91"/>
      <c r="H7" s="232" t="s">
        <v>248</v>
      </c>
      <c r="I7" s="152">
        <v>42143000</v>
      </c>
      <c r="J7" s="152">
        <f>'4.számú melléklet'!T56</f>
        <v>38766500</v>
      </c>
      <c r="K7" s="152">
        <f>'4.számú melléklet'!U56</f>
        <v>42824165</v>
      </c>
      <c r="L7" s="220">
        <f>'4.számú melléklet'!V56</f>
        <v>44535652</v>
      </c>
    </row>
    <row r="8" spans="1:12" ht="15" customHeight="1" x14ac:dyDescent="0.25">
      <c r="A8" s="91"/>
      <c r="B8" s="232" t="s">
        <v>375</v>
      </c>
      <c r="C8" s="152"/>
      <c r="D8" s="152">
        <f>'3.a számú melléklet'!Y94</f>
        <v>0</v>
      </c>
      <c r="E8" s="152">
        <f>'3.a számú melléklet'!Z94</f>
        <v>0</v>
      </c>
      <c r="F8" s="152">
        <f>'3.a számú melléklet'!AA64</f>
        <v>2821610</v>
      </c>
      <c r="G8" s="91"/>
      <c r="H8" s="232" t="s">
        <v>249</v>
      </c>
      <c r="I8" s="152">
        <v>55660000</v>
      </c>
      <c r="J8" s="152">
        <f>'4.számú melléklet'!Z56</f>
        <v>59235000</v>
      </c>
      <c r="K8" s="152">
        <f>'4.számú melléklet'!AA56</f>
        <v>82725000</v>
      </c>
      <c r="L8" s="220">
        <f>'4.számú melléklet'!AB56</f>
        <v>82725000</v>
      </c>
    </row>
    <row r="9" spans="1:12" ht="15" customHeight="1" x14ac:dyDescent="0.25">
      <c r="A9" s="91"/>
      <c r="B9" s="49" t="s">
        <v>515</v>
      </c>
      <c r="C9" s="152">
        <v>10045000</v>
      </c>
      <c r="D9" s="152">
        <f>'3.a számú melléklet'!V94</f>
        <v>900000</v>
      </c>
      <c r="E9" s="152">
        <f>'3.a számú melléklet'!W94</f>
        <v>900000</v>
      </c>
      <c r="F9" s="152">
        <f>'3.a számú melléklet'!X64</f>
        <v>900000</v>
      </c>
      <c r="G9" s="91"/>
      <c r="H9" s="49" t="s">
        <v>251</v>
      </c>
      <c r="I9" s="220">
        <v>1000000</v>
      </c>
      <c r="J9" s="220">
        <f>'4.számú melléklet'!W56</f>
        <v>1000000</v>
      </c>
      <c r="K9" s="220">
        <f>'4.számú melléklet'!X56</f>
        <v>1000000</v>
      </c>
      <c r="L9" s="220">
        <f>'4.számú melléklet'!Y56</f>
        <v>1000000</v>
      </c>
    </row>
    <row r="10" spans="1:12" ht="15" customHeight="1" x14ac:dyDescent="0.25">
      <c r="A10" s="91"/>
      <c r="B10" s="9"/>
      <c r="C10" s="152"/>
      <c r="D10" s="152"/>
      <c r="E10" s="152"/>
      <c r="F10" s="152"/>
      <c r="G10" s="91"/>
      <c r="H10" s="49" t="s">
        <v>379</v>
      </c>
      <c r="I10" s="152">
        <v>261000</v>
      </c>
      <c r="J10" s="152">
        <f>'4.számú melléklet'!Q56</f>
        <v>0</v>
      </c>
      <c r="K10" s="152">
        <f>'4.számú melléklet'!R56</f>
        <v>2759968</v>
      </c>
      <c r="L10" s="220">
        <f>'4.számú melléklet'!S56</f>
        <v>2759968</v>
      </c>
    </row>
    <row r="11" spans="1:12" ht="15" customHeight="1" x14ac:dyDescent="0.25">
      <c r="A11" s="91"/>
      <c r="B11" s="49"/>
      <c r="C11" s="220"/>
      <c r="D11" s="220"/>
      <c r="E11" s="220"/>
      <c r="F11" s="220"/>
      <c r="G11" s="91"/>
      <c r="H11" s="49" t="s">
        <v>380</v>
      </c>
      <c r="I11" s="220">
        <v>72444000</v>
      </c>
      <c r="J11" s="220">
        <f>'7.számú melléklet '!D18+'7.számú melléklet '!D30</f>
        <v>48938000</v>
      </c>
      <c r="K11" s="220">
        <f>'7.számú melléklet '!E18+'7.számú melléklet '!E30</f>
        <v>84281064</v>
      </c>
      <c r="L11" s="220">
        <f>'7.számú melléklet '!F18+'7.számú melléklet '!F30</f>
        <v>76613929</v>
      </c>
    </row>
    <row r="12" spans="1:12" ht="15" customHeight="1" x14ac:dyDescent="0.25">
      <c r="A12" s="265"/>
      <c r="B12" s="513" t="s">
        <v>92</v>
      </c>
      <c r="C12" s="389">
        <f>SUM(C5:C11)</f>
        <v>873778000</v>
      </c>
      <c r="D12" s="389">
        <f>SUM(D5:D11)</f>
        <v>850839335</v>
      </c>
      <c r="E12" s="389">
        <f>SUM(E5:E11)</f>
        <v>919881964</v>
      </c>
      <c r="F12" s="389">
        <f>SUM(F5:F11)</f>
        <v>925299980</v>
      </c>
      <c r="G12" s="423"/>
      <c r="H12" s="513" t="s">
        <v>92</v>
      </c>
      <c r="I12" s="389">
        <f>SUM(I5:I11)</f>
        <v>548446000</v>
      </c>
      <c r="J12" s="389">
        <f>SUM(J5:J11)</f>
        <v>529715378</v>
      </c>
      <c r="K12" s="389">
        <f>SUM(K5:K11)</f>
        <v>653277865</v>
      </c>
      <c r="L12" s="389">
        <f>SUM(L5:L11)</f>
        <v>663365673</v>
      </c>
    </row>
    <row r="13" spans="1:12" ht="15" customHeight="1" x14ac:dyDescent="0.25">
      <c r="A13" s="91" t="s">
        <v>94</v>
      </c>
      <c r="B13" s="9" t="s">
        <v>101</v>
      </c>
      <c r="C13" s="152"/>
      <c r="D13" s="152"/>
      <c r="E13" s="152"/>
      <c r="F13" s="152"/>
      <c r="G13" s="91" t="s">
        <v>94</v>
      </c>
      <c r="H13" s="9" t="s">
        <v>101</v>
      </c>
      <c r="I13" s="152"/>
      <c r="J13" s="152"/>
      <c r="K13" s="152"/>
      <c r="L13" s="152"/>
    </row>
    <row r="14" spans="1:12" ht="15" customHeight="1" x14ac:dyDescent="0.25">
      <c r="A14" s="91"/>
      <c r="B14" s="49" t="s">
        <v>376</v>
      </c>
      <c r="C14" s="220">
        <v>6300000</v>
      </c>
      <c r="D14" s="220">
        <f>'3.a számú melléklet'!J67</f>
        <v>4700000</v>
      </c>
      <c r="E14" s="220">
        <f>'3.a számú melléklet'!K67</f>
        <v>4700000</v>
      </c>
      <c r="F14" s="220">
        <f>'3.a számú melléklet'!L70</f>
        <v>5707251</v>
      </c>
      <c r="G14" s="91"/>
      <c r="H14" s="49" t="s">
        <v>90</v>
      </c>
      <c r="I14" s="220">
        <v>117613000</v>
      </c>
      <c r="J14" s="220">
        <f>'4.számú melléklet'!E63+'4.számú melléklet'!H63+'4.számú melléklet'!K63</f>
        <v>143327400</v>
      </c>
      <c r="K14" s="220">
        <f>'4.számú melléklet'!F63+'4.számú melléklet'!I63+'4.számú melléklet'!L63</f>
        <v>145076409</v>
      </c>
      <c r="L14" s="220">
        <f>'4.számú melléklet'!G63+'4.számú melléklet'!J63+'4.számú melléklet'!M63</f>
        <v>146785222</v>
      </c>
    </row>
    <row r="15" spans="1:12" ht="15" customHeight="1" x14ac:dyDescent="0.25">
      <c r="A15" s="91"/>
      <c r="B15" s="49" t="s">
        <v>377</v>
      </c>
      <c r="C15" s="220">
        <v>700000</v>
      </c>
      <c r="D15" s="220">
        <f>'3.a számú melléklet'!S70</f>
        <v>700000</v>
      </c>
      <c r="E15" s="220">
        <f>'3.a számú melléklet'!T70</f>
        <v>700000</v>
      </c>
      <c r="F15" s="220">
        <f>'3.a számú melléklet'!U67</f>
        <v>700000</v>
      </c>
      <c r="G15" s="91"/>
      <c r="H15" s="49" t="s">
        <v>250</v>
      </c>
      <c r="I15" s="220">
        <v>1200000</v>
      </c>
      <c r="J15" s="220">
        <f>'4.számú melléklet'!T63</f>
        <v>1200000</v>
      </c>
      <c r="K15" s="220">
        <f>'4.számú melléklet'!U63</f>
        <v>1200000</v>
      </c>
      <c r="L15" s="220">
        <f>'4.számú melléklet'!V63</f>
        <v>1200000</v>
      </c>
    </row>
    <row r="16" spans="1:12" ht="15" customHeight="1" x14ac:dyDescent="0.25">
      <c r="A16" s="91"/>
      <c r="B16" s="49"/>
      <c r="C16" s="220"/>
      <c r="D16" s="220"/>
      <c r="E16" s="220"/>
      <c r="F16" s="220"/>
      <c r="G16" s="91"/>
      <c r="H16" s="49" t="s">
        <v>911</v>
      </c>
      <c r="I16" s="220"/>
      <c r="J16" s="220"/>
      <c r="K16" s="220"/>
      <c r="L16" s="220">
        <f>'4.számú melléklet'!AB63</f>
        <v>9638</v>
      </c>
    </row>
    <row r="17" spans="1:12" ht="15" customHeight="1" x14ac:dyDescent="0.25">
      <c r="A17" s="91"/>
      <c r="B17" s="49"/>
      <c r="C17" s="220"/>
      <c r="D17" s="220"/>
      <c r="E17" s="220"/>
      <c r="F17" s="220"/>
      <c r="G17" s="91"/>
      <c r="H17" s="49" t="s">
        <v>910</v>
      </c>
      <c r="I17" s="220">
        <v>696000</v>
      </c>
      <c r="J17" s="220"/>
      <c r="K17" s="220"/>
      <c r="L17" s="220"/>
    </row>
    <row r="18" spans="1:12" ht="15" customHeight="1" x14ac:dyDescent="0.25">
      <c r="A18" s="265"/>
      <c r="B18" s="513" t="s">
        <v>460</v>
      </c>
      <c r="C18" s="389">
        <f>SUM(C14:C17)</f>
        <v>7000000</v>
      </c>
      <c r="D18" s="389">
        <f>SUM(D14:D17)</f>
        <v>5400000</v>
      </c>
      <c r="E18" s="389">
        <f>SUM(E14:E17)</f>
        <v>5400000</v>
      </c>
      <c r="F18" s="389">
        <f>SUM(F14:F17)</f>
        <v>6407251</v>
      </c>
      <c r="G18" s="423"/>
      <c r="H18" s="513" t="s">
        <v>126</v>
      </c>
      <c r="I18" s="389">
        <f>SUM(I14:I17)</f>
        <v>119509000</v>
      </c>
      <c r="J18" s="389">
        <f>SUM(J14:J17)</f>
        <v>144527400</v>
      </c>
      <c r="K18" s="389">
        <f>SUM(K14:K17)</f>
        <v>146276409</v>
      </c>
      <c r="L18" s="389">
        <f>SUM(L14:L17)</f>
        <v>147994860</v>
      </c>
    </row>
    <row r="19" spans="1:12" ht="15" customHeight="1" x14ac:dyDescent="0.25">
      <c r="A19" s="91" t="s">
        <v>95</v>
      </c>
      <c r="B19" s="9" t="s">
        <v>455</v>
      </c>
      <c r="C19" s="152"/>
      <c r="D19" s="152"/>
      <c r="E19" s="152"/>
      <c r="F19" s="152"/>
      <c r="G19" s="91" t="s">
        <v>95</v>
      </c>
      <c r="H19" s="9" t="s">
        <v>455</v>
      </c>
      <c r="I19" s="152"/>
      <c r="J19" s="152"/>
      <c r="K19" s="152"/>
      <c r="L19" s="152"/>
    </row>
    <row r="20" spans="1:12" ht="15" customHeight="1" x14ac:dyDescent="0.3">
      <c r="A20" s="88"/>
      <c r="B20" s="49" t="s">
        <v>378</v>
      </c>
      <c r="C20" s="220">
        <v>40859000</v>
      </c>
      <c r="D20" s="220">
        <f>'3.a számú melléklet'!S86</f>
        <v>45121000</v>
      </c>
      <c r="E20" s="220">
        <f>'3.a számú melléklet'!T86</f>
        <v>45121000</v>
      </c>
      <c r="F20" s="220">
        <f>'3.a számú melléklet'!U86</f>
        <v>45121000</v>
      </c>
      <c r="G20" s="88"/>
      <c r="H20" s="49" t="s">
        <v>91</v>
      </c>
      <c r="I20" s="220">
        <v>145948000</v>
      </c>
      <c r="J20" s="220">
        <f>'4.számú melléklet'!E77+'4.számú melléklet'!H77+'4.számú melléklet'!K77</f>
        <v>137222463</v>
      </c>
      <c r="K20" s="220">
        <f>'4.számú melléklet'!F77+'4.számú melléklet'!I77+'4.számú melléklet'!L77</f>
        <v>139991089</v>
      </c>
      <c r="L20" s="220">
        <f>'4.számú melléklet'!G77+'4.számú melléklet'!J77+'4.számú melléklet'!M77</f>
        <v>141578603</v>
      </c>
    </row>
    <row r="21" spans="1:12" ht="15" customHeight="1" x14ac:dyDescent="0.3">
      <c r="A21" s="88"/>
      <c r="B21" s="49"/>
      <c r="C21" s="220"/>
      <c r="D21" s="220"/>
      <c r="E21" s="220"/>
      <c r="F21" s="220"/>
      <c r="G21" s="88"/>
      <c r="H21" s="49" t="s">
        <v>486</v>
      </c>
      <c r="I21" s="220"/>
      <c r="J21" s="220"/>
      <c r="K21" s="220"/>
      <c r="L21" s="220"/>
    </row>
    <row r="22" spans="1:12" ht="15" customHeight="1" x14ac:dyDescent="0.3">
      <c r="A22" s="88"/>
      <c r="B22" s="49"/>
      <c r="C22" s="220"/>
      <c r="D22" s="220"/>
      <c r="E22" s="220"/>
      <c r="F22" s="220"/>
      <c r="G22" s="88"/>
      <c r="H22" s="49"/>
      <c r="I22" s="220"/>
      <c r="J22" s="220"/>
      <c r="K22" s="220"/>
      <c r="L22" s="220"/>
    </row>
    <row r="23" spans="1:12" ht="15" customHeight="1" x14ac:dyDescent="0.3">
      <c r="A23" s="298"/>
      <c r="B23" s="513" t="s">
        <v>459</v>
      </c>
      <c r="C23" s="389">
        <f>SUM(C20)</f>
        <v>40859000</v>
      </c>
      <c r="D23" s="389">
        <f>SUM(D20)</f>
        <v>45121000</v>
      </c>
      <c r="E23" s="389">
        <f>SUM(E20)</f>
        <v>45121000</v>
      </c>
      <c r="F23" s="389">
        <f>SUM(F20)</f>
        <v>45121000</v>
      </c>
      <c r="G23" s="514"/>
      <c r="H23" s="513" t="s">
        <v>459</v>
      </c>
      <c r="I23" s="389">
        <f>SUM(I20:I22)</f>
        <v>145948000</v>
      </c>
      <c r="J23" s="389">
        <f>SUM(J20:J22)</f>
        <v>137222463</v>
      </c>
      <c r="K23" s="389">
        <f>SUM(K20:K22)</f>
        <v>139991089</v>
      </c>
      <c r="L23" s="389">
        <f>SUM(L20:L22)</f>
        <v>141578603</v>
      </c>
    </row>
    <row r="24" spans="1:12" ht="15" customHeight="1" x14ac:dyDescent="0.25">
      <c r="A24" s="91" t="s">
        <v>456</v>
      </c>
      <c r="B24" s="9" t="s">
        <v>457</v>
      </c>
      <c r="C24" s="87"/>
      <c r="D24" s="87"/>
      <c r="E24" s="87"/>
      <c r="F24" s="87"/>
      <c r="G24" s="91" t="s">
        <v>456</v>
      </c>
      <c r="H24" s="9" t="s">
        <v>457</v>
      </c>
      <c r="I24" s="87"/>
      <c r="J24" s="87"/>
      <c r="K24" s="87"/>
      <c r="L24" s="87"/>
    </row>
    <row r="25" spans="1:12" ht="15" customHeight="1" x14ac:dyDescent="0.25">
      <c r="A25" s="91"/>
      <c r="B25" s="49" t="s">
        <v>458</v>
      </c>
      <c r="C25" s="87"/>
      <c r="D25" s="220">
        <f>'3.a számú melléklet'!S93</f>
        <v>0</v>
      </c>
      <c r="E25" s="220">
        <f>'3.a számú melléklet'!T93</f>
        <v>0</v>
      </c>
      <c r="F25" s="220">
        <f>'3.a számú melléklet'!V93</f>
        <v>0</v>
      </c>
      <c r="G25" s="91"/>
      <c r="H25" s="49" t="s">
        <v>462</v>
      </c>
      <c r="I25" s="87"/>
      <c r="J25" s="220">
        <f>'4.számú melléklet'!E83+'4.számú melléklet'!H83+'4.számú melléklet'!K83</f>
        <v>25098420</v>
      </c>
      <c r="K25" s="220">
        <f>'4.számú melléklet'!F83+'4.számú melléklet'!I83+'4.számú melléklet'!L83</f>
        <v>30227494</v>
      </c>
      <c r="L25" s="220">
        <f>'4.számú melléklet'!G83+'4.számú melléklet'!J83+'4.számú melléklet'!M83</f>
        <v>29117429</v>
      </c>
    </row>
    <row r="26" spans="1:12" ht="15" customHeight="1" x14ac:dyDescent="0.3">
      <c r="A26" s="88"/>
      <c r="B26" s="49" t="s">
        <v>485</v>
      </c>
      <c r="C26" s="87"/>
      <c r="D26" s="220"/>
      <c r="E26" s="220"/>
      <c r="F26" s="220"/>
      <c r="G26" s="88"/>
      <c r="H26" s="49" t="s">
        <v>790</v>
      </c>
      <c r="I26" s="87"/>
      <c r="J26" s="220">
        <f>'4.számú melléklet'!Q83</f>
        <v>0</v>
      </c>
      <c r="K26" s="220">
        <f>'4.számú melléklet'!R83</f>
        <v>3919000</v>
      </c>
      <c r="L26" s="220">
        <f>'4.számú melléklet'!S83</f>
        <v>3919000</v>
      </c>
    </row>
    <row r="27" spans="1:12" ht="15" customHeight="1" x14ac:dyDescent="0.3">
      <c r="A27" s="298"/>
      <c r="B27" s="513" t="s">
        <v>461</v>
      </c>
      <c r="C27" s="389">
        <f>C26+C25</f>
        <v>0</v>
      </c>
      <c r="D27" s="389">
        <f>D26+D25</f>
        <v>0</v>
      </c>
      <c r="E27" s="389">
        <f>E26+E25</f>
        <v>0</v>
      </c>
      <c r="F27" s="389">
        <f>F26+F25</f>
        <v>0</v>
      </c>
      <c r="G27" s="514"/>
      <c r="H27" s="513" t="s">
        <v>461</v>
      </c>
      <c r="I27" s="389">
        <f>SUM(I25:I26)</f>
        <v>0</v>
      </c>
      <c r="J27" s="389">
        <f>SUM(J25:J26)</f>
        <v>25098420</v>
      </c>
      <c r="K27" s="389">
        <f>SUM(K25:K26)</f>
        <v>34146494</v>
      </c>
      <c r="L27" s="389">
        <f>SUM(L25:L26)</f>
        <v>33036429</v>
      </c>
    </row>
    <row r="28" spans="1:12" ht="15" customHeight="1" x14ac:dyDescent="0.25">
      <c r="A28" s="612" t="s">
        <v>408</v>
      </c>
      <c r="B28" s="613"/>
      <c r="C28" s="516">
        <f>C12+C23+C18+C27</f>
        <v>921637000</v>
      </c>
      <c r="D28" s="516">
        <f>D12+D23+D18+D27</f>
        <v>901360335</v>
      </c>
      <c r="E28" s="516">
        <f>E12+E23+E18+E27</f>
        <v>970402964</v>
      </c>
      <c r="F28" s="516">
        <f>F12+F23+F18+F27</f>
        <v>976828231</v>
      </c>
      <c r="G28" s="612" t="s">
        <v>420</v>
      </c>
      <c r="H28" s="613"/>
      <c r="I28" s="516">
        <f>I12+I23+I18+I27</f>
        <v>813903000</v>
      </c>
      <c r="J28" s="516">
        <f>J12+J23+J18+J27</f>
        <v>836563661</v>
      </c>
      <c r="K28" s="516">
        <f>K12+K23+K18+K27</f>
        <v>973691857</v>
      </c>
      <c r="L28" s="516">
        <f>L12+L23+L18+L27</f>
        <v>985975565</v>
      </c>
    </row>
    <row r="29" spans="1:12" ht="15" customHeight="1" x14ac:dyDescent="0.25">
      <c r="A29" s="268" t="s">
        <v>441</v>
      </c>
      <c r="B29" s="268"/>
      <c r="C29" s="87"/>
      <c r="D29" s="87"/>
      <c r="E29" s="87"/>
      <c r="F29" s="87"/>
      <c r="G29" s="268" t="s">
        <v>444</v>
      </c>
      <c r="H29" s="268"/>
      <c r="I29" s="87"/>
      <c r="J29" s="87"/>
      <c r="K29" s="87"/>
      <c r="L29" s="87"/>
    </row>
    <row r="30" spans="1:12" ht="15" customHeight="1" x14ac:dyDescent="0.25">
      <c r="A30" s="91" t="s">
        <v>93</v>
      </c>
      <c r="B30" s="109" t="s">
        <v>86</v>
      </c>
      <c r="C30" s="87"/>
      <c r="D30" s="87"/>
      <c r="E30" s="87"/>
      <c r="F30" s="87"/>
      <c r="G30" s="91" t="s">
        <v>93</v>
      </c>
      <c r="H30" s="109" t="s">
        <v>86</v>
      </c>
      <c r="I30" s="87"/>
      <c r="J30" s="87"/>
      <c r="K30" s="87"/>
      <c r="L30" s="87"/>
    </row>
    <row r="31" spans="1:12" ht="15" customHeight="1" x14ac:dyDescent="0.25">
      <c r="A31" s="90"/>
      <c r="B31" s="237" t="s">
        <v>516</v>
      </c>
      <c r="C31" s="238"/>
      <c r="D31" s="238">
        <v>19475000</v>
      </c>
      <c r="E31" s="238">
        <v>123476000</v>
      </c>
      <c r="F31" s="238">
        <v>123476000</v>
      </c>
      <c r="G31" s="90"/>
      <c r="H31" s="237" t="s">
        <v>446</v>
      </c>
      <c r="I31" s="238"/>
      <c r="J31" s="238">
        <f>'4.számú melléklet'!BD56</f>
        <v>16314674</v>
      </c>
      <c r="K31" s="238">
        <f>'4.számú melléklet'!BE56</f>
        <v>16314674</v>
      </c>
      <c r="L31" s="238">
        <f>'4.számú melléklet'!BF56</f>
        <v>16314674</v>
      </c>
    </row>
    <row r="32" spans="1:12" ht="15" customHeight="1" x14ac:dyDescent="0.25">
      <c r="A32" s="90"/>
      <c r="B32" s="237" t="s">
        <v>517</v>
      </c>
      <c r="C32" s="238"/>
      <c r="D32" s="238"/>
      <c r="E32" s="238"/>
      <c r="F32" s="238"/>
      <c r="G32" s="90"/>
      <c r="H32" s="237" t="s">
        <v>791</v>
      </c>
      <c r="I32" s="238"/>
      <c r="J32" s="238">
        <f>'4.számú melléklet'!BG56</f>
        <v>0</v>
      </c>
      <c r="K32" s="238">
        <f>'4.számú melléklet'!BH56</f>
        <v>180000000</v>
      </c>
      <c r="L32" s="238">
        <f>'4.számú melléklet'!BI56</f>
        <v>260000000</v>
      </c>
    </row>
    <row r="33" spans="1:12" ht="15" customHeight="1" x14ac:dyDescent="0.25">
      <c r="A33" s="90"/>
      <c r="B33" s="237" t="s">
        <v>780</v>
      </c>
      <c r="C33" s="238"/>
      <c r="D33" s="238">
        <f>'3.a számú melléklet'!AT64</f>
        <v>0</v>
      </c>
      <c r="E33" s="238">
        <f>'3.a számú melléklet'!AU64</f>
        <v>180000000</v>
      </c>
      <c r="F33" s="238">
        <f>'3.a számú melléklet'!AV64</f>
        <v>260000000</v>
      </c>
      <c r="G33" s="90"/>
      <c r="H33" s="237"/>
      <c r="I33" s="238"/>
      <c r="J33" s="238"/>
      <c r="K33" s="238"/>
      <c r="L33" s="238"/>
    </row>
    <row r="34" spans="1:12" ht="15" customHeight="1" x14ac:dyDescent="0.25">
      <c r="A34" s="91" t="s">
        <v>94</v>
      </c>
      <c r="B34" s="9" t="s">
        <v>101</v>
      </c>
      <c r="C34" s="36"/>
      <c r="D34" s="36"/>
      <c r="E34" s="36"/>
      <c r="F34" s="36"/>
      <c r="G34" s="91" t="s">
        <v>94</v>
      </c>
      <c r="H34" s="9" t="s">
        <v>101</v>
      </c>
      <c r="I34" s="36"/>
      <c r="J34" s="36"/>
      <c r="K34" s="36"/>
      <c r="L34" s="36"/>
    </row>
    <row r="35" spans="1:12" ht="15" customHeight="1" x14ac:dyDescent="0.25">
      <c r="A35" s="90"/>
      <c r="B35" s="237" t="s">
        <v>445</v>
      </c>
      <c r="C35" s="220"/>
      <c r="D35" s="220"/>
      <c r="E35" s="220">
        <v>1000000</v>
      </c>
      <c r="F35" s="220">
        <v>1000000</v>
      </c>
      <c r="G35" s="90"/>
      <c r="H35" s="237"/>
      <c r="I35" s="220"/>
      <c r="J35" s="220"/>
      <c r="K35" s="220"/>
      <c r="L35" s="220"/>
    </row>
    <row r="36" spans="1:12" ht="15" customHeight="1" x14ac:dyDescent="0.25">
      <c r="A36" s="91" t="s">
        <v>95</v>
      </c>
      <c r="B36" s="9" t="s">
        <v>455</v>
      </c>
      <c r="C36" s="220"/>
      <c r="D36" s="220"/>
      <c r="E36" s="220"/>
      <c r="F36" s="220"/>
      <c r="G36" s="91" t="s">
        <v>95</v>
      </c>
      <c r="H36" s="9" t="s">
        <v>455</v>
      </c>
      <c r="I36" s="220"/>
      <c r="J36" s="220"/>
      <c r="K36" s="220"/>
      <c r="L36" s="220"/>
    </row>
    <row r="37" spans="1:12" ht="15" customHeight="1" x14ac:dyDescent="0.25">
      <c r="A37" s="91"/>
      <c r="B37" s="237" t="s">
        <v>443</v>
      </c>
      <c r="C37" s="220"/>
      <c r="D37" s="220"/>
      <c r="E37" s="220">
        <v>1176000</v>
      </c>
      <c r="F37" s="220">
        <v>1176000</v>
      </c>
      <c r="G37" s="91"/>
      <c r="H37" s="237"/>
      <c r="I37" s="220"/>
      <c r="J37" s="220"/>
      <c r="K37" s="220"/>
      <c r="L37" s="220"/>
    </row>
    <row r="38" spans="1:12" ht="15" customHeight="1" x14ac:dyDescent="0.25">
      <c r="A38" s="91" t="s">
        <v>456</v>
      </c>
      <c r="B38" s="9" t="s">
        <v>457</v>
      </c>
      <c r="C38" s="220"/>
      <c r="D38" s="220"/>
      <c r="E38" s="220"/>
      <c r="F38" s="220"/>
      <c r="G38" s="91"/>
      <c r="H38" s="237"/>
      <c r="I38" s="220"/>
      <c r="J38" s="220"/>
      <c r="K38" s="220"/>
      <c r="L38" s="220"/>
    </row>
    <row r="39" spans="1:12" ht="15" customHeight="1" x14ac:dyDescent="0.25">
      <c r="A39" s="539"/>
      <c r="B39" s="540" t="s">
        <v>781</v>
      </c>
      <c r="C39" s="220"/>
      <c r="D39" s="220"/>
      <c r="E39" s="220">
        <v>4649000</v>
      </c>
      <c r="F39" s="220">
        <v>4649000</v>
      </c>
      <c r="G39" s="91"/>
      <c r="H39" s="237"/>
      <c r="I39" s="220"/>
      <c r="J39" s="220"/>
      <c r="K39" s="220"/>
      <c r="L39" s="220"/>
    </row>
    <row r="40" spans="1:12" ht="15" customHeight="1" x14ac:dyDescent="0.25">
      <c r="A40" s="614" t="s">
        <v>514</v>
      </c>
      <c r="B40" s="615"/>
      <c r="C40" s="515">
        <f>SUM(C31+C35+C37+C32)</f>
        <v>0</v>
      </c>
      <c r="D40" s="515">
        <f>SUM(D31+D35+D37+D32+D33+D39)</f>
        <v>19475000</v>
      </c>
      <c r="E40" s="515">
        <f>SUM(E31+E35+E37+E32+E33+E39)</f>
        <v>310301000</v>
      </c>
      <c r="F40" s="515">
        <f>SUM(F31+F35+F37+F32+F33+F39)</f>
        <v>390301000</v>
      </c>
      <c r="G40" s="616" t="s">
        <v>444</v>
      </c>
      <c r="H40" s="616"/>
      <c r="I40" s="515">
        <f>SUM(I31+I35+I37)</f>
        <v>0</v>
      </c>
      <c r="J40" s="515">
        <f>SUM(J31:J39)</f>
        <v>16314674</v>
      </c>
      <c r="K40" s="515">
        <f>SUM(K31:K39)</f>
        <v>196314674</v>
      </c>
      <c r="L40" s="515">
        <f>SUM(L31:L39)</f>
        <v>276314674</v>
      </c>
    </row>
    <row r="41" spans="1:12" ht="15" customHeight="1" x14ac:dyDescent="0.25">
      <c r="A41" s="619" t="s">
        <v>59</v>
      </c>
      <c r="B41" s="619"/>
      <c r="C41" s="518">
        <f>C28+C40</f>
        <v>921637000</v>
      </c>
      <c r="D41" s="518">
        <f>D28+D40</f>
        <v>920835335</v>
      </c>
      <c r="E41" s="518">
        <f>E28+E40</f>
        <v>1280703964</v>
      </c>
      <c r="F41" s="518">
        <f>F28+F40</f>
        <v>1367129231</v>
      </c>
      <c r="G41" s="620" t="s">
        <v>9</v>
      </c>
      <c r="H41" s="621" t="s">
        <v>9</v>
      </c>
      <c r="I41" s="518">
        <f>I28+I40</f>
        <v>813903000</v>
      </c>
      <c r="J41" s="518">
        <f>J28+J40</f>
        <v>852878335</v>
      </c>
      <c r="K41" s="518">
        <f>K28+K40</f>
        <v>1170006531</v>
      </c>
      <c r="L41" s="518">
        <f>L28+L40</f>
        <v>1262290239</v>
      </c>
    </row>
    <row r="42" spans="1:12" ht="15" customHeight="1" x14ac:dyDescent="0.25">
      <c r="A42" s="345"/>
      <c r="B42" s="345"/>
      <c r="C42" s="346"/>
      <c r="D42" s="346"/>
      <c r="E42" s="346"/>
      <c r="F42" s="346"/>
      <c r="G42" s="347"/>
      <c r="H42" s="348"/>
      <c r="I42" s="346"/>
      <c r="J42" s="346"/>
      <c r="K42" s="346"/>
      <c r="L42" s="346"/>
    </row>
    <row r="43" spans="1:12" ht="15" customHeight="1" x14ac:dyDescent="0.25">
      <c r="A43" s="624" t="s">
        <v>28</v>
      </c>
      <c r="B43" s="625"/>
      <c r="C43" s="342"/>
      <c r="D43" s="342"/>
      <c r="E43" s="342"/>
      <c r="F43" s="342"/>
      <c r="G43" s="624" t="s">
        <v>439</v>
      </c>
      <c r="H43" s="625"/>
      <c r="I43" s="343"/>
      <c r="J43" s="344"/>
      <c r="K43" s="344"/>
      <c r="L43" s="344"/>
    </row>
    <row r="44" spans="1:12" ht="15" customHeight="1" x14ac:dyDescent="0.25">
      <c r="A44" s="622" t="s">
        <v>409</v>
      </c>
      <c r="B44" s="622"/>
      <c r="C44" s="235"/>
      <c r="D44" s="235"/>
      <c r="E44" s="235"/>
      <c r="F44" s="235"/>
      <c r="G44" s="622" t="s">
        <v>411</v>
      </c>
      <c r="H44" s="622"/>
      <c r="I44" s="236"/>
      <c r="J44" s="229"/>
      <c r="K44" s="229"/>
      <c r="L44" s="229"/>
    </row>
    <row r="45" spans="1:12" ht="15" customHeight="1" x14ac:dyDescent="0.25">
      <c r="A45" s="91" t="s">
        <v>93</v>
      </c>
      <c r="B45" s="109" t="s">
        <v>86</v>
      </c>
      <c r="C45" s="6"/>
      <c r="D45" s="6"/>
      <c r="E45" s="6"/>
      <c r="F45" s="6"/>
      <c r="G45" s="91" t="s">
        <v>93</v>
      </c>
      <c r="H45" s="109" t="s">
        <v>86</v>
      </c>
      <c r="I45" s="6"/>
      <c r="J45" s="6"/>
      <c r="K45" s="6"/>
      <c r="L45" s="6"/>
    </row>
    <row r="46" spans="1:12" ht="15" customHeight="1" x14ac:dyDescent="0.25">
      <c r="A46" s="90"/>
      <c r="B46" s="49" t="s">
        <v>782</v>
      </c>
      <c r="C46" s="6">
        <v>326902000</v>
      </c>
      <c r="D46" s="6">
        <f>'3.a számú melléklet'!M64</f>
        <v>0</v>
      </c>
      <c r="E46" s="6">
        <v>4243717</v>
      </c>
      <c r="F46" s="6">
        <f>'3.a számú melléklet'!O64</f>
        <v>1941467</v>
      </c>
      <c r="G46" s="90"/>
      <c r="H46" s="49" t="s">
        <v>792</v>
      </c>
      <c r="I46" s="6">
        <v>425666000</v>
      </c>
      <c r="J46" s="6">
        <f>'4.számú melléklet'!AI56</f>
        <v>85285000</v>
      </c>
      <c r="K46" s="6">
        <f>'4.számú melléklet'!AJ56</f>
        <v>120891307</v>
      </c>
      <c r="L46" s="6">
        <f>'4.számú melléklet'!AK56</f>
        <v>135346989</v>
      </c>
    </row>
    <row r="47" spans="1:12" ht="15" customHeight="1" x14ac:dyDescent="0.25">
      <c r="A47" s="90"/>
      <c r="B47" s="49" t="s">
        <v>783</v>
      </c>
      <c r="C47" s="6">
        <v>3809000</v>
      </c>
      <c r="D47" s="6">
        <f>'3.a számú melléklet'!AE64</f>
        <v>0</v>
      </c>
      <c r="E47" s="6">
        <f>'3.a számú melléklet'!AF64</f>
        <v>0</v>
      </c>
      <c r="F47" s="6">
        <f>'3.a számú melléklet'!AG64</f>
        <v>0</v>
      </c>
      <c r="G47" s="90"/>
      <c r="H47" s="49" t="s">
        <v>793</v>
      </c>
      <c r="I47" s="6">
        <v>12000000</v>
      </c>
      <c r="J47" s="6">
        <f>'4.számú melléklet'!AL84</f>
        <v>8585000</v>
      </c>
      <c r="K47" s="6">
        <f>'4.számú melléklet'!AM84</f>
        <v>24027605</v>
      </c>
      <c r="L47" s="6">
        <f>'4.számú melléklet'!AN84</f>
        <v>24394045</v>
      </c>
    </row>
    <row r="48" spans="1:12" ht="15" customHeight="1" x14ac:dyDescent="0.25">
      <c r="A48" s="90"/>
      <c r="B48" s="49" t="s">
        <v>784</v>
      </c>
      <c r="C48" s="6">
        <v>16940000</v>
      </c>
      <c r="D48" s="6">
        <f>'3.a számú melléklet'!AH64</f>
        <v>1500000</v>
      </c>
      <c r="E48" s="6">
        <f>'3.a számú melléklet'!AI64</f>
        <v>1500000</v>
      </c>
      <c r="F48" s="6">
        <f>'3.a számú melléklet'!AJ64</f>
        <v>1500000</v>
      </c>
      <c r="G48" s="90"/>
      <c r="H48" s="49" t="s">
        <v>794</v>
      </c>
      <c r="I48" s="6"/>
      <c r="J48" s="6">
        <f>'4.számú melléklet'!AO56</f>
        <v>0</v>
      </c>
      <c r="K48" s="6">
        <f>'4.számú melléklet'!AP56</f>
        <v>123538</v>
      </c>
      <c r="L48" s="6">
        <f>'4.számú melléklet'!AQ56</f>
        <v>123538</v>
      </c>
    </row>
    <row r="49" spans="1:12" ht="15" customHeight="1" x14ac:dyDescent="0.25">
      <c r="A49" s="90"/>
      <c r="B49" s="49" t="s">
        <v>785</v>
      </c>
      <c r="C49" s="6">
        <v>691000</v>
      </c>
      <c r="D49" s="6">
        <f>'3.a számú melléklet'!AK64</f>
        <v>641000</v>
      </c>
      <c r="E49" s="6">
        <f>'3.a számú melléklet'!AL64</f>
        <v>641000</v>
      </c>
      <c r="F49" s="6">
        <f>'3.a számú melléklet'!AM64</f>
        <v>27686328</v>
      </c>
      <c r="G49" s="90"/>
      <c r="H49" s="49" t="s">
        <v>795</v>
      </c>
      <c r="I49" s="6">
        <v>2905000</v>
      </c>
      <c r="J49" s="6">
        <f>'4.számú melléklet'!AU56+'4.számú melléklet'!AX56</f>
        <v>2905000</v>
      </c>
      <c r="K49" s="6">
        <f>'4.számú melléklet'!AV56+'4.számú melléklet'!AY56</f>
        <v>5466000</v>
      </c>
      <c r="L49" s="6">
        <f>'4.számú melléklet'!AW56+'4.számú melléklet'!AZ56</f>
        <v>5466000</v>
      </c>
    </row>
    <row r="50" spans="1:12" ht="15" customHeight="1" x14ac:dyDescent="0.25">
      <c r="A50" s="90"/>
      <c r="B50" s="49"/>
      <c r="C50" s="6"/>
      <c r="D50" s="6"/>
      <c r="E50" s="6"/>
      <c r="F50" s="6"/>
      <c r="G50" s="90"/>
      <c r="H50" s="49" t="s">
        <v>796</v>
      </c>
      <c r="I50" s="6">
        <v>1000000</v>
      </c>
      <c r="J50" s="6">
        <f>'4.számú melléklet'!AR84</f>
        <v>1000000</v>
      </c>
      <c r="K50" s="6">
        <f>'4.számú melléklet'!AS84</f>
        <v>1000000</v>
      </c>
      <c r="L50" s="6">
        <f>'4.számú melléklet'!AT84</f>
        <v>1600000</v>
      </c>
    </row>
    <row r="51" spans="1:12" ht="15" customHeight="1" x14ac:dyDescent="0.3">
      <c r="A51" s="90"/>
      <c r="B51" s="9"/>
      <c r="C51" s="239"/>
      <c r="D51" s="239"/>
      <c r="E51" s="239"/>
      <c r="F51" s="239"/>
      <c r="G51" s="90"/>
      <c r="H51" s="49" t="s">
        <v>797</v>
      </c>
      <c r="I51" s="229">
        <v>20700000</v>
      </c>
      <c r="J51" s="229">
        <f>'7.számú melléklet '!D28</f>
        <v>19400000</v>
      </c>
      <c r="K51" s="229">
        <f>'7.számú melléklet '!E28</f>
        <v>12650700</v>
      </c>
      <c r="L51" s="229">
        <f>'7.számú melléklet '!F28</f>
        <v>15003150</v>
      </c>
    </row>
    <row r="52" spans="1:12" s="153" customFormat="1" ht="15.6" x14ac:dyDescent="0.3">
      <c r="A52" s="90"/>
      <c r="B52" s="513" t="s">
        <v>92</v>
      </c>
      <c r="C52" s="517">
        <f>SUM(C46:C51)</f>
        <v>348342000</v>
      </c>
      <c r="D52" s="517">
        <f>SUM(D46:D51)</f>
        <v>2141000</v>
      </c>
      <c r="E52" s="517">
        <f>SUM(E46:E51)</f>
        <v>6384717</v>
      </c>
      <c r="F52" s="517">
        <f>SUM(F46:F51)</f>
        <v>31127795</v>
      </c>
      <c r="G52" s="407"/>
      <c r="H52" s="513" t="s">
        <v>92</v>
      </c>
      <c r="I52" s="517">
        <f>SUM(I46:I51)</f>
        <v>462271000</v>
      </c>
      <c r="J52" s="517">
        <f>SUM(J46:J51)</f>
        <v>117175000</v>
      </c>
      <c r="K52" s="517">
        <f>SUM(K46:K51)</f>
        <v>164159150</v>
      </c>
      <c r="L52" s="517">
        <f>SUM(L46:L51)</f>
        <v>181933722</v>
      </c>
    </row>
    <row r="53" spans="1:12" s="153" customFormat="1" ht="15.6" x14ac:dyDescent="0.25">
      <c r="A53" s="91" t="s">
        <v>94</v>
      </c>
      <c r="B53" s="9" t="s">
        <v>101</v>
      </c>
      <c r="C53" s="6"/>
      <c r="D53" s="6"/>
      <c r="E53" s="6"/>
      <c r="F53" s="6"/>
      <c r="G53" s="91" t="s">
        <v>94</v>
      </c>
      <c r="H53" s="9" t="s">
        <v>101</v>
      </c>
      <c r="I53" s="6"/>
      <c r="J53" s="6"/>
      <c r="K53" s="6"/>
      <c r="L53" s="6"/>
    </row>
    <row r="54" spans="1:12" s="153" customFormat="1" ht="15" x14ac:dyDescent="0.25">
      <c r="A54" s="90"/>
      <c r="B54" s="49"/>
      <c r="C54" s="6"/>
      <c r="D54" s="6"/>
      <c r="E54" s="6"/>
      <c r="F54" s="6"/>
      <c r="G54" s="90"/>
      <c r="H54" s="49" t="s">
        <v>438</v>
      </c>
      <c r="I54" s="6">
        <v>1658000</v>
      </c>
      <c r="J54" s="6">
        <f>'4.számú melléklet'!AI59</f>
        <v>500000</v>
      </c>
      <c r="K54" s="6">
        <f>'4.számú melléklet'!AJ59</f>
        <v>2266000</v>
      </c>
      <c r="L54" s="6">
        <f>'4.számú melléklet'!AK59</f>
        <v>2266000</v>
      </c>
    </row>
    <row r="55" spans="1:12" s="153" customFormat="1" ht="15.6" x14ac:dyDescent="0.25">
      <c r="A55" s="90"/>
      <c r="B55" s="513" t="s">
        <v>102</v>
      </c>
      <c r="C55" s="409"/>
      <c r="D55" s="409"/>
      <c r="E55" s="409"/>
      <c r="F55" s="409"/>
      <c r="G55" s="407"/>
      <c r="H55" s="513" t="s">
        <v>102</v>
      </c>
      <c r="I55" s="409">
        <f>SUM(I54)</f>
        <v>1658000</v>
      </c>
      <c r="J55" s="409">
        <f>SUM(J54)</f>
        <v>500000</v>
      </c>
      <c r="K55" s="409">
        <f>SUM(K54)</f>
        <v>2266000</v>
      </c>
      <c r="L55" s="409">
        <f>SUM(L54)</f>
        <v>2266000</v>
      </c>
    </row>
    <row r="56" spans="1:12" s="153" customFormat="1" ht="15.6" x14ac:dyDescent="0.25">
      <c r="A56" s="91" t="s">
        <v>95</v>
      </c>
      <c r="B56" s="9" t="s">
        <v>455</v>
      </c>
      <c r="C56" s="6"/>
      <c r="D56" s="6"/>
      <c r="E56" s="6"/>
      <c r="F56" s="6"/>
      <c r="G56" s="91" t="s">
        <v>95</v>
      </c>
      <c r="H56" s="9" t="s">
        <v>455</v>
      </c>
      <c r="I56" s="6"/>
      <c r="J56" s="6"/>
      <c r="K56" s="6"/>
      <c r="L56" s="6"/>
    </row>
    <row r="57" spans="1:12" ht="15" customHeight="1" x14ac:dyDescent="0.25">
      <c r="A57" s="90"/>
      <c r="B57" s="49"/>
      <c r="C57" s="6"/>
      <c r="D57" s="6"/>
      <c r="E57" s="6"/>
      <c r="F57" s="6"/>
      <c r="G57" s="90"/>
      <c r="H57" s="49" t="s">
        <v>487</v>
      </c>
      <c r="I57" s="6">
        <v>550000</v>
      </c>
      <c r="J57" s="6">
        <f>'4.számú melléklet'!AI77</f>
        <v>300000</v>
      </c>
      <c r="K57" s="6">
        <f>'4.számú melléklet'!AJ77</f>
        <v>2580000</v>
      </c>
      <c r="L57" s="6">
        <f>'4.számú melléklet'!AK77</f>
        <v>2580000</v>
      </c>
    </row>
    <row r="58" spans="1:12" ht="15" customHeight="1" x14ac:dyDescent="0.25">
      <c r="A58" s="90"/>
      <c r="B58" s="513" t="s">
        <v>459</v>
      </c>
      <c r="C58" s="409"/>
      <c r="D58" s="409"/>
      <c r="E58" s="409"/>
      <c r="F58" s="409"/>
      <c r="G58" s="407"/>
      <c r="H58" s="513" t="s">
        <v>459</v>
      </c>
      <c r="I58" s="409">
        <f>SUM(I57)</f>
        <v>550000</v>
      </c>
      <c r="J58" s="409">
        <f>SUM(J57)</f>
        <v>300000</v>
      </c>
      <c r="K58" s="409">
        <f>SUM(K57)</f>
        <v>2580000</v>
      </c>
      <c r="L58" s="409">
        <f>SUM(L57)</f>
        <v>2580000</v>
      </c>
    </row>
    <row r="59" spans="1:12" ht="15" customHeight="1" x14ac:dyDescent="0.25">
      <c r="A59" s="91" t="s">
        <v>456</v>
      </c>
      <c r="B59" s="9" t="s">
        <v>457</v>
      </c>
      <c r="C59" s="6"/>
      <c r="D59" s="6"/>
      <c r="E59" s="6"/>
      <c r="F59" s="6"/>
      <c r="G59" s="91" t="s">
        <v>456</v>
      </c>
      <c r="H59" s="9" t="s">
        <v>457</v>
      </c>
      <c r="I59" s="6"/>
      <c r="J59" s="6"/>
      <c r="K59" s="6"/>
      <c r="L59" s="6"/>
    </row>
    <row r="60" spans="1:12" ht="15" customHeight="1" x14ac:dyDescent="0.25">
      <c r="A60" s="90"/>
      <c r="B60" s="49"/>
      <c r="C60" s="6"/>
      <c r="D60" s="6"/>
      <c r="E60" s="6"/>
      <c r="F60" s="6"/>
      <c r="G60" s="90"/>
      <c r="H60" s="49" t="s">
        <v>474</v>
      </c>
      <c r="I60" s="6"/>
      <c r="J60" s="6">
        <f>'4.számú melléklet'!AI83</f>
        <v>0</v>
      </c>
      <c r="K60" s="6">
        <f>'4.számú melléklet'!AJ83</f>
        <v>792000</v>
      </c>
      <c r="L60" s="6">
        <f>'4.számú melléklet'!AK83</f>
        <v>1902065</v>
      </c>
    </row>
    <row r="61" spans="1:12" ht="15" customHeight="1" x14ac:dyDescent="0.25">
      <c r="A61" s="90"/>
      <c r="B61" s="513" t="s">
        <v>461</v>
      </c>
      <c r="C61" s="409"/>
      <c r="D61" s="409"/>
      <c r="E61" s="409"/>
      <c r="F61" s="409"/>
      <c r="G61" s="407"/>
      <c r="H61" s="513" t="s">
        <v>461</v>
      </c>
      <c r="I61" s="409">
        <f>I60</f>
        <v>0</v>
      </c>
      <c r="J61" s="409">
        <f>J60</f>
        <v>0</v>
      </c>
      <c r="K61" s="409">
        <f>K60</f>
        <v>792000</v>
      </c>
      <c r="L61" s="409">
        <f>L60</f>
        <v>1902065</v>
      </c>
    </row>
    <row r="62" spans="1:12" ht="15" customHeight="1" x14ac:dyDescent="0.25">
      <c r="A62" s="520" t="s">
        <v>421</v>
      </c>
      <c r="B62" s="521"/>
      <c r="C62" s="515">
        <f>C52+C53+C56</f>
        <v>348342000</v>
      </c>
      <c r="D62" s="515">
        <f>D52+D53+D56</f>
        <v>2141000</v>
      </c>
      <c r="E62" s="515">
        <f>E52+E53+E56</f>
        <v>6384717</v>
      </c>
      <c r="F62" s="515">
        <f>F52+F53+F56</f>
        <v>31127795</v>
      </c>
      <c r="G62" s="519" t="s">
        <v>422</v>
      </c>
      <c r="H62" s="519"/>
      <c r="I62" s="515">
        <f>I52+I55+I58+I61</f>
        <v>464479000</v>
      </c>
      <c r="J62" s="515">
        <f>J52+J55+J58+J61</f>
        <v>117975000</v>
      </c>
      <c r="K62" s="515">
        <f>K52+K55+K58+K61</f>
        <v>169797150</v>
      </c>
      <c r="L62" s="515">
        <f>L52+L55+L58+L61</f>
        <v>188681787</v>
      </c>
    </row>
    <row r="63" spans="1:12" ht="15" customHeight="1" x14ac:dyDescent="0.25">
      <c r="A63" s="268" t="s">
        <v>442</v>
      </c>
      <c r="B63" s="268"/>
      <c r="C63" s="87"/>
      <c r="D63" s="87"/>
      <c r="E63" s="87"/>
      <c r="F63" s="87"/>
      <c r="G63" s="268" t="s">
        <v>412</v>
      </c>
      <c r="H63" s="268"/>
      <c r="I63" s="87"/>
      <c r="J63" s="87"/>
      <c r="K63" s="87"/>
      <c r="L63" s="87"/>
    </row>
    <row r="64" spans="1:12" ht="15" customHeight="1" x14ac:dyDescent="0.25">
      <c r="A64" s="91" t="s">
        <v>93</v>
      </c>
      <c r="B64" s="109" t="s">
        <v>86</v>
      </c>
      <c r="C64" s="87"/>
      <c r="D64" s="87"/>
      <c r="E64" s="87"/>
      <c r="F64" s="87"/>
      <c r="G64" s="91" t="s">
        <v>93</v>
      </c>
      <c r="H64" s="109" t="s">
        <v>86</v>
      </c>
      <c r="I64" s="87"/>
      <c r="J64" s="87"/>
      <c r="K64" s="87"/>
      <c r="L64" s="87"/>
    </row>
    <row r="65" spans="1:12" ht="15" customHeight="1" x14ac:dyDescent="0.25">
      <c r="A65" s="90"/>
      <c r="B65" s="237" t="s">
        <v>786</v>
      </c>
      <c r="C65" s="238">
        <v>7003000</v>
      </c>
      <c r="D65" s="238">
        <v>57377000</v>
      </c>
      <c r="E65" s="238">
        <v>57377000</v>
      </c>
      <c r="F65" s="238">
        <v>57377000</v>
      </c>
      <c r="G65" s="90"/>
      <c r="H65" s="237" t="s">
        <v>798</v>
      </c>
      <c r="I65" s="238"/>
      <c r="J65" s="238">
        <f>'4.számú melléklet'!BA56</f>
        <v>10000000</v>
      </c>
      <c r="K65" s="238">
        <f>'4.számú melléklet'!BB56</f>
        <v>10000000</v>
      </c>
      <c r="L65" s="238">
        <f>'4.számú melléklet'!BC56</f>
        <v>10000000</v>
      </c>
    </row>
    <row r="66" spans="1:12" ht="15" customHeight="1" x14ac:dyDescent="0.25">
      <c r="A66" s="90"/>
      <c r="B66" s="237" t="s">
        <v>787</v>
      </c>
      <c r="C66" s="238"/>
      <c r="D66" s="238"/>
      <c r="E66" s="238"/>
      <c r="F66" s="238"/>
      <c r="G66" s="90"/>
      <c r="H66" s="237"/>
      <c r="I66" s="238"/>
      <c r="J66" s="238"/>
      <c r="K66" s="238"/>
      <c r="L66" s="238"/>
    </row>
    <row r="67" spans="1:12" ht="15" customHeight="1" x14ac:dyDescent="0.25">
      <c r="A67" s="91" t="s">
        <v>94</v>
      </c>
      <c r="B67" s="9" t="s">
        <v>101</v>
      </c>
      <c r="C67" s="36"/>
      <c r="D67" s="36"/>
      <c r="E67" s="36"/>
      <c r="F67" s="36"/>
      <c r="G67" s="91" t="s">
        <v>94</v>
      </c>
      <c r="H67" s="9" t="s">
        <v>101</v>
      </c>
      <c r="I67" s="36"/>
      <c r="J67" s="36"/>
      <c r="K67" s="36"/>
      <c r="L67" s="36"/>
    </row>
    <row r="68" spans="1:12" ht="15" customHeight="1" x14ac:dyDescent="0.25">
      <c r="A68" s="90"/>
      <c r="B68" s="269" t="s">
        <v>730</v>
      </c>
      <c r="C68" s="220">
        <v>1400000</v>
      </c>
      <c r="D68" s="220">
        <v>500000</v>
      </c>
      <c r="E68" s="220">
        <v>2266000</v>
      </c>
      <c r="F68" s="220">
        <v>2266000</v>
      </c>
      <c r="G68" s="90"/>
      <c r="H68" s="269"/>
      <c r="I68" s="220"/>
      <c r="J68" s="220"/>
      <c r="K68" s="220"/>
      <c r="L68" s="220"/>
    </row>
    <row r="69" spans="1:12" ht="15" customHeight="1" x14ac:dyDescent="0.25">
      <c r="A69" s="91" t="s">
        <v>95</v>
      </c>
      <c r="B69" s="9" t="s">
        <v>455</v>
      </c>
      <c r="C69" s="220"/>
      <c r="D69" s="220"/>
      <c r="E69" s="220"/>
      <c r="F69" s="220"/>
      <c r="G69" s="91" t="s">
        <v>95</v>
      </c>
      <c r="H69" s="9" t="s">
        <v>455</v>
      </c>
      <c r="I69" s="220"/>
      <c r="J69" s="220"/>
      <c r="K69" s="220"/>
      <c r="L69" s="220"/>
    </row>
    <row r="70" spans="1:12" ht="15" customHeight="1" x14ac:dyDescent="0.25">
      <c r="A70" s="91"/>
      <c r="B70" s="269" t="s">
        <v>788</v>
      </c>
      <c r="C70" s="220"/>
      <c r="D70" s="220"/>
      <c r="E70" s="220">
        <v>2280000</v>
      </c>
      <c r="F70" s="220">
        <v>2280000</v>
      </c>
      <c r="G70" s="91"/>
      <c r="H70" s="269"/>
      <c r="I70" s="220"/>
      <c r="J70" s="220"/>
      <c r="K70" s="220"/>
      <c r="L70" s="220"/>
    </row>
    <row r="71" spans="1:12" ht="15" customHeight="1" x14ac:dyDescent="0.25">
      <c r="A71" s="91" t="s">
        <v>456</v>
      </c>
      <c r="B71" s="9" t="s">
        <v>457</v>
      </c>
      <c r="C71" s="220"/>
      <c r="D71" s="220"/>
      <c r="E71" s="220"/>
      <c r="F71" s="220"/>
      <c r="G71" s="91" t="s">
        <v>456</v>
      </c>
      <c r="H71" s="9" t="s">
        <v>457</v>
      </c>
      <c r="I71" s="220"/>
      <c r="J71" s="220"/>
      <c r="K71" s="220"/>
      <c r="L71" s="220"/>
    </row>
    <row r="72" spans="1:12" ht="15" customHeight="1" x14ac:dyDescent="0.25">
      <c r="A72" s="91"/>
      <c r="B72" s="269" t="s">
        <v>789</v>
      </c>
      <c r="C72" s="220"/>
      <c r="D72" s="220"/>
      <c r="E72" s="220">
        <v>792000</v>
      </c>
      <c r="F72" s="220">
        <v>792000</v>
      </c>
      <c r="G72" s="91"/>
      <c r="H72" s="269"/>
      <c r="I72" s="220"/>
      <c r="J72" s="220"/>
      <c r="K72" s="220"/>
      <c r="L72" s="220"/>
    </row>
    <row r="73" spans="1:12" ht="15" customHeight="1" x14ac:dyDescent="0.25">
      <c r="A73" s="623" t="s">
        <v>410</v>
      </c>
      <c r="B73" s="623"/>
      <c r="C73" s="389">
        <f>SUM(C65:C72)</f>
        <v>8403000</v>
      </c>
      <c r="D73" s="389">
        <f>SUM(D65+D66+D68+D70+D72)</f>
        <v>57877000</v>
      </c>
      <c r="E73" s="389">
        <f>SUM(E65+E66+E68+E70+E72)</f>
        <v>62715000</v>
      </c>
      <c r="F73" s="389">
        <f>SUM(F65+F66+F68+F70+F72)</f>
        <v>62715000</v>
      </c>
      <c r="G73" s="623" t="s">
        <v>412</v>
      </c>
      <c r="H73" s="623"/>
      <c r="I73" s="389">
        <f>SUM(I65:I72)</f>
        <v>0</v>
      </c>
      <c r="J73" s="389">
        <f>SUM(J65:J72)</f>
        <v>10000000</v>
      </c>
      <c r="K73" s="389">
        <f>SUM(K65:K72)</f>
        <v>10000000</v>
      </c>
      <c r="L73" s="389">
        <f>SUM(L65:L72)</f>
        <v>10000000</v>
      </c>
    </row>
    <row r="74" spans="1:12" ht="15" customHeight="1" x14ac:dyDescent="0.25">
      <c r="A74" s="618" t="s">
        <v>399</v>
      </c>
      <c r="B74" s="618"/>
      <c r="C74" s="522">
        <f>C62+C73</f>
        <v>356745000</v>
      </c>
      <c r="D74" s="522">
        <f>D62+D73</f>
        <v>60018000</v>
      </c>
      <c r="E74" s="522">
        <f>E62+E73</f>
        <v>69099717</v>
      </c>
      <c r="F74" s="522">
        <f>F62+F73</f>
        <v>93842795</v>
      </c>
      <c r="G74" s="618" t="s">
        <v>464</v>
      </c>
      <c r="H74" s="618" t="s">
        <v>371</v>
      </c>
      <c r="I74" s="522">
        <f>I62+I73</f>
        <v>464479000</v>
      </c>
      <c r="J74" s="522">
        <f>J62+J73</f>
        <v>127975000</v>
      </c>
      <c r="K74" s="522">
        <f>K62+K73</f>
        <v>179797150</v>
      </c>
      <c r="L74" s="522">
        <f>L62+L73</f>
        <v>198681787</v>
      </c>
    </row>
    <row r="75" spans="1:12" ht="15" customHeight="1" x14ac:dyDescent="0.25">
      <c r="A75" s="617" t="s">
        <v>60</v>
      </c>
      <c r="B75" s="617"/>
      <c r="C75" s="299">
        <f>C41+C74</f>
        <v>1278382000</v>
      </c>
      <c r="D75" s="299">
        <f>D41+D74</f>
        <v>980853335</v>
      </c>
      <c r="E75" s="299">
        <f>E41+E74</f>
        <v>1349803681</v>
      </c>
      <c r="F75" s="299">
        <f>F41+F74</f>
        <v>1460972026</v>
      </c>
      <c r="G75" s="617" t="s">
        <v>463</v>
      </c>
      <c r="H75" s="617" t="s">
        <v>245</v>
      </c>
      <c r="I75" s="299">
        <f>I41+I74</f>
        <v>1278382000</v>
      </c>
      <c r="J75" s="299">
        <f>J41+J74</f>
        <v>980853335</v>
      </c>
      <c r="K75" s="299">
        <f>K41+K74</f>
        <v>1349803681</v>
      </c>
      <c r="L75" s="299">
        <f>L41+L74</f>
        <v>1460972026</v>
      </c>
    </row>
    <row r="76" spans="1:12" s="1" customFormat="1" x14ac:dyDescent="0.25">
      <c r="A76" s="400"/>
      <c r="B76" s="400"/>
      <c r="G76" s="400"/>
    </row>
    <row r="77" spans="1:12" s="1" customFormat="1" x14ac:dyDescent="0.25">
      <c r="A77" s="400"/>
      <c r="B77" s="400" t="s">
        <v>423</v>
      </c>
      <c r="G77" s="400"/>
    </row>
    <row r="78" spans="1:12" s="1" customFormat="1" x14ac:dyDescent="0.25">
      <c r="G78" s="400"/>
    </row>
    <row r="79" spans="1:12" s="1" customFormat="1" x14ac:dyDescent="0.25">
      <c r="G79" s="400"/>
    </row>
    <row r="80" spans="1:12" s="1" customFormat="1" x14ac:dyDescent="0.25">
      <c r="G80" s="400"/>
    </row>
    <row r="81" spans="7:7" s="1" customFormat="1" x14ac:dyDescent="0.25">
      <c r="G81" s="401"/>
    </row>
    <row r="82" spans="7:7" s="1" customFormat="1" x14ac:dyDescent="0.25"/>
    <row r="83" spans="7:7" s="1" customFormat="1" x14ac:dyDescent="0.25"/>
    <row r="84" spans="7:7" s="1" customFormat="1" x14ac:dyDescent="0.25"/>
    <row r="85" spans="7:7" s="1" customFormat="1" x14ac:dyDescent="0.25"/>
    <row r="86" spans="7:7" s="1" customFormat="1" x14ac:dyDescent="0.25"/>
    <row r="87" spans="7:7" s="1" customFormat="1" x14ac:dyDescent="0.25"/>
    <row r="88" spans="7:7" s="1" customFormat="1" x14ac:dyDescent="0.25"/>
    <row r="89" spans="7:7" s="1" customFormat="1" x14ac:dyDescent="0.25"/>
    <row r="90" spans="7:7" s="1" customFormat="1" x14ac:dyDescent="0.25"/>
    <row r="91" spans="7:7" s="1" customFormat="1" x14ac:dyDescent="0.25"/>
    <row r="92" spans="7:7" s="1" customFormat="1" x14ac:dyDescent="0.25"/>
    <row r="93" spans="7:7" s="1" customFormat="1" x14ac:dyDescent="0.25"/>
    <row r="94" spans="7:7" s="1" customFormat="1" x14ac:dyDescent="0.25"/>
    <row r="95" spans="7:7" s="1" customFormat="1" x14ac:dyDescent="0.25"/>
    <row r="96" spans="7:7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</sheetData>
  <mergeCells count="26">
    <mergeCell ref="A28:B28"/>
    <mergeCell ref="G28:H28"/>
    <mergeCell ref="A40:B40"/>
    <mergeCell ref="G40:H40"/>
    <mergeCell ref="A75:B75"/>
    <mergeCell ref="A74:B74"/>
    <mergeCell ref="A41:B41"/>
    <mergeCell ref="G41:H41"/>
    <mergeCell ref="A44:B44"/>
    <mergeCell ref="G44:H44"/>
    <mergeCell ref="G74:H74"/>
    <mergeCell ref="G75:H75"/>
    <mergeCell ref="G73:H73"/>
    <mergeCell ref="G43:H43"/>
    <mergeCell ref="A73:B73"/>
    <mergeCell ref="A43:B43"/>
    <mergeCell ref="L1:L2"/>
    <mergeCell ref="K1:K2"/>
    <mergeCell ref="A3:C3"/>
    <mergeCell ref="G3:I3"/>
    <mergeCell ref="H1:H2"/>
    <mergeCell ref="A1:A2"/>
    <mergeCell ref="B1:B2"/>
    <mergeCell ref="G1:G2"/>
    <mergeCell ref="E1:E2"/>
    <mergeCell ref="F1:F2"/>
  </mergeCells>
  <phoneticPr fontId="0" type="noConversion"/>
  <printOptions horizontalCentered="1"/>
  <pageMargins left="0.23622047244094491" right="0.23622047244094491" top="1.0236220472440944" bottom="0.19685039370078741" header="0.27559055118110237" footer="0.19685039370078741"/>
  <pageSetup paperSize="9" scale="62" fitToHeight="0" orientation="landscape" horizontalDpi="4294967294" r:id="rId1"/>
  <headerFooter alignWithMargins="0">
    <oddHeader>&amp;C&amp;"Garamond,Félkövér"&amp;12  .../2016. (...) számú költségvetési rendelethez
ZALAKAROS VÁROS ÖNKORMÁNYZATA ÉS KÖLTSÉGVETÉSI SZERVEI 
2016. ÉVI MŰKÖDÉSI ÉS FELHALMOZÁSI CÉLÚ BEVÉTELEI ÉS KIADÁSAI
&amp;R&amp;A
&amp;P.oldal
forintban</oddHeader>
  </headerFooter>
  <rowBreaks count="1" manualBreakCount="1">
    <brk id="41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724"/>
  <sheetViews>
    <sheetView view="pageBreakPreview" topLeftCell="B40" zoomScaleNormal="100" zoomScaleSheetLayoutView="100" workbookViewId="0">
      <selection activeCell="R87" sqref="R87"/>
    </sheetView>
  </sheetViews>
  <sheetFormatPr defaultColWidth="9.109375" defaultRowHeight="13.2" x14ac:dyDescent="0.25"/>
  <cols>
    <col min="1" max="1" width="5.109375" style="23" customWidth="1"/>
    <col min="2" max="2" width="60.5546875" style="23" customWidth="1"/>
    <col min="3" max="3" width="14.6640625" style="23" customWidth="1"/>
    <col min="4" max="4" width="13.33203125" style="23" customWidth="1"/>
    <col min="5" max="6" width="13.88671875" style="23" customWidth="1"/>
    <col min="7" max="7" width="12.88671875" style="23" customWidth="1"/>
    <col min="8" max="8" width="13.33203125" style="368" customWidth="1"/>
    <col min="9" max="9" width="13.109375" style="23" customWidth="1"/>
    <col min="10" max="16384" width="9.109375" style="23"/>
  </cols>
  <sheetData>
    <row r="1" spans="1:9" x14ac:dyDescent="0.25">
      <c r="C1" s="137"/>
    </row>
    <row r="2" spans="1:9" ht="15" customHeight="1" x14ac:dyDescent="0.25">
      <c r="A2" s="593" t="s">
        <v>21</v>
      </c>
      <c r="B2" s="598" t="s">
        <v>15</v>
      </c>
      <c r="C2" s="593" t="s">
        <v>735</v>
      </c>
      <c r="D2" s="593" t="s">
        <v>324</v>
      </c>
      <c r="E2" s="593" t="s">
        <v>736</v>
      </c>
      <c r="F2" s="593" t="s">
        <v>877</v>
      </c>
      <c r="G2" s="593" t="s">
        <v>325</v>
      </c>
      <c r="H2" s="593" t="s">
        <v>454</v>
      </c>
      <c r="I2" s="593" t="s">
        <v>545</v>
      </c>
    </row>
    <row r="3" spans="1:9" ht="35.25" customHeight="1" x14ac:dyDescent="0.25">
      <c r="A3" s="593"/>
      <c r="B3" s="598"/>
      <c r="C3" s="593"/>
      <c r="D3" s="593"/>
      <c r="E3" s="593"/>
      <c r="F3" s="593"/>
      <c r="G3" s="593"/>
      <c r="H3" s="593"/>
      <c r="I3" s="593"/>
    </row>
    <row r="4" spans="1:9" ht="20.100000000000001" customHeight="1" x14ac:dyDescent="0.25">
      <c r="A4" s="30" t="s">
        <v>93</v>
      </c>
      <c r="B4" s="65" t="s">
        <v>252</v>
      </c>
      <c r="C4" s="197"/>
      <c r="D4" s="197"/>
      <c r="E4" s="197"/>
      <c r="F4" s="197"/>
      <c r="G4" s="197"/>
      <c r="H4" s="197"/>
      <c r="I4" s="402"/>
    </row>
    <row r="5" spans="1:9" ht="20.100000000000001" customHeight="1" x14ac:dyDescent="0.25">
      <c r="A5" s="30" t="s">
        <v>37</v>
      </c>
      <c r="B5" s="65" t="s">
        <v>253</v>
      </c>
      <c r="C5" s="25"/>
      <c r="D5" s="25"/>
      <c r="E5" s="25"/>
      <c r="F5" s="25"/>
      <c r="G5" s="25"/>
      <c r="H5" s="25"/>
      <c r="I5" s="402"/>
    </row>
    <row r="6" spans="1:9" ht="20.100000000000001" customHeight="1" x14ac:dyDescent="0.25">
      <c r="A6" s="30">
        <v>1</v>
      </c>
      <c r="B6" s="65" t="s">
        <v>254</v>
      </c>
      <c r="C6" s="25"/>
      <c r="D6" s="25"/>
      <c r="E6" s="25"/>
      <c r="F6" s="25"/>
      <c r="G6" s="25"/>
      <c r="H6" s="25"/>
      <c r="I6" s="402"/>
    </row>
    <row r="7" spans="1:9" ht="20.100000000000001" customHeight="1" x14ac:dyDescent="0.3">
      <c r="A7" s="30"/>
      <c r="B7" s="102" t="s">
        <v>338</v>
      </c>
      <c r="C7" s="25"/>
      <c r="D7" s="25"/>
      <c r="E7" s="25"/>
      <c r="F7" s="25"/>
      <c r="G7" s="25"/>
      <c r="H7" s="25"/>
      <c r="I7" s="402"/>
    </row>
    <row r="8" spans="1:9" ht="20.100000000000001" customHeight="1" x14ac:dyDescent="0.25">
      <c r="A8" s="30"/>
      <c r="B8" s="165" t="s">
        <v>339</v>
      </c>
      <c r="C8" s="188">
        <v>301182000</v>
      </c>
      <c r="D8" s="188">
        <f>' 1.számú melléklet '!D6</f>
        <v>318274752</v>
      </c>
      <c r="E8" s="188">
        <f>' 1.számú melléklet '!E6</f>
        <v>318274752</v>
      </c>
      <c r="F8" s="188">
        <f>' 1.számú melléklet '!F6</f>
        <v>318274752</v>
      </c>
      <c r="G8" s="188"/>
      <c r="H8" s="188"/>
      <c r="I8" s="415"/>
    </row>
    <row r="9" spans="1:9" ht="20.100000000000001" customHeight="1" x14ac:dyDescent="0.25">
      <c r="A9" s="30"/>
      <c r="B9" s="157" t="s">
        <v>340</v>
      </c>
      <c r="C9" s="188">
        <v>38828000</v>
      </c>
      <c r="D9" s="188">
        <f>' 1.számú melléklet '!D7</f>
        <v>44977733</v>
      </c>
      <c r="E9" s="188">
        <f>' 1.számú melléklet '!E7</f>
        <v>44977733</v>
      </c>
      <c r="F9" s="188">
        <f>' 1.számú melléklet '!F7</f>
        <v>44977733</v>
      </c>
      <c r="G9" s="188"/>
      <c r="H9" s="188"/>
      <c r="I9" s="415"/>
    </row>
    <row r="10" spans="1:9" ht="20.100000000000001" customHeight="1" x14ac:dyDescent="0.25">
      <c r="A10" s="30"/>
      <c r="B10" s="157" t="s">
        <v>341</v>
      </c>
      <c r="C10" s="188">
        <v>60103000</v>
      </c>
      <c r="D10" s="188">
        <f>' 1.számú melléklet '!D8</f>
        <v>57912430</v>
      </c>
      <c r="E10" s="188">
        <f>' 1.számú melléklet '!E8</f>
        <v>60841294</v>
      </c>
      <c r="F10" s="188">
        <f>'1.a számú melléklet '!J44+'1.a számú melléklet '!J50</f>
        <v>63225818</v>
      </c>
      <c r="G10" s="188"/>
      <c r="H10" s="188"/>
      <c r="I10" s="415"/>
    </row>
    <row r="11" spans="1:9" ht="20.100000000000001" customHeight="1" x14ac:dyDescent="0.25">
      <c r="A11" s="30"/>
      <c r="B11" s="157" t="s">
        <v>342</v>
      </c>
      <c r="C11" s="188">
        <v>2731000</v>
      </c>
      <c r="D11" s="188">
        <f>' 1.számú melléklet '!D9</f>
        <v>2796420</v>
      </c>
      <c r="E11" s="188">
        <f>' 1.számú melléklet '!E9</f>
        <v>2891494</v>
      </c>
      <c r="F11" s="188">
        <f>' 1.számú melléklet '!F9</f>
        <v>2891494</v>
      </c>
      <c r="G11" s="188"/>
      <c r="H11" s="188"/>
      <c r="I11" s="415"/>
    </row>
    <row r="12" spans="1:9" ht="20.100000000000001" customHeight="1" x14ac:dyDescent="0.25">
      <c r="A12" s="30"/>
      <c r="B12" s="157" t="s">
        <v>513</v>
      </c>
      <c r="C12" s="188"/>
      <c r="D12" s="188">
        <f>' 1.számú melléklet '!D10</f>
        <v>0</v>
      </c>
      <c r="E12" s="188">
        <f>' 1.számú melléklet '!E10</f>
        <v>1985520</v>
      </c>
      <c r="F12" s="188">
        <f>'1.a számú melléklet '!J51</f>
        <v>3902712</v>
      </c>
      <c r="G12" s="188"/>
      <c r="H12" s="188"/>
      <c r="I12" s="415"/>
    </row>
    <row r="13" spans="1:9" ht="20.100000000000001" customHeight="1" x14ac:dyDescent="0.25">
      <c r="A13" s="30"/>
      <c r="B13" s="300" t="s">
        <v>255</v>
      </c>
      <c r="C13" s="416">
        <f t="shared" ref="C13:I13" si="0">SUM(C8:C12)</f>
        <v>402844000</v>
      </c>
      <c r="D13" s="416">
        <f t="shared" si="0"/>
        <v>423961335</v>
      </c>
      <c r="E13" s="416">
        <f>SUM(E8:E12)</f>
        <v>428970793</v>
      </c>
      <c r="F13" s="416">
        <f>SUM(F8:F12)</f>
        <v>433272509</v>
      </c>
      <c r="G13" s="416">
        <f t="shared" si="0"/>
        <v>0</v>
      </c>
      <c r="H13" s="416">
        <f t="shared" si="0"/>
        <v>0</v>
      </c>
      <c r="I13" s="416">
        <f t="shared" si="0"/>
        <v>0</v>
      </c>
    </row>
    <row r="14" spans="1:9" ht="20.100000000000001" customHeight="1" x14ac:dyDescent="0.25">
      <c r="A14" s="30"/>
      <c r="B14" s="300" t="s">
        <v>799</v>
      </c>
      <c r="C14" s="416"/>
      <c r="D14" s="416">
        <f>' 1.számú melléklet '!D11</f>
        <v>0</v>
      </c>
      <c r="E14" s="416">
        <f>' 1.számú melléklet '!E11</f>
        <v>3919000</v>
      </c>
      <c r="F14" s="416">
        <f>' 1.számú melléklet '!F11</f>
        <v>3919000</v>
      </c>
      <c r="G14" s="416"/>
      <c r="H14" s="416"/>
      <c r="I14" s="416"/>
    </row>
    <row r="15" spans="1:9" ht="20.100000000000001" customHeight="1" x14ac:dyDescent="0.3">
      <c r="A15" s="155"/>
      <c r="B15" s="154" t="s">
        <v>800</v>
      </c>
      <c r="C15" s="188"/>
      <c r="D15" s="188"/>
      <c r="E15" s="188"/>
      <c r="F15" s="188"/>
      <c r="G15" s="188"/>
      <c r="H15" s="188"/>
      <c r="I15" s="415"/>
    </row>
    <row r="16" spans="1:9" ht="20.100000000000001" customHeight="1" x14ac:dyDescent="0.25">
      <c r="A16" s="30"/>
      <c r="B16" s="159" t="s">
        <v>801</v>
      </c>
      <c r="C16" s="188">
        <v>17236000</v>
      </c>
      <c r="D16" s="188">
        <v>8990000</v>
      </c>
      <c r="E16" s="188">
        <f>'3.a számú melléklet'!K13+'3.a számú melléklet'!K14</f>
        <v>53012696</v>
      </c>
      <c r="F16" s="188">
        <f>'3.a számú melléklet'!L13+'3.a számú melléklet'!L14</f>
        <v>53008096</v>
      </c>
      <c r="G16" s="188"/>
      <c r="H16" s="188"/>
      <c r="I16" s="415"/>
    </row>
    <row r="17" spans="1:9" ht="20.100000000000001" customHeight="1" x14ac:dyDescent="0.25">
      <c r="A17" s="30"/>
      <c r="B17" s="159" t="s">
        <v>802</v>
      </c>
      <c r="C17" s="188">
        <v>7494000</v>
      </c>
      <c r="D17" s="188">
        <v>4360000</v>
      </c>
      <c r="E17" s="188">
        <f>'3.a számú melléklet'!K33+'3.a számú melléklet'!K34</f>
        <v>4360000</v>
      </c>
      <c r="F17" s="188">
        <f>'3.a számú melléklet'!L33+'3.a számú melléklet'!L34</f>
        <v>4360000</v>
      </c>
      <c r="G17" s="188"/>
      <c r="H17" s="188"/>
      <c r="I17" s="415"/>
    </row>
    <row r="18" spans="1:9" ht="20.100000000000001" customHeight="1" x14ac:dyDescent="0.25">
      <c r="A18" s="30"/>
      <c r="B18" s="159" t="s">
        <v>803</v>
      </c>
      <c r="C18" s="188">
        <v>39091000</v>
      </c>
      <c r="D18" s="188"/>
      <c r="E18" s="188"/>
      <c r="F18" s="188"/>
      <c r="G18" s="188"/>
      <c r="H18" s="188"/>
      <c r="I18" s="415"/>
    </row>
    <row r="19" spans="1:9" ht="20.100000000000001" customHeight="1" x14ac:dyDescent="0.25">
      <c r="A19" s="30"/>
      <c r="B19" s="157" t="s">
        <v>804</v>
      </c>
      <c r="C19" s="188">
        <v>280000</v>
      </c>
      <c r="D19" s="188"/>
      <c r="E19" s="188"/>
      <c r="F19" s="188"/>
      <c r="G19" s="188"/>
      <c r="H19" s="188"/>
      <c r="I19" s="415"/>
    </row>
    <row r="20" spans="1:9" ht="20.100000000000001" customHeight="1" x14ac:dyDescent="0.25">
      <c r="A20" s="30"/>
      <c r="B20" s="157" t="s">
        <v>805</v>
      </c>
      <c r="C20" s="188">
        <v>70000</v>
      </c>
      <c r="D20" s="188"/>
      <c r="E20" s="188"/>
      <c r="F20" s="188"/>
      <c r="G20" s="188"/>
      <c r="H20" s="188"/>
      <c r="I20" s="415"/>
    </row>
    <row r="21" spans="1:9" ht="20.100000000000001" customHeight="1" x14ac:dyDescent="0.25">
      <c r="A21" s="30"/>
      <c r="B21" s="157" t="s">
        <v>806</v>
      </c>
      <c r="C21" s="417">
        <v>14458000</v>
      </c>
      <c r="D21" s="417">
        <v>18363000</v>
      </c>
      <c r="E21" s="417">
        <v>18363000</v>
      </c>
      <c r="F21" s="417">
        <v>18363000</v>
      </c>
      <c r="G21" s="417"/>
      <c r="H21" s="417"/>
      <c r="I21" s="415"/>
    </row>
    <row r="22" spans="1:9" ht="20.100000000000001" customHeight="1" x14ac:dyDescent="0.25">
      <c r="A22" s="30"/>
      <c r="B22" s="157" t="s">
        <v>807</v>
      </c>
      <c r="C22" s="417"/>
      <c r="D22" s="417"/>
      <c r="E22" s="417"/>
      <c r="F22" s="417">
        <v>249400</v>
      </c>
      <c r="G22" s="417"/>
      <c r="H22" s="417"/>
      <c r="I22" s="415"/>
    </row>
    <row r="23" spans="1:9" ht="20.100000000000001" customHeight="1" x14ac:dyDescent="0.25">
      <c r="A23" s="30"/>
      <c r="B23" s="157" t="s">
        <v>808</v>
      </c>
      <c r="C23" s="417"/>
      <c r="D23" s="417"/>
      <c r="E23" s="417">
        <v>2200110</v>
      </c>
      <c r="F23" s="417"/>
      <c r="G23" s="417"/>
      <c r="H23" s="417"/>
      <c r="I23" s="415"/>
    </row>
    <row r="24" spans="1:9" ht="20.100000000000001" customHeight="1" x14ac:dyDescent="0.25">
      <c r="A24" s="30"/>
      <c r="B24" s="157" t="s">
        <v>912</v>
      </c>
      <c r="C24" s="417"/>
      <c r="D24" s="417"/>
      <c r="E24" s="417"/>
      <c r="F24" s="417">
        <v>250000</v>
      </c>
      <c r="G24" s="417"/>
      <c r="H24" s="417"/>
      <c r="I24" s="415"/>
    </row>
    <row r="25" spans="1:9" ht="20.100000000000001" customHeight="1" x14ac:dyDescent="0.25">
      <c r="A25" s="30"/>
      <c r="B25" s="301" t="s">
        <v>277</v>
      </c>
      <c r="C25" s="416">
        <f>SUM(C16:C21)</f>
        <v>78629000</v>
      </c>
      <c r="D25" s="416">
        <f>SUM(D16:D24)</f>
        <v>31713000</v>
      </c>
      <c r="E25" s="416">
        <f>SUM(E16:E24)</f>
        <v>77935806</v>
      </c>
      <c r="F25" s="416">
        <f>SUM(F16:F24)</f>
        <v>76230496</v>
      </c>
      <c r="G25" s="416">
        <f>SUM(G16:G21)</f>
        <v>0</v>
      </c>
      <c r="H25" s="416">
        <f>SUM(H16:H21)</f>
        <v>0</v>
      </c>
      <c r="I25" s="416">
        <f>SUM(I16:I21)</f>
        <v>0</v>
      </c>
    </row>
    <row r="26" spans="1:9" ht="20.100000000000001" customHeight="1" x14ac:dyDescent="0.25">
      <c r="A26" s="30"/>
      <c r="B26" s="302" t="s">
        <v>257</v>
      </c>
      <c r="C26" s="418">
        <f>C13+C25</f>
        <v>481473000</v>
      </c>
      <c r="D26" s="418">
        <f>D13+D25</f>
        <v>455674335</v>
      </c>
      <c r="E26" s="418">
        <f>E13+E25+E14</f>
        <v>510825599</v>
      </c>
      <c r="F26" s="418">
        <f>F13+F25+F14</f>
        <v>513422005</v>
      </c>
      <c r="G26" s="418">
        <f>G13+G25</f>
        <v>0</v>
      </c>
      <c r="H26" s="418">
        <f>H13+H25</f>
        <v>0</v>
      </c>
      <c r="I26" s="418">
        <f>I13+I25</f>
        <v>0</v>
      </c>
    </row>
    <row r="27" spans="1:9" ht="20.100000000000001" customHeight="1" x14ac:dyDescent="0.25">
      <c r="A27" s="30">
        <v>2</v>
      </c>
      <c r="B27" s="65" t="s">
        <v>256</v>
      </c>
      <c r="C27" s="189"/>
      <c r="D27" s="189"/>
      <c r="E27" s="189"/>
      <c r="F27" s="189"/>
      <c r="G27" s="189"/>
      <c r="H27" s="189"/>
      <c r="I27" s="415"/>
    </row>
    <row r="28" spans="1:9" ht="20.100000000000001" customHeight="1" x14ac:dyDescent="0.25">
      <c r="A28" s="30"/>
      <c r="B28" s="156" t="s">
        <v>334</v>
      </c>
      <c r="C28" s="541">
        <v>195079000</v>
      </c>
      <c r="D28" s="541"/>
      <c r="E28" s="541"/>
      <c r="F28" s="541"/>
      <c r="G28" s="419"/>
      <c r="H28" s="419"/>
      <c r="I28" s="415"/>
    </row>
    <row r="29" spans="1:9" ht="20.100000000000001" customHeight="1" x14ac:dyDescent="0.25">
      <c r="A29" s="30"/>
      <c r="B29" s="156" t="s">
        <v>424</v>
      </c>
      <c r="C29" s="422">
        <v>2551000</v>
      </c>
      <c r="D29" s="422"/>
      <c r="E29" s="422"/>
      <c r="F29" s="422"/>
      <c r="G29" s="189"/>
      <c r="H29" s="189"/>
      <c r="I29" s="415"/>
    </row>
    <row r="30" spans="1:9" ht="20.100000000000001" customHeight="1" x14ac:dyDescent="0.25">
      <c r="A30" s="30"/>
      <c r="B30" s="156" t="s">
        <v>335</v>
      </c>
      <c r="C30" s="422">
        <v>129272000</v>
      </c>
      <c r="D30" s="422"/>
      <c r="E30" s="422"/>
      <c r="F30" s="422"/>
      <c r="G30" s="189"/>
      <c r="H30" s="189"/>
      <c r="I30" s="415"/>
    </row>
    <row r="31" spans="1:9" ht="20.100000000000001" customHeight="1" x14ac:dyDescent="0.25">
      <c r="A31" s="30"/>
      <c r="B31" s="159" t="s">
        <v>809</v>
      </c>
      <c r="C31" s="422"/>
      <c r="D31" s="422"/>
      <c r="E31" s="422">
        <v>2625090</v>
      </c>
      <c r="F31" s="422"/>
      <c r="G31" s="189"/>
      <c r="H31" s="189"/>
      <c r="I31" s="415"/>
    </row>
    <row r="32" spans="1:9" ht="20.100000000000001" customHeight="1" x14ac:dyDescent="0.25">
      <c r="A32" s="30"/>
      <c r="B32" s="156" t="s">
        <v>810</v>
      </c>
      <c r="C32" s="422">
        <v>129272000</v>
      </c>
      <c r="D32" s="422"/>
      <c r="E32" s="422">
        <v>1618627</v>
      </c>
      <c r="F32" s="422">
        <v>1603467</v>
      </c>
      <c r="G32" s="189"/>
      <c r="H32" s="189"/>
      <c r="I32" s="415"/>
    </row>
    <row r="33" spans="1:9" ht="20.100000000000001" customHeight="1" x14ac:dyDescent="0.25">
      <c r="A33" s="30"/>
      <c r="B33" s="156" t="s">
        <v>913</v>
      </c>
      <c r="C33" s="422"/>
      <c r="D33" s="422"/>
      <c r="E33" s="422"/>
      <c r="F33" s="422">
        <v>338000</v>
      </c>
      <c r="G33" s="189"/>
      <c r="H33" s="189"/>
      <c r="I33" s="415"/>
    </row>
    <row r="34" spans="1:9" ht="20.100000000000001" customHeight="1" x14ac:dyDescent="0.25">
      <c r="A34" s="30"/>
      <c r="B34" s="302" t="s">
        <v>336</v>
      </c>
      <c r="C34" s="418">
        <f t="shared" ref="C34:E34" si="1">SUM(C28:C33)</f>
        <v>456174000</v>
      </c>
      <c r="D34" s="418">
        <f t="shared" si="1"/>
        <v>0</v>
      </c>
      <c r="E34" s="418">
        <f t="shared" si="1"/>
        <v>4243717</v>
      </c>
      <c r="F34" s="418">
        <f>SUM(F28:F33)</f>
        <v>1941467</v>
      </c>
      <c r="G34" s="418">
        <f t="shared" ref="G34:I34" si="2">SUM(G28:G33)</f>
        <v>0</v>
      </c>
      <c r="H34" s="418">
        <f t="shared" si="2"/>
        <v>0</v>
      </c>
      <c r="I34" s="418">
        <f t="shared" si="2"/>
        <v>0</v>
      </c>
    </row>
    <row r="35" spans="1:9" ht="20.100000000000001" customHeight="1" x14ac:dyDescent="0.25">
      <c r="A35" s="30" t="s">
        <v>5</v>
      </c>
      <c r="B35" s="65" t="s">
        <v>258</v>
      </c>
      <c r="C35" s="189"/>
      <c r="D35" s="189"/>
      <c r="E35" s="189"/>
      <c r="F35" s="189"/>
      <c r="G35" s="189"/>
      <c r="H35" s="189"/>
      <c r="I35" s="415"/>
    </row>
    <row r="36" spans="1:9" ht="20.100000000000001" customHeight="1" x14ac:dyDescent="0.25">
      <c r="A36" s="30"/>
      <c r="B36" s="156" t="s">
        <v>262</v>
      </c>
      <c r="C36" s="188">
        <v>44000000</v>
      </c>
      <c r="D36" s="188">
        <v>44000000</v>
      </c>
      <c r="E36" s="188">
        <v>44000000</v>
      </c>
      <c r="F36" s="188">
        <v>44000000</v>
      </c>
      <c r="G36" s="188">
        <v>44000000</v>
      </c>
      <c r="H36" s="188">
        <v>44000000</v>
      </c>
      <c r="I36" s="188">
        <v>44000000</v>
      </c>
    </row>
    <row r="37" spans="1:9" ht="20.100000000000001" customHeight="1" x14ac:dyDescent="0.25">
      <c r="A37" s="30"/>
      <c r="B37" s="156" t="s">
        <v>263</v>
      </c>
      <c r="C37" s="188">
        <v>17000000</v>
      </c>
      <c r="D37" s="188">
        <v>17000000</v>
      </c>
      <c r="E37" s="188">
        <v>17000000</v>
      </c>
      <c r="F37" s="188">
        <v>17000000</v>
      </c>
      <c r="G37" s="188">
        <v>17000000</v>
      </c>
      <c r="H37" s="188">
        <v>17000000</v>
      </c>
      <c r="I37" s="188">
        <v>17000000</v>
      </c>
    </row>
    <row r="38" spans="1:9" ht="20.100000000000001" customHeight="1" x14ac:dyDescent="0.25">
      <c r="A38" s="30"/>
      <c r="B38" s="159" t="s">
        <v>482</v>
      </c>
      <c r="C38" s="188"/>
      <c r="D38" s="188"/>
      <c r="E38" s="188"/>
      <c r="F38" s="188"/>
      <c r="G38" s="188"/>
      <c r="H38" s="188"/>
      <c r="I38" s="188"/>
    </row>
    <row r="39" spans="1:9" ht="20.100000000000001" customHeight="1" x14ac:dyDescent="0.25">
      <c r="A39" s="30"/>
      <c r="B39" s="159" t="s">
        <v>483</v>
      </c>
      <c r="C39" s="188">
        <v>145000000</v>
      </c>
      <c r="D39" s="188">
        <v>155000000</v>
      </c>
      <c r="E39" s="188">
        <v>155000000</v>
      </c>
      <c r="F39" s="188">
        <v>155000000</v>
      </c>
      <c r="G39" s="188">
        <v>155000000</v>
      </c>
      <c r="H39" s="188">
        <v>155000000</v>
      </c>
      <c r="I39" s="188">
        <v>155000000</v>
      </c>
    </row>
    <row r="40" spans="1:9" ht="20.100000000000001" customHeight="1" x14ac:dyDescent="0.25">
      <c r="A40" s="30"/>
      <c r="B40" s="156" t="s">
        <v>264</v>
      </c>
      <c r="C40" s="188">
        <v>125000000</v>
      </c>
      <c r="D40" s="188">
        <v>135000000</v>
      </c>
      <c r="E40" s="188">
        <v>135000000</v>
      </c>
      <c r="F40" s="188">
        <v>135000000</v>
      </c>
      <c r="G40" s="188">
        <v>135000000</v>
      </c>
      <c r="H40" s="188">
        <v>135000000</v>
      </c>
      <c r="I40" s="188">
        <v>135000000</v>
      </c>
    </row>
    <row r="41" spans="1:9" ht="20.100000000000001" customHeight="1" x14ac:dyDescent="0.3">
      <c r="A41" s="30"/>
      <c r="B41" s="68" t="s">
        <v>265</v>
      </c>
      <c r="C41" s="420">
        <v>8000000</v>
      </c>
      <c r="D41" s="420">
        <v>8000000</v>
      </c>
      <c r="E41" s="420">
        <v>8000000</v>
      </c>
      <c r="F41" s="420">
        <v>8000000</v>
      </c>
      <c r="G41" s="420">
        <v>8000000</v>
      </c>
      <c r="H41" s="420">
        <v>8000000</v>
      </c>
      <c r="I41" s="420">
        <v>8000000</v>
      </c>
    </row>
    <row r="42" spans="1:9" ht="20.100000000000001" customHeight="1" x14ac:dyDescent="0.3">
      <c r="A42" s="30"/>
      <c r="B42" s="68" t="s">
        <v>266</v>
      </c>
      <c r="C42" s="420">
        <v>1000000</v>
      </c>
      <c r="D42" s="420">
        <v>1000000</v>
      </c>
      <c r="E42" s="420">
        <v>1000000</v>
      </c>
      <c r="F42" s="420">
        <v>1000000</v>
      </c>
      <c r="G42" s="420">
        <v>1000000</v>
      </c>
      <c r="H42" s="420">
        <v>1000000</v>
      </c>
      <c r="I42" s="420">
        <v>1000000</v>
      </c>
    </row>
    <row r="43" spans="1:9" ht="20.100000000000001" customHeight="1" x14ac:dyDescent="0.25">
      <c r="A43" s="30"/>
      <c r="B43" s="271" t="s">
        <v>103</v>
      </c>
      <c r="C43" s="421">
        <f t="shared" ref="C43:I43" si="3">SUM(C36:C42)</f>
        <v>340000000</v>
      </c>
      <c r="D43" s="421">
        <f t="shared" si="3"/>
        <v>360000000</v>
      </c>
      <c r="E43" s="421">
        <f t="shared" si="3"/>
        <v>360000000</v>
      </c>
      <c r="F43" s="421">
        <f t="shared" ref="F43" si="4">SUM(F36:F42)</f>
        <v>360000000</v>
      </c>
      <c r="G43" s="421">
        <f t="shared" si="3"/>
        <v>360000000</v>
      </c>
      <c r="H43" s="421">
        <f t="shared" si="3"/>
        <v>360000000</v>
      </c>
      <c r="I43" s="421">
        <f t="shared" si="3"/>
        <v>360000000</v>
      </c>
    </row>
    <row r="44" spans="1:9" ht="20.100000000000001" customHeight="1" x14ac:dyDescent="0.25">
      <c r="A44" s="30" t="s">
        <v>6</v>
      </c>
      <c r="B44" s="271" t="s">
        <v>259</v>
      </c>
      <c r="C44" s="421">
        <v>42260000</v>
      </c>
      <c r="D44" s="421">
        <v>34265000</v>
      </c>
      <c r="E44" s="421">
        <f>'3.a számú melléklet'!T64</f>
        <v>48156365</v>
      </c>
      <c r="F44" s="421">
        <f>'3.a számú melléklet'!U64</f>
        <v>48156365</v>
      </c>
      <c r="G44" s="421">
        <v>42260000</v>
      </c>
      <c r="H44" s="421">
        <v>42260000</v>
      </c>
      <c r="I44" s="421">
        <v>42260000</v>
      </c>
    </row>
    <row r="45" spans="1:9" ht="20.100000000000001" customHeight="1" x14ac:dyDescent="0.25">
      <c r="A45" s="30" t="s">
        <v>7</v>
      </c>
      <c r="B45" s="65" t="s">
        <v>260</v>
      </c>
      <c r="C45" s="189"/>
      <c r="D45" s="189"/>
      <c r="E45" s="189"/>
      <c r="F45" s="189"/>
      <c r="G45" s="189"/>
      <c r="H45" s="189"/>
      <c r="I45" s="415"/>
    </row>
    <row r="46" spans="1:9" ht="20.100000000000001" customHeight="1" x14ac:dyDescent="0.25">
      <c r="A46" s="30"/>
      <c r="B46" s="205" t="s">
        <v>348</v>
      </c>
      <c r="C46" s="422">
        <v>3750000</v>
      </c>
      <c r="D46" s="422"/>
      <c r="E46" s="422"/>
      <c r="F46" s="422"/>
      <c r="G46" s="422"/>
      <c r="H46" s="422"/>
      <c r="I46" s="415"/>
    </row>
    <row r="47" spans="1:9" ht="20.100000000000001" customHeight="1" x14ac:dyDescent="0.25">
      <c r="A47" s="30"/>
      <c r="B47" s="205" t="s">
        <v>349</v>
      </c>
      <c r="C47" s="422">
        <v>59000</v>
      </c>
      <c r="D47" s="422"/>
      <c r="E47" s="422"/>
      <c r="F47" s="422"/>
      <c r="G47" s="422"/>
      <c r="H47" s="422"/>
      <c r="I47" s="415"/>
    </row>
    <row r="48" spans="1:9" ht="20.100000000000001" customHeight="1" x14ac:dyDescent="0.25">
      <c r="A48" s="30"/>
      <c r="B48" s="303" t="s">
        <v>350</v>
      </c>
      <c r="C48" s="421">
        <f t="shared" ref="C48:I48" si="5">SUM(C46:C47)</f>
        <v>3809000</v>
      </c>
      <c r="D48" s="421">
        <f t="shared" si="5"/>
        <v>0</v>
      </c>
      <c r="E48" s="421">
        <f>SUM(E46:E47)</f>
        <v>0</v>
      </c>
      <c r="F48" s="421">
        <f>SUM(F46:F47)</f>
        <v>0</v>
      </c>
      <c r="G48" s="421">
        <f t="shared" si="5"/>
        <v>0</v>
      </c>
      <c r="H48" s="421">
        <f t="shared" si="5"/>
        <v>0</v>
      </c>
      <c r="I48" s="421">
        <f t="shared" si="5"/>
        <v>0</v>
      </c>
    </row>
    <row r="49" spans="1:9" ht="20.100000000000001" customHeight="1" x14ac:dyDescent="0.25">
      <c r="A49" s="30" t="s">
        <v>261</v>
      </c>
      <c r="B49" s="65" t="s">
        <v>267</v>
      </c>
      <c r="C49" s="189"/>
      <c r="D49" s="189"/>
      <c r="E49" s="189"/>
      <c r="F49" s="189"/>
      <c r="G49" s="189"/>
      <c r="H49" s="189"/>
      <c r="I49" s="415"/>
    </row>
    <row r="50" spans="1:9" ht="20.100000000000001" customHeight="1" x14ac:dyDescent="0.25">
      <c r="A50" s="24"/>
      <c r="B50" s="157" t="s">
        <v>270</v>
      </c>
      <c r="C50" s="422">
        <v>914000</v>
      </c>
      <c r="D50" s="422">
        <v>900000</v>
      </c>
      <c r="E50" s="422">
        <f>'3.a számú melléklet'!W64</f>
        <v>900000</v>
      </c>
      <c r="F50" s="422">
        <f>'3.a számú melléklet'!X64</f>
        <v>900000</v>
      </c>
      <c r="G50" s="422"/>
      <c r="H50" s="422"/>
      <c r="I50" s="415"/>
    </row>
    <row r="51" spans="1:9" ht="20.100000000000001" customHeight="1" x14ac:dyDescent="0.25">
      <c r="A51" s="24"/>
      <c r="B51" s="156" t="s">
        <v>337</v>
      </c>
      <c r="C51" s="422">
        <v>9000000</v>
      </c>
      <c r="D51" s="422"/>
      <c r="E51" s="422"/>
      <c r="F51" s="422"/>
      <c r="G51" s="422"/>
      <c r="H51" s="422"/>
      <c r="I51" s="415"/>
    </row>
    <row r="52" spans="1:9" ht="20.100000000000001" customHeight="1" x14ac:dyDescent="0.25">
      <c r="A52" s="24"/>
      <c r="B52" s="156" t="s">
        <v>351</v>
      </c>
      <c r="C52" s="422">
        <v>131000</v>
      </c>
      <c r="D52" s="422"/>
      <c r="E52" s="422"/>
      <c r="F52" s="422"/>
      <c r="G52" s="422"/>
      <c r="H52" s="422"/>
      <c r="I52" s="415"/>
    </row>
    <row r="53" spans="1:9" ht="20.100000000000001" customHeight="1" x14ac:dyDescent="0.25">
      <c r="A53" s="24"/>
      <c r="B53" s="156" t="s">
        <v>914</v>
      </c>
      <c r="C53" s="422"/>
      <c r="D53" s="422"/>
      <c r="E53" s="422"/>
      <c r="F53" s="422">
        <v>2200110</v>
      </c>
      <c r="G53" s="422"/>
      <c r="H53" s="422"/>
      <c r="I53" s="415"/>
    </row>
    <row r="54" spans="1:9" ht="20.100000000000001" customHeight="1" x14ac:dyDescent="0.25">
      <c r="A54" s="24"/>
      <c r="B54" s="156" t="s">
        <v>915</v>
      </c>
      <c r="C54" s="422"/>
      <c r="D54" s="422"/>
      <c r="E54" s="422"/>
      <c r="F54" s="422">
        <v>621500</v>
      </c>
      <c r="G54" s="422"/>
      <c r="H54" s="422"/>
      <c r="I54" s="415"/>
    </row>
    <row r="55" spans="1:9" ht="20.100000000000001" customHeight="1" x14ac:dyDescent="0.25">
      <c r="A55" s="30"/>
      <c r="B55" s="271" t="s">
        <v>268</v>
      </c>
      <c r="C55" s="421">
        <f t="shared" ref="C55:E55" si="6">SUM(C50:C54)</f>
        <v>10045000</v>
      </c>
      <c r="D55" s="421">
        <f t="shared" si="6"/>
        <v>900000</v>
      </c>
      <c r="E55" s="421">
        <f t="shared" si="6"/>
        <v>900000</v>
      </c>
      <c r="F55" s="421">
        <f>SUM(F50:F54)</f>
        <v>3721610</v>
      </c>
      <c r="G55" s="421">
        <f t="shared" ref="G55:I55" si="7">SUM(G50:G54)</f>
        <v>0</v>
      </c>
      <c r="H55" s="421">
        <f t="shared" si="7"/>
        <v>0</v>
      </c>
      <c r="I55" s="421">
        <f t="shared" si="7"/>
        <v>0</v>
      </c>
    </row>
    <row r="56" spans="1:9" ht="20.100000000000001" customHeight="1" x14ac:dyDescent="0.25">
      <c r="A56" s="131" t="s">
        <v>17</v>
      </c>
      <c r="B56" s="160" t="s">
        <v>269</v>
      </c>
      <c r="C56" s="422"/>
      <c r="D56" s="422"/>
      <c r="E56" s="422"/>
      <c r="F56" s="422"/>
      <c r="G56" s="422"/>
      <c r="H56" s="422"/>
      <c r="I56" s="415"/>
    </row>
    <row r="57" spans="1:9" ht="20.100000000000001" customHeight="1" x14ac:dyDescent="0.25">
      <c r="A57" s="24"/>
      <c r="B57" s="156" t="s">
        <v>272</v>
      </c>
      <c r="C57" s="422">
        <v>1440000</v>
      </c>
      <c r="D57" s="422">
        <v>1500000</v>
      </c>
      <c r="E57" s="422">
        <f>'3.a számú melléklet'!AI64</f>
        <v>1500000</v>
      </c>
      <c r="F57" s="422">
        <f>'3.a számú melléklet'!AJ64</f>
        <v>1500000</v>
      </c>
      <c r="G57" s="422"/>
      <c r="H57" s="422"/>
      <c r="I57" s="415"/>
    </row>
    <row r="58" spans="1:9" ht="20.100000000000001" customHeight="1" x14ac:dyDescent="0.25">
      <c r="A58" s="24"/>
      <c r="B58" s="156" t="s">
        <v>518</v>
      </c>
      <c r="C58" s="422">
        <v>691000</v>
      </c>
      <c r="D58" s="422">
        <v>641000</v>
      </c>
      <c r="E58" s="422">
        <f>'3.a számú melléklet'!AL94</f>
        <v>641000</v>
      </c>
      <c r="F58" s="422">
        <v>641000</v>
      </c>
      <c r="G58" s="422"/>
      <c r="H58" s="422"/>
      <c r="I58" s="415"/>
    </row>
    <row r="59" spans="1:9" ht="20.100000000000001" customHeight="1" x14ac:dyDescent="0.25">
      <c r="A59" s="24"/>
      <c r="B59" s="156" t="s">
        <v>278</v>
      </c>
      <c r="C59" s="188">
        <v>15500000</v>
      </c>
      <c r="D59" s="422"/>
      <c r="E59" s="422"/>
      <c r="F59" s="422"/>
      <c r="G59" s="422"/>
      <c r="H59" s="422"/>
      <c r="I59" s="415"/>
    </row>
    <row r="60" spans="1:9" ht="20.100000000000001" customHeight="1" x14ac:dyDescent="0.25">
      <c r="A60" s="24"/>
      <c r="B60" s="156" t="s">
        <v>916</v>
      </c>
      <c r="C60" s="188"/>
      <c r="D60" s="422"/>
      <c r="E60" s="422"/>
      <c r="F60" s="422">
        <v>23823738</v>
      </c>
      <c r="G60" s="422"/>
      <c r="H60" s="422"/>
      <c r="I60" s="415"/>
    </row>
    <row r="61" spans="1:9" ht="20.100000000000001" customHeight="1" x14ac:dyDescent="0.25">
      <c r="A61" s="24"/>
      <c r="B61" s="156" t="s">
        <v>914</v>
      </c>
      <c r="C61" s="422"/>
      <c r="D61" s="422"/>
      <c r="E61" s="422"/>
      <c r="F61" s="422">
        <v>2625090</v>
      </c>
      <c r="G61" s="422"/>
      <c r="H61" s="422"/>
      <c r="I61" s="415"/>
    </row>
    <row r="62" spans="1:9" ht="20.100000000000001" customHeight="1" x14ac:dyDescent="0.25">
      <c r="A62" s="24"/>
      <c r="B62" s="156" t="s">
        <v>915</v>
      </c>
      <c r="C62" s="188"/>
      <c r="D62" s="188"/>
      <c r="E62" s="188"/>
      <c r="F62" s="188">
        <v>596500</v>
      </c>
      <c r="G62" s="188"/>
      <c r="H62" s="188"/>
      <c r="I62" s="415"/>
    </row>
    <row r="63" spans="1:9" ht="20.100000000000001" customHeight="1" x14ac:dyDescent="0.25">
      <c r="A63" s="26"/>
      <c r="B63" s="304" t="s">
        <v>271</v>
      </c>
      <c r="C63" s="421">
        <f t="shared" ref="C63:I63" si="8">SUM(C57:C62)</f>
        <v>17631000</v>
      </c>
      <c r="D63" s="421">
        <f t="shared" si="8"/>
        <v>2141000</v>
      </c>
      <c r="E63" s="421">
        <f>SUM(E57:E62)</f>
        <v>2141000</v>
      </c>
      <c r="F63" s="421">
        <f>SUM(F57:F62)</f>
        <v>29186328</v>
      </c>
      <c r="G63" s="421">
        <f t="shared" si="8"/>
        <v>0</v>
      </c>
      <c r="H63" s="421">
        <f t="shared" si="8"/>
        <v>0</v>
      </c>
      <c r="I63" s="421">
        <f t="shared" si="8"/>
        <v>0</v>
      </c>
    </row>
    <row r="64" spans="1:9" ht="20.100000000000001" customHeight="1" x14ac:dyDescent="0.25">
      <c r="A64" s="28"/>
      <c r="B64" s="302" t="s">
        <v>173</v>
      </c>
      <c r="C64" s="418">
        <f t="shared" ref="C64:I64" si="9">C26+C34+C34+C43+C44+C48+C55+C63</f>
        <v>1807566000</v>
      </c>
      <c r="D64" s="418">
        <f t="shared" si="9"/>
        <v>852980335</v>
      </c>
      <c r="E64" s="418">
        <f>E26+E34+E34+E43+E44+E48+E55+E63</f>
        <v>930510398</v>
      </c>
      <c r="F64" s="418">
        <f>F26+F34+F34+F43+F44+F48+F55+F63</f>
        <v>958369242</v>
      </c>
      <c r="G64" s="418">
        <f t="shared" si="9"/>
        <v>402260000</v>
      </c>
      <c r="H64" s="418">
        <f t="shared" si="9"/>
        <v>402260000</v>
      </c>
      <c r="I64" s="418">
        <f t="shared" si="9"/>
        <v>402260000</v>
      </c>
    </row>
    <row r="65" spans="1:9" ht="20.100000000000001" customHeight="1" x14ac:dyDescent="0.25">
      <c r="A65" s="28" t="s">
        <v>127</v>
      </c>
      <c r="B65" s="271" t="s">
        <v>274</v>
      </c>
      <c r="C65" s="421"/>
      <c r="D65" s="421"/>
      <c r="E65" s="421"/>
      <c r="F65" s="421"/>
      <c r="G65" s="421"/>
      <c r="H65" s="421"/>
      <c r="I65" s="421"/>
    </row>
    <row r="66" spans="1:9" ht="20.100000000000001" customHeight="1" x14ac:dyDescent="0.25">
      <c r="A66" s="28"/>
      <c r="B66" s="271" t="s">
        <v>435</v>
      </c>
      <c r="C66" s="421">
        <v>7003000</v>
      </c>
      <c r="D66" s="421">
        <v>76852000</v>
      </c>
      <c r="E66" s="421">
        <f>'3.a számú melléklet'!AX64</f>
        <v>180853000</v>
      </c>
      <c r="F66" s="421">
        <f>'3.a számú melléklet'!AY64</f>
        <v>180853000</v>
      </c>
      <c r="G66" s="421"/>
      <c r="H66" s="421"/>
      <c r="I66" s="421"/>
    </row>
    <row r="67" spans="1:9" ht="20.100000000000001" customHeight="1" x14ac:dyDescent="0.25">
      <c r="A67" s="28"/>
      <c r="B67" s="271" t="s">
        <v>484</v>
      </c>
      <c r="C67" s="421"/>
      <c r="D67" s="421"/>
      <c r="E67" s="421"/>
      <c r="F67" s="421"/>
      <c r="G67" s="421"/>
      <c r="H67" s="421"/>
      <c r="I67" s="421"/>
    </row>
    <row r="68" spans="1:9" ht="20.100000000000001" customHeight="1" x14ac:dyDescent="0.25">
      <c r="A68" s="28"/>
      <c r="B68" s="271" t="s">
        <v>811</v>
      </c>
      <c r="C68" s="421"/>
      <c r="D68" s="421"/>
      <c r="E68" s="421">
        <f>'3.a számú melléklet'!AU64</f>
        <v>180000000</v>
      </c>
      <c r="F68" s="421">
        <f>'3.a számú melléklet'!AV64</f>
        <v>260000000</v>
      </c>
      <c r="G68" s="421"/>
      <c r="H68" s="421"/>
      <c r="I68" s="421"/>
    </row>
    <row r="69" spans="1:9" ht="20.100000000000001" customHeight="1" x14ac:dyDescent="0.25">
      <c r="A69" s="28"/>
      <c r="B69" s="271" t="s">
        <v>452</v>
      </c>
      <c r="C69" s="421"/>
      <c r="D69" s="421"/>
      <c r="E69" s="421"/>
      <c r="F69" s="421"/>
      <c r="G69" s="421"/>
      <c r="H69" s="421"/>
      <c r="I69" s="421"/>
    </row>
    <row r="70" spans="1:9" ht="20.100000000000001" customHeight="1" x14ac:dyDescent="0.25">
      <c r="A70" s="523"/>
      <c r="B70" s="302" t="s">
        <v>88</v>
      </c>
      <c r="C70" s="418">
        <f t="shared" ref="C70:I70" si="10">C26+C34+C43+C44+C48+C55+C63+C66+C69+C67</f>
        <v>1358395000</v>
      </c>
      <c r="D70" s="418">
        <f t="shared" si="10"/>
        <v>929832335</v>
      </c>
      <c r="E70" s="418">
        <f>E26+E34+E43+E44+E48+E55+E63+E66+E69+E67+E68</f>
        <v>1287119681</v>
      </c>
      <c r="F70" s="418">
        <f>F26+F34+F43+F44+F48+F55+F63+F66+F69+F67+F68</f>
        <v>1397280775</v>
      </c>
      <c r="G70" s="418">
        <f t="shared" si="10"/>
        <v>402260000</v>
      </c>
      <c r="H70" s="418">
        <f t="shared" si="10"/>
        <v>402260000</v>
      </c>
      <c r="I70" s="418">
        <f t="shared" si="10"/>
        <v>402260000</v>
      </c>
    </row>
    <row r="71" spans="1:9" ht="20.100000000000001" customHeight="1" x14ac:dyDescent="0.25">
      <c r="A71" s="28" t="s">
        <v>94</v>
      </c>
      <c r="B71" s="70" t="s">
        <v>101</v>
      </c>
      <c r="C71" s="69"/>
      <c r="D71" s="69"/>
      <c r="E71" s="69"/>
      <c r="F71" s="69"/>
      <c r="G71" s="69"/>
      <c r="H71" s="69"/>
      <c r="I71" s="69"/>
    </row>
    <row r="72" spans="1:9" ht="20.100000000000001" customHeight="1" x14ac:dyDescent="0.25">
      <c r="A72" s="28" t="s">
        <v>2</v>
      </c>
      <c r="B72" s="65" t="s">
        <v>254</v>
      </c>
      <c r="C72" s="189"/>
      <c r="D72" s="189"/>
      <c r="E72" s="189"/>
      <c r="F72" s="189"/>
      <c r="G72" s="189"/>
      <c r="H72" s="189"/>
      <c r="I72" s="189"/>
    </row>
    <row r="73" spans="1:9" ht="20.100000000000001" customHeight="1" x14ac:dyDescent="0.25">
      <c r="A73" s="28"/>
      <c r="B73" s="156" t="s">
        <v>273</v>
      </c>
      <c r="C73" s="188">
        <v>6300000</v>
      </c>
      <c r="D73" s="188">
        <v>4700000</v>
      </c>
      <c r="E73" s="188">
        <f>'3.a számú melléklet'!K67</f>
        <v>4700000</v>
      </c>
      <c r="F73" s="188">
        <v>4700000</v>
      </c>
      <c r="G73" s="188"/>
      <c r="H73" s="188"/>
      <c r="I73" s="188"/>
    </row>
    <row r="74" spans="1:9" ht="20.100000000000001" customHeight="1" x14ac:dyDescent="0.25">
      <c r="A74" s="28"/>
      <c r="B74" s="156" t="s">
        <v>917</v>
      </c>
      <c r="C74" s="188"/>
      <c r="D74" s="188"/>
      <c r="E74" s="188"/>
      <c r="F74" s="188">
        <v>70485</v>
      </c>
      <c r="G74" s="188"/>
      <c r="H74" s="188"/>
      <c r="I74" s="188"/>
    </row>
    <row r="75" spans="1:9" ht="20.100000000000001" customHeight="1" x14ac:dyDescent="0.25">
      <c r="A75" s="28"/>
      <c r="B75" s="156" t="s">
        <v>918</v>
      </c>
      <c r="C75" s="188"/>
      <c r="D75" s="188"/>
      <c r="E75" s="188"/>
      <c r="F75" s="188">
        <v>936766</v>
      </c>
      <c r="G75" s="188"/>
      <c r="H75" s="188"/>
      <c r="I75" s="188"/>
    </row>
    <row r="76" spans="1:9" ht="20.100000000000001" customHeight="1" x14ac:dyDescent="0.25">
      <c r="A76" s="28"/>
      <c r="B76" s="271" t="s">
        <v>257</v>
      </c>
      <c r="C76" s="421">
        <f t="shared" ref="C76:E76" si="11">SUM(C73:C75)</f>
        <v>6300000</v>
      </c>
      <c r="D76" s="421">
        <f t="shared" si="11"/>
        <v>4700000</v>
      </c>
      <c r="E76" s="421">
        <f t="shared" si="11"/>
        <v>4700000</v>
      </c>
      <c r="F76" s="421">
        <f>SUM(F73:F75)</f>
        <v>5707251</v>
      </c>
      <c r="G76" s="421">
        <f t="shared" ref="G76:I76" si="12">SUM(G73:G75)</f>
        <v>0</v>
      </c>
      <c r="H76" s="421">
        <f t="shared" si="12"/>
        <v>0</v>
      </c>
      <c r="I76" s="421">
        <f t="shared" si="12"/>
        <v>0</v>
      </c>
    </row>
    <row r="77" spans="1:9" ht="20.100000000000001" customHeight="1" x14ac:dyDescent="0.25">
      <c r="A77" s="28" t="s">
        <v>4</v>
      </c>
      <c r="B77" s="271" t="s">
        <v>259</v>
      </c>
      <c r="C77" s="421">
        <v>700000</v>
      </c>
      <c r="D77" s="421">
        <v>700000</v>
      </c>
      <c r="E77" s="421">
        <f>'3.a számú melléklet'!T67</f>
        <v>700000</v>
      </c>
      <c r="F77" s="421">
        <v>700000</v>
      </c>
      <c r="G77" s="421">
        <v>700</v>
      </c>
      <c r="H77" s="421">
        <v>700</v>
      </c>
      <c r="I77" s="421">
        <v>700</v>
      </c>
    </row>
    <row r="78" spans="1:9" ht="20.100000000000001" customHeight="1" x14ac:dyDescent="0.25">
      <c r="A78" s="28" t="s">
        <v>345</v>
      </c>
      <c r="B78" s="271" t="s">
        <v>274</v>
      </c>
      <c r="C78" s="421"/>
      <c r="D78" s="421"/>
      <c r="E78" s="421"/>
      <c r="F78" s="421"/>
      <c r="G78" s="421"/>
      <c r="H78" s="421"/>
      <c r="I78" s="421"/>
    </row>
    <row r="79" spans="1:9" ht="20.100000000000001" customHeight="1" x14ac:dyDescent="0.25">
      <c r="A79" s="28"/>
      <c r="B79" s="271" t="s">
        <v>435</v>
      </c>
      <c r="C79" s="421">
        <v>1400000</v>
      </c>
      <c r="D79" s="421">
        <v>500000</v>
      </c>
      <c r="E79" s="421">
        <f>'3.a számú melléklet'!AX69</f>
        <v>3266000</v>
      </c>
      <c r="F79" s="421">
        <v>3266000</v>
      </c>
      <c r="G79" s="421"/>
      <c r="H79" s="421"/>
      <c r="I79" s="421"/>
    </row>
    <row r="80" spans="1:9" ht="20.100000000000001" customHeight="1" x14ac:dyDescent="0.25">
      <c r="A80" s="525"/>
      <c r="B80" s="302" t="s">
        <v>125</v>
      </c>
      <c r="C80" s="418">
        <f t="shared" ref="C80:I80" si="13">C76+C77+C79</f>
        <v>8400000</v>
      </c>
      <c r="D80" s="418">
        <f t="shared" si="13"/>
        <v>5900000</v>
      </c>
      <c r="E80" s="418">
        <f>E76+E77+E79</f>
        <v>8666000</v>
      </c>
      <c r="F80" s="418">
        <f>F76+F77+F79</f>
        <v>9673251</v>
      </c>
      <c r="G80" s="418">
        <f t="shared" si="13"/>
        <v>700</v>
      </c>
      <c r="H80" s="418">
        <f t="shared" si="13"/>
        <v>700</v>
      </c>
      <c r="I80" s="418">
        <f t="shared" si="13"/>
        <v>700</v>
      </c>
    </row>
    <row r="81" spans="1:9" ht="20.100000000000001" customHeight="1" x14ac:dyDescent="0.25">
      <c r="A81" s="28" t="s">
        <v>95</v>
      </c>
      <c r="B81" s="70" t="s">
        <v>455</v>
      </c>
      <c r="C81" s="69"/>
      <c r="D81" s="69"/>
      <c r="E81" s="69"/>
      <c r="F81" s="69"/>
      <c r="G81" s="69"/>
      <c r="H81" s="69"/>
      <c r="I81" s="69"/>
    </row>
    <row r="82" spans="1:9" ht="20.100000000000001" customHeight="1" x14ac:dyDescent="0.25">
      <c r="A82" s="28"/>
      <c r="B82" s="65" t="s">
        <v>56</v>
      </c>
      <c r="C82" s="189"/>
      <c r="D82" s="189"/>
      <c r="E82" s="189"/>
      <c r="F82" s="189"/>
      <c r="G82" s="189"/>
      <c r="H82" s="189"/>
      <c r="I82" s="189"/>
    </row>
    <row r="83" spans="1:9" ht="20.100000000000001" customHeight="1" x14ac:dyDescent="0.25">
      <c r="A83" s="28"/>
      <c r="B83" s="63" t="s">
        <v>58</v>
      </c>
      <c r="C83" s="188">
        <v>40859000</v>
      </c>
      <c r="D83" s="188">
        <v>45121000</v>
      </c>
      <c r="E83" s="188">
        <f>'3.a számú melléklet'!T86</f>
        <v>45121000</v>
      </c>
      <c r="F83" s="188">
        <f>'3.a számú melléklet'!U86</f>
        <v>45121000</v>
      </c>
      <c r="G83" s="188">
        <v>41040</v>
      </c>
      <c r="H83" s="188">
        <v>41040</v>
      </c>
      <c r="I83" s="188">
        <v>41040</v>
      </c>
    </row>
    <row r="84" spans="1:9" ht="20.100000000000001" customHeight="1" x14ac:dyDescent="0.25">
      <c r="A84" s="28"/>
      <c r="B84" s="271" t="s">
        <v>57</v>
      </c>
      <c r="C84" s="524">
        <f t="shared" ref="C84:I84" si="14">C83</f>
        <v>40859000</v>
      </c>
      <c r="D84" s="524">
        <f t="shared" si="14"/>
        <v>45121000</v>
      </c>
      <c r="E84" s="524">
        <f>E83</f>
        <v>45121000</v>
      </c>
      <c r="F84" s="524">
        <f>F83</f>
        <v>45121000</v>
      </c>
      <c r="G84" s="524">
        <f t="shared" si="14"/>
        <v>41040</v>
      </c>
      <c r="H84" s="524">
        <f t="shared" si="14"/>
        <v>41040</v>
      </c>
      <c r="I84" s="524">
        <f t="shared" si="14"/>
        <v>41040</v>
      </c>
    </row>
    <row r="85" spans="1:9" ht="20.100000000000001" customHeight="1" x14ac:dyDescent="0.25">
      <c r="A85" s="28"/>
      <c r="B85" s="271" t="s">
        <v>435</v>
      </c>
      <c r="C85" s="524"/>
      <c r="D85" s="524"/>
      <c r="E85" s="524">
        <f>'3.a számú melléklet'!AX74</f>
        <v>3456000</v>
      </c>
      <c r="F85" s="524">
        <f>'3.a számú melléklet'!AY74</f>
        <v>3456000</v>
      </c>
      <c r="G85" s="524"/>
      <c r="H85" s="524"/>
      <c r="I85" s="524"/>
    </row>
    <row r="86" spans="1:9" ht="20.100000000000001" customHeight="1" x14ac:dyDescent="0.25">
      <c r="A86" s="525"/>
      <c r="B86" s="302" t="s">
        <v>465</v>
      </c>
      <c r="C86" s="418">
        <f>SUM(C84)</f>
        <v>40859000</v>
      </c>
      <c r="D86" s="418">
        <f t="shared" ref="D86:I86" si="15">SUM(D84+D85)</f>
        <v>45121000</v>
      </c>
      <c r="E86" s="418">
        <f t="shared" si="15"/>
        <v>48577000</v>
      </c>
      <c r="F86" s="418">
        <f t="shared" si="15"/>
        <v>48577000</v>
      </c>
      <c r="G86" s="418">
        <f t="shared" si="15"/>
        <v>41040</v>
      </c>
      <c r="H86" s="418">
        <f t="shared" si="15"/>
        <v>41040</v>
      </c>
      <c r="I86" s="418">
        <f t="shared" si="15"/>
        <v>41040</v>
      </c>
    </row>
    <row r="87" spans="1:9" ht="20.100000000000001" customHeight="1" x14ac:dyDescent="0.25">
      <c r="A87" s="28" t="s">
        <v>456</v>
      </c>
      <c r="B87" s="70" t="s">
        <v>457</v>
      </c>
      <c r="C87" s="69"/>
      <c r="D87" s="69"/>
      <c r="E87" s="69"/>
      <c r="F87" s="69"/>
      <c r="G87" s="69"/>
      <c r="H87" s="69"/>
      <c r="I87" s="69"/>
    </row>
    <row r="88" spans="1:9" ht="20.100000000000001" customHeight="1" x14ac:dyDescent="0.25">
      <c r="A88" s="28"/>
      <c r="B88" s="65" t="s">
        <v>56</v>
      </c>
      <c r="C88" s="189"/>
      <c r="D88" s="189"/>
      <c r="E88" s="189"/>
      <c r="F88" s="189"/>
      <c r="G88" s="189"/>
      <c r="H88" s="189"/>
      <c r="I88" s="189"/>
    </row>
    <row r="89" spans="1:9" ht="20.100000000000001" customHeight="1" x14ac:dyDescent="0.25">
      <c r="A89" s="28"/>
      <c r="B89" s="63" t="s">
        <v>58</v>
      </c>
      <c r="C89" s="188"/>
      <c r="D89" s="188"/>
      <c r="E89" s="188">
        <f>'3.a számú melléklet'!T93</f>
        <v>0</v>
      </c>
      <c r="F89" s="188">
        <f>'3.a számú melléklet'!V93</f>
        <v>0</v>
      </c>
      <c r="G89" s="188"/>
      <c r="H89" s="188"/>
      <c r="I89" s="188"/>
    </row>
    <row r="90" spans="1:9" ht="20.100000000000001" customHeight="1" x14ac:dyDescent="0.25">
      <c r="A90" s="28"/>
      <c r="B90" s="156" t="s">
        <v>488</v>
      </c>
      <c r="C90" s="188"/>
      <c r="D90" s="188"/>
      <c r="E90" s="188"/>
      <c r="F90" s="188"/>
      <c r="G90" s="188"/>
      <c r="H90" s="188"/>
      <c r="I90" s="188"/>
    </row>
    <row r="91" spans="1:9" ht="20.100000000000001" customHeight="1" x14ac:dyDescent="0.25">
      <c r="A91" s="28"/>
      <c r="B91" s="271" t="s">
        <v>57</v>
      </c>
      <c r="C91" s="524">
        <f t="shared" ref="C91:I91" si="16">C89+C90</f>
        <v>0</v>
      </c>
      <c r="D91" s="524">
        <f t="shared" si="16"/>
        <v>0</v>
      </c>
      <c r="E91" s="524">
        <f>E89+E90</f>
        <v>0</v>
      </c>
      <c r="F91" s="524">
        <f>F89+F90</f>
        <v>0</v>
      </c>
      <c r="G91" s="524">
        <f t="shared" si="16"/>
        <v>0</v>
      </c>
      <c r="H91" s="524">
        <f t="shared" si="16"/>
        <v>0</v>
      </c>
      <c r="I91" s="524">
        <f t="shared" si="16"/>
        <v>0</v>
      </c>
    </row>
    <row r="92" spans="1:9" ht="20.100000000000001" customHeight="1" x14ac:dyDescent="0.25">
      <c r="A92" s="28"/>
      <c r="B92" s="271" t="s">
        <v>435</v>
      </c>
      <c r="C92" s="524"/>
      <c r="D92" s="524"/>
      <c r="E92" s="524">
        <f>'3.a számú melléklet'!AX87</f>
        <v>5441000</v>
      </c>
      <c r="F92" s="524">
        <f>'3.a számú melléklet'!AY87</f>
        <v>5441000</v>
      </c>
      <c r="G92" s="524"/>
      <c r="H92" s="524"/>
      <c r="I92" s="524"/>
    </row>
    <row r="93" spans="1:9" ht="20.100000000000001" customHeight="1" x14ac:dyDescent="0.25">
      <c r="A93" s="525"/>
      <c r="B93" s="302" t="s">
        <v>466</v>
      </c>
      <c r="C93" s="418">
        <f>SUM(C91)</f>
        <v>0</v>
      </c>
      <c r="D93" s="418">
        <f t="shared" ref="D93:I93" si="17">SUM(D91+D92)</f>
        <v>0</v>
      </c>
      <c r="E93" s="418">
        <f t="shared" si="17"/>
        <v>5441000</v>
      </c>
      <c r="F93" s="418">
        <f t="shared" si="17"/>
        <v>5441000</v>
      </c>
      <c r="G93" s="418">
        <f t="shared" si="17"/>
        <v>0</v>
      </c>
      <c r="H93" s="418">
        <f t="shared" si="17"/>
        <v>0</v>
      </c>
      <c r="I93" s="418">
        <f t="shared" si="17"/>
        <v>0</v>
      </c>
    </row>
    <row r="94" spans="1:9" ht="20.100000000000001" customHeight="1" x14ac:dyDescent="0.25">
      <c r="A94" s="527"/>
      <c r="B94" s="526" t="s">
        <v>89</v>
      </c>
      <c r="C94" s="279">
        <f t="shared" ref="C94:I94" si="18">C70+C80+C86+C93</f>
        <v>1407654000</v>
      </c>
      <c r="D94" s="279">
        <f t="shared" si="18"/>
        <v>980853335</v>
      </c>
      <c r="E94" s="279">
        <f>E70+E80+E86+E93</f>
        <v>1349803681</v>
      </c>
      <c r="F94" s="279">
        <f>F70+F80+F86+F93</f>
        <v>1460972026</v>
      </c>
      <c r="G94" s="279">
        <f t="shared" si="18"/>
        <v>402301740</v>
      </c>
      <c r="H94" s="279">
        <f t="shared" si="18"/>
        <v>402301740</v>
      </c>
      <c r="I94" s="279">
        <f t="shared" si="18"/>
        <v>402301740</v>
      </c>
    </row>
    <row r="95" spans="1:9" ht="13.8" x14ac:dyDescent="0.25">
      <c r="A95" s="27"/>
      <c r="B95" s="27"/>
      <c r="C95" s="27"/>
    </row>
    <row r="96" spans="1:9" ht="13.8" x14ac:dyDescent="0.25">
      <c r="A96" s="27"/>
      <c r="B96" s="27"/>
      <c r="C96" s="27"/>
    </row>
    <row r="97" spans="1:7" ht="13.8" x14ac:dyDescent="0.25">
      <c r="A97" s="27"/>
      <c r="B97" s="27"/>
      <c r="C97" s="27"/>
    </row>
    <row r="98" spans="1:7" ht="13.8" x14ac:dyDescent="0.25">
      <c r="A98" s="27"/>
      <c r="B98" s="27"/>
      <c r="C98" s="27"/>
    </row>
    <row r="99" spans="1:7" ht="13.8" x14ac:dyDescent="0.25">
      <c r="A99" s="27"/>
      <c r="B99" s="27"/>
      <c r="C99" s="27"/>
    </row>
    <row r="100" spans="1:7" ht="18" customHeight="1" x14ac:dyDescent="0.25">
      <c r="A100" s="27"/>
      <c r="B100" s="27"/>
      <c r="C100" s="27"/>
    </row>
    <row r="101" spans="1:7" ht="13.8" x14ac:dyDescent="0.25">
      <c r="A101" s="27"/>
      <c r="B101" s="27"/>
      <c r="C101" s="27"/>
    </row>
    <row r="102" spans="1:7" ht="13.8" x14ac:dyDescent="0.25">
      <c r="A102" s="27"/>
      <c r="B102" s="27"/>
      <c r="C102" s="27"/>
    </row>
    <row r="103" spans="1:7" ht="13.5" customHeight="1" x14ac:dyDescent="0.25">
      <c r="A103" s="27"/>
      <c r="B103" s="27"/>
      <c r="C103" s="27"/>
    </row>
    <row r="104" spans="1:7" ht="13.8" x14ac:dyDescent="0.25">
      <c r="A104" s="27"/>
      <c r="B104" s="27"/>
      <c r="C104" s="27"/>
    </row>
    <row r="105" spans="1:7" ht="13.8" x14ac:dyDescent="0.25">
      <c r="A105" s="27"/>
      <c r="B105" s="27"/>
      <c r="C105" s="27"/>
      <c r="G105" s="23" t="s">
        <v>729</v>
      </c>
    </row>
    <row r="106" spans="1:7" ht="13.8" x14ac:dyDescent="0.25">
      <c r="A106" s="27"/>
      <c r="B106" s="27"/>
      <c r="C106" s="27"/>
    </row>
    <row r="107" spans="1:7" ht="13.8" x14ac:dyDescent="0.25">
      <c r="A107" s="27"/>
      <c r="B107" s="27"/>
      <c r="C107" s="27"/>
    </row>
    <row r="108" spans="1:7" ht="13.8" x14ac:dyDescent="0.25">
      <c r="A108" s="27"/>
      <c r="B108" s="27"/>
      <c r="C108" s="27"/>
    </row>
    <row r="109" spans="1:7" ht="13.8" x14ac:dyDescent="0.25">
      <c r="A109" s="27"/>
      <c r="B109" s="27"/>
      <c r="C109" s="27"/>
    </row>
    <row r="110" spans="1:7" ht="13.8" x14ac:dyDescent="0.25">
      <c r="A110" s="27"/>
      <c r="B110" s="27"/>
      <c r="C110" s="27"/>
    </row>
    <row r="111" spans="1:7" ht="13.8" x14ac:dyDescent="0.25">
      <c r="A111" s="27"/>
      <c r="B111" s="27"/>
      <c r="C111" s="27"/>
    </row>
    <row r="112" spans="1:7" ht="13.8" x14ac:dyDescent="0.25">
      <c r="A112" s="27"/>
      <c r="B112" s="27"/>
      <c r="C112" s="27"/>
    </row>
    <row r="113" spans="1:3" ht="13.8" x14ac:dyDescent="0.25">
      <c r="A113" s="27"/>
      <c r="B113" s="27"/>
      <c r="C113" s="27"/>
    </row>
    <row r="114" spans="1:3" ht="13.8" x14ac:dyDescent="0.25">
      <c r="A114" s="27"/>
      <c r="B114" s="27"/>
      <c r="C114" s="27"/>
    </row>
    <row r="115" spans="1:3" ht="18" customHeight="1" x14ac:dyDescent="0.25">
      <c r="A115" s="27"/>
      <c r="B115" s="27"/>
      <c r="C115" s="27"/>
    </row>
    <row r="116" spans="1:3" ht="12.75" customHeight="1" x14ac:dyDescent="0.25">
      <c r="A116" s="27"/>
      <c r="B116" s="27"/>
      <c r="C116" s="27"/>
    </row>
    <row r="117" spans="1:3" ht="13.8" x14ac:dyDescent="0.25">
      <c r="A117" s="27"/>
      <c r="B117" s="27"/>
      <c r="C117" s="27"/>
    </row>
    <row r="118" spans="1:3" ht="13.8" x14ac:dyDescent="0.25">
      <c r="A118" s="27"/>
      <c r="B118" s="27"/>
      <c r="C118" s="27"/>
    </row>
    <row r="119" spans="1:3" ht="15" customHeight="1" x14ac:dyDescent="0.25">
      <c r="A119" s="27"/>
      <c r="B119" s="27"/>
      <c r="C119" s="27"/>
    </row>
    <row r="120" spans="1:3" ht="13.8" x14ac:dyDescent="0.25">
      <c r="A120" s="27"/>
      <c r="B120" s="27"/>
      <c r="C120" s="27"/>
    </row>
    <row r="121" spans="1:3" ht="13.8" x14ac:dyDescent="0.25">
      <c r="A121" s="27"/>
      <c r="B121" s="27"/>
      <c r="C121" s="27"/>
    </row>
    <row r="122" spans="1:3" ht="13.8" x14ac:dyDescent="0.25">
      <c r="A122" s="27"/>
      <c r="B122" s="27"/>
      <c r="C122" s="27"/>
    </row>
    <row r="123" spans="1:3" ht="13.8" x14ac:dyDescent="0.25">
      <c r="A123" s="27"/>
      <c r="B123" s="27"/>
      <c r="C123" s="27"/>
    </row>
    <row r="124" spans="1:3" ht="13.8" x14ac:dyDescent="0.25">
      <c r="A124" s="27"/>
      <c r="B124" s="27"/>
      <c r="C124" s="27"/>
    </row>
    <row r="125" spans="1:3" ht="13.8" x14ac:dyDescent="0.25">
      <c r="A125" s="27"/>
      <c r="B125" s="27"/>
      <c r="C125" s="27"/>
    </row>
    <row r="126" spans="1:3" ht="13.8" x14ac:dyDescent="0.25">
      <c r="A126" s="27"/>
      <c r="B126" s="27"/>
      <c r="C126" s="27"/>
    </row>
    <row r="127" spans="1:3" ht="13.8" x14ac:dyDescent="0.25">
      <c r="A127" s="27"/>
      <c r="B127" s="27"/>
      <c r="C127" s="27"/>
    </row>
    <row r="128" spans="1:3" ht="13.8" x14ac:dyDescent="0.25">
      <c r="A128" s="27"/>
      <c r="B128" s="27"/>
      <c r="C128" s="27"/>
    </row>
    <row r="129" spans="1:3" ht="13.8" x14ac:dyDescent="0.25">
      <c r="A129" s="27"/>
      <c r="B129" s="27"/>
      <c r="C129" s="27"/>
    </row>
    <row r="130" spans="1:3" ht="13.8" x14ac:dyDescent="0.25">
      <c r="A130" s="27"/>
      <c r="B130" s="27"/>
      <c r="C130" s="27"/>
    </row>
    <row r="131" spans="1:3" ht="13.8" x14ac:dyDescent="0.25">
      <c r="A131" s="27"/>
      <c r="B131" s="27"/>
      <c r="C131" s="27"/>
    </row>
    <row r="132" spans="1:3" ht="13.8" x14ac:dyDescent="0.25">
      <c r="A132" s="27"/>
      <c r="B132" s="27"/>
      <c r="C132" s="27"/>
    </row>
    <row r="133" spans="1:3" ht="13.8" x14ac:dyDescent="0.25">
      <c r="A133" s="27"/>
      <c r="B133" s="27"/>
      <c r="C133" s="27"/>
    </row>
    <row r="134" spans="1:3" ht="13.8" x14ac:dyDescent="0.25">
      <c r="A134" s="27"/>
      <c r="B134" s="27"/>
      <c r="C134" s="27"/>
    </row>
    <row r="135" spans="1:3" ht="13.8" x14ac:dyDescent="0.25">
      <c r="A135" s="27"/>
      <c r="B135" s="27"/>
      <c r="C135" s="27"/>
    </row>
    <row r="136" spans="1:3" ht="13.8" x14ac:dyDescent="0.25">
      <c r="A136" s="27"/>
      <c r="B136" s="27"/>
      <c r="C136" s="27"/>
    </row>
    <row r="137" spans="1:3" ht="13.8" x14ac:dyDescent="0.25">
      <c r="A137" s="27"/>
      <c r="B137" s="27"/>
      <c r="C137" s="27"/>
    </row>
    <row r="138" spans="1:3" ht="13.8" x14ac:dyDescent="0.25">
      <c r="A138" s="27"/>
      <c r="B138" s="27"/>
      <c r="C138" s="27"/>
    </row>
    <row r="139" spans="1:3" ht="13.8" x14ac:dyDescent="0.25">
      <c r="A139" s="27"/>
      <c r="B139" s="27"/>
      <c r="C139" s="27"/>
    </row>
    <row r="140" spans="1:3" ht="13.8" x14ac:dyDescent="0.25">
      <c r="A140" s="27"/>
      <c r="B140" s="27"/>
      <c r="C140" s="27"/>
    </row>
    <row r="141" spans="1:3" ht="13.8" x14ac:dyDescent="0.25">
      <c r="A141" s="27"/>
      <c r="B141" s="27"/>
      <c r="C141" s="27"/>
    </row>
    <row r="142" spans="1:3" ht="13.8" x14ac:dyDescent="0.25">
      <c r="A142" s="27"/>
      <c r="B142" s="27"/>
      <c r="C142" s="27"/>
    </row>
    <row r="143" spans="1:3" ht="13.8" x14ac:dyDescent="0.25">
      <c r="A143" s="27"/>
      <c r="B143" s="27"/>
      <c r="C143" s="27"/>
    </row>
    <row r="144" spans="1:3" ht="13.8" x14ac:dyDescent="0.25">
      <c r="A144" s="27"/>
      <c r="B144" s="27"/>
      <c r="C144" s="27"/>
    </row>
    <row r="145" spans="1:3" ht="13.8" x14ac:dyDescent="0.25">
      <c r="A145" s="27"/>
      <c r="B145" s="27"/>
      <c r="C145" s="27"/>
    </row>
    <row r="146" spans="1:3" ht="13.8" x14ac:dyDescent="0.25">
      <c r="A146" s="27"/>
      <c r="B146" s="27"/>
      <c r="C146" s="27"/>
    </row>
    <row r="147" spans="1:3" ht="13.8" x14ac:dyDescent="0.25">
      <c r="A147" s="27"/>
      <c r="B147" s="27"/>
      <c r="C147" s="27"/>
    </row>
    <row r="148" spans="1:3" ht="13.8" x14ac:dyDescent="0.25">
      <c r="A148" s="27"/>
      <c r="B148" s="27"/>
      <c r="C148" s="27"/>
    </row>
    <row r="149" spans="1:3" ht="13.8" x14ac:dyDescent="0.25">
      <c r="A149" s="27"/>
      <c r="B149" s="27"/>
      <c r="C149" s="27"/>
    </row>
    <row r="150" spans="1:3" ht="13.8" x14ac:dyDescent="0.25">
      <c r="A150" s="27"/>
      <c r="B150" s="27"/>
      <c r="C150" s="27"/>
    </row>
    <row r="151" spans="1:3" ht="13.8" x14ac:dyDescent="0.25">
      <c r="A151" s="27"/>
      <c r="B151" s="27"/>
      <c r="C151" s="27"/>
    </row>
    <row r="152" spans="1:3" ht="13.8" x14ac:dyDescent="0.25">
      <c r="A152" s="27"/>
      <c r="B152" s="27"/>
      <c r="C152" s="27"/>
    </row>
    <row r="153" spans="1:3" ht="13.8" x14ac:dyDescent="0.25">
      <c r="A153" s="27"/>
      <c r="B153" s="27"/>
      <c r="C153" s="27"/>
    </row>
    <row r="154" spans="1:3" ht="13.8" x14ac:dyDescent="0.25">
      <c r="A154" s="27"/>
      <c r="B154" s="27"/>
      <c r="C154" s="27"/>
    </row>
    <row r="155" spans="1:3" ht="13.8" x14ac:dyDescent="0.25">
      <c r="A155" s="27"/>
      <c r="B155" s="27"/>
      <c r="C155" s="27"/>
    </row>
    <row r="156" spans="1:3" ht="13.8" x14ac:dyDescent="0.25">
      <c r="A156" s="27"/>
      <c r="B156" s="27"/>
      <c r="C156" s="27"/>
    </row>
    <row r="157" spans="1:3" ht="13.8" x14ac:dyDescent="0.25">
      <c r="A157" s="27"/>
      <c r="B157" s="27"/>
      <c r="C157" s="27"/>
    </row>
    <row r="158" spans="1:3" ht="13.8" x14ac:dyDescent="0.25">
      <c r="A158" s="27"/>
      <c r="B158" s="27"/>
      <c r="C158" s="27"/>
    </row>
    <row r="159" spans="1:3" ht="13.8" x14ac:dyDescent="0.25">
      <c r="A159" s="27"/>
      <c r="B159" s="27"/>
      <c r="C159" s="27"/>
    </row>
    <row r="160" spans="1:3" ht="13.8" x14ac:dyDescent="0.25">
      <c r="A160" s="27"/>
      <c r="B160" s="27"/>
      <c r="C160" s="27"/>
    </row>
    <row r="161" spans="1:9" ht="13.8" x14ac:dyDescent="0.25">
      <c r="A161" s="27"/>
      <c r="B161" s="27"/>
      <c r="C161" s="27"/>
    </row>
    <row r="162" spans="1:9" ht="13.8" x14ac:dyDescent="0.25">
      <c r="A162" s="27"/>
      <c r="B162" s="27"/>
      <c r="C162" s="27"/>
    </row>
    <row r="163" spans="1:9" ht="13.8" x14ac:dyDescent="0.25">
      <c r="A163" s="27"/>
      <c r="B163" s="27"/>
      <c r="C163" s="27"/>
    </row>
    <row r="164" spans="1:9" ht="13.8" x14ac:dyDescent="0.25">
      <c r="A164" s="27"/>
      <c r="B164" s="27"/>
      <c r="C164" s="27"/>
    </row>
    <row r="165" spans="1:9" ht="13.8" x14ac:dyDescent="0.25">
      <c r="A165" s="27"/>
      <c r="B165" s="27"/>
      <c r="C165" s="27"/>
    </row>
    <row r="166" spans="1:9" ht="13.8" x14ac:dyDescent="0.25">
      <c r="A166" s="27"/>
      <c r="B166" s="27"/>
      <c r="C166" s="27"/>
    </row>
    <row r="167" spans="1:9" ht="13.8" x14ac:dyDescent="0.25">
      <c r="A167" s="27"/>
      <c r="B167" s="27"/>
      <c r="C167" s="27"/>
    </row>
    <row r="168" spans="1:9" ht="13.8" x14ac:dyDescent="0.25">
      <c r="A168" s="27"/>
      <c r="B168" s="27"/>
      <c r="C168" s="27"/>
    </row>
    <row r="169" spans="1:9" ht="13.8" x14ac:dyDescent="0.25">
      <c r="A169" s="27"/>
      <c r="B169" s="27"/>
      <c r="C169" s="27"/>
    </row>
    <row r="170" spans="1:9" ht="13.8" x14ac:dyDescent="0.25">
      <c r="A170" s="27"/>
      <c r="B170" s="27"/>
      <c r="C170" s="27"/>
    </row>
    <row r="171" spans="1:9" ht="13.8" x14ac:dyDescent="0.25">
      <c r="A171" s="27"/>
      <c r="B171" s="27"/>
      <c r="C171" s="27"/>
    </row>
    <row r="172" spans="1:9" ht="13.8" x14ac:dyDescent="0.25">
      <c r="A172" s="27"/>
      <c r="B172" s="27"/>
      <c r="C172" s="27"/>
    </row>
    <row r="173" spans="1:9" ht="13.8" x14ac:dyDescent="0.25">
      <c r="A173" s="27"/>
      <c r="B173" s="27"/>
      <c r="C173" s="27"/>
    </row>
    <row r="174" spans="1:9" ht="13.8" x14ac:dyDescent="0.25">
      <c r="A174" s="27"/>
      <c r="B174" s="27"/>
      <c r="C174" s="27"/>
      <c r="I174" s="368"/>
    </row>
    <row r="175" spans="1:9" ht="13.8" x14ac:dyDescent="0.25">
      <c r="A175" s="27"/>
      <c r="B175" s="27"/>
      <c r="C175" s="27"/>
      <c r="I175" s="368"/>
    </row>
    <row r="176" spans="1:9" ht="13.8" x14ac:dyDescent="0.25">
      <c r="A176" s="27"/>
      <c r="B176" s="27"/>
      <c r="C176" s="27"/>
      <c r="I176" s="368"/>
    </row>
    <row r="177" spans="1:9" ht="13.8" x14ac:dyDescent="0.25">
      <c r="A177" s="27"/>
      <c r="B177" s="27"/>
      <c r="C177" s="27"/>
      <c r="I177" s="368"/>
    </row>
    <row r="178" spans="1:9" ht="13.8" x14ac:dyDescent="0.25">
      <c r="A178" s="27"/>
      <c r="B178" s="27"/>
      <c r="C178" s="27"/>
      <c r="I178" s="368"/>
    </row>
    <row r="179" spans="1:9" ht="13.8" x14ac:dyDescent="0.25">
      <c r="A179" s="27"/>
      <c r="B179" s="27"/>
      <c r="C179" s="27"/>
      <c r="I179" s="368"/>
    </row>
    <row r="180" spans="1:9" ht="13.8" x14ac:dyDescent="0.25">
      <c r="A180" s="27"/>
      <c r="B180" s="27"/>
      <c r="C180" s="27"/>
      <c r="I180" s="368"/>
    </row>
    <row r="181" spans="1:9" ht="13.8" x14ac:dyDescent="0.25">
      <c r="A181" s="27"/>
      <c r="B181" s="27"/>
      <c r="C181" s="27"/>
      <c r="I181" s="368"/>
    </row>
    <row r="182" spans="1:9" ht="13.8" x14ac:dyDescent="0.25">
      <c r="A182" s="27"/>
      <c r="B182" s="27"/>
      <c r="C182" s="27"/>
      <c r="I182" s="368"/>
    </row>
    <row r="183" spans="1:9" ht="13.8" x14ac:dyDescent="0.25">
      <c r="A183" s="27"/>
      <c r="B183" s="27"/>
      <c r="C183" s="27"/>
      <c r="I183" s="368"/>
    </row>
    <row r="184" spans="1:9" ht="13.8" x14ac:dyDescent="0.25">
      <c r="A184" s="27"/>
      <c r="B184" s="27"/>
      <c r="C184" s="27"/>
      <c r="I184" s="368"/>
    </row>
    <row r="185" spans="1:9" ht="13.8" x14ac:dyDescent="0.25">
      <c r="A185" s="27"/>
      <c r="B185" s="27"/>
      <c r="C185" s="27"/>
      <c r="I185" s="368"/>
    </row>
    <row r="186" spans="1:9" ht="13.8" x14ac:dyDescent="0.25">
      <c r="A186" s="27"/>
      <c r="B186" s="27"/>
      <c r="C186" s="27"/>
      <c r="I186" s="368"/>
    </row>
    <row r="187" spans="1:9" ht="13.8" x14ac:dyDescent="0.25">
      <c r="A187" s="27"/>
      <c r="B187" s="27"/>
      <c r="C187" s="27"/>
      <c r="I187" s="368"/>
    </row>
    <row r="188" spans="1:9" ht="13.8" x14ac:dyDescent="0.25">
      <c r="A188" s="27"/>
      <c r="B188" s="27"/>
      <c r="C188" s="27"/>
      <c r="I188" s="368"/>
    </row>
    <row r="189" spans="1:9" ht="13.8" x14ac:dyDescent="0.25">
      <c r="A189" s="27"/>
      <c r="B189" s="27"/>
      <c r="C189" s="27"/>
      <c r="I189" s="368"/>
    </row>
    <row r="190" spans="1:9" ht="13.8" x14ac:dyDescent="0.25">
      <c r="A190" s="27"/>
      <c r="B190" s="27"/>
      <c r="C190" s="27"/>
      <c r="I190" s="368"/>
    </row>
    <row r="191" spans="1:9" ht="13.8" x14ac:dyDescent="0.25">
      <c r="A191" s="27"/>
      <c r="B191" s="27"/>
      <c r="C191" s="27"/>
      <c r="I191" s="368"/>
    </row>
    <row r="192" spans="1:9" ht="13.8" x14ac:dyDescent="0.25">
      <c r="A192" s="27"/>
      <c r="B192" s="27"/>
      <c r="C192" s="27"/>
      <c r="I192" s="368"/>
    </row>
    <row r="193" spans="1:9" ht="13.8" x14ac:dyDescent="0.25">
      <c r="A193" s="27"/>
      <c r="B193" s="27"/>
      <c r="C193" s="27"/>
      <c r="I193" s="368"/>
    </row>
    <row r="194" spans="1:9" ht="13.8" x14ac:dyDescent="0.25">
      <c r="A194" s="27"/>
      <c r="B194" s="27"/>
      <c r="C194" s="27"/>
      <c r="I194" s="368"/>
    </row>
    <row r="195" spans="1:9" ht="13.8" x14ac:dyDescent="0.25">
      <c r="A195" s="27"/>
      <c r="B195" s="27"/>
      <c r="C195" s="27"/>
      <c r="I195" s="368"/>
    </row>
    <row r="196" spans="1:9" ht="13.8" x14ac:dyDescent="0.25">
      <c r="A196" s="27"/>
      <c r="B196" s="27"/>
      <c r="C196" s="27"/>
      <c r="I196" s="368"/>
    </row>
    <row r="197" spans="1:9" ht="13.8" x14ac:dyDescent="0.25">
      <c r="A197" s="27"/>
      <c r="B197" s="27"/>
      <c r="C197" s="27"/>
      <c r="I197" s="368"/>
    </row>
    <row r="198" spans="1:9" ht="13.8" x14ac:dyDescent="0.25">
      <c r="A198" s="27"/>
      <c r="B198" s="27"/>
      <c r="C198" s="27"/>
      <c r="I198" s="368"/>
    </row>
    <row r="199" spans="1:9" ht="13.8" x14ac:dyDescent="0.25">
      <c r="A199" s="27"/>
      <c r="B199" s="27"/>
      <c r="C199" s="27"/>
      <c r="I199" s="368"/>
    </row>
    <row r="200" spans="1:9" ht="13.8" x14ac:dyDescent="0.25">
      <c r="A200" s="27"/>
      <c r="B200" s="27"/>
      <c r="C200" s="27"/>
      <c r="I200" s="368"/>
    </row>
    <row r="201" spans="1:9" ht="13.8" x14ac:dyDescent="0.25">
      <c r="A201" s="27"/>
      <c r="B201" s="27"/>
      <c r="C201" s="27"/>
      <c r="I201" s="368"/>
    </row>
    <row r="202" spans="1:9" ht="13.8" x14ac:dyDescent="0.25">
      <c r="A202" s="27"/>
      <c r="B202" s="27"/>
      <c r="C202" s="27"/>
      <c r="I202" s="368"/>
    </row>
    <row r="203" spans="1:9" ht="13.8" x14ac:dyDescent="0.25">
      <c r="A203" s="27"/>
      <c r="B203" s="27"/>
      <c r="C203" s="27"/>
      <c r="I203" s="368"/>
    </row>
    <row r="204" spans="1:9" ht="13.8" x14ac:dyDescent="0.25">
      <c r="A204" s="27"/>
      <c r="B204" s="27"/>
      <c r="C204" s="27"/>
      <c r="I204" s="368"/>
    </row>
    <row r="205" spans="1:9" ht="13.8" x14ac:dyDescent="0.25">
      <c r="A205" s="27"/>
      <c r="B205" s="27"/>
      <c r="C205" s="27"/>
      <c r="I205" s="368"/>
    </row>
    <row r="206" spans="1:9" ht="13.8" x14ac:dyDescent="0.25">
      <c r="A206" s="27"/>
      <c r="B206" s="27"/>
      <c r="C206" s="27"/>
      <c r="I206" s="368"/>
    </row>
    <row r="207" spans="1:9" ht="13.8" x14ac:dyDescent="0.25">
      <c r="A207" s="27"/>
      <c r="B207" s="27"/>
      <c r="C207" s="27"/>
      <c r="I207" s="368"/>
    </row>
    <row r="208" spans="1:9" ht="13.8" x14ac:dyDescent="0.25">
      <c r="A208" s="27"/>
      <c r="B208" s="27"/>
      <c r="C208" s="27"/>
      <c r="I208" s="368"/>
    </row>
    <row r="209" spans="1:9" ht="13.8" x14ac:dyDescent="0.25">
      <c r="A209" s="27"/>
      <c r="B209" s="27"/>
      <c r="C209" s="27"/>
      <c r="I209" s="368"/>
    </row>
    <row r="210" spans="1:9" ht="13.8" x14ac:dyDescent="0.25">
      <c r="A210" s="27"/>
      <c r="B210" s="27"/>
      <c r="C210" s="27"/>
      <c r="I210" s="368"/>
    </row>
    <row r="211" spans="1:9" ht="13.8" x14ac:dyDescent="0.25">
      <c r="A211" s="27"/>
      <c r="B211" s="27"/>
      <c r="C211" s="27"/>
      <c r="I211" s="368"/>
    </row>
    <row r="212" spans="1:9" ht="13.8" x14ac:dyDescent="0.25">
      <c r="A212" s="27"/>
      <c r="B212" s="27"/>
      <c r="C212" s="27"/>
      <c r="I212" s="368"/>
    </row>
    <row r="213" spans="1:9" ht="13.8" x14ac:dyDescent="0.25">
      <c r="A213" s="27"/>
      <c r="B213" s="27"/>
      <c r="C213" s="27"/>
      <c r="I213" s="368"/>
    </row>
    <row r="214" spans="1:9" ht="13.8" x14ac:dyDescent="0.25">
      <c r="A214" s="27"/>
      <c r="B214" s="27"/>
      <c r="C214" s="27"/>
      <c r="I214" s="368"/>
    </row>
    <row r="215" spans="1:9" ht="13.8" x14ac:dyDescent="0.25">
      <c r="A215" s="27"/>
      <c r="B215" s="27"/>
      <c r="C215" s="27"/>
      <c r="I215" s="368"/>
    </row>
    <row r="216" spans="1:9" ht="13.8" x14ac:dyDescent="0.25">
      <c r="A216" s="27"/>
      <c r="B216" s="27"/>
      <c r="C216" s="27"/>
      <c r="I216" s="368"/>
    </row>
    <row r="217" spans="1:9" ht="13.8" x14ac:dyDescent="0.25">
      <c r="A217" s="27"/>
      <c r="B217" s="27"/>
      <c r="C217" s="27"/>
      <c r="I217" s="368"/>
    </row>
    <row r="218" spans="1:9" ht="13.8" x14ac:dyDescent="0.25">
      <c r="A218" s="27"/>
      <c r="B218" s="27"/>
      <c r="C218" s="27"/>
      <c r="I218" s="368"/>
    </row>
    <row r="219" spans="1:9" ht="13.8" x14ac:dyDescent="0.25">
      <c r="A219" s="27"/>
      <c r="B219" s="27"/>
      <c r="C219" s="27"/>
      <c r="I219" s="368"/>
    </row>
    <row r="220" spans="1:9" ht="13.8" x14ac:dyDescent="0.25">
      <c r="A220" s="27"/>
      <c r="B220" s="27"/>
      <c r="C220" s="27"/>
      <c r="I220" s="368"/>
    </row>
    <row r="221" spans="1:9" ht="13.8" x14ac:dyDescent="0.25">
      <c r="A221" s="27"/>
      <c r="B221" s="27"/>
      <c r="C221" s="27"/>
      <c r="I221" s="368"/>
    </row>
    <row r="222" spans="1:9" ht="13.8" x14ac:dyDescent="0.25">
      <c r="A222" s="27"/>
      <c r="B222" s="27"/>
      <c r="C222" s="27"/>
      <c r="I222" s="368"/>
    </row>
    <row r="223" spans="1:9" ht="13.8" x14ac:dyDescent="0.25">
      <c r="A223" s="27"/>
      <c r="B223" s="27"/>
      <c r="C223" s="27"/>
      <c r="I223" s="368"/>
    </row>
    <row r="224" spans="1:9" ht="13.8" x14ac:dyDescent="0.25">
      <c r="A224" s="27"/>
      <c r="B224" s="27"/>
      <c r="C224" s="27"/>
      <c r="I224" s="368"/>
    </row>
    <row r="225" spans="1:9" ht="13.8" x14ac:dyDescent="0.25">
      <c r="A225" s="27"/>
      <c r="B225" s="27"/>
      <c r="C225" s="27"/>
      <c r="I225" s="368"/>
    </row>
    <row r="226" spans="1:9" ht="13.8" x14ac:dyDescent="0.25">
      <c r="A226" s="27"/>
      <c r="B226" s="27"/>
      <c r="C226" s="27"/>
      <c r="I226" s="368"/>
    </row>
    <row r="227" spans="1:9" ht="13.8" x14ac:dyDescent="0.25">
      <c r="A227" s="27"/>
      <c r="B227" s="27"/>
      <c r="C227" s="27"/>
      <c r="I227" s="368"/>
    </row>
    <row r="228" spans="1:9" ht="13.8" x14ac:dyDescent="0.25">
      <c r="A228" s="27"/>
      <c r="B228" s="27"/>
      <c r="C228" s="27"/>
      <c r="I228" s="368"/>
    </row>
    <row r="229" spans="1:9" ht="13.8" x14ac:dyDescent="0.25">
      <c r="A229" s="27"/>
      <c r="B229" s="27"/>
      <c r="C229" s="27"/>
      <c r="I229" s="368"/>
    </row>
    <row r="230" spans="1:9" ht="13.8" x14ac:dyDescent="0.25">
      <c r="A230" s="27"/>
      <c r="B230" s="27"/>
      <c r="C230" s="27"/>
      <c r="I230" s="368"/>
    </row>
    <row r="231" spans="1:9" ht="13.8" x14ac:dyDescent="0.25">
      <c r="A231" s="27"/>
      <c r="B231" s="27"/>
      <c r="C231" s="27"/>
      <c r="I231" s="368"/>
    </row>
    <row r="232" spans="1:9" ht="13.8" x14ac:dyDescent="0.25">
      <c r="A232" s="27"/>
      <c r="B232" s="27"/>
      <c r="C232" s="27"/>
      <c r="I232" s="368"/>
    </row>
    <row r="233" spans="1:9" ht="13.8" x14ac:dyDescent="0.25">
      <c r="A233" s="27"/>
      <c r="B233" s="27"/>
      <c r="C233" s="27"/>
      <c r="I233" s="368"/>
    </row>
    <row r="234" spans="1:9" ht="13.8" x14ac:dyDescent="0.25">
      <c r="A234" s="27"/>
      <c r="B234" s="27"/>
      <c r="C234" s="27"/>
      <c r="I234" s="368"/>
    </row>
    <row r="235" spans="1:9" ht="13.8" x14ac:dyDescent="0.25">
      <c r="A235" s="27"/>
      <c r="B235" s="27"/>
      <c r="C235" s="27"/>
      <c r="I235" s="368"/>
    </row>
    <row r="236" spans="1:9" ht="13.8" x14ac:dyDescent="0.25">
      <c r="A236" s="27"/>
      <c r="B236" s="27"/>
      <c r="C236" s="27"/>
      <c r="I236" s="368"/>
    </row>
    <row r="237" spans="1:9" ht="13.8" x14ac:dyDescent="0.25">
      <c r="A237" s="27"/>
      <c r="B237" s="27"/>
      <c r="C237" s="27"/>
      <c r="I237" s="368"/>
    </row>
    <row r="238" spans="1:9" ht="13.8" x14ac:dyDescent="0.25">
      <c r="A238" s="27"/>
      <c r="B238" s="27"/>
      <c r="C238" s="27"/>
      <c r="I238" s="368"/>
    </row>
    <row r="239" spans="1:9" ht="13.8" x14ac:dyDescent="0.25">
      <c r="A239" s="27"/>
      <c r="B239" s="27"/>
      <c r="C239" s="27"/>
      <c r="I239" s="368"/>
    </row>
    <row r="240" spans="1:9" ht="13.8" x14ac:dyDescent="0.25">
      <c r="A240" s="27"/>
      <c r="B240" s="27"/>
      <c r="C240" s="27"/>
      <c r="I240" s="368"/>
    </row>
    <row r="241" spans="1:9" ht="13.8" x14ac:dyDescent="0.25">
      <c r="A241" s="27"/>
      <c r="B241" s="27"/>
      <c r="C241" s="27"/>
      <c r="I241" s="368"/>
    </row>
    <row r="242" spans="1:9" ht="13.8" x14ac:dyDescent="0.25">
      <c r="A242" s="27"/>
      <c r="B242" s="27"/>
      <c r="C242" s="27"/>
      <c r="I242" s="368"/>
    </row>
    <row r="243" spans="1:9" ht="13.8" x14ac:dyDescent="0.25">
      <c r="A243" s="27"/>
      <c r="B243" s="27"/>
      <c r="C243" s="27"/>
      <c r="I243" s="368"/>
    </row>
    <row r="244" spans="1:9" ht="13.8" x14ac:dyDescent="0.25">
      <c r="A244" s="27"/>
      <c r="B244" s="27"/>
      <c r="C244" s="27"/>
      <c r="I244" s="368"/>
    </row>
    <row r="245" spans="1:9" ht="13.8" x14ac:dyDescent="0.25">
      <c r="A245" s="27"/>
      <c r="B245" s="27"/>
      <c r="C245" s="27"/>
      <c r="I245" s="368"/>
    </row>
    <row r="246" spans="1:9" ht="13.8" x14ac:dyDescent="0.25">
      <c r="A246" s="27"/>
      <c r="B246" s="27"/>
      <c r="C246" s="27"/>
      <c r="I246" s="368"/>
    </row>
    <row r="247" spans="1:9" ht="13.8" x14ac:dyDescent="0.25">
      <c r="A247" s="27"/>
      <c r="B247" s="27"/>
      <c r="C247" s="27"/>
      <c r="I247" s="368"/>
    </row>
    <row r="248" spans="1:9" ht="13.8" x14ac:dyDescent="0.25">
      <c r="A248" s="27"/>
      <c r="B248" s="27"/>
      <c r="C248" s="27"/>
      <c r="I248" s="368"/>
    </row>
    <row r="249" spans="1:9" x14ac:dyDescent="0.25">
      <c r="I249" s="368"/>
    </row>
    <row r="250" spans="1:9" x14ac:dyDescent="0.25">
      <c r="I250" s="368"/>
    </row>
    <row r="251" spans="1:9" x14ac:dyDescent="0.25">
      <c r="I251" s="368"/>
    </row>
    <row r="252" spans="1:9" x14ac:dyDescent="0.25">
      <c r="I252" s="368"/>
    </row>
    <row r="253" spans="1:9" x14ac:dyDescent="0.25">
      <c r="I253" s="368"/>
    </row>
    <row r="254" spans="1:9" x14ac:dyDescent="0.25">
      <c r="I254" s="368"/>
    </row>
    <row r="255" spans="1:9" x14ac:dyDescent="0.25">
      <c r="I255" s="368"/>
    </row>
    <row r="256" spans="1:9" x14ac:dyDescent="0.25">
      <c r="I256" s="368"/>
    </row>
    <row r="257" spans="9:9" x14ac:dyDescent="0.25">
      <c r="I257" s="368"/>
    </row>
    <row r="258" spans="9:9" x14ac:dyDescent="0.25">
      <c r="I258" s="368"/>
    </row>
    <row r="259" spans="9:9" x14ac:dyDescent="0.25">
      <c r="I259" s="368"/>
    </row>
    <row r="260" spans="9:9" x14ac:dyDescent="0.25">
      <c r="I260" s="368"/>
    </row>
    <row r="261" spans="9:9" x14ac:dyDescent="0.25">
      <c r="I261" s="368"/>
    </row>
    <row r="262" spans="9:9" x14ac:dyDescent="0.25">
      <c r="I262" s="368"/>
    </row>
    <row r="263" spans="9:9" x14ac:dyDescent="0.25">
      <c r="I263" s="368"/>
    </row>
    <row r="264" spans="9:9" x14ac:dyDescent="0.25">
      <c r="I264" s="368"/>
    </row>
    <row r="265" spans="9:9" x14ac:dyDescent="0.25">
      <c r="I265" s="368"/>
    </row>
    <row r="266" spans="9:9" x14ac:dyDescent="0.25">
      <c r="I266" s="368"/>
    </row>
    <row r="267" spans="9:9" x14ac:dyDescent="0.25">
      <c r="I267" s="368"/>
    </row>
    <row r="268" spans="9:9" x14ac:dyDescent="0.25">
      <c r="I268" s="368"/>
    </row>
    <row r="269" spans="9:9" x14ac:dyDescent="0.25">
      <c r="I269" s="368"/>
    </row>
    <row r="270" spans="9:9" x14ac:dyDescent="0.25">
      <c r="I270" s="368"/>
    </row>
    <row r="271" spans="9:9" x14ac:dyDescent="0.25">
      <c r="I271" s="368"/>
    </row>
    <row r="272" spans="9:9" x14ac:dyDescent="0.25">
      <c r="I272" s="368"/>
    </row>
    <row r="273" spans="9:9" x14ac:dyDescent="0.25">
      <c r="I273" s="368"/>
    </row>
    <row r="274" spans="9:9" x14ac:dyDescent="0.25">
      <c r="I274" s="368"/>
    </row>
    <row r="275" spans="9:9" x14ac:dyDescent="0.25">
      <c r="I275" s="368"/>
    </row>
    <row r="276" spans="9:9" x14ac:dyDescent="0.25">
      <c r="I276" s="368"/>
    </row>
    <row r="277" spans="9:9" x14ac:dyDescent="0.25">
      <c r="I277" s="368"/>
    </row>
    <row r="278" spans="9:9" x14ac:dyDescent="0.25">
      <c r="I278" s="368"/>
    </row>
    <row r="279" spans="9:9" x14ac:dyDescent="0.25">
      <c r="I279" s="368"/>
    </row>
    <row r="280" spans="9:9" x14ac:dyDescent="0.25">
      <c r="I280" s="368"/>
    </row>
    <row r="281" spans="9:9" x14ac:dyDescent="0.25">
      <c r="I281" s="368"/>
    </row>
    <row r="282" spans="9:9" x14ac:dyDescent="0.25">
      <c r="I282" s="368"/>
    </row>
    <row r="283" spans="9:9" x14ac:dyDescent="0.25">
      <c r="I283" s="368"/>
    </row>
    <row r="284" spans="9:9" x14ac:dyDescent="0.25">
      <c r="I284" s="368"/>
    </row>
    <row r="285" spans="9:9" x14ac:dyDescent="0.25">
      <c r="I285" s="368"/>
    </row>
    <row r="286" spans="9:9" x14ac:dyDescent="0.25">
      <c r="I286" s="368"/>
    </row>
    <row r="287" spans="9:9" x14ac:dyDescent="0.25">
      <c r="I287" s="368"/>
    </row>
    <row r="288" spans="9:9" x14ac:dyDescent="0.25">
      <c r="I288" s="368"/>
    </row>
    <row r="289" spans="9:9" x14ac:dyDescent="0.25">
      <c r="I289" s="368"/>
    </row>
    <row r="290" spans="9:9" x14ac:dyDescent="0.25">
      <c r="I290" s="368"/>
    </row>
    <row r="291" spans="9:9" x14ac:dyDescent="0.25">
      <c r="I291" s="368"/>
    </row>
    <row r="292" spans="9:9" x14ac:dyDescent="0.25">
      <c r="I292" s="368"/>
    </row>
    <row r="293" spans="9:9" x14ac:dyDescent="0.25">
      <c r="I293" s="368"/>
    </row>
    <row r="294" spans="9:9" x14ac:dyDescent="0.25">
      <c r="I294" s="368"/>
    </row>
    <row r="295" spans="9:9" x14ac:dyDescent="0.25">
      <c r="I295" s="368"/>
    </row>
    <row r="296" spans="9:9" x14ac:dyDescent="0.25">
      <c r="I296" s="368"/>
    </row>
    <row r="297" spans="9:9" x14ac:dyDescent="0.25">
      <c r="I297" s="368"/>
    </row>
    <row r="298" spans="9:9" x14ac:dyDescent="0.25">
      <c r="I298" s="368"/>
    </row>
    <row r="299" spans="9:9" x14ac:dyDescent="0.25">
      <c r="I299" s="368"/>
    </row>
    <row r="300" spans="9:9" x14ac:dyDescent="0.25">
      <c r="I300" s="368"/>
    </row>
    <row r="301" spans="9:9" x14ac:dyDescent="0.25">
      <c r="I301" s="368"/>
    </row>
    <row r="302" spans="9:9" x14ac:dyDescent="0.25">
      <c r="I302" s="368"/>
    </row>
    <row r="303" spans="9:9" x14ac:dyDescent="0.25">
      <c r="I303" s="368"/>
    </row>
    <row r="304" spans="9:9" x14ac:dyDescent="0.25">
      <c r="I304" s="368"/>
    </row>
    <row r="305" spans="9:9" x14ac:dyDescent="0.25">
      <c r="I305" s="368"/>
    </row>
    <row r="306" spans="9:9" x14ac:dyDescent="0.25">
      <c r="I306" s="368"/>
    </row>
    <row r="307" spans="9:9" x14ac:dyDescent="0.25">
      <c r="I307" s="368"/>
    </row>
    <row r="308" spans="9:9" x14ac:dyDescent="0.25">
      <c r="I308" s="368"/>
    </row>
    <row r="309" spans="9:9" x14ac:dyDescent="0.25">
      <c r="I309" s="368"/>
    </row>
    <row r="310" spans="9:9" x14ac:dyDescent="0.25">
      <c r="I310" s="368"/>
    </row>
    <row r="311" spans="9:9" x14ac:dyDescent="0.25">
      <c r="I311" s="368"/>
    </row>
    <row r="312" spans="9:9" x14ac:dyDescent="0.25">
      <c r="I312" s="368"/>
    </row>
    <row r="313" spans="9:9" x14ac:dyDescent="0.25">
      <c r="I313" s="368"/>
    </row>
    <row r="314" spans="9:9" x14ac:dyDescent="0.25">
      <c r="I314" s="368"/>
    </row>
    <row r="315" spans="9:9" x14ac:dyDescent="0.25">
      <c r="I315" s="368"/>
    </row>
    <row r="316" spans="9:9" x14ac:dyDescent="0.25">
      <c r="I316" s="368"/>
    </row>
    <row r="317" spans="9:9" x14ac:dyDescent="0.25">
      <c r="I317" s="368"/>
    </row>
    <row r="318" spans="9:9" x14ac:dyDescent="0.25">
      <c r="I318" s="368"/>
    </row>
    <row r="319" spans="9:9" x14ac:dyDescent="0.25">
      <c r="I319" s="368"/>
    </row>
    <row r="320" spans="9:9" x14ac:dyDescent="0.25">
      <c r="I320" s="368"/>
    </row>
    <row r="321" spans="9:9" x14ac:dyDescent="0.25">
      <c r="I321" s="368"/>
    </row>
    <row r="322" spans="9:9" x14ac:dyDescent="0.25">
      <c r="I322" s="368"/>
    </row>
    <row r="323" spans="9:9" x14ac:dyDescent="0.25">
      <c r="I323" s="368"/>
    </row>
    <row r="324" spans="9:9" x14ac:dyDescent="0.25">
      <c r="I324" s="368"/>
    </row>
    <row r="325" spans="9:9" x14ac:dyDescent="0.25">
      <c r="I325" s="368"/>
    </row>
    <row r="326" spans="9:9" x14ac:dyDescent="0.25">
      <c r="I326" s="368"/>
    </row>
    <row r="327" spans="9:9" x14ac:dyDescent="0.25">
      <c r="I327" s="368"/>
    </row>
    <row r="328" spans="9:9" x14ac:dyDescent="0.25">
      <c r="I328" s="368"/>
    </row>
    <row r="329" spans="9:9" x14ac:dyDescent="0.25">
      <c r="I329" s="368"/>
    </row>
    <row r="330" spans="9:9" x14ac:dyDescent="0.25">
      <c r="I330" s="368"/>
    </row>
    <row r="331" spans="9:9" x14ac:dyDescent="0.25">
      <c r="I331" s="368"/>
    </row>
    <row r="332" spans="9:9" x14ac:dyDescent="0.25">
      <c r="I332" s="368"/>
    </row>
    <row r="333" spans="9:9" x14ac:dyDescent="0.25">
      <c r="I333" s="368"/>
    </row>
    <row r="334" spans="9:9" x14ac:dyDescent="0.25">
      <c r="I334" s="368"/>
    </row>
    <row r="335" spans="9:9" x14ac:dyDescent="0.25">
      <c r="I335" s="368"/>
    </row>
    <row r="336" spans="9:9" x14ac:dyDescent="0.25">
      <c r="I336" s="368"/>
    </row>
    <row r="337" spans="9:9" x14ac:dyDescent="0.25">
      <c r="I337" s="368"/>
    </row>
    <row r="338" spans="9:9" x14ac:dyDescent="0.25">
      <c r="I338" s="368"/>
    </row>
    <row r="339" spans="9:9" x14ac:dyDescent="0.25">
      <c r="I339" s="368"/>
    </row>
    <row r="340" spans="9:9" x14ac:dyDescent="0.25">
      <c r="I340" s="368"/>
    </row>
    <row r="341" spans="9:9" x14ac:dyDescent="0.25">
      <c r="I341" s="368"/>
    </row>
    <row r="342" spans="9:9" x14ac:dyDescent="0.25">
      <c r="I342" s="368"/>
    </row>
    <row r="343" spans="9:9" x14ac:dyDescent="0.25">
      <c r="I343" s="368"/>
    </row>
    <row r="344" spans="9:9" x14ac:dyDescent="0.25">
      <c r="I344" s="368"/>
    </row>
    <row r="345" spans="9:9" x14ac:dyDescent="0.25">
      <c r="I345" s="368"/>
    </row>
    <row r="346" spans="9:9" x14ac:dyDescent="0.25">
      <c r="I346" s="368"/>
    </row>
    <row r="347" spans="9:9" x14ac:dyDescent="0.25">
      <c r="I347" s="368"/>
    </row>
    <row r="348" spans="9:9" x14ac:dyDescent="0.25">
      <c r="I348" s="368"/>
    </row>
    <row r="349" spans="9:9" x14ac:dyDescent="0.25">
      <c r="I349" s="368"/>
    </row>
    <row r="350" spans="9:9" x14ac:dyDescent="0.25">
      <c r="I350" s="368"/>
    </row>
    <row r="351" spans="9:9" x14ac:dyDescent="0.25">
      <c r="I351" s="368"/>
    </row>
    <row r="352" spans="9:9" x14ac:dyDescent="0.25">
      <c r="I352" s="368"/>
    </row>
    <row r="353" spans="9:9" x14ac:dyDescent="0.25">
      <c r="I353" s="368"/>
    </row>
    <row r="354" spans="9:9" x14ac:dyDescent="0.25">
      <c r="I354" s="368"/>
    </row>
    <row r="355" spans="9:9" x14ac:dyDescent="0.25">
      <c r="I355" s="368"/>
    </row>
    <row r="356" spans="9:9" x14ac:dyDescent="0.25">
      <c r="I356" s="368"/>
    </row>
    <row r="357" spans="9:9" x14ac:dyDescent="0.25">
      <c r="I357" s="368"/>
    </row>
    <row r="358" spans="9:9" x14ac:dyDescent="0.25">
      <c r="I358" s="368"/>
    </row>
    <row r="359" spans="9:9" x14ac:dyDescent="0.25">
      <c r="I359" s="368"/>
    </row>
    <row r="360" spans="9:9" x14ac:dyDescent="0.25">
      <c r="I360" s="368"/>
    </row>
    <row r="361" spans="9:9" x14ac:dyDescent="0.25">
      <c r="I361" s="368"/>
    </row>
    <row r="362" spans="9:9" x14ac:dyDescent="0.25">
      <c r="I362" s="368"/>
    </row>
    <row r="363" spans="9:9" x14ac:dyDescent="0.25">
      <c r="I363" s="368"/>
    </row>
    <row r="364" spans="9:9" x14ac:dyDescent="0.25">
      <c r="I364" s="368"/>
    </row>
    <row r="365" spans="9:9" x14ac:dyDescent="0.25">
      <c r="I365" s="368"/>
    </row>
    <row r="366" spans="9:9" x14ac:dyDescent="0.25">
      <c r="I366" s="368"/>
    </row>
    <row r="367" spans="9:9" x14ac:dyDescent="0.25">
      <c r="I367" s="368"/>
    </row>
    <row r="368" spans="9:9" x14ac:dyDescent="0.25">
      <c r="I368" s="368"/>
    </row>
    <row r="369" spans="9:9" x14ac:dyDescent="0.25">
      <c r="I369" s="368"/>
    </row>
    <row r="370" spans="9:9" x14ac:dyDescent="0.25">
      <c r="I370" s="368"/>
    </row>
    <row r="371" spans="9:9" x14ac:dyDescent="0.25">
      <c r="I371" s="368"/>
    </row>
    <row r="372" spans="9:9" x14ac:dyDescent="0.25">
      <c r="I372" s="368"/>
    </row>
    <row r="373" spans="9:9" x14ac:dyDescent="0.25">
      <c r="I373" s="368"/>
    </row>
    <row r="374" spans="9:9" x14ac:dyDescent="0.25">
      <c r="I374" s="368"/>
    </row>
    <row r="375" spans="9:9" x14ac:dyDescent="0.25">
      <c r="I375" s="368"/>
    </row>
    <row r="376" spans="9:9" x14ac:dyDescent="0.25">
      <c r="I376" s="368"/>
    </row>
    <row r="377" spans="9:9" x14ac:dyDescent="0.25">
      <c r="I377" s="368"/>
    </row>
    <row r="378" spans="9:9" x14ac:dyDescent="0.25">
      <c r="I378" s="368"/>
    </row>
    <row r="379" spans="9:9" x14ac:dyDescent="0.25">
      <c r="I379" s="368"/>
    </row>
    <row r="380" spans="9:9" x14ac:dyDescent="0.25">
      <c r="I380" s="368"/>
    </row>
    <row r="381" spans="9:9" x14ac:dyDescent="0.25">
      <c r="I381" s="368"/>
    </row>
    <row r="382" spans="9:9" x14ac:dyDescent="0.25">
      <c r="I382" s="368"/>
    </row>
    <row r="383" spans="9:9" x14ac:dyDescent="0.25">
      <c r="I383" s="368"/>
    </row>
    <row r="384" spans="9:9" x14ac:dyDescent="0.25">
      <c r="I384" s="368"/>
    </row>
    <row r="385" spans="9:9" x14ac:dyDescent="0.25">
      <c r="I385" s="368"/>
    </row>
    <row r="386" spans="9:9" x14ac:dyDescent="0.25">
      <c r="I386" s="368"/>
    </row>
    <row r="387" spans="9:9" x14ac:dyDescent="0.25">
      <c r="I387" s="368"/>
    </row>
    <row r="388" spans="9:9" x14ac:dyDescent="0.25">
      <c r="I388" s="368"/>
    </row>
    <row r="389" spans="9:9" x14ac:dyDescent="0.25">
      <c r="I389" s="368"/>
    </row>
    <row r="390" spans="9:9" x14ac:dyDescent="0.25">
      <c r="I390" s="368"/>
    </row>
    <row r="391" spans="9:9" x14ac:dyDescent="0.25">
      <c r="I391" s="368"/>
    </row>
    <row r="392" spans="9:9" x14ac:dyDescent="0.25">
      <c r="I392" s="368"/>
    </row>
    <row r="393" spans="9:9" x14ac:dyDescent="0.25">
      <c r="I393" s="368"/>
    </row>
    <row r="394" spans="9:9" x14ac:dyDescent="0.25">
      <c r="I394" s="368"/>
    </row>
    <row r="395" spans="9:9" x14ac:dyDescent="0.25">
      <c r="I395" s="368"/>
    </row>
    <row r="396" spans="9:9" x14ac:dyDescent="0.25">
      <c r="I396" s="368"/>
    </row>
    <row r="397" spans="9:9" x14ac:dyDescent="0.25">
      <c r="I397" s="368"/>
    </row>
    <row r="398" spans="9:9" x14ac:dyDescent="0.25">
      <c r="I398" s="368"/>
    </row>
    <row r="399" spans="9:9" x14ac:dyDescent="0.25">
      <c r="I399" s="368"/>
    </row>
    <row r="400" spans="9:9" x14ac:dyDescent="0.25">
      <c r="I400" s="368"/>
    </row>
    <row r="401" spans="9:9" x14ac:dyDescent="0.25">
      <c r="I401" s="368"/>
    </row>
    <row r="402" spans="9:9" x14ac:dyDescent="0.25">
      <c r="I402" s="368"/>
    </row>
    <row r="403" spans="9:9" x14ac:dyDescent="0.25">
      <c r="I403" s="368"/>
    </row>
    <row r="404" spans="9:9" x14ac:dyDescent="0.25">
      <c r="I404" s="368"/>
    </row>
    <row r="405" spans="9:9" x14ac:dyDescent="0.25">
      <c r="I405" s="368"/>
    </row>
    <row r="406" spans="9:9" x14ac:dyDescent="0.25">
      <c r="I406" s="368"/>
    </row>
    <row r="407" spans="9:9" x14ac:dyDescent="0.25">
      <c r="I407" s="368"/>
    </row>
    <row r="408" spans="9:9" x14ac:dyDescent="0.25">
      <c r="I408" s="368"/>
    </row>
    <row r="409" spans="9:9" x14ac:dyDescent="0.25">
      <c r="I409" s="368"/>
    </row>
    <row r="410" spans="9:9" x14ac:dyDescent="0.25">
      <c r="I410" s="368"/>
    </row>
    <row r="411" spans="9:9" x14ac:dyDescent="0.25">
      <c r="I411" s="368"/>
    </row>
    <row r="412" spans="9:9" x14ac:dyDescent="0.25">
      <c r="I412" s="368"/>
    </row>
    <row r="413" spans="9:9" x14ac:dyDescent="0.25">
      <c r="I413" s="368"/>
    </row>
    <row r="414" spans="9:9" x14ac:dyDescent="0.25">
      <c r="I414" s="368"/>
    </row>
    <row r="415" spans="9:9" x14ac:dyDescent="0.25">
      <c r="I415" s="368"/>
    </row>
    <row r="416" spans="9:9" x14ac:dyDescent="0.25">
      <c r="I416" s="368"/>
    </row>
    <row r="417" spans="9:9" x14ac:dyDescent="0.25">
      <c r="I417" s="368"/>
    </row>
    <row r="418" spans="9:9" x14ac:dyDescent="0.25">
      <c r="I418" s="368"/>
    </row>
    <row r="419" spans="9:9" x14ac:dyDescent="0.25">
      <c r="I419" s="368"/>
    </row>
    <row r="420" spans="9:9" x14ac:dyDescent="0.25">
      <c r="I420" s="368"/>
    </row>
    <row r="421" spans="9:9" x14ac:dyDescent="0.25">
      <c r="I421" s="368"/>
    </row>
    <row r="422" spans="9:9" x14ac:dyDescent="0.25">
      <c r="I422" s="368"/>
    </row>
    <row r="423" spans="9:9" x14ac:dyDescent="0.25">
      <c r="I423" s="368"/>
    </row>
    <row r="424" spans="9:9" x14ac:dyDescent="0.25">
      <c r="I424" s="368"/>
    </row>
    <row r="425" spans="9:9" x14ac:dyDescent="0.25">
      <c r="I425" s="368"/>
    </row>
    <row r="426" spans="9:9" x14ac:dyDescent="0.25">
      <c r="I426" s="368"/>
    </row>
    <row r="427" spans="9:9" x14ac:dyDescent="0.25">
      <c r="I427" s="368"/>
    </row>
    <row r="428" spans="9:9" x14ac:dyDescent="0.25">
      <c r="I428" s="368"/>
    </row>
    <row r="429" spans="9:9" x14ac:dyDescent="0.25">
      <c r="I429" s="368"/>
    </row>
    <row r="430" spans="9:9" x14ac:dyDescent="0.25">
      <c r="I430" s="368"/>
    </row>
    <row r="431" spans="9:9" x14ac:dyDescent="0.25">
      <c r="I431" s="368"/>
    </row>
    <row r="432" spans="9:9" x14ac:dyDescent="0.25">
      <c r="I432" s="368"/>
    </row>
    <row r="433" spans="9:9" x14ac:dyDescent="0.25">
      <c r="I433" s="368"/>
    </row>
    <row r="434" spans="9:9" x14ac:dyDescent="0.25">
      <c r="I434" s="368"/>
    </row>
    <row r="435" spans="9:9" x14ac:dyDescent="0.25">
      <c r="I435" s="368"/>
    </row>
    <row r="436" spans="9:9" x14ac:dyDescent="0.25">
      <c r="I436" s="368"/>
    </row>
    <row r="437" spans="9:9" x14ac:dyDescent="0.25">
      <c r="I437" s="368"/>
    </row>
    <row r="438" spans="9:9" x14ac:dyDescent="0.25">
      <c r="I438" s="368"/>
    </row>
    <row r="439" spans="9:9" x14ac:dyDescent="0.25">
      <c r="I439" s="368"/>
    </row>
    <row r="440" spans="9:9" x14ac:dyDescent="0.25">
      <c r="I440" s="368"/>
    </row>
    <row r="441" spans="9:9" x14ac:dyDescent="0.25">
      <c r="I441" s="368"/>
    </row>
    <row r="442" spans="9:9" x14ac:dyDescent="0.25">
      <c r="I442" s="368"/>
    </row>
    <row r="443" spans="9:9" x14ac:dyDescent="0.25">
      <c r="I443" s="368"/>
    </row>
    <row r="444" spans="9:9" x14ac:dyDescent="0.25">
      <c r="I444" s="368"/>
    </row>
    <row r="445" spans="9:9" x14ac:dyDescent="0.25">
      <c r="I445" s="368"/>
    </row>
    <row r="446" spans="9:9" x14ac:dyDescent="0.25">
      <c r="I446" s="368"/>
    </row>
    <row r="447" spans="9:9" x14ac:dyDescent="0.25">
      <c r="I447" s="368"/>
    </row>
    <row r="448" spans="9:9" x14ac:dyDescent="0.25">
      <c r="I448" s="368"/>
    </row>
    <row r="449" spans="9:9" x14ac:dyDescent="0.25">
      <c r="I449" s="368"/>
    </row>
    <row r="450" spans="9:9" x14ac:dyDescent="0.25">
      <c r="I450" s="368"/>
    </row>
    <row r="451" spans="9:9" x14ac:dyDescent="0.25">
      <c r="I451" s="368"/>
    </row>
    <row r="452" spans="9:9" x14ac:dyDescent="0.25">
      <c r="I452" s="368"/>
    </row>
    <row r="453" spans="9:9" x14ac:dyDescent="0.25">
      <c r="I453" s="368"/>
    </row>
    <row r="454" spans="9:9" x14ac:dyDescent="0.25">
      <c r="I454" s="368"/>
    </row>
    <row r="455" spans="9:9" x14ac:dyDescent="0.25">
      <c r="I455" s="368"/>
    </row>
    <row r="456" spans="9:9" x14ac:dyDescent="0.25">
      <c r="I456" s="368"/>
    </row>
    <row r="457" spans="9:9" x14ac:dyDescent="0.25">
      <c r="I457" s="368"/>
    </row>
    <row r="458" spans="9:9" x14ac:dyDescent="0.25">
      <c r="I458" s="368"/>
    </row>
    <row r="459" spans="9:9" x14ac:dyDescent="0.25">
      <c r="I459" s="368"/>
    </row>
    <row r="460" spans="9:9" x14ac:dyDescent="0.25">
      <c r="I460" s="368"/>
    </row>
    <row r="461" spans="9:9" x14ac:dyDescent="0.25">
      <c r="I461" s="368"/>
    </row>
    <row r="462" spans="9:9" x14ac:dyDescent="0.25">
      <c r="I462" s="368"/>
    </row>
    <row r="463" spans="9:9" x14ac:dyDescent="0.25">
      <c r="I463" s="368"/>
    </row>
    <row r="464" spans="9:9" x14ac:dyDescent="0.25">
      <c r="I464" s="368"/>
    </row>
    <row r="465" spans="9:9" x14ac:dyDescent="0.25">
      <c r="I465" s="368"/>
    </row>
    <row r="466" spans="9:9" x14ac:dyDescent="0.25">
      <c r="I466" s="368"/>
    </row>
    <row r="467" spans="9:9" x14ac:dyDescent="0.25">
      <c r="I467" s="368"/>
    </row>
    <row r="468" spans="9:9" x14ac:dyDescent="0.25">
      <c r="I468" s="368"/>
    </row>
    <row r="469" spans="9:9" x14ac:dyDescent="0.25">
      <c r="I469" s="368"/>
    </row>
    <row r="470" spans="9:9" x14ac:dyDescent="0.25">
      <c r="I470" s="368"/>
    </row>
    <row r="471" spans="9:9" x14ac:dyDescent="0.25">
      <c r="I471" s="368"/>
    </row>
    <row r="472" spans="9:9" x14ac:dyDescent="0.25">
      <c r="I472" s="368"/>
    </row>
    <row r="473" spans="9:9" x14ac:dyDescent="0.25">
      <c r="I473" s="368"/>
    </row>
    <row r="474" spans="9:9" x14ac:dyDescent="0.25">
      <c r="I474" s="368"/>
    </row>
    <row r="475" spans="9:9" x14ac:dyDescent="0.25">
      <c r="I475" s="368"/>
    </row>
    <row r="476" spans="9:9" x14ac:dyDescent="0.25">
      <c r="I476" s="368"/>
    </row>
    <row r="477" spans="9:9" x14ac:dyDescent="0.25">
      <c r="I477" s="368"/>
    </row>
    <row r="478" spans="9:9" x14ac:dyDescent="0.25">
      <c r="I478" s="368"/>
    </row>
    <row r="479" spans="9:9" x14ac:dyDescent="0.25">
      <c r="I479" s="368"/>
    </row>
    <row r="480" spans="9:9" x14ac:dyDescent="0.25">
      <c r="I480" s="368"/>
    </row>
    <row r="481" spans="9:9" x14ac:dyDescent="0.25">
      <c r="I481" s="368"/>
    </row>
    <row r="482" spans="9:9" x14ac:dyDescent="0.25">
      <c r="I482" s="368"/>
    </row>
    <row r="483" spans="9:9" x14ac:dyDescent="0.25">
      <c r="I483" s="368"/>
    </row>
    <row r="484" spans="9:9" x14ac:dyDescent="0.25">
      <c r="I484" s="368"/>
    </row>
    <row r="485" spans="9:9" x14ac:dyDescent="0.25">
      <c r="I485" s="368"/>
    </row>
    <row r="486" spans="9:9" x14ac:dyDescent="0.25">
      <c r="I486" s="368"/>
    </row>
    <row r="487" spans="9:9" x14ac:dyDescent="0.25">
      <c r="I487" s="368"/>
    </row>
    <row r="488" spans="9:9" x14ac:dyDescent="0.25">
      <c r="I488" s="368"/>
    </row>
    <row r="489" spans="9:9" x14ac:dyDescent="0.25">
      <c r="I489" s="368"/>
    </row>
    <row r="490" spans="9:9" x14ac:dyDescent="0.25">
      <c r="I490" s="368"/>
    </row>
    <row r="491" spans="9:9" x14ac:dyDescent="0.25">
      <c r="I491" s="368"/>
    </row>
    <row r="492" spans="9:9" x14ac:dyDescent="0.25">
      <c r="I492" s="368"/>
    </row>
    <row r="493" spans="9:9" x14ac:dyDescent="0.25">
      <c r="I493" s="368"/>
    </row>
    <row r="494" spans="9:9" x14ac:dyDescent="0.25">
      <c r="I494" s="368"/>
    </row>
    <row r="495" spans="9:9" x14ac:dyDescent="0.25">
      <c r="I495" s="368"/>
    </row>
    <row r="496" spans="9:9" x14ac:dyDescent="0.25">
      <c r="I496" s="368"/>
    </row>
    <row r="497" spans="9:9" x14ac:dyDescent="0.25">
      <c r="I497" s="368"/>
    </row>
    <row r="498" spans="9:9" x14ac:dyDescent="0.25">
      <c r="I498" s="368"/>
    </row>
    <row r="499" spans="9:9" x14ac:dyDescent="0.25">
      <c r="I499" s="368"/>
    </row>
    <row r="500" spans="9:9" x14ac:dyDescent="0.25">
      <c r="I500" s="368"/>
    </row>
    <row r="501" spans="9:9" x14ac:dyDescent="0.25">
      <c r="I501" s="368"/>
    </row>
    <row r="502" spans="9:9" x14ac:dyDescent="0.25">
      <c r="I502" s="368"/>
    </row>
    <row r="503" spans="9:9" x14ac:dyDescent="0.25">
      <c r="I503" s="368"/>
    </row>
    <row r="504" spans="9:9" x14ac:dyDescent="0.25">
      <c r="I504" s="368"/>
    </row>
    <row r="505" spans="9:9" x14ac:dyDescent="0.25">
      <c r="I505" s="368"/>
    </row>
    <row r="506" spans="9:9" x14ac:dyDescent="0.25">
      <c r="I506" s="368"/>
    </row>
    <row r="507" spans="9:9" x14ac:dyDescent="0.25">
      <c r="I507" s="368"/>
    </row>
    <row r="508" spans="9:9" x14ac:dyDescent="0.25">
      <c r="I508" s="368"/>
    </row>
    <row r="509" spans="9:9" x14ac:dyDescent="0.25">
      <c r="I509" s="368"/>
    </row>
    <row r="510" spans="9:9" x14ac:dyDescent="0.25">
      <c r="I510" s="368"/>
    </row>
    <row r="511" spans="9:9" x14ac:dyDescent="0.25">
      <c r="I511" s="368"/>
    </row>
    <row r="512" spans="9:9" x14ac:dyDescent="0.25">
      <c r="I512" s="368"/>
    </row>
    <row r="513" spans="9:9" x14ac:dyDescent="0.25">
      <c r="I513" s="368"/>
    </row>
    <row r="514" spans="9:9" x14ac:dyDescent="0.25">
      <c r="I514" s="368"/>
    </row>
    <row r="515" spans="9:9" x14ac:dyDescent="0.25">
      <c r="I515" s="368"/>
    </row>
    <row r="516" spans="9:9" x14ac:dyDescent="0.25">
      <c r="I516" s="368"/>
    </row>
    <row r="517" spans="9:9" x14ac:dyDescent="0.25">
      <c r="I517" s="368"/>
    </row>
    <row r="518" spans="9:9" x14ac:dyDescent="0.25">
      <c r="I518" s="368"/>
    </row>
    <row r="519" spans="9:9" x14ac:dyDescent="0.25">
      <c r="I519" s="368"/>
    </row>
    <row r="520" spans="9:9" x14ac:dyDescent="0.25">
      <c r="I520" s="368"/>
    </row>
    <row r="521" spans="9:9" x14ac:dyDescent="0.25">
      <c r="I521" s="368"/>
    </row>
    <row r="522" spans="9:9" x14ac:dyDescent="0.25">
      <c r="I522" s="368"/>
    </row>
    <row r="523" spans="9:9" x14ac:dyDescent="0.25">
      <c r="I523" s="368"/>
    </row>
    <row r="524" spans="9:9" x14ac:dyDescent="0.25">
      <c r="I524" s="368"/>
    </row>
    <row r="525" spans="9:9" x14ac:dyDescent="0.25">
      <c r="I525" s="368"/>
    </row>
    <row r="526" spans="9:9" x14ac:dyDescent="0.25">
      <c r="I526" s="368"/>
    </row>
    <row r="527" spans="9:9" x14ac:dyDescent="0.25">
      <c r="I527" s="368"/>
    </row>
    <row r="528" spans="9:9" x14ac:dyDescent="0.25">
      <c r="I528" s="368"/>
    </row>
    <row r="529" spans="9:9" x14ac:dyDescent="0.25">
      <c r="I529" s="368"/>
    </row>
    <row r="530" spans="9:9" x14ac:dyDescent="0.25">
      <c r="I530" s="368"/>
    </row>
    <row r="531" spans="9:9" x14ac:dyDescent="0.25">
      <c r="I531" s="368"/>
    </row>
    <row r="532" spans="9:9" x14ac:dyDescent="0.25">
      <c r="I532" s="368"/>
    </row>
    <row r="533" spans="9:9" x14ac:dyDescent="0.25">
      <c r="I533" s="368"/>
    </row>
    <row r="534" spans="9:9" x14ac:dyDescent="0.25">
      <c r="I534" s="368"/>
    </row>
    <row r="535" spans="9:9" x14ac:dyDescent="0.25">
      <c r="I535" s="368"/>
    </row>
    <row r="536" spans="9:9" x14ac:dyDescent="0.25">
      <c r="I536" s="368"/>
    </row>
    <row r="537" spans="9:9" x14ac:dyDescent="0.25">
      <c r="I537" s="368"/>
    </row>
    <row r="538" spans="9:9" x14ac:dyDescent="0.25">
      <c r="I538" s="368"/>
    </row>
    <row r="539" spans="9:9" x14ac:dyDescent="0.25">
      <c r="I539" s="368"/>
    </row>
    <row r="540" spans="9:9" x14ac:dyDescent="0.25">
      <c r="I540" s="368"/>
    </row>
    <row r="541" spans="9:9" x14ac:dyDescent="0.25">
      <c r="I541" s="368"/>
    </row>
    <row r="542" spans="9:9" x14ac:dyDescent="0.25">
      <c r="I542" s="368"/>
    </row>
    <row r="543" spans="9:9" x14ac:dyDescent="0.25">
      <c r="I543" s="368"/>
    </row>
    <row r="544" spans="9:9" x14ac:dyDescent="0.25">
      <c r="I544" s="368"/>
    </row>
    <row r="545" spans="9:9" x14ac:dyDescent="0.25">
      <c r="I545" s="368"/>
    </row>
    <row r="546" spans="9:9" x14ac:dyDescent="0.25">
      <c r="I546" s="368"/>
    </row>
    <row r="547" spans="9:9" x14ac:dyDescent="0.25">
      <c r="I547" s="368"/>
    </row>
    <row r="548" spans="9:9" x14ac:dyDescent="0.25">
      <c r="I548" s="368"/>
    </row>
    <row r="549" spans="9:9" x14ac:dyDescent="0.25">
      <c r="I549" s="368"/>
    </row>
    <row r="550" spans="9:9" x14ac:dyDescent="0.25">
      <c r="I550" s="368"/>
    </row>
    <row r="551" spans="9:9" x14ac:dyDescent="0.25">
      <c r="I551" s="368"/>
    </row>
    <row r="552" spans="9:9" x14ac:dyDescent="0.25">
      <c r="I552" s="368"/>
    </row>
    <row r="553" spans="9:9" x14ac:dyDescent="0.25">
      <c r="I553" s="368"/>
    </row>
    <row r="554" spans="9:9" x14ac:dyDescent="0.25">
      <c r="I554" s="368"/>
    </row>
    <row r="555" spans="9:9" x14ac:dyDescent="0.25">
      <c r="I555" s="368"/>
    </row>
    <row r="556" spans="9:9" x14ac:dyDescent="0.25">
      <c r="I556" s="368"/>
    </row>
    <row r="557" spans="9:9" x14ac:dyDescent="0.25">
      <c r="I557" s="368"/>
    </row>
    <row r="558" spans="9:9" x14ac:dyDescent="0.25">
      <c r="I558" s="368"/>
    </row>
    <row r="559" spans="9:9" x14ac:dyDescent="0.25">
      <c r="I559" s="368"/>
    </row>
    <row r="560" spans="9:9" x14ac:dyDescent="0.25">
      <c r="I560" s="368"/>
    </row>
    <row r="561" spans="9:9" x14ac:dyDescent="0.25">
      <c r="I561" s="368"/>
    </row>
    <row r="562" spans="9:9" x14ac:dyDescent="0.25">
      <c r="I562" s="368"/>
    </row>
    <row r="563" spans="9:9" x14ac:dyDescent="0.25">
      <c r="I563" s="368"/>
    </row>
    <row r="564" spans="9:9" x14ac:dyDescent="0.25">
      <c r="I564" s="368"/>
    </row>
    <row r="565" spans="9:9" x14ac:dyDescent="0.25">
      <c r="I565" s="368"/>
    </row>
    <row r="566" spans="9:9" x14ac:dyDescent="0.25">
      <c r="I566" s="368"/>
    </row>
    <row r="567" spans="9:9" x14ac:dyDescent="0.25">
      <c r="I567" s="368"/>
    </row>
    <row r="568" spans="9:9" x14ac:dyDescent="0.25">
      <c r="I568" s="368"/>
    </row>
    <row r="569" spans="9:9" x14ac:dyDescent="0.25">
      <c r="I569" s="368"/>
    </row>
    <row r="570" spans="9:9" x14ac:dyDescent="0.25">
      <c r="I570" s="368"/>
    </row>
    <row r="571" spans="9:9" x14ac:dyDescent="0.25">
      <c r="I571" s="368"/>
    </row>
    <row r="572" spans="9:9" x14ac:dyDescent="0.25">
      <c r="I572" s="368"/>
    </row>
    <row r="573" spans="9:9" x14ac:dyDescent="0.25">
      <c r="I573" s="368"/>
    </row>
    <row r="574" spans="9:9" x14ac:dyDescent="0.25">
      <c r="I574" s="368"/>
    </row>
    <row r="575" spans="9:9" x14ac:dyDescent="0.25">
      <c r="I575" s="368"/>
    </row>
    <row r="576" spans="9:9" x14ac:dyDescent="0.25">
      <c r="I576" s="368"/>
    </row>
    <row r="577" spans="9:9" x14ac:dyDescent="0.25">
      <c r="I577" s="368"/>
    </row>
    <row r="578" spans="9:9" x14ac:dyDescent="0.25">
      <c r="I578" s="368"/>
    </row>
    <row r="579" spans="9:9" x14ac:dyDescent="0.25">
      <c r="I579" s="368"/>
    </row>
    <row r="580" spans="9:9" x14ac:dyDescent="0.25">
      <c r="I580" s="368"/>
    </row>
    <row r="581" spans="9:9" x14ac:dyDescent="0.25">
      <c r="I581" s="368"/>
    </row>
    <row r="582" spans="9:9" x14ac:dyDescent="0.25">
      <c r="I582" s="368"/>
    </row>
    <row r="583" spans="9:9" x14ac:dyDescent="0.25">
      <c r="I583" s="368"/>
    </row>
    <row r="584" spans="9:9" x14ac:dyDescent="0.25">
      <c r="I584" s="368"/>
    </row>
    <row r="585" spans="9:9" x14ac:dyDescent="0.25">
      <c r="I585" s="368"/>
    </row>
    <row r="586" spans="9:9" x14ac:dyDescent="0.25">
      <c r="I586" s="368"/>
    </row>
    <row r="587" spans="9:9" x14ac:dyDescent="0.25">
      <c r="I587" s="368"/>
    </row>
    <row r="588" spans="9:9" x14ac:dyDescent="0.25">
      <c r="I588" s="368"/>
    </row>
    <row r="589" spans="9:9" x14ac:dyDescent="0.25">
      <c r="I589" s="368"/>
    </row>
    <row r="590" spans="9:9" x14ac:dyDescent="0.25">
      <c r="I590" s="368"/>
    </row>
    <row r="591" spans="9:9" x14ac:dyDescent="0.25">
      <c r="I591" s="368"/>
    </row>
    <row r="592" spans="9:9" x14ac:dyDescent="0.25">
      <c r="I592" s="368"/>
    </row>
    <row r="593" spans="9:9" x14ac:dyDescent="0.25">
      <c r="I593" s="368"/>
    </row>
    <row r="594" spans="9:9" x14ac:dyDescent="0.25">
      <c r="I594" s="368"/>
    </row>
    <row r="595" spans="9:9" x14ac:dyDescent="0.25">
      <c r="I595" s="368"/>
    </row>
    <row r="596" spans="9:9" x14ac:dyDescent="0.25">
      <c r="I596" s="368"/>
    </row>
    <row r="597" spans="9:9" x14ac:dyDescent="0.25">
      <c r="I597" s="368"/>
    </row>
    <row r="598" spans="9:9" x14ac:dyDescent="0.25">
      <c r="I598" s="368"/>
    </row>
    <row r="599" spans="9:9" x14ac:dyDescent="0.25">
      <c r="I599" s="368"/>
    </row>
    <row r="600" spans="9:9" x14ac:dyDescent="0.25">
      <c r="I600" s="368"/>
    </row>
    <row r="601" spans="9:9" x14ac:dyDescent="0.25">
      <c r="I601" s="368"/>
    </row>
    <row r="602" spans="9:9" x14ac:dyDescent="0.25">
      <c r="I602" s="368"/>
    </row>
    <row r="603" spans="9:9" x14ac:dyDescent="0.25">
      <c r="I603" s="368"/>
    </row>
    <row r="604" spans="9:9" x14ac:dyDescent="0.25">
      <c r="I604" s="368"/>
    </row>
    <row r="605" spans="9:9" x14ac:dyDescent="0.25">
      <c r="I605" s="368"/>
    </row>
    <row r="606" spans="9:9" x14ac:dyDescent="0.25">
      <c r="I606" s="368"/>
    </row>
    <row r="607" spans="9:9" x14ac:dyDescent="0.25">
      <c r="I607" s="368"/>
    </row>
    <row r="608" spans="9:9" x14ac:dyDescent="0.25">
      <c r="I608" s="368"/>
    </row>
    <row r="609" spans="9:9" x14ac:dyDescent="0.25">
      <c r="I609" s="368"/>
    </row>
    <row r="610" spans="9:9" x14ac:dyDescent="0.25">
      <c r="I610" s="368"/>
    </row>
    <row r="611" spans="9:9" x14ac:dyDescent="0.25">
      <c r="I611" s="368"/>
    </row>
    <row r="612" spans="9:9" x14ac:dyDescent="0.25">
      <c r="I612" s="368"/>
    </row>
    <row r="613" spans="9:9" x14ac:dyDescent="0.25">
      <c r="I613" s="368"/>
    </row>
    <row r="614" spans="9:9" x14ac:dyDescent="0.25">
      <c r="I614" s="368"/>
    </row>
    <row r="615" spans="9:9" x14ac:dyDescent="0.25">
      <c r="I615" s="368"/>
    </row>
    <row r="616" spans="9:9" x14ac:dyDescent="0.25">
      <c r="I616" s="368"/>
    </row>
    <row r="617" spans="9:9" x14ac:dyDescent="0.25">
      <c r="I617" s="368"/>
    </row>
    <row r="618" spans="9:9" x14ac:dyDescent="0.25">
      <c r="I618" s="368"/>
    </row>
    <row r="619" spans="9:9" x14ac:dyDescent="0.25">
      <c r="I619" s="368"/>
    </row>
    <row r="620" spans="9:9" x14ac:dyDescent="0.25">
      <c r="I620" s="368"/>
    </row>
    <row r="621" spans="9:9" x14ac:dyDescent="0.25">
      <c r="I621" s="368"/>
    </row>
    <row r="622" spans="9:9" x14ac:dyDescent="0.25">
      <c r="I622" s="368"/>
    </row>
    <row r="623" spans="9:9" x14ac:dyDescent="0.25">
      <c r="I623" s="368"/>
    </row>
    <row r="624" spans="9:9" x14ac:dyDescent="0.25">
      <c r="I624" s="368"/>
    </row>
    <row r="625" spans="9:9" x14ac:dyDescent="0.25">
      <c r="I625" s="368"/>
    </row>
    <row r="626" spans="9:9" x14ac:dyDescent="0.25">
      <c r="I626" s="368"/>
    </row>
    <row r="627" spans="9:9" x14ac:dyDescent="0.25">
      <c r="I627" s="368"/>
    </row>
    <row r="628" spans="9:9" x14ac:dyDescent="0.25">
      <c r="I628" s="368"/>
    </row>
    <row r="629" spans="9:9" x14ac:dyDescent="0.25">
      <c r="I629" s="368"/>
    </row>
    <row r="630" spans="9:9" x14ac:dyDescent="0.25">
      <c r="I630" s="368"/>
    </row>
    <row r="631" spans="9:9" x14ac:dyDescent="0.25">
      <c r="I631" s="368"/>
    </row>
    <row r="632" spans="9:9" x14ac:dyDescent="0.25">
      <c r="I632" s="368"/>
    </row>
    <row r="633" spans="9:9" x14ac:dyDescent="0.25">
      <c r="I633" s="368"/>
    </row>
    <row r="634" spans="9:9" x14ac:dyDescent="0.25">
      <c r="I634" s="368"/>
    </row>
    <row r="635" spans="9:9" x14ac:dyDescent="0.25">
      <c r="I635" s="368"/>
    </row>
    <row r="636" spans="9:9" x14ac:dyDescent="0.25">
      <c r="I636" s="368"/>
    </row>
    <row r="637" spans="9:9" x14ac:dyDescent="0.25">
      <c r="I637" s="368"/>
    </row>
    <row r="638" spans="9:9" x14ac:dyDescent="0.25">
      <c r="I638" s="368"/>
    </row>
    <row r="639" spans="9:9" x14ac:dyDescent="0.25">
      <c r="I639" s="368"/>
    </row>
    <row r="640" spans="9:9" x14ac:dyDescent="0.25">
      <c r="I640" s="368"/>
    </row>
    <row r="641" spans="9:9" x14ac:dyDescent="0.25">
      <c r="I641" s="368"/>
    </row>
    <row r="642" spans="9:9" x14ac:dyDescent="0.25">
      <c r="I642" s="368"/>
    </row>
    <row r="643" spans="9:9" x14ac:dyDescent="0.25">
      <c r="I643" s="368"/>
    </row>
    <row r="644" spans="9:9" x14ac:dyDescent="0.25">
      <c r="I644" s="368"/>
    </row>
    <row r="645" spans="9:9" x14ac:dyDescent="0.25">
      <c r="I645" s="368"/>
    </row>
    <row r="646" spans="9:9" x14ac:dyDescent="0.25">
      <c r="I646" s="368"/>
    </row>
    <row r="647" spans="9:9" x14ac:dyDescent="0.25">
      <c r="I647" s="368"/>
    </row>
    <row r="648" spans="9:9" x14ac:dyDescent="0.25">
      <c r="I648" s="368"/>
    </row>
    <row r="649" spans="9:9" x14ac:dyDescent="0.25">
      <c r="I649" s="368"/>
    </row>
    <row r="650" spans="9:9" x14ac:dyDescent="0.25">
      <c r="I650" s="368"/>
    </row>
    <row r="651" spans="9:9" x14ac:dyDescent="0.25">
      <c r="I651" s="368"/>
    </row>
    <row r="652" spans="9:9" x14ac:dyDescent="0.25">
      <c r="I652" s="368"/>
    </row>
    <row r="653" spans="9:9" x14ac:dyDescent="0.25">
      <c r="I653" s="368"/>
    </row>
    <row r="654" spans="9:9" x14ac:dyDescent="0.25">
      <c r="I654" s="368"/>
    </row>
    <row r="655" spans="9:9" x14ac:dyDescent="0.25">
      <c r="I655" s="368"/>
    </row>
    <row r="656" spans="9:9" x14ac:dyDescent="0.25">
      <c r="I656" s="368"/>
    </row>
    <row r="657" spans="9:9" x14ac:dyDescent="0.25">
      <c r="I657" s="368"/>
    </row>
    <row r="658" spans="9:9" x14ac:dyDescent="0.25">
      <c r="I658" s="368"/>
    </row>
    <row r="659" spans="9:9" x14ac:dyDescent="0.25">
      <c r="I659" s="368"/>
    </row>
    <row r="660" spans="9:9" x14ac:dyDescent="0.25">
      <c r="I660" s="368"/>
    </row>
    <row r="661" spans="9:9" x14ac:dyDescent="0.25">
      <c r="I661" s="368"/>
    </row>
    <row r="662" spans="9:9" x14ac:dyDescent="0.25">
      <c r="I662" s="368"/>
    </row>
    <row r="663" spans="9:9" x14ac:dyDescent="0.25">
      <c r="I663" s="368"/>
    </row>
    <row r="664" spans="9:9" x14ac:dyDescent="0.25">
      <c r="I664" s="368"/>
    </row>
    <row r="665" spans="9:9" x14ac:dyDescent="0.25">
      <c r="I665" s="368"/>
    </row>
    <row r="666" spans="9:9" x14ac:dyDescent="0.25">
      <c r="I666" s="368"/>
    </row>
    <row r="667" spans="9:9" x14ac:dyDescent="0.25">
      <c r="I667" s="368"/>
    </row>
    <row r="668" spans="9:9" x14ac:dyDescent="0.25">
      <c r="I668" s="368"/>
    </row>
    <row r="669" spans="9:9" x14ac:dyDescent="0.25">
      <c r="I669" s="368"/>
    </row>
    <row r="670" spans="9:9" x14ac:dyDescent="0.25">
      <c r="I670" s="368"/>
    </row>
    <row r="671" spans="9:9" x14ac:dyDescent="0.25">
      <c r="I671" s="368"/>
    </row>
    <row r="672" spans="9:9" x14ac:dyDescent="0.25">
      <c r="I672" s="368"/>
    </row>
    <row r="673" spans="9:9" x14ac:dyDescent="0.25">
      <c r="I673" s="368"/>
    </row>
    <row r="674" spans="9:9" x14ac:dyDescent="0.25">
      <c r="I674" s="368"/>
    </row>
    <row r="675" spans="9:9" x14ac:dyDescent="0.25">
      <c r="I675" s="368"/>
    </row>
    <row r="676" spans="9:9" x14ac:dyDescent="0.25">
      <c r="I676" s="368"/>
    </row>
    <row r="677" spans="9:9" x14ac:dyDescent="0.25">
      <c r="I677" s="368"/>
    </row>
    <row r="678" spans="9:9" x14ac:dyDescent="0.25">
      <c r="I678" s="368"/>
    </row>
    <row r="679" spans="9:9" x14ac:dyDescent="0.25">
      <c r="I679" s="368"/>
    </row>
    <row r="680" spans="9:9" x14ac:dyDescent="0.25">
      <c r="I680" s="368"/>
    </row>
    <row r="681" spans="9:9" x14ac:dyDescent="0.25">
      <c r="I681" s="368"/>
    </row>
    <row r="682" spans="9:9" x14ac:dyDescent="0.25">
      <c r="I682" s="368"/>
    </row>
    <row r="683" spans="9:9" x14ac:dyDescent="0.25">
      <c r="I683" s="368"/>
    </row>
    <row r="684" spans="9:9" x14ac:dyDescent="0.25">
      <c r="I684" s="368"/>
    </row>
    <row r="685" spans="9:9" x14ac:dyDescent="0.25">
      <c r="I685" s="368"/>
    </row>
    <row r="686" spans="9:9" x14ac:dyDescent="0.25">
      <c r="I686" s="368"/>
    </row>
    <row r="687" spans="9:9" x14ac:dyDescent="0.25">
      <c r="I687" s="368"/>
    </row>
    <row r="688" spans="9:9" x14ac:dyDescent="0.25">
      <c r="I688" s="368"/>
    </row>
    <row r="689" spans="9:9" x14ac:dyDescent="0.25">
      <c r="I689" s="368"/>
    </row>
    <row r="690" spans="9:9" x14ac:dyDescent="0.25">
      <c r="I690" s="368"/>
    </row>
    <row r="691" spans="9:9" x14ac:dyDescent="0.25">
      <c r="I691" s="368"/>
    </row>
    <row r="692" spans="9:9" x14ac:dyDescent="0.25">
      <c r="I692" s="368"/>
    </row>
    <row r="693" spans="9:9" x14ac:dyDescent="0.25">
      <c r="I693" s="368"/>
    </row>
    <row r="694" spans="9:9" x14ac:dyDescent="0.25">
      <c r="I694" s="368"/>
    </row>
    <row r="695" spans="9:9" x14ac:dyDescent="0.25">
      <c r="I695" s="368"/>
    </row>
    <row r="696" spans="9:9" x14ac:dyDescent="0.25">
      <c r="I696" s="368"/>
    </row>
    <row r="697" spans="9:9" x14ac:dyDescent="0.25">
      <c r="I697" s="368"/>
    </row>
    <row r="698" spans="9:9" x14ac:dyDescent="0.25">
      <c r="I698" s="368"/>
    </row>
    <row r="699" spans="9:9" x14ac:dyDescent="0.25">
      <c r="I699" s="368"/>
    </row>
    <row r="700" spans="9:9" x14ac:dyDescent="0.25">
      <c r="I700" s="368"/>
    </row>
    <row r="701" spans="9:9" x14ac:dyDescent="0.25">
      <c r="I701" s="368"/>
    </row>
    <row r="702" spans="9:9" x14ac:dyDescent="0.25">
      <c r="I702" s="368"/>
    </row>
    <row r="703" spans="9:9" x14ac:dyDescent="0.25">
      <c r="I703" s="368"/>
    </row>
    <row r="704" spans="9:9" x14ac:dyDescent="0.25">
      <c r="I704" s="368"/>
    </row>
    <row r="705" spans="9:9" x14ac:dyDescent="0.25">
      <c r="I705" s="368"/>
    </row>
    <row r="706" spans="9:9" x14ac:dyDescent="0.25">
      <c r="I706" s="368"/>
    </row>
    <row r="707" spans="9:9" x14ac:dyDescent="0.25">
      <c r="I707" s="368"/>
    </row>
    <row r="708" spans="9:9" x14ac:dyDescent="0.25">
      <c r="I708" s="368"/>
    </row>
    <row r="709" spans="9:9" x14ac:dyDescent="0.25">
      <c r="I709" s="368"/>
    </row>
    <row r="710" spans="9:9" x14ac:dyDescent="0.25">
      <c r="I710" s="368"/>
    </row>
    <row r="711" spans="9:9" x14ac:dyDescent="0.25">
      <c r="I711" s="368"/>
    </row>
    <row r="712" spans="9:9" x14ac:dyDescent="0.25">
      <c r="I712" s="368"/>
    </row>
    <row r="713" spans="9:9" x14ac:dyDescent="0.25">
      <c r="I713" s="368"/>
    </row>
    <row r="714" spans="9:9" x14ac:dyDescent="0.25">
      <c r="I714" s="368"/>
    </row>
    <row r="715" spans="9:9" x14ac:dyDescent="0.25">
      <c r="I715" s="368"/>
    </row>
    <row r="716" spans="9:9" x14ac:dyDescent="0.25">
      <c r="I716" s="368"/>
    </row>
    <row r="717" spans="9:9" x14ac:dyDescent="0.25">
      <c r="I717" s="368"/>
    </row>
    <row r="718" spans="9:9" x14ac:dyDescent="0.25">
      <c r="I718" s="368"/>
    </row>
    <row r="719" spans="9:9" x14ac:dyDescent="0.25">
      <c r="I719" s="368"/>
    </row>
    <row r="720" spans="9:9" x14ac:dyDescent="0.25">
      <c r="I720" s="368"/>
    </row>
    <row r="721" spans="9:9" x14ac:dyDescent="0.25">
      <c r="I721" s="368"/>
    </row>
    <row r="722" spans="9:9" x14ac:dyDescent="0.25">
      <c r="I722" s="368"/>
    </row>
    <row r="723" spans="9:9" x14ac:dyDescent="0.25">
      <c r="I723" s="368"/>
    </row>
    <row r="724" spans="9:9" x14ac:dyDescent="0.25">
      <c r="I724" s="368"/>
    </row>
  </sheetData>
  <mergeCells count="9">
    <mergeCell ref="I2:I3"/>
    <mergeCell ref="H2:H3"/>
    <mergeCell ref="A2:A3"/>
    <mergeCell ref="B2:B3"/>
    <mergeCell ref="C2:C3"/>
    <mergeCell ref="E2:E3"/>
    <mergeCell ref="G2:G3"/>
    <mergeCell ref="D2:D3"/>
    <mergeCell ref="F2:F3"/>
  </mergeCells>
  <phoneticPr fontId="8" type="noConversion"/>
  <printOptions horizontalCentered="1"/>
  <pageMargins left="0.23622047244094491" right="0.23622047244094491" top="0.86614173228346458" bottom="0.19685039370078741" header="0.19685039370078741" footer="0.19685039370078741"/>
  <pageSetup paperSize="9" scale="63" fitToHeight="0" orientation="portrait" horizontalDpi="4294967294" r:id="rId1"/>
  <headerFooter alignWithMargins="0">
    <oddHeader>&amp;C&amp;"Garamond,Félkövér"&amp;12 .../2016. (...) számú költségvetési rendelethez
ZALAKAROS VÁROS ÉS KÖLTSÉGVETÉSI SZERVEI  
2016. ÉVI BEVÉTELEI FORRÁSONKÉNT
 &amp;R&amp;A
&amp;P.oldal
forintban</oddHeader>
  </headerFooter>
  <rowBreaks count="1" manualBreakCount="1">
    <brk id="55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B94"/>
  <sheetViews>
    <sheetView view="pageBreakPreview" topLeftCell="AA1" zoomScale="60" zoomScaleNormal="75" workbookViewId="0">
      <selection activeCell="AU17" sqref="AU17"/>
    </sheetView>
  </sheetViews>
  <sheetFormatPr defaultRowHeight="13.2" x14ac:dyDescent="0.25"/>
  <cols>
    <col min="1" max="1" width="5.44140625" customWidth="1"/>
    <col min="2" max="2" width="12.109375" customWidth="1"/>
    <col min="3" max="3" width="46.44140625" customWidth="1"/>
    <col min="4" max="4" width="16.33203125" customWidth="1"/>
    <col min="5" max="5" width="16.5546875" customWidth="1"/>
    <col min="6" max="6" width="16.109375" customWidth="1"/>
    <col min="7" max="7" width="9.88671875" customWidth="1"/>
    <col min="8" max="9" width="13.109375" customWidth="1"/>
    <col min="10" max="11" width="14.33203125" customWidth="1"/>
    <col min="12" max="12" width="15" customWidth="1"/>
    <col min="13" max="13" width="7.88671875" customWidth="1"/>
    <col min="14" max="15" width="12.88671875" customWidth="1"/>
    <col min="16" max="16" width="15.5546875" customWidth="1"/>
    <col min="17" max="17" width="15.88671875" customWidth="1"/>
    <col min="18" max="18" width="15.5546875" customWidth="1"/>
    <col min="19" max="19" width="14.33203125" customWidth="1"/>
    <col min="20" max="20" width="14.88671875" customWidth="1"/>
    <col min="21" max="21" width="14.109375" customWidth="1"/>
    <col min="22" max="22" width="11.33203125" customWidth="1"/>
    <col min="23" max="23" width="10.88671875" customWidth="1"/>
    <col min="24" max="24" width="11.5546875" customWidth="1"/>
    <col min="25" max="25" width="7.88671875" customWidth="1"/>
    <col min="26" max="26" width="6.109375" customWidth="1"/>
    <col min="27" max="27" width="13.5546875" customWidth="1"/>
    <col min="28" max="28" width="6.88671875" customWidth="1"/>
    <col min="29" max="29" width="12.33203125" customWidth="1"/>
    <col min="30" max="30" width="47" customWidth="1"/>
    <col min="31" max="32" width="9.33203125" bestFit="1" customWidth="1"/>
    <col min="33" max="33" width="7.88671875" customWidth="1"/>
    <col min="34" max="35" width="12.88671875" customWidth="1"/>
    <col min="36" max="36" width="12.6640625" customWidth="1"/>
    <col min="37" max="37" width="10.88671875" customWidth="1"/>
    <col min="38" max="38" width="11.6640625" bestFit="1" customWidth="1"/>
    <col min="39" max="39" width="14.44140625" customWidth="1"/>
    <col min="40" max="41" width="9.33203125" bestFit="1" customWidth="1"/>
    <col min="42" max="42" width="9.33203125" customWidth="1"/>
    <col min="43" max="44" width="9.33203125" bestFit="1" customWidth="1"/>
    <col min="45" max="45" width="9.33203125" customWidth="1"/>
    <col min="46" max="46" width="9.33203125" bestFit="1" customWidth="1"/>
    <col min="47" max="47" width="16.33203125" customWidth="1"/>
    <col min="48" max="48" width="15.88671875" customWidth="1"/>
    <col min="49" max="49" width="15.33203125" customWidth="1"/>
    <col min="50" max="51" width="16.5546875" customWidth="1"/>
    <col min="52" max="52" width="15.6640625" customWidth="1"/>
    <col min="53" max="53" width="17.5546875" customWidth="1"/>
    <col min="54" max="54" width="18.5546875" customWidth="1"/>
  </cols>
  <sheetData>
    <row r="1" spans="1:54" ht="25.5" customHeight="1" x14ac:dyDescent="0.25">
      <c r="A1" s="629" t="s">
        <v>547</v>
      </c>
      <c r="B1" s="629" t="s">
        <v>548</v>
      </c>
      <c r="C1" s="630" t="s">
        <v>15</v>
      </c>
      <c r="D1" s="629" t="s">
        <v>746</v>
      </c>
      <c r="E1" s="629"/>
      <c r="F1" s="629"/>
      <c r="G1" s="629"/>
      <c r="H1" s="629"/>
      <c r="I1" s="629"/>
      <c r="J1" s="629"/>
      <c r="K1" s="629"/>
      <c r="L1" s="555"/>
      <c r="M1" s="637" t="s">
        <v>737</v>
      </c>
      <c r="N1" s="638"/>
      <c r="O1" s="639"/>
      <c r="P1" s="637" t="s">
        <v>880</v>
      </c>
      <c r="Q1" s="638"/>
      <c r="R1" s="639"/>
      <c r="S1" s="637" t="s">
        <v>881</v>
      </c>
      <c r="T1" s="638"/>
      <c r="U1" s="639"/>
      <c r="V1" s="634" t="s">
        <v>882</v>
      </c>
      <c r="W1" s="635"/>
      <c r="X1" s="635"/>
      <c r="Y1" s="635"/>
      <c r="Z1" s="635"/>
      <c r="AA1" s="636"/>
      <c r="AB1" s="629" t="s">
        <v>547</v>
      </c>
      <c r="AC1" s="629" t="s">
        <v>548</v>
      </c>
      <c r="AD1" s="630" t="s">
        <v>15</v>
      </c>
      <c r="AE1" s="637" t="s">
        <v>745</v>
      </c>
      <c r="AF1" s="638"/>
      <c r="AG1" s="639"/>
      <c r="AH1" s="634" t="s">
        <v>947</v>
      </c>
      <c r="AI1" s="635"/>
      <c r="AJ1" s="635"/>
      <c r="AK1" s="635"/>
      <c r="AL1" s="635"/>
      <c r="AM1" s="636"/>
      <c r="AN1" s="634" t="s">
        <v>747</v>
      </c>
      <c r="AO1" s="635"/>
      <c r="AP1" s="635"/>
      <c r="AQ1" s="635"/>
      <c r="AR1" s="635"/>
      <c r="AS1" s="635"/>
      <c r="AT1" s="635"/>
      <c r="AU1" s="635"/>
      <c r="AV1" s="635"/>
      <c r="AW1" s="635"/>
      <c r="AX1" s="636"/>
      <c r="AY1" s="556"/>
      <c r="AZ1" s="632" t="s">
        <v>549</v>
      </c>
      <c r="BA1" s="633"/>
      <c r="BB1" s="633"/>
    </row>
    <row r="2" spans="1:54" ht="76.5" customHeight="1" x14ac:dyDescent="0.25">
      <c r="A2" s="629"/>
      <c r="B2" s="629"/>
      <c r="C2" s="631"/>
      <c r="D2" s="634" t="s">
        <v>866</v>
      </c>
      <c r="E2" s="635"/>
      <c r="F2" s="636"/>
      <c r="G2" s="634" t="s">
        <v>879</v>
      </c>
      <c r="H2" s="635"/>
      <c r="I2" s="636"/>
      <c r="J2" s="634" t="s">
        <v>878</v>
      </c>
      <c r="K2" s="635"/>
      <c r="L2" s="636"/>
      <c r="M2" s="640"/>
      <c r="N2" s="641"/>
      <c r="O2" s="642"/>
      <c r="P2" s="640"/>
      <c r="Q2" s="641"/>
      <c r="R2" s="642"/>
      <c r="S2" s="640"/>
      <c r="T2" s="641"/>
      <c r="U2" s="642"/>
      <c r="V2" s="634" t="s">
        <v>550</v>
      </c>
      <c r="W2" s="635"/>
      <c r="X2" s="636"/>
      <c r="Y2" s="634" t="s">
        <v>551</v>
      </c>
      <c r="Z2" s="635"/>
      <c r="AA2" s="636"/>
      <c r="AB2" s="629"/>
      <c r="AC2" s="629"/>
      <c r="AD2" s="631"/>
      <c r="AE2" s="640"/>
      <c r="AF2" s="641"/>
      <c r="AG2" s="642"/>
      <c r="AH2" s="634" t="s">
        <v>867</v>
      </c>
      <c r="AI2" s="635"/>
      <c r="AJ2" s="636"/>
      <c r="AK2" s="634" t="s">
        <v>869</v>
      </c>
      <c r="AL2" s="635"/>
      <c r="AM2" s="636"/>
      <c r="AN2" s="634" t="s">
        <v>883</v>
      </c>
      <c r="AO2" s="635"/>
      <c r="AP2" s="636"/>
      <c r="AQ2" s="634" t="s">
        <v>552</v>
      </c>
      <c r="AR2" s="635"/>
      <c r="AS2" s="636"/>
      <c r="AT2" s="634" t="s">
        <v>868</v>
      </c>
      <c r="AU2" s="635"/>
      <c r="AV2" s="636"/>
      <c r="AW2" s="634" t="s">
        <v>884</v>
      </c>
      <c r="AX2" s="635"/>
      <c r="AY2" s="636"/>
      <c r="AZ2" s="632"/>
      <c r="BA2" s="633"/>
      <c r="BB2" s="633"/>
    </row>
    <row r="3" spans="1:54" ht="39.6" x14ac:dyDescent="0.25">
      <c r="A3" s="404"/>
      <c r="B3" s="404"/>
      <c r="C3" s="405"/>
      <c r="D3" s="414" t="s">
        <v>491</v>
      </c>
      <c r="E3" s="414" t="s">
        <v>738</v>
      </c>
      <c r="F3" s="424" t="s">
        <v>885</v>
      </c>
      <c r="G3" s="414" t="s">
        <v>491</v>
      </c>
      <c r="H3" s="414" t="s">
        <v>738</v>
      </c>
      <c r="I3" s="424" t="s">
        <v>885</v>
      </c>
      <c r="J3" s="414" t="s">
        <v>491</v>
      </c>
      <c r="K3" s="414" t="s">
        <v>738</v>
      </c>
      <c r="L3" s="424" t="s">
        <v>885</v>
      </c>
      <c r="M3" s="414" t="s">
        <v>491</v>
      </c>
      <c r="N3" s="414" t="s">
        <v>738</v>
      </c>
      <c r="O3" s="424" t="s">
        <v>885</v>
      </c>
      <c r="P3" s="414" t="s">
        <v>491</v>
      </c>
      <c r="Q3" s="414" t="s">
        <v>738</v>
      </c>
      <c r="R3" s="424" t="s">
        <v>885</v>
      </c>
      <c r="S3" s="414" t="s">
        <v>491</v>
      </c>
      <c r="T3" s="414" t="s">
        <v>738</v>
      </c>
      <c r="U3" s="424" t="s">
        <v>885</v>
      </c>
      <c r="V3" s="414" t="s">
        <v>491</v>
      </c>
      <c r="W3" s="414" t="s">
        <v>738</v>
      </c>
      <c r="X3" s="424" t="s">
        <v>885</v>
      </c>
      <c r="Y3" s="414" t="s">
        <v>491</v>
      </c>
      <c r="Z3" s="414" t="s">
        <v>738</v>
      </c>
      <c r="AA3" s="424" t="s">
        <v>885</v>
      </c>
      <c r="AB3" s="425"/>
      <c r="AC3" s="425"/>
      <c r="AD3" s="426"/>
      <c r="AE3" s="414" t="s">
        <v>491</v>
      </c>
      <c r="AF3" s="414" t="s">
        <v>738</v>
      </c>
      <c r="AG3" s="424" t="s">
        <v>885</v>
      </c>
      <c r="AH3" s="414" t="s">
        <v>491</v>
      </c>
      <c r="AI3" s="414" t="s">
        <v>738</v>
      </c>
      <c r="AJ3" s="424" t="s">
        <v>885</v>
      </c>
      <c r="AK3" s="414" t="s">
        <v>491</v>
      </c>
      <c r="AL3" s="414" t="s">
        <v>738</v>
      </c>
      <c r="AM3" s="424" t="s">
        <v>885</v>
      </c>
      <c r="AN3" s="414" t="s">
        <v>491</v>
      </c>
      <c r="AO3" s="414" t="s">
        <v>738</v>
      </c>
      <c r="AP3" s="424" t="s">
        <v>885</v>
      </c>
      <c r="AQ3" s="414" t="s">
        <v>491</v>
      </c>
      <c r="AR3" s="414" t="s">
        <v>738</v>
      </c>
      <c r="AS3" s="424" t="s">
        <v>885</v>
      </c>
      <c r="AT3" s="414" t="s">
        <v>491</v>
      </c>
      <c r="AU3" s="414" t="s">
        <v>738</v>
      </c>
      <c r="AV3" s="424" t="s">
        <v>885</v>
      </c>
      <c r="AW3" s="414" t="s">
        <v>491</v>
      </c>
      <c r="AX3" s="414" t="s">
        <v>738</v>
      </c>
      <c r="AY3" s="424" t="s">
        <v>885</v>
      </c>
      <c r="AZ3" s="414" t="s">
        <v>739</v>
      </c>
      <c r="BA3" s="414" t="s">
        <v>738</v>
      </c>
      <c r="BB3" s="424" t="s">
        <v>885</v>
      </c>
    </row>
    <row r="4" spans="1:54" ht="15.6" x14ac:dyDescent="0.25">
      <c r="A4" s="369"/>
      <c r="B4" s="369"/>
      <c r="C4" s="371" t="s">
        <v>553</v>
      </c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69"/>
      <c r="AC4" s="369"/>
      <c r="AD4" s="371" t="s">
        <v>553</v>
      </c>
      <c r="AE4" s="372"/>
      <c r="AF4" s="372"/>
      <c r="AG4" s="372"/>
      <c r="AH4" s="370"/>
      <c r="AI4" s="370"/>
      <c r="AJ4" s="370"/>
      <c r="AK4" s="370"/>
      <c r="AL4" s="370"/>
      <c r="AM4" s="370"/>
      <c r="AN4" s="370"/>
      <c r="AO4" s="370"/>
      <c r="AP4" s="370"/>
      <c r="AQ4" s="370"/>
      <c r="AR4" s="370"/>
      <c r="AS4" s="370"/>
      <c r="AT4" s="370"/>
      <c r="AU4" s="370"/>
      <c r="AV4" s="370"/>
      <c r="AW4" s="370"/>
      <c r="AX4" s="370"/>
      <c r="AY4" s="370"/>
      <c r="AZ4" s="370"/>
      <c r="BA4" s="370"/>
      <c r="BB4" s="370"/>
    </row>
    <row r="5" spans="1:54" ht="15.6" x14ac:dyDescent="0.3">
      <c r="A5" s="88" t="s">
        <v>554</v>
      </c>
      <c r="B5" s="67"/>
      <c r="C5" s="109" t="s">
        <v>555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560" t="s">
        <v>554</v>
      </c>
      <c r="AC5" s="561"/>
      <c r="AD5" s="562" t="s">
        <v>555</v>
      </c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563"/>
      <c r="BA5" s="563"/>
      <c r="BB5" s="563"/>
    </row>
    <row r="6" spans="1:54" ht="15.6" x14ac:dyDescent="0.3">
      <c r="A6" s="88"/>
      <c r="B6" s="373" t="s">
        <v>556</v>
      </c>
      <c r="C6" s="90" t="s">
        <v>557</v>
      </c>
      <c r="D6" s="2">
        <v>76647384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>
        <v>772000</v>
      </c>
      <c r="T6" s="2">
        <v>772000</v>
      </c>
      <c r="U6" s="2">
        <v>772000</v>
      </c>
      <c r="V6" s="2"/>
      <c r="W6" s="2"/>
      <c r="X6" s="2"/>
      <c r="Y6" s="2"/>
      <c r="Z6" s="2"/>
      <c r="AA6" s="2"/>
      <c r="AB6" s="560"/>
      <c r="AC6" s="383" t="s">
        <v>556</v>
      </c>
      <c r="AD6" s="374" t="s">
        <v>557</v>
      </c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533">
        <f>SUM(D6+G6+J6+M6+P6+S6+V6+Y6+AE6+AH6+AK6+AN6+AQ6+AW6+AT6)</f>
        <v>77419384</v>
      </c>
      <c r="BA6" s="533">
        <f>SUM(E6+H6+K6+N6+Q6+T6+W6+Z6+AF6+AI6+AL6+AO6+AR6+AX6+AU6)</f>
        <v>772000</v>
      </c>
      <c r="BB6" s="533">
        <f>SUM(F6+I6+L6+O6+R6+U6+X6+AA6+AG6+AJ6+AM6+AP6+AS6+AY6+AV6)</f>
        <v>772000</v>
      </c>
    </row>
    <row r="7" spans="1:54" ht="15.6" x14ac:dyDescent="0.3">
      <c r="A7" s="88"/>
      <c r="B7" s="373" t="s">
        <v>558</v>
      </c>
      <c r="C7" s="374" t="s">
        <v>559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>
        <v>127000</v>
      </c>
      <c r="T7" s="2">
        <v>127000</v>
      </c>
      <c r="U7" s="2">
        <v>127000</v>
      </c>
      <c r="V7" s="2"/>
      <c r="W7" s="2"/>
      <c r="X7" s="2"/>
      <c r="Y7" s="2"/>
      <c r="Z7" s="2"/>
      <c r="AA7" s="2"/>
      <c r="AB7" s="560"/>
      <c r="AC7" s="383" t="s">
        <v>558</v>
      </c>
      <c r="AD7" s="374" t="s">
        <v>559</v>
      </c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533">
        <f t="shared" ref="AZ7:AZ71" si="0">SUM(D7+G7+J7+M7+P7+S7+V7+Y7+AE7+AH7+AK7+AN7+AQ7+AW7+AT7)</f>
        <v>127000</v>
      </c>
      <c r="BA7" s="533">
        <f t="shared" ref="BA7:BA38" si="1">SUM(E7+H7+K7+N7+Q7+T7+W7+Z7+AF7+AI7+AL7+AO7+AR7+AX7+AU7)</f>
        <v>127000</v>
      </c>
      <c r="BB7" s="533">
        <f t="shared" ref="BB7:BB38" si="2">SUM(F7+I7+L7+O7+R7+U7+X7+AA7+AG7+AJ7+AM7+AP7+AS7+AY7+AV7)</f>
        <v>127000</v>
      </c>
    </row>
    <row r="8" spans="1:54" ht="15.6" x14ac:dyDescent="0.3">
      <c r="A8" s="88"/>
      <c r="B8" s="373" t="s">
        <v>560</v>
      </c>
      <c r="C8" s="375" t="s">
        <v>561</v>
      </c>
      <c r="D8" s="2"/>
      <c r="E8" s="2"/>
      <c r="F8" s="2"/>
      <c r="G8" s="2"/>
      <c r="H8" s="2"/>
      <c r="I8" s="2"/>
      <c r="J8" s="2">
        <v>18363000</v>
      </c>
      <c r="K8" s="2">
        <v>18363000</v>
      </c>
      <c r="L8" s="2">
        <v>18363000</v>
      </c>
      <c r="M8" s="2"/>
      <c r="N8" s="2"/>
      <c r="O8" s="2"/>
      <c r="P8" s="2"/>
      <c r="Q8" s="2"/>
      <c r="R8" s="2"/>
      <c r="S8" s="2">
        <v>22530000</v>
      </c>
      <c r="T8" s="2">
        <v>22530000</v>
      </c>
      <c r="U8" s="2">
        <v>22530000</v>
      </c>
      <c r="V8" s="2"/>
      <c r="W8" s="2"/>
      <c r="X8" s="2"/>
      <c r="Y8" s="2"/>
      <c r="Z8" s="2"/>
      <c r="AA8" s="2"/>
      <c r="AB8" s="560"/>
      <c r="AC8" s="383" t="s">
        <v>560</v>
      </c>
      <c r="AD8" s="564" t="s">
        <v>561</v>
      </c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533">
        <f t="shared" si="0"/>
        <v>40893000</v>
      </c>
      <c r="BA8" s="533">
        <f t="shared" si="1"/>
        <v>40893000</v>
      </c>
      <c r="BB8" s="533">
        <f t="shared" si="2"/>
        <v>40893000</v>
      </c>
    </row>
    <row r="9" spans="1:54" ht="15.6" x14ac:dyDescent="0.25">
      <c r="A9" s="376"/>
      <c r="B9" s="373" t="s">
        <v>562</v>
      </c>
      <c r="C9" s="90" t="s">
        <v>563</v>
      </c>
      <c r="D9" s="2">
        <v>239527700</v>
      </c>
      <c r="E9" s="2">
        <v>428970793</v>
      </c>
      <c r="F9" s="403">
        <v>433272509</v>
      </c>
      <c r="G9" s="2"/>
      <c r="H9" s="2"/>
      <c r="I9" s="2"/>
      <c r="J9" s="2"/>
      <c r="K9" s="2"/>
      <c r="L9" s="2"/>
      <c r="M9" s="377"/>
      <c r="N9" s="377"/>
      <c r="O9" s="574">
        <v>338000</v>
      </c>
      <c r="P9" s="377"/>
      <c r="Q9" s="377"/>
      <c r="R9" s="377"/>
      <c r="S9" s="377"/>
      <c r="T9" s="377"/>
      <c r="U9" s="377"/>
      <c r="V9" s="377"/>
      <c r="W9" s="377"/>
      <c r="X9" s="377"/>
      <c r="Y9" s="377"/>
      <c r="Z9" s="377"/>
      <c r="AA9" s="377"/>
      <c r="AB9" s="565"/>
      <c r="AC9" s="383" t="s">
        <v>562</v>
      </c>
      <c r="AD9" s="374" t="s">
        <v>563</v>
      </c>
      <c r="AE9" s="377"/>
      <c r="AF9" s="377"/>
      <c r="AG9" s="377"/>
      <c r="AH9" s="377"/>
      <c r="AI9" s="377"/>
      <c r="AJ9" s="377"/>
      <c r="AK9" s="377"/>
      <c r="AL9" s="377"/>
      <c r="AM9" s="377"/>
      <c r="AN9" s="377"/>
      <c r="AO9" s="377"/>
      <c r="AP9" s="377"/>
      <c r="AQ9" s="377"/>
      <c r="AR9" s="377"/>
      <c r="AS9" s="377"/>
      <c r="AT9" s="377"/>
      <c r="AU9" s="377"/>
      <c r="AV9" s="377"/>
      <c r="AW9" s="377"/>
      <c r="AX9" s="377"/>
      <c r="AY9" s="377"/>
      <c r="AZ9" s="533">
        <f t="shared" si="0"/>
        <v>239527700</v>
      </c>
      <c r="BA9" s="533">
        <f t="shared" si="1"/>
        <v>428970793</v>
      </c>
      <c r="BB9" s="533">
        <f t="shared" si="2"/>
        <v>433610509</v>
      </c>
    </row>
    <row r="10" spans="1:54" ht="15.6" x14ac:dyDescent="0.25">
      <c r="A10" s="376"/>
      <c r="B10" s="373" t="s">
        <v>564</v>
      </c>
      <c r="C10" s="90" t="s">
        <v>565</v>
      </c>
      <c r="D10" s="2"/>
      <c r="E10" s="2"/>
      <c r="F10" s="2"/>
      <c r="G10" s="2"/>
      <c r="H10" s="2">
        <v>3919000</v>
      </c>
      <c r="I10" s="2">
        <v>3919000</v>
      </c>
      <c r="J10" s="2"/>
      <c r="K10" s="2"/>
      <c r="L10" s="2"/>
      <c r="M10" s="377"/>
      <c r="N10" s="377"/>
      <c r="O10" s="6"/>
      <c r="P10" s="377"/>
      <c r="Q10" s="377"/>
      <c r="R10" s="377"/>
      <c r="S10" s="377"/>
      <c r="T10" s="377"/>
      <c r="U10" s="377"/>
      <c r="V10" s="377"/>
      <c r="W10" s="377"/>
      <c r="X10" s="377"/>
      <c r="Y10" s="377"/>
      <c r="Z10" s="377"/>
      <c r="AA10" s="377"/>
      <c r="AB10" s="565"/>
      <c r="AC10" s="383" t="s">
        <v>564</v>
      </c>
      <c r="AD10" s="374" t="s">
        <v>565</v>
      </c>
      <c r="AE10" s="377"/>
      <c r="AF10" s="377"/>
      <c r="AG10" s="377"/>
      <c r="AH10" s="377"/>
      <c r="AI10" s="377"/>
      <c r="AJ10" s="377"/>
      <c r="AK10" s="377"/>
      <c r="AL10" s="377"/>
      <c r="AM10" s="377"/>
      <c r="AN10" s="2"/>
      <c r="AO10" s="2"/>
      <c r="AP10" s="2"/>
      <c r="AQ10" s="2"/>
      <c r="AR10" s="2"/>
      <c r="AS10" s="2"/>
      <c r="AT10" s="2"/>
      <c r="AU10" s="2"/>
      <c r="AV10" s="2"/>
      <c r="AW10" s="2">
        <v>76852000</v>
      </c>
      <c r="AX10" s="2">
        <v>180853000</v>
      </c>
      <c r="AY10" s="2">
        <v>180853000</v>
      </c>
      <c r="AZ10" s="533">
        <f t="shared" si="0"/>
        <v>76852000</v>
      </c>
      <c r="BA10" s="533">
        <f t="shared" si="1"/>
        <v>184772000</v>
      </c>
      <c r="BB10" s="533">
        <f t="shared" si="2"/>
        <v>184772000</v>
      </c>
    </row>
    <row r="11" spans="1:54" ht="15.6" x14ac:dyDescent="0.25">
      <c r="A11" s="376"/>
      <c r="B11" s="406"/>
      <c r="C11" s="407" t="s">
        <v>566</v>
      </c>
      <c r="D11" s="408">
        <f t="shared" ref="D11:Z11" si="3">SUM(D6:D10)</f>
        <v>316175084</v>
      </c>
      <c r="E11" s="408">
        <f t="shared" si="3"/>
        <v>428970793</v>
      </c>
      <c r="F11" s="408">
        <f t="shared" si="3"/>
        <v>433272509</v>
      </c>
      <c r="G11" s="408">
        <f t="shared" si="3"/>
        <v>0</v>
      </c>
      <c r="H11" s="408">
        <f t="shared" si="3"/>
        <v>3919000</v>
      </c>
      <c r="I11" s="408">
        <f t="shared" ref="I11" si="4">SUM(I6:I10)</f>
        <v>3919000</v>
      </c>
      <c r="J11" s="408">
        <f t="shared" si="3"/>
        <v>18363000</v>
      </c>
      <c r="K11" s="408">
        <f t="shared" si="3"/>
        <v>18363000</v>
      </c>
      <c r="L11" s="408">
        <f t="shared" ref="L11" si="5">SUM(L6:L10)</f>
        <v>18363000</v>
      </c>
      <c r="M11" s="408">
        <f t="shared" si="3"/>
        <v>0</v>
      </c>
      <c r="N11" s="408">
        <f t="shared" si="3"/>
        <v>0</v>
      </c>
      <c r="O11" s="408">
        <f t="shared" ref="O11" si="6">SUM(O6:O10)</f>
        <v>338000</v>
      </c>
      <c r="P11" s="408">
        <f t="shared" si="3"/>
        <v>0</v>
      </c>
      <c r="Q11" s="408">
        <f t="shared" si="3"/>
        <v>0</v>
      </c>
      <c r="R11" s="408">
        <f t="shared" ref="R11" si="7">SUM(R6:R10)</f>
        <v>0</v>
      </c>
      <c r="S11" s="408">
        <f t="shared" si="3"/>
        <v>23429000</v>
      </c>
      <c r="T11" s="408">
        <f t="shared" si="3"/>
        <v>23429000</v>
      </c>
      <c r="U11" s="408">
        <f t="shared" ref="U11" si="8">SUM(U6:U10)</f>
        <v>23429000</v>
      </c>
      <c r="V11" s="408">
        <f t="shared" si="3"/>
        <v>0</v>
      </c>
      <c r="W11" s="408">
        <f t="shared" si="3"/>
        <v>0</v>
      </c>
      <c r="X11" s="408">
        <f t="shared" ref="X11" si="9">SUM(X6:X10)</f>
        <v>0</v>
      </c>
      <c r="Y11" s="408">
        <f t="shared" si="3"/>
        <v>0</v>
      </c>
      <c r="Z11" s="408">
        <f t="shared" si="3"/>
        <v>0</v>
      </c>
      <c r="AA11" s="408">
        <f t="shared" ref="AA11" si="10">SUM(AA6:AA10)</f>
        <v>0</v>
      </c>
      <c r="AB11" s="565"/>
      <c r="AC11" s="566"/>
      <c r="AD11" s="411" t="s">
        <v>566</v>
      </c>
      <c r="AE11" s="408">
        <f t="shared" ref="AE11:AY11" si="11">SUM(AE6:AE10)</f>
        <v>0</v>
      </c>
      <c r="AF11" s="408">
        <f t="shared" si="11"/>
        <v>0</v>
      </c>
      <c r="AG11" s="408">
        <f t="shared" si="11"/>
        <v>0</v>
      </c>
      <c r="AH11" s="408">
        <f t="shared" si="11"/>
        <v>0</v>
      </c>
      <c r="AI11" s="408">
        <f t="shared" si="11"/>
        <v>0</v>
      </c>
      <c r="AJ11" s="408">
        <f t="shared" si="11"/>
        <v>0</v>
      </c>
      <c r="AK11" s="408">
        <f t="shared" si="11"/>
        <v>0</v>
      </c>
      <c r="AL11" s="408">
        <f t="shared" si="11"/>
        <v>0</v>
      </c>
      <c r="AM11" s="408">
        <f t="shared" si="11"/>
        <v>0</v>
      </c>
      <c r="AN11" s="408">
        <f t="shared" si="11"/>
        <v>0</v>
      </c>
      <c r="AO11" s="408">
        <f t="shared" si="11"/>
        <v>0</v>
      </c>
      <c r="AP11" s="408">
        <f t="shared" si="11"/>
        <v>0</v>
      </c>
      <c r="AQ11" s="408">
        <f t="shared" si="11"/>
        <v>0</v>
      </c>
      <c r="AR11" s="408">
        <f t="shared" si="11"/>
        <v>0</v>
      </c>
      <c r="AS11" s="408">
        <f t="shared" si="11"/>
        <v>0</v>
      </c>
      <c r="AT11" s="408">
        <f t="shared" si="11"/>
        <v>0</v>
      </c>
      <c r="AU11" s="408">
        <f t="shared" si="11"/>
        <v>0</v>
      </c>
      <c r="AV11" s="408">
        <f t="shared" si="11"/>
        <v>0</v>
      </c>
      <c r="AW11" s="408">
        <f t="shared" si="11"/>
        <v>76852000</v>
      </c>
      <c r="AX11" s="408">
        <f t="shared" si="11"/>
        <v>180853000</v>
      </c>
      <c r="AY11" s="408">
        <f t="shared" si="11"/>
        <v>180853000</v>
      </c>
      <c r="AZ11" s="410">
        <f t="shared" si="0"/>
        <v>434819084</v>
      </c>
      <c r="BA11" s="410">
        <f t="shared" si="1"/>
        <v>655534793</v>
      </c>
      <c r="BB11" s="410">
        <f t="shared" si="2"/>
        <v>660174509</v>
      </c>
    </row>
    <row r="12" spans="1:54" ht="15.6" x14ac:dyDescent="0.25">
      <c r="A12" s="91" t="s">
        <v>567</v>
      </c>
      <c r="B12" s="90"/>
      <c r="C12" s="378" t="s">
        <v>568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378" t="s">
        <v>567</v>
      </c>
      <c r="AC12" s="374"/>
      <c r="AD12" s="378" t="s">
        <v>568</v>
      </c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533">
        <f t="shared" si="0"/>
        <v>0</v>
      </c>
      <c r="BA12" s="533">
        <f t="shared" si="1"/>
        <v>0</v>
      </c>
      <c r="BB12" s="533">
        <f t="shared" si="2"/>
        <v>0</v>
      </c>
    </row>
    <row r="13" spans="1:54" ht="15.6" x14ac:dyDescent="0.25">
      <c r="A13" s="67"/>
      <c r="B13" s="373" t="s">
        <v>569</v>
      </c>
      <c r="C13" s="374" t="s">
        <v>570</v>
      </c>
      <c r="D13" s="2"/>
      <c r="E13" s="2"/>
      <c r="F13" s="2"/>
      <c r="G13" s="2"/>
      <c r="H13" s="2"/>
      <c r="I13" s="2"/>
      <c r="J13" s="2">
        <v>890000</v>
      </c>
      <c r="K13" s="2">
        <v>29200898</v>
      </c>
      <c r="L13" s="2">
        <v>29200898</v>
      </c>
      <c r="M13" s="2"/>
      <c r="N13" s="2">
        <v>1131027</v>
      </c>
      <c r="O13" s="2">
        <v>1131027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561"/>
      <c r="AC13" s="383" t="s">
        <v>569</v>
      </c>
      <c r="AD13" s="374" t="s">
        <v>570</v>
      </c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533">
        <f t="shared" si="0"/>
        <v>890000</v>
      </c>
      <c r="BA13" s="533">
        <f t="shared" si="1"/>
        <v>30331925</v>
      </c>
      <c r="BB13" s="533">
        <f t="shared" si="2"/>
        <v>30331925</v>
      </c>
    </row>
    <row r="14" spans="1:54" ht="15.6" x14ac:dyDescent="0.25">
      <c r="A14" s="67"/>
      <c r="B14" s="373" t="s">
        <v>571</v>
      </c>
      <c r="C14" s="374" t="s">
        <v>572</v>
      </c>
      <c r="D14" s="2"/>
      <c r="E14" s="2"/>
      <c r="F14" s="2"/>
      <c r="G14" s="2"/>
      <c r="H14" s="2"/>
      <c r="I14" s="2"/>
      <c r="J14" s="2">
        <v>8100000</v>
      </c>
      <c r="K14" s="2">
        <v>23811798</v>
      </c>
      <c r="L14" s="403">
        <v>23807198</v>
      </c>
      <c r="M14" s="2"/>
      <c r="N14" s="2">
        <v>487600</v>
      </c>
      <c r="O14" s="403">
        <v>472440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561"/>
      <c r="AC14" s="383" t="s">
        <v>571</v>
      </c>
      <c r="AD14" s="374" t="s">
        <v>572</v>
      </c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533">
        <f t="shared" si="0"/>
        <v>8100000</v>
      </c>
      <c r="BA14" s="533">
        <f t="shared" si="1"/>
        <v>24299398</v>
      </c>
      <c r="BB14" s="533">
        <f t="shared" si="2"/>
        <v>24279638</v>
      </c>
    </row>
    <row r="15" spans="1:54" ht="15.6" x14ac:dyDescent="0.25">
      <c r="A15" s="67"/>
      <c r="B15" s="373" t="s">
        <v>573</v>
      </c>
      <c r="C15" s="374" t="s">
        <v>574</v>
      </c>
      <c r="D15" s="2">
        <v>1931393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>
        <v>25000</v>
      </c>
      <c r="T15" s="2">
        <v>25000</v>
      </c>
      <c r="U15" s="2">
        <v>25000</v>
      </c>
      <c r="V15" s="2"/>
      <c r="W15" s="2"/>
      <c r="X15" s="2"/>
      <c r="Y15" s="2"/>
      <c r="Z15" s="2"/>
      <c r="AA15" s="2"/>
      <c r="AB15" s="561"/>
      <c r="AC15" s="383" t="s">
        <v>573</v>
      </c>
      <c r="AD15" s="374" t="s">
        <v>574</v>
      </c>
      <c r="AE15" s="2"/>
      <c r="AF15" s="2"/>
      <c r="AG15" s="2"/>
      <c r="AH15" s="2"/>
      <c r="AI15" s="2"/>
      <c r="AJ15" s="2"/>
      <c r="AK15" s="2">
        <v>30000</v>
      </c>
      <c r="AL15" s="2">
        <v>30000</v>
      </c>
      <c r="AM15" s="2">
        <v>30000</v>
      </c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533">
        <f t="shared" si="0"/>
        <v>1986393</v>
      </c>
      <c r="BA15" s="533">
        <f t="shared" si="1"/>
        <v>55000</v>
      </c>
      <c r="BB15" s="533">
        <f t="shared" si="2"/>
        <v>55000</v>
      </c>
    </row>
    <row r="16" spans="1:54" ht="15.6" x14ac:dyDescent="0.25">
      <c r="A16" s="67"/>
      <c r="B16" s="373" t="s">
        <v>575</v>
      </c>
      <c r="C16" s="374" t="s">
        <v>576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561"/>
      <c r="AC16" s="383" t="s">
        <v>575</v>
      </c>
      <c r="AD16" s="374" t="s">
        <v>576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533">
        <f t="shared" si="0"/>
        <v>0</v>
      </c>
      <c r="BA16" s="533">
        <f t="shared" si="1"/>
        <v>0</v>
      </c>
      <c r="BB16" s="533">
        <f t="shared" si="2"/>
        <v>0</v>
      </c>
    </row>
    <row r="17" spans="1:54" ht="15.6" x14ac:dyDescent="0.25">
      <c r="A17" s="67"/>
      <c r="B17" s="406"/>
      <c r="C17" s="407" t="s">
        <v>577</v>
      </c>
      <c r="D17" s="410">
        <f t="shared" ref="D17:AY17" si="12">SUM(D13:D16)</f>
        <v>1931393</v>
      </c>
      <c r="E17" s="410">
        <f t="shared" si="12"/>
        <v>0</v>
      </c>
      <c r="F17" s="410">
        <f t="shared" ref="F17" si="13">SUM(F13:F16)</f>
        <v>0</v>
      </c>
      <c r="G17" s="410">
        <f t="shared" si="12"/>
        <v>0</v>
      </c>
      <c r="H17" s="410">
        <f t="shared" si="12"/>
        <v>0</v>
      </c>
      <c r="I17" s="410">
        <f t="shared" ref="I17" si="14">SUM(I13:I16)</f>
        <v>0</v>
      </c>
      <c r="J17" s="410">
        <f t="shared" si="12"/>
        <v>8990000</v>
      </c>
      <c r="K17" s="410">
        <f t="shared" si="12"/>
        <v>53012696</v>
      </c>
      <c r="L17" s="410">
        <f t="shared" ref="L17" si="15">SUM(L13:L16)</f>
        <v>53008096</v>
      </c>
      <c r="M17" s="410">
        <f t="shared" si="12"/>
        <v>0</v>
      </c>
      <c r="N17" s="410">
        <f t="shared" si="12"/>
        <v>1618627</v>
      </c>
      <c r="O17" s="410">
        <f t="shared" si="12"/>
        <v>1603467</v>
      </c>
      <c r="P17" s="410">
        <f t="shared" si="12"/>
        <v>0</v>
      </c>
      <c r="Q17" s="410">
        <f t="shared" si="12"/>
        <v>0</v>
      </c>
      <c r="R17" s="410">
        <f t="shared" si="12"/>
        <v>0</v>
      </c>
      <c r="S17" s="410">
        <f t="shared" si="12"/>
        <v>25000</v>
      </c>
      <c r="T17" s="410">
        <f t="shared" si="12"/>
        <v>25000</v>
      </c>
      <c r="U17" s="410">
        <f t="shared" si="12"/>
        <v>25000</v>
      </c>
      <c r="V17" s="410">
        <f t="shared" si="12"/>
        <v>0</v>
      </c>
      <c r="W17" s="410">
        <f t="shared" si="12"/>
        <v>0</v>
      </c>
      <c r="X17" s="410">
        <f t="shared" si="12"/>
        <v>0</v>
      </c>
      <c r="Y17" s="410">
        <f t="shared" si="12"/>
        <v>0</v>
      </c>
      <c r="Z17" s="410">
        <f t="shared" si="12"/>
        <v>0</v>
      </c>
      <c r="AA17" s="410">
        <f t="shared" si="12"/>
        <v>0</v>
      </c>
      <c r="AB17" s="561"/>
      <c r="AC17" s="566"/>
      <c r="AD17" s="411" t="s">
        <v>577</v>
      </c>
      <c r="AE17" s="410">
        <f t="shared" si="12"/>
        <v>0</v>
      </c>
      <c r="AF17" s="410">
        <f t="shared" si="12"/>
        <v>0</v>
      </c>
      <c r="AG17" s="410">
        <f t="shared" si="12"/>
        <v>0</v>
      </c>
      <c r="AH17" s="410">
        <f t="shared" si="12"/>
        <v>0</v>
      </c>
      <c r="AI17" s="410">
        <f t="shared" si="12"/>
        <v>0</v>
      </c>
      <c r="AJ17" s="410">
        <f t="shared" si="12"/>
        <v>0</v>
      </c>
      <c r="AK17" s="410">
        <f t="shared" si="12"/>
        <v>30000</v>
      </c>
      <c r="AL17" s="410">
        <f t="shared" si="12"/>
        <v>30000</v>
      </c>
      <c r="AM17" s="410">
        <f t="shared" si="12"/>
        <v>30000</v>
      </c>
      <c r="AN17" s="410">
        <f t="shared" si="12"/>
        <v>0</v>
      </c>
      <c r="AO17" s="410">
        <f t="shared" si="12"/>
        <v>0</v>
      </c>
      <c r="AP17" s="410">
        <f t="shared" si="12"/>
        <v>0</v>
      </c>
      <c r="AQ17" s="410">
        <f t="shared" si="12"/>
        <v>0</v>
      </c>
      <c r="AR17" s="410">
        <f t="shared" si="12"/>
        <v>0</v>
      </c>
      <c r="AS17" s="410">
        <f t="shared" si="12"/>
        <v>0</v>
      </c>
      <c r="AT17" s="410">
        <f t="shared" si="12"/>
        <v>0</v>
      </c>
      <c r="AU17" s="410">
        <f t="shared" si="12"/>
        <v>0</v>
      </c>
      <c r="AV17" s="410">
        <f t="shared" si="12"/>
        <v>0</v>
      </c>
      <c r="AW17" s="410">
        <f t="shared" si="12"/>
        <v>0</v>
      </c>
      <c r="AX17" s="410">
        <f t="shared" si="12"/>
        <v>0</v>
      </c>
      <c r="AY17" s="410">
        <f t="shared" si="12"/>
        <v>0</v>
      </c>
      <c r="AZ17" s="410">
        <f t="shared" si="0"/>
        <v>10976393</v>
      </c>
      <c r="BA17" s="410">
        <f t="shared" si="1"/>
        <v>54686323</v>
      </c>
      <c r="BB17" s="410">
        <f t="shared" si="2"/>
        <v>54666563</v>
      </c>
    </row>
    <row r="18" spans="1:54" ht="15.6" x14ac:dyDescent="0.25">
      <c r="A18" s="91" t="s">
        <v>578</v>
      </c>
      <c r="B18" s="90"/>
      <c r="C18" s="91" t="s">
        <v>579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378" t="s">
        <v>578</v>
      </c>
      <c r="AC18" s="374"/>
      <c r="AD18" s="378" t="s">
        <v>579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533">
        <f t="shared" si="0"/>
        <v>0</v>
      </c>
      <c r="BA18" s="533">
        <f t="shared" si="1"/>
        <v>0</v>
      </c>
      <c r="BB18" s="533">
        <f t="shared" si="2"/>
        <v>0</v>
      </c>
    </row>
    <row r="19" spans="1:54" ht="15.6" x14ac:dyDescent="0.25">
      <c r="A19" s="67"/>
      <c r="B19" s="373" t="s">
        <v>580</v>
      </c>
      <c r="C19" s="374" t="s">
        <v>581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>
        <v>472000</v>
      </c>
      <c r="T19" s="2">
        <v>472000</v>
      </c>
      <c r="U19" s="2">
        <v>472000</v>
      </c>
      <c r="V19" s="2"/>
      <c r="W19" s="2"/>
      <c r="X19" s="2"/>
      <c r="Y19" s="2"/>
      <c r="Z19" s="2"/>
      <c r="AA19" s="2"/>
      <c r="AB19" s="561"/>
      <c r="AC19" s="383" t="s">
        <v>580</v>
      </c>
      <c r="AD19" s="374" t="s">
        <v>581</v>
      </c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533">
        <f t="shared" si="0"/>
        <v>472000</v>
      </c>
      <c r="BA19" s="533">
        <f t="shared" si="1"/>
        <v>472000</v>
      </c>
      <c r="BB19" s="533">
        <f t="shared" si="2"/>
        <v>472000</v>
      </c>
    </row>
    <row r="20" spans="1:54" ht="15.6" x14ac:dyDescent="0.25">
      <c r="A20" s="67"/>
      <c r="B20" s="373" t="s">
        <v>582</v>
      </c>
      <c r="C20" s="374" t="s">
        <v>583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561"/>
      <c r="AC20" s="383" t="s">
        <v>582</v>
      </c>
      <c r="AD20" s="374" t="s">
        <v>583</v>
      </c>
      <c r="AE20" s="2"/>
      <c r="AF20" s="2"/>
      <c r="AG20" s="2"/>
      <c r="AH20" s="2"/>
      <c r="AI20" s="2"/>
      <c r="AJ20" s="2"/>
      <c r="AK20" s="2">
        <v>30000</v>
      </c>
      <c r="AL20" s="2">
        <v>30000</v>
      </c>
      <c r="AM20" s="2">
        <v>30000</v>
      </c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533">
        <f t="shared" si="0"/>
        <v>30000</v>
      </c>
      <c r="BA20" s="533">
        <f t="shared" si="1"/>
        <v>30000</v>
      </c>
      <c r="BB20" s="533">
        <f t="shared" si="2"/>
        <v>30000</v>
      </c>
    </row>
    <row r="21" spans="1:54" ht="15.6" x14ac:dyDescent="0.25">
      <c r="A21" s="67"/>
      <c r="B21" s="406"/>
      <c r="C21" s="407" t="s">
        <v>584</v>
      </c>
      <c r="D21" s="410">
        <f t="shared" ref="D21:AM21" si="16">SUM(D19:D20)</f>
        <v>0</v>
      </c>
      <c r="E21" s="410">
        <f t="shared" si="16"/>
        <v>0</v>
      </c>
      <c r="F21" s="410">
        <f t="shared" ref="F21" si="17">SUM(F19:F20)</f>
        <v>0</v>
      </c>
      <c r="G21" s="410">
        <f t="shared" si="16"/>
        <v>0</v>
      </c>
      <c r="H21" s="410">
        <f t="shared" si="16"/>
        <v>0</v>
      </c>
      <c r="I21" s="410">
        <f t="shared" ref="I21" si="18">SUM(I19:I20)</f>
        <v>0</v>
      </c>
      <c r="J21" s="410">
        <f t="shared" si="16"/>
        <v>0</v>
      </c>
      <c r="K21" s="410">
        <f t="shared" si="16"/>
        <v>0</v>
      </c>
      <c r="L21" s="410">
        <f t="shared" ref="L21" si="19">SUM(L19:L20)</f>
        <v>0</v>
      </c>
      <c r="M21" s="410">
        <f t="shared" si="16"/>
        <v>0</v>
      </c>
      <c r="N21" s="410">
        <f t="shared" si="16"/>
        <v>0</v>
      </c>
      <c r="O21" s="410">
        <f t="shared" si="16"/>
        <v>0</v>
      </c>
      <c r="P21" s="410">
        <f t="shared" si="16"/>
        <v>0</v>
      </c>
      <c r="Q21" s="410">
        <f t="shared" si="16"/>
        <v>0</v>
      </c>
      <c r="R21" s="410">
        <f t="shared" si="16"/>
        <v>0</v>
      </c>
      <c r="S21" s="410">
        <f t="shared" si="16"/>
        <v>472000</v>
      </c>
      <c r="T21" s="410">
        <f t="shared" si="16"/>
        <v>472000</v>
      </c>
      <c r="U21" s="410">
        <f t="shared" si="16"/>
        <v>472000</v>
      </c>
      <c r="V21" s="410">
        <f t="shared" si="16"/>
        <v>0</v>
      </c>
      <c r="W21" s="410">
        <f t="shared" si="16"/>
        <v>0</v>
      </c>
      <c r="X21" s="410">
        <f t="shared" si="16"/>
        <v>0</v>
      </c>
      <c r="Y21" s="410">
        <f t="shared" si="16"/>
        <v>0</v>
      </c>
      <c r="Z21" s="410">
        <f t="shared" si="16"/>
        <v>0</v>
      </c>
      <c r="AA21" s="410">
        <f t="shared" si="16"/>
        <v>0</v>
      </c>
      <c r="AB21" s="561"/>
      <c r="AC21" s="566"/>
      <c r="AD21" s="411" t="s">
        <v>584</v>
      </c>
      <c r="AE21" s="410">
        <f t="shared" si="16"/>
        <v>0</v>
      </c>
      <c r="AF21" s="410">
        <f t="shared" si="16"/>
        <v>0</v>
      </c>
      <c r="AG21" s="410">
        <f t="shared" si="16"/>
        <v>0</v>
      </c>
      <c r="AH21" s="410">
        <f t="shared" si="16"/>
        <v>0</v>
      </c>
      <c r="AI21" s="410">
        <f t="shared" si="16"/>
        <v>0</v>
      </c>
      <c r="AJ21" s="410">
        <f t="shared" si="16"/>
        <v>0</v>
      </c>
      <c r="AK21" s="410">
        <f t="shared" si="16"/>
        <v>30000</v>
      </c>
      <c r="AL21" s="410">
        <f t="shared" si="16"/>
        <v>30000</v>
      </c>
      <c r="AM21" s="410">
        <f t="shared" si="16"/>
        <v>30000</v>
      </c>
      <c r="AN21" s="410">
        <f t="shared" ref="AN21:AU21" si="20">SUM(AN17:AN20)</f>
        <v>0</v>
      </c>
      <c r="AO21" s="410">
        <f t="shared" si="20"/>
        <v>0</v>
      </c>
      <c r="AP21" s="410">
        <f t="shared" ref="AP21" si="21">SUM(AP19:AP20)</f>
        <v>0</v>
      </c>
      <c r="AQ21" s="410">
        <f t="shared" si="20"/>
        <v>0</v>
      </c>
      <c r="AR21" s="410">
        <f t="shared" si="20"/>
        <v>0</v>
      </c>
      <c r="AS21" s="410">
        <f t="shared" ref="AS21" si="22">SUM(AS19:AS20)</f>
        <v>0</v>
      </c>
      <c r="AT21" s="410">
        <f t="shared" si="20"/>
        <v>0</v>
      </c>
      <c r="AU21" s="410">
        <f t="shared" si="20"/>
        <v>0</v>
      </c>
      <c r="AV21" s="410">
        <f t="shared" ref="AV21" si="23">SUM(AV19:AV20)</f>
        <v>0</v>
      </c>
      <c r="AW21" s="410">
        <f>SUM(AW19:AW20)</f>
        <v>0</v>
      </c>
      <c r="AX21" s="410">
        <f>SUM(AX19:AX20)</f>
        <v>0</v>
      </c>
      <c r="AY21" s="410">
        <f t="shared" ref="AY21" si="24">SUM(AY19:AY20)</f>
        <v>0</v>
      </c>
      <c r="AZ21" s="410">
        <f t="shared" si="0"/>
        <v>502000</v>
      </c>
      <c r="BA21" s="410">
        <f t="shared" si="1"/>
        <v>502000</v>
      </c>
      <c r="BB21" s="410">
        <f t="shared" si="2"/>
        <v>502000</v>
      </c>
    </row>
    <row r="22" spans="1:54" ht="15.6" x14ac:dyDescent="0.25">
      <c r="A22" s="379" t="s">
        <v>585</v>
      </c>
      <c r="B22" s="90"/>
      <c r="C22" s="91" t="s">
        <v>586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567" t="s">
        <v>585</v>
      </c>
      <c r="AC22" s="374"/>
      <c r="AD22" s="378" t="s">
        <v>586</v>
      </c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533">
        <f t="shared" si="0"/>
        <v>0</v>
      </c>
      <c r="BA22" s="533">
        <f t="shared" si="1"/>
        <v>0</v>
      </c>
      <c r="BB22" s="533">
        <f t="shared" si="2"/>
        <v>0</v>
      </c>
    </row>
    <row r="23" spans="1:54" ht="15.6" x14ac:dyDescent="0.25">
      <c r="A23" s="376"/>
      <c r="B23" s="373" t="s">
        <v>587</v>
      </c>
      <c r="C23" s="90" t="s">
        <v>588</v>
      </c>
      <c r="D23" s="2"/>
      <c r="E23" s="2"/>
      <c r="F23" s="2"/>
      <c r="G23" s="2"/>
      <c r="H23" s="2"/>
      <c r="I23" s="2"/>
      <c r="J23" s="2"/>
      <c r="K23" s="2"/>
      <c r="L23" s="2"/>
      <c r="M23" s="377"/>
      <c r="N23" s="377"/>
      <c r="O23" s="2"/>
      <c r="P23" s="377"/>
      <c r="Q23" s="377"/>
      <c r="R23" s="2"/>
      <c r="S23" s="377"/>
      <c r="T23" s="377"/>
      <c r="U23" s="2"/>
      <c r="V23" s="377"/>
      <c r="W23" s="377"/>
      <c r="X23" s="2"/>
      <c r="Y23" s="377"/>
      <c r="Z23" s="377"/>
      <c r="AA23" s="2"/>
      <c r="AB23" s="565"/>
      <c r="AC23" s="383" t="s">
        <v>587</v>
      </c>
      <c r="AD23" s="374" t="s">
        <v>588</v>
      </c>
      <c r="AE23" s="377"/>
      <c r="AF23" s="377"/>
      <c r="AG23" s="2"/>
      <c r="AH23" s="2">
        <v>1500000</v>
      </c>
      <c r="AI23" s="2">
        <v>1500000</v>
      </c>
      <c r="AJ23" s="2">
        <v>1500000</v>
      </c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533">
        <f t="shared" si="0"/>
        <v>1500000</v>
      </c>
      <c r="BA23" s="533">
        <f t="shared" si="1"/>
        <v>1500000</v>
      </c>
      <c r="BB23" s="533">
        <f t="shared" si="2"/>
        <v>1500000</v>
      </c>
    </row>
    <row r="24" spans="1:54" ht="15.6" x14ac:dyDescent="0.25">
      <c r="A24" s="67"/>
      <c r="B24" s="373" t="s">
        <v>589</v>
      </c>
      <c r="C24" s="374" t="s">
        <v>590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13891365</v>
      </c>
      <c r="U24" s="2">
        <v>13891365</v>
      </c>
      <c r="V24" s="2"/>
      <c r="W24" s="2"/>
      <c r="X24" s="2"/>
      <c r="Y24" s="2"/>
      <c r="Z24" s="2"/>
      <c r="AA24" s="2"/>
      <c r="AB24" s="561"/>
      <c r="AC24" s="383" t="s">
        <v>589</v>
      </c>
      <c r="AD24" s="374" t="s">
        <v>590</v>
      </c>
      <c r="AE24" s="2"/>
      <c r="AF24" s="2"/>
      <c r="AG24" s="2"/>
      <c r="AH24" s="2"/>
      <c r="AI24" s="2"/>
      <c r="AJ24" s="2"/>
      <c r="AK24" s="2">
        <v>131000</v>
      </c>
      <c r="AL24" s="2">
        <v>131000</v>
      </c>
      <c r="AM24" s="403">
        <v>23954738</v>
      </c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533">
        <f t="shared" si="0"/>
        <v>131000</v>
      </c>
      <c r="BA24" s="533">
        <f t="shared" si="1"/>
        <v>14022365</v>
      </c>
      <c r="BB24" s="533">
        <f t="shared" si="2"/>
        <v>37846103</v>
      </c>
    </row>
    <row r="25" spans="1:54" ht="15.6" x14ac:dyDescent="0.25">
      <c r="A25" s="67"/>
      <c r="B25" s="373" t="s">
        <v>591</v>
      </c>
      <c r="C25" s="374" t="s">
        <v>592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561"/>
      <c r="AC25" s="383" t="s">
        <v>591</v>
      </c>
      <c r="AD25" s="374" t="s">
        <v>592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533">
        <f t="shared" si="0"/>
        <v>0</v>
      </c>
      <c r="BA25" s="533">
        <f t="shared" si="1"/>
        <v>0</v>
      </c>
      <c r="BB25" s="533">
        <f t="shared" si="2"/>
        <v>0</v>
      </c>
    </row>
    <row r="26" spans="1:54" ht="15.6" x14ac:dyDescent="0.25">
      <c r="A26" s="67"/>
      <c r="B26" s="373" t="s">
        <v>593</v>
      </c>
      <c r="C26" s="374" t="s">
        <v>594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561"/>
      <c r="AC26" s="383" t="s">
        <v>593</v>
      </c>
      <c r="AD26" s="374" t="s">
        <v>594</v>
      </c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533">
        <f t="shared" si="0"/>
        <v>0</v>
      </c>
      <c r="BA26" s="533">
        <f t="shared" si="1"/>
        <v>0</v>
      </c>
      <c r="BB26" s="533">
        <f t="shared" si="2"/>
        <v>0</v>
      </c>
    </row>
    <row r="27" spans="1:54" ht="15.6" x14ac:dyDescent="0.25">
      <c r="A27" s="67"/>
      <c r="B27" s="373" t="s">
        <v>595</v>
      </c>
      <c r="C27" s="374" t="s">
        <v>596</v>
      </c>
      <c r="D27" s="2"/>
      <c r="E27" s="2"/>
      <c r="F27" s="2"/>
      <c r="G27" s="2"/>
      <c r="H27" s="2"/>
      <c r="I27" s="2"/>
      <c r="J27" s="2"/>
      <c r="K27" s="2">
        <v>2200110</v>
      </c>
      <c r="L27" s="403">
        <v>0</v>
      </c>
      <c r="M27" s="2"/>
      <c r="N27" s="2">
        <v>2625090</v>
      </c>
      <c r="O27" s="403">
        <v>0</v>
      </c>
      <c r="P27" s="2"/>
      <c r="Q27" s="2"/>
      <c r="R27" s="2"/>
      <c r="S27" s="2">
        <v>550000</v>
      </c>
      <c r="T27" s="2">
        <v>550000</v>
      </c>
      <c r="U27" s="2">
        <v>550000</v>
      </c>
      <c r="V27" s="2"/>
      <c r="W27" s="2"/>
      <c r="X27" s="2"/>
      <c r="Y27" s="2"/>
      <c r="Z27" s="2"/>
      <c r="AA27" s="403">
        <v>2821610</v>
      </c>
      <c r="AB27" s="561"/>
      <c r="AC27" s="383" t="s">
        <v>595</v>
      </c>
      <c r="AD27" s="374" t="s">
        <v>596</v>
      </c>
      <c r="AE27" s="2"/>
      <c r="AF27" s="2"/>
      <c r="AG27" s="2"/>
      <c r="AH27" s="2"/>
      <c r="AI27" s="2"/>
      <c r="AJ27" s="2"/>
      <c r="AK27" s="2">
        <v>450000</v>
      </c>
      <c r="AL27" s="2">
        <v>450000</v>
      </c>
      <c r="AM27" s="403">
        <v>3671590</v>
      </c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533">
        <f t="shared" si="0"/>
        <v>1000000</v>
      </c>
      <c r="BA27" s="533">
        <f t="shared" si="1"/>
        <v>5825200</v>
      </c>
      <c r="BB27" s="533">
        <f t="shared" si="2"/>
        <v>7043200</v>
      </c>
    </row>
    <row r="28" spans="1:54" ht="15.6" x14ac:dyDescent="0.25">
      <c r="A28" s="67"/>
      <c r="B28" s="406"/>
      <c r="C28" s="411" t="s">
        <v>597</v>
      </c>
      <c r="D28" s="410">
        <f t="shared" ref="D28:AM28" si="25">SUM(D23:D27)</f>
        <v>0</v>
      </c>
      <c r="E28" s="410">
        <f t="shared" si="25"/>
        <v>0</v>
      </c>
      <c r="F28" s="410">
        <f t="shared" ref="F28" si="26">SUM(F23:F27)</f>
        <v>0</v>
      </c>
      <c r="G28" s="410">
        <f t="shared" si="25"/>
        <v>0</v>
      </c>
      <c r="H28" s="410">
        <f t="shared" si="25"/>
        <v>0</v>
      </c>
      <c r="I28" s="410">
        <f t="shared" ref="I28" si="27">SUM(I23:I27)</f>
        <v>0</v>
      </c>
      <c r="J28" s="410">
        <f t="shared" si="25"/>
        <v>0</v>
      </c>
      <c r="K28" s="410">
        <f t="shared" si="25"/>
        <v>2200110</v>
      </c>
      <c r="L28" s="410">
        <f t="shared" ref="L28" si="28">SUM(L23:L27)</f>
        <v>0</v>
      </c>
      <c r="M28" s="410">
        <f t="shared" si="25"/>
        <v>0</v>
      </c>
      <c r="N28" s="410">
        <f t="shared" si="25"/>
        <v>2625090</v>
      </c>
      <c r="O28" s="410">
        <f t="shared" si="25"/>
        <v>0</v>
      </c>
      <c r="P28" s="410">
        <f t="shared" si="25"/>
        <v>0</v>
      </c>
      <c r="Q28" s="410">
        <f t="shared" si="25"/>
        <v>0</v>
      </c>
      <c r="R28" s="410">
        <f t="shared" si="25"/>
        <v>0</v>
      </c>
      <c r="S28" s="410">
        <f t="shared" si="25"/>
        <v>550000</v>
      </c>
      <c r="T28" s="410">
        <f t="shared" si="25"/>
        <v>14441365</v>
      </c>
      <c r="U28" s="410">
        <f t="shared" si="25"/>
        <v>14441365</v>
      </c>
      <c r="V28" s="410">
        <f t="shared" si="25"/>
        <v>0</v>
      </c>
      <c r="W28" s="410">
        <f t="shared" si="25"/>
        <v>0</v>
      </c>
      <c r="X28" s="410">
        <f t="shared" si="25"/>
        <v>0</v>
      </c>
      <c r="Y28" s="410">
        <f t="shared" si="25"/>
        <v>0</v>
      </c>
      <c r="Z28" s="410">
        <f t="shared" si="25"/>
        <v>0</v>
      </c>
      <c r="AA28" s="410">
        <f t="shared" si="25"/>
        <v>2821610</v>
      </c>
      <c r="AB28" s="561"/>
      <c r="AC28" s="566"/>
      <c r="AD28" s="411" t="s">
        <v>597</v>
      </c>
      <c r="AE28" s="410">
        <f t="shared" si="25"/>
        <v>0</v>
      </c>
      <c r="AF28" s="410">
        <f t="shared" si="25"/>
        <v>0</v>
      </c>
      <c r="AG28" s="410">
        <f t="shared" si="25"/>
        <v>0</v>
      </c>
      <c r="AH28" s="410">
        <f t="shared" si="25"/>
        <v>1500000</v>
      </c>
      <c r="AI28" s="410">
        <f t="shared" si="25"/>
        <v>1500000</v>
      </c>
      <c r="AJ28" s="410">
        <f t="shared" si="25"/>
        <v>1500000</v>
      </c>
      <c r="AK28" s="410">
        <f t="shared" si="25"/>
        <v>581000</v>
      </c>
      <c r="AL28" s="410">
        <f t="shared" si="25"/>
        <v>581000</v>
      </c>
      <c r="AM28" s="410">
        <f t="shared" si="25"/>
        <v>27626328</v>
      </c>
      <c r="AN28" s="410">
        <f t="shared" ref="AN28:AU28" si="29">SUM(AN24:AN27)</f>
        <v>0</v>
      </c>
      <c r="AO28" s="410">
        <f t="shared" si="29"/>
        <v>0</v>
      </c>
      <c r="AP28" s="410">
        <f t="shared" ref="AP28" si="30">SUM(AP23:AP27)</f>
        <v>0</v>
      </c>
      <c r="AQ28" s="410">
        <f t="shared" si="29"/>
        <v>0</v>
      </c>
      <c r="AR28" s="410">
        <f t="shared" si="29"/>
        <v>0</v>
      </c>
      <c r="AS28" s="410">
        <f t="shared" ref="AS28" si="31">SUM(AS23:AS27)</f>
        <v>0</v>
      </c>
      <c r="AT28" s="410">
        <f t="shared" si="29"/>
        <v>0</v>
      </c>
      <c r="AU28" s="410">
        <f t="shared" si="29"/>
        <v>0</v>
      </c>
      <c r="AV28" s="410">
        <f t="shared" ref="AV28" si="32">SUM(AV23:AV27)</f>
        <v>0</v>
      </c>
      <c r="AW28" s="410">
        <f>SUM(AW23:AW27)</f>
        <v>0</v>
      </c>
      <c r="AX28" s="410">
        <f>SUM(AX23:AX27)</f>
        <v>0</v>
      </c>
      <c r="AY28" s="410">
        <f t="shared" ref="AY28" si="33">SUM(AY23:AY27)</f>
        <v>0</v>
      </c>
      <c r="AZ28" s="410">
        <f t="shared" si="0"/>
        <v>2631000</v>
      </c>
      <c r="BA28" s="410">
        <f t="shared" si="1"/>
        <v>21347565</v>
      </c>
      <c r="BB28" s="410">
        <f t="shared" si="2"/>
        <v>46389303</v>
      </c>
    </row>
    <row r="29" spans="1:54" ht="15.6" x14ac:dyDescent="0.25">
      <c r="A29" s="379" t="s">
        <v>598</v>
      </c>
      <c r="B29" s="90"/>
      <c r="C29" s="91" t="s">
        <v>599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567" t="s">
        <v>598</v>
      </c>
      <c r="AC29" s="374"/>
      <c r="AD29" s="378" t="s">
        <v>599</v>
      </c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533">
        <f t="shared" si="0"/>
        <v>0</v>
      </c>
      <c r="BA29" s="533">
        <f t="shared" si="1"/>
        <v>0</v>
      </c>
      <c r="BB29" s="533">
        <f t="shared" si="2"/>
        <v>0</v>
      </c>
    </row>
    <row r="30" spans="1:54" ht="15.6" x14ac:dyDescent="0.25">
      <c r="A30" s="379"/>
      <c r="B30" s="373" t="s">
        <v>600</v>
      </c>
      <c r="C30" s="90" t="s">
        <v>601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567"/>
      <c r="AC30" s="383" t="s">
        <v>600</v>
      </c>
      <c r="AD30" s="374" t="s">
        <v>601</v>
      </c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533">
        <f t="shared" si="0"/>
        <v>0</v>
      </c>
      <c r="BA30" s="533">
        <f t="shared" si="1"/>
        <v>0</v>
      </c>
      <c r="BB30" s="533">
        <f t="shared" si="2"/>
        <v>0</v>
      </c>
    </row>
    <row r="31" spans="1:54" ht="15.6" x14ac:dyDescent="0.25">
      <c r="A31" s="67"/>
      <c r="B31" s="373" t="s">
        <v>602</v>
      </c>
      <c r="C31" s="374" t="s">
        <v>603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561"/>
      <c r="AC31" s="383" t="s">
        <v>602</v>
      </c>
      <c r="AD31" s="374" t="s">
        <v>603</v>
      </c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533">
        <f t="shared" si="0"/>
        <v>0</v>
      </c>
      <c r="BA31" s="533">
        <f t="shared" si="1"/>
        <v>0</v>
      </c>
      <c r="BB31" s="533">
        <f t="shared" si="2"/>
        <v>0</v>
      </c>
    </row>
    <row r="32" spans="1:54" ht="15.6" x14ac:dyDescent="0.25">
      <c r="A32" s="67"/>
      <c r="B32" s="373" t="s">
        <v>604</v>
      </c>
      <c r="C32" s="374" t="s">
        <v>605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561"/>
      <c r="AC32" s="383" t="s">
        <v>604</v>
      </c>
      <c r="AD32" s="374" t="s">
        <v>605</v>
      </c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533">
        <f t="shared" si="0"/>
        <v>0</v>
      </c>
      <c r="BA32" s="533">
        <f t="shared" si="1"/>
        <v>0</v>
      </c>
      <c r="BB32" s="533">
        <f t="shared" si="2"/>
        <v>0</v>
      </c>
    </row>
    <row r="33" spans="1:54" ht="15.6" x14ac:dyDescent="0.25">
      <c r="A33" s="67"/>
      <c r="B33" s="373" t="s">
        <v>606</v>
      </c>
      <c r="C33" s="374" t="s">
        <v>607</v>
      </c>
      <c r="D33" s="2"/>
      <c r="E33" s="2"/>
      <c r="F33" s="2"/>
      <c r="G33" s="2"/>
      <c r="H33" s="2"/>
      <c r="I33" s="2"/>
      <c r="J33" s="2">
        <v>4208000</v>
      </c>
      <c r="K33" s="2">
        <v>4208000</v>
      </c>
      <c r="L33" s="2">
        <v>4208000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561"/>
      <c r="AC33" s="383" t="s">
        <v>606</v>
      </c>
      <c r="AD33" s="374" t="s">
        <v>607</v>
      </c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533">
        <f t="shared" si="0"/>
        <v>4208000</v>
      </c>
      <c r="BA33" s="533">
        <f t="shared" si="1"/>
        <v>4208000</v>
      </c>
      <c r="BB33" s="533">
        <f t="shared" si="2"/>
        <v>4208000</v>
      </c>
    </row>
    <row r="34" spans="1:54" ht="15.6" x14ac:dyDescent="0.25">
      <c r="A34" s="67"/>
      <c r="B34" s="373" t="s">
        <v>608</v>
      </c>
      <c r="C34" s="374" t="s">
        <v>609</v>
      </c>
      <c r="D34" s="2"/>
      <c r="E34" s="2"/>
      <c r="F34" s="2"/>
      <c r="G34" s="2"/>
      <c r="H34" s="2"/>
      <c r="I34" s="2"/>
      <c r="J34" s="2">
        <v>152000</v>
      </c>
      <c r="K34" s="2">
        <v>152000</v>
      </c>
      <c r="L34" s="2">
        <v>152000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561"/>
      <c r="AC34" s="383" t="s">
        <v>608</v>
      </c>
      <c r="AD34" s="374" t="s">
        <v>609</v>
      </c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533">
        <f t="shared" si="0"/>
        <v>152000</v>
      </c>
      <c r="BA34" s="533">
        <f t="shared" si="1"/>
        <v>152000</v>
      </c>
      <c r="BB34" s="533">
        <f t="shared" si="2"/>
        <v>152000</v>
      </c>
    </row>
    <row r="35" spans="1:54" ht="15.6" x14ac:dyDescent="0.25">
      <c r="A35" s="67"/>
      <c r="B35" s="406"/>
      <c r="C35" s="411" t="s">
        <v>610</v>
      </c>
      <c r="D35" s="410">
        <f t="shared" ref="D35:AM35" si="34">SUM(D30:D34)</f>
        <v>0</v>
      </c>
      <c r="E35" s="410">
        <f t="shared" si="34"/>
        <v>0</v>
      </c>
      <c r="F35" s="410">
        <f t="shared" ref="F35" si="35">SUM(F30:F34)</f>
        <v>0</v>
      </c>
      <c r="G35" s="410">
        <f t="shared" si="34"/>
        <v>0</v>
      </c>
      <c r="H35" s="410">
        <f t="shared" si="34"/>
        <v>0</v>
      </c>
      <c r="I35" s="410">
        <f t="shared" ref="I35" si="36">SUM(I30:I34)</f>
        <v>0</v>
      </c>
      <c r="J35" s="410">
        <f t="shared" si="34"/>
        <v>4360000</v>
      </c>
      <c r="K35" s="410">
        <f t="shared" si="34"/>
        <v>4360000</v>
      </c>
      <c r="L35" s="410">
        <f t="shared" ref="L35" si="37">SUM(L30:L34)</f>
        <v>4360000</v>
      </c>
      <c r="M35" s="410">
        <f t="shared" si="34"/>
        <v>0</v>
      </c>
      <c r="N35" s="410">
        <f t="shared" si="34"/>
        <v>0</v>
      </c>
      <c r="O35" s="410">
        <f t="shared" si="34"/>
        <v>0</v>
      </c>
      <c r="P35" s="410">
        <f t="shared" si="34"/>
        <v>0</v>
      </c>
      <c r="Q35" s="410">
        <f t="shared" si="34"/>
        <v>0</v>
      </c>
      <c r="R35" s="410">
        <f t="shared" si="34"/>
        <v>0</v>
      </c>
      <c r="S35" s="410">
        <f t="shared" si="34"/>
        <v>0</v>
      </c>
      <c r="T35" s="410">
        <f t="shared" si="34"/>
        <v>0</v>
      </c>
      <c r="U35" s="410">
        <f t="shared" si="34"/>
        <v>0</v>
      </c>
      <c r="V35" s="410">
        <f t="shared" si="34"/>
        <v>0</v>
      </c>
      <c r="W35" s="410">
        <f t="shared" si="34"/>
        <v>0</v>
      </c>
      <c r="X35" s="410">
        <f t="shared" si="34"/>
        <v>0</v>
      </c>
      <c r="Y35" s="410">
        <f t="shared" si="34"/>
        <v>0</v>
      </c>
      <c r="Z35" s="410">
        <f t="shared" si="34"/>
        <v>0</v>
      </c>
      <c r="AA35" s="410">
        <f t="shared" si="34"/>
        <v>0</v>
      </c>
      <c r="AB35" s="561"/>
      <c r="AC35" s="566"/>
      <c r="AD35" s="411" t="s">
        <v>610</v>
      </c>
      <c r="AE35" s="410">
        <f t="shared" si="34"/>
        <v>0</v>
      </c>
      <c r="AF35" s="410">
        <f t="shared" si="34"/>
        <v>0</v>
      </c>
      <c r="AG35" s="410">
        <f t="shared" si="34"/>
        <v>0</v>
      </c>
      <c r="AH35" s="410">
        <f t="shared" si="34"/>
        <v>0</v>
      </c>
      <c r="AI35" s="410">
        <f t="shared" si="34"/>
        <v>0</v>
      </c>
      <c r="AJ35" s="410">
        <f t="shared" si="34"/>
        <v>0</v>
      </c>
      <c r="AK35" s="410">
        <f t="shared" si="34"/>
        <v>0</v>
      </c>
      <c r="AL35" s="410">
        <f t="shared" si="34"/>
        <v>0</v>
      </c>
      <c r="AM35" s="410">
        <f t="shared" si="34"/>
        <v>0</v>
      </c>
      <c r="AN35" s="410">
        <f t="shared" ref="AN35:AU35" si="38">SUM(AN31:AN34)</f>
        <v>0</v>
      </c>
      <c r="AO35" s="410">
        <f t="shared" si="38"/>
        <v>0</v>
      </c>
      <c r="AP35" s="410">
        <f t="shared" ref="AP35" si="39">SUM(AP30:AP34)</f>
        <v>0</v>
      </c>
      <c r="AQ35" s="410">
        <f t="shared" si="38"/>
        <v>0</v>
      </c>
      <c r="AR35" s="410">
        <f t="shared" si="38"/>
        <v>0</v>
      </c>
      <c r="AS35" s="410">
        <f t="shared" ref="AS35" si="40">SUM(AS30:AS34)</f>
        <v>0</v>
      </c>
      <c r="AT35" s="410">
        <f t="shared" si="38"/>
        <v>0</v>
      </c>
      <c r="AU35" s="410">
        <f t="shared" si="38"/>
        <v>0</v>
      </c>
      <c r="AV35" s="410">
        <f t="shared" ref="AV35" si="41">SUM(AV30:AV34)</f>
        <v>0</v>
      </c>
      <c r="AW35" s="410">
        <f>SUM(AW30:AW34)</f>
        <v>0</v>
      </c>
      <c r="AX35" s="410">
        <f>SUM(AX30:AX34)</f>
        <v>0</v>
      </c>
      <c r="AY35" s="410">
        <f t="shared" ref="AY35" si="42">SUM(AY30:AY34)</f>
        <v>0</v>
      </c>
      <c r="AZ35" s="410">
        <f t="shared" si="0"/>
        <v>4360000</v>
      </c>
      <c r="BA35" s="410">
        <f t="shared" si="1"/>
        <v>4360000</v>
      </c>
      <c r="BB35" s="410">
        <f t="shared" si="2"/>
        <v>4360000</v>
      </c>
    </row>
    <row r="36" spans="1:54" ht="15.6" x14ac:dyDescent="0.25">
      <c r="A36" s="379" t="s">
        <v>611</v>
      </c>
      <c r="B36" s="90"/>
      <c r="C36" s="91" t="s">
        <v>612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567" t="s">
        <v>611</v>
      </c>
      <c r="AC36" s="374"/>
      <c r="AD36" s="378" t="s">
        <v>612</v>
      </c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533">
        <f t="shared" si="0"/>
        <v>0</v>
      </c>
      <c r="BA36" s="533">
        <f t="shared" si="1"/>
        <v>0</v>
      </c>
      <c r="BB36" s="533">
        <f t="shared" si="2"/>
        <v>0</v>
      </c>
    </row>
    <row r="37" spans="1:54" ht="15.6" x14ac:dyDescent="0.25">
      <c r="A37" s="67"/>
      <c r="B37" s="373" t="s">
        <v>613</v>
      </c>
      <c r="C37" s="374" t="s">
        <v>614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561"/>
      <c r="AC37" s="383" t="s">
        <v>613</v>
      </c>
      <c r="AD37" s="374" t="s">
        <v>614</v>
      </c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533">
        <f t="shared" si="0"/>
        <v>0</v>
      </c>
      <c r="BA37" s="533">
        <f t="shared" si="1"/>
        <v>0</v>
      </c>
      <c r="BB37" s="533">
        <f t="shared" si="2"/>
        <v>0</v>
      </c>
    </row>
    <row r="38" spans="1:54" ht="15.6" x14ac:dyDescent="0.25">
      <c r="A38" s="67"/>
      <c r="B38" s="373" t="s">
        <v>615</v>
      </c>
      <c r="C38" s="374" t="s">
        <v>616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561"/>
      <c r="AC38" s="383" t="s">
        <v>615</v>
      </c>
      <c r="AD38" s="374" t="s">
        <v>616</v>
      </c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533">
        <f t="shared" si="0"/>
        <v>0</v>
      </c>
      <c r="BA38" s="533">
        <f t="shared" si="1"/>
        <v>0</v>
      </c>
      <c r="BB38" s="533">
        <f t="shared" si="2"/>
        <v>0</v>
      </c>
    </row>
    <row r="39" spans="1:54" ht="15.6" x14ac:dyDescent="0.25">
      <c r="A39" s="67"/>
      <c r="B39" s="373" t="s">
        <v>661</v>
      </c>
      <c r="C39" s="374" t="s">
        <v>618</v>
      </c>
      <c r="D39" s="2">
        <v>2796420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561"/>
      <c r="AC39" s="383" t="s">
        <v>617</v>
      </c>
      <c r="AD39" s="374" t="s">
        <v>618</v>
      </c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533">
        <f t="shared" si="0"/>
        <v>2796420</v>
      </c>
      <c r="BA39" s="533">
        <f t="shared" ref="BA39:BA63" si="43">SUM(E39+H39+K39+N39+Q39+T39+W39+Z39+AF39+AI39+AL39+AO39+AR39+AX39+AU39)</f>
        <v>0</v>
      </c>
      <c r="BB39" s="533">
        <f t="shared" ref="BB39:BB63" si="44">SUM(F39+I39+L39+O39+R39+U39+X39+AA39+AG39+AJ39+AM39+AP39+AS39+AY39+AV39)</f>
        <v>0</v>
      </c>
    </row>
    <row r="40" spans="1:54" ht="15.6" x14ac:dyDescent="0.25">
      <c r="A40" s="67"/>
      <c r="B40" s="373" t="s">
        <v>619</v>
      </c>
      <c r="C40" s="374" t="s">
        <v>620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561"/>
      <c r="AC40" s="383" t="s">
        <v>619</v>
      </c>
      <c r="AD40" s="374" t="s">
        <v>620</v>
      </c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533">
        <f t="shared" si="0"/>
        <v>0</v>
      </c>
      <c r="BA40" s="533">
        <f t="shared" si="43"/>
        <v>0</v>
      </c>
      <c r="BB40" s="533">
        <f t="shared" si="44"/>
        <v>0</v>
      </c>
    </row>
    <row r="41" spans="1:54" ht="15.6" x14ac:dyDescent="0.25">
      <c r="A41" s="376"/>
      <c r="B41" s="373" t="s">
        <v>621</v>
      </c>
      <c r="C41" s="90" t="s">
        <v>622</v>
      </c>
      <c r="D41" s="2"/>
      <c r="E41" s="2"/>
      <c r="F41" s="2"/>
      <c r="G41" s="2"/>
      <c r="H41" s="2"/>
      <c r="I41" s="2"/>
      <c r="J41" s="2"/>
      <c r="K41" s="2"/>
      <c r="L41" s="403">
        <v>250000</v>
      </c>
      <c r="M41" s="2"/>
      <c r="N41" s="2"/>
      <c r="O41" s="2"/>
      <c r="P41" s="377"/>
      <c r="Q41" s="377"/>
      <c r="R41" s="2"/>
      <c r="S41" s="2"/>
      <c r="T41" s="2"/>
      <c r="U41" s="2"/>
      <c r="V41" s="2"/>
      <c r="W41" s="2"/>
      <c r="X41" s="2"/>
      <c r="Y41" s="2"/>
      <c r="Z41" s="2"/>
      <c r="AA41" s="2"/>
      <c r="AB41" s="565"/>
      <c r="AC41" s="383" t="s">
        <v>621</v>
      </c>
      <c r="AD41" s="374" t="s">
        <v>622</v>
      </c>
      <c r="AE41" s="377"/>
      <c r="AF41" s="377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377"/>
      <c r="AX41" s="377"/>
      <c r="AY41" s="2"/>
      <c r="AZ41" s="533">
        <f t="shared" si="0"/>
        <v>0</v>
      </c>
      <c r="BA41" s="533">
        <f t="shared" si="43"/>
        <v>0</v>
      </c>
      <c r="BB41" s="533">
        <f t="shared" si="44"/>
        <v>250000</v>
      </c>
    </row>
    <row r="42" spans="1:54" ht="15.6" x14ac:dyDescent="0.25">
      <c r="A42" s="376"/>
      <c r="B42" s="406"/>
      <c r="C42" s="407" t="s">
        <v>623</v>
      </c>
      <c r="D42" s="410">
        <f t="shared" ref="D42:AM42" si="45">SUM(D37:D41)</f>
        <v>2796420</v>
      </c>
      <c r="E42" s="410">
        <f t="shared" si="45"/>
        <v>0</v>
      </c>
      <c r="F42" s="410">
        <f t="shared" ref="F42" si="46">SUM(F37:F41)</f>
        <v>0</v>
      </c>
      <c r="G42" s="410">
        <f t="shared" si="45"/>
        <v>0</v>
      </c>
      <c r="H42" s="410">
        <f t="shared" si="45"/>
        <v>0</v>
      </c>
      <c r="I42" s="410">
        <f t="shared" ref="I42" si="47">SUM(I37:I41)</f>
        <v>0</v>
      </c>
      <c r="J42" s="410">
        <f t="shared" si="45"/>
        <v>0</v>
      </c>
      <c r="K42" s="410">
        <f t="shared" si="45"/>
        <v>0</v>
      </c>
      <c r="L42" s="410">
        <f t="shared" ref="L42" si="48">SUM(L37:L41)</f>
        <v>250000</v>
      </c>
      <c r="M42" s="410">
        <f t="shared" si="45"/>
        <v>0</v>
      </c>
      <c r="N42" s="410">
        <f t="shared" si="45"/>
        <v>0</v>
      </c>
      <c r="O42" s="410">
        <f t="shared" si="45"/>
        <v>0</v>
      </c>
      <c r="P42" s="410">
        <f t="shared" si="45"/>
        <v>0</v>
      </c>
      <c r="Q42" s="410">
        <f t="shared" si="45"/>
        <v>0</v>
      </c>
      <c r="R42" s="410">
        <f t="shared" si="45"/>
        <v>0</v>
      </c>
      <c r="S42" s="410">
        <f t="shared" si="45"/>
        <v>0</v>
      </c>
      <c r="T42" s="410">
        <f t="shared" si="45"/>
        <v>0</v>
      </c>
      <c r="U42" s="410">
        <f t="shared" si="45"/>
        <v>0</v>
      </c>
      <c r="V42" s="410">
        <f t="shared" si="45"/>
        <v>0</v>
      </c>
      <c r="W42" s="410">
        <f t="shared" si="45"/>
        <v>0</v>
      </c>
      <c r="X42" s="410">
        <f t="shared" si="45"/>
        <v>0</v>
      </c>
      <c r="Y42" s="410">
        <f t="shared" si="45"/>
        <v>0</v>
      </c>
      <c r="Z42" s="410">
        <f t="shared" si="45"/>
        <v>0</v>
      </c>
      <c r="AA42" s="410">
        <f t="shared" si="45"/>
        <v>0</v>
      </c>
      <c r="AB42" s="565"/>
      <c r="AC42" s="566"/>
      <c r="AD42" s="411" t="s">
        <v>623</v>
      </c>
      <c r="AE42" s="410">
        <f t="shared" si="45"/>
        <v>0</v>
      </c>
      <c r="AF42" s="410">
        <f t="shared" si="45"/>
        <v>0</v>
      </c>
      <c r="AG42" s="410">
        <f t="shared" si="45"/>
        <v>0</v>
      </c>
      <c r="AH42" s="410">
        <f t="shared" si="45"/>
        <v>0</v>
      </c>
      <c r="AI42" s="410">
        <f t="shared" si="45"/>
        <v>0</v>
      </c>
      <c r="AJ42" s="410">
        <f t="shared" si="45"/>
        <v>0</v>
      </c>
      <c r="AK42" s="410">
        <f t="shared" si="45"/>
        <v>0</v>
      </c>
      <c r="AL42" s="410">
        <f t="shared" si="45"/>
        <v>0</v>
      </c>
      <c r="AM42" s="410">
        <f t="shared" si="45"/>
        <v>0</v>
      </c>
      <c r="AN42" s="410">
        <f t="shared" ref="AN42:AU42" si="49">SUM(AN38:AN41)</f>
        <v>0</v>
      </c>
      <c r="AO42" s="410">
        <f t="shared" si="49"/>
        <v>0</v>
      </c>
      <c r="AP42" s="410">
        <f t="shared" ref="AP42" si="50">SUM(AP37:AP41)</f>
        <v>0</v>
      </c>
      <c r="AQ42" s="410">
        <f t="shared" si="49"/>
        <v>0</v>
      </c>
      <c r="AR42" s="410">
        <f t="shared" si="49"/>
        <v>0</v>
      </c>
      <c r="AS42" s="410">
        <f t="shared" ref="AS42" si="51">SUM(AS37:AS41)</f>
        <v>0</v>
      </c>
      <c r="AT42" s="410">
        <f t="shared" si="49"/>
        <v>0</v>
      </c>
      <c r="AU42" s="410">
        <f t="shared" si="49"/>
        <v>0</v>
      </c>
      <c r="AV42" s="410">
        <f t="shared" ref="AV42" si="52">SUM(AV37:AV41)</f>
        <v>0</v>
      </c>
      <c r="AW42" s="410">
        <f>SUM(AW37:AW41)</f>
        <v>0</v>
      </c>
      <c r="AX42" s="410">
        <f>SUM(AX37:AX41)</f>
        <v>0</v>
      </c>
      <c r="AY42" s="410">
        <f t="shared" ref="AY42" si="53">SUM(AY37:AY41)</f>
        <v>0</v>
      </c>
      <c r="AZ42" s="410">
        <f t="shared" si="0"/>
        <v>2796420</v>
      </c>
      <c r="BA42" s="410">
        <f t="shared" si="43"/>
        <v>0</v>
      </c>
      <c r="BB42" s="410">
        <f t="shared" si="44"/>
        <v>250000</v>
      </c>
    </row>
    <row r="43" spans="1:54" ht="15.6" x14ac:dyDescent="0.25">
      <c r="A43" s="379" t="s">
        <v>624</v>
      </c>
      <c r="B43" s="373"/>
      <c r="C43" s="380" t="s">
        <v>625</v>
      </c>
      <c r="D43" s="377"/>
      <c r="E43" s="377"/>
      <c r="F43" s="377"/>
      <c r="G43" s="377"/>
      <c r="H43" s="377"/>
      <c r="I43" s="377"/>
      <c r="J43" s="377"/>
      <c r="K43" s="377"/>
      <c r="L43" s="377"/>
      <c r="M43" s="377"/>
      <c r="N43" s="377"/>
      <c r="O43" s="377"/>
      <c r="P43" s="377"/>
      <c r="Q43" s="377"/>
      <c r="R43" s="377"/>
      <c r="S43" s="377"/>
      <c r="T43" s="377"/>
      <c r="U43" s="377"/>
      <c r="V43" s="377"/>
      <c r="W43" s="377"/>
      <c r="X43" s="377"/>
      <c r="Y43" s="377"/>
      <c r="Z43" s="377"/>
      <c r="AA43" s="377"/>
      <c r="AB43" s="567" t="s">
        <v>624</v>
      </c>
      <c r="AC43" s="383"/>
      <c r="AD43" s="568" t="s">
        <v>625</v>
      </c>
      <c r="AE43" s="377"/>
      <c r="AF43" s="377"/>
      <c r="AG43" s="377"/>
      <c r="AH43" s="377"/>
      <c r="AI43" s="377"/>
      <c r="AJ43" s="377"/>
      <c r="AK43" s="377"/>
      <c r="AL43" s="377"/>
      <c r="AM43" s="377"/>
      <c r="AN43" s="377"/>
      <c r="AO43" s="377"/>
      <c r="AP43" s="377"/>
      <c r="AQ43" s="377"/>
      <c r="AR43" s="377"/>
      <c r="AS43" s="377"/>
      <c r="AT43" s="377"/>
      <c r="AU43" s="377"/>
      <c r="AV43" s="377"/>
      <c r="AW43" s="377"/>
      <c r="AX43" s="377"/>
      <c r="AY43" s="377"/>
      <c r="AZ43" s="533">
        <f t="shared" si="0"/>
        <v>0</v>
      </c>
      <c r="BA43" s="533">
        <f t="shared" si="43"/>
        <v>0</v>
      </c>
      <c r="BB43" s="533">
        <f t="shared" si="44"/>
        <v>0</v>
      </c>
    </row>
    <row r="44" spans="1:54" ht="15.6" x14ac:dyDescent="0.25">
      <c r="A44" s="376"/>
      <c r="B44" s="373" t="s">
        <v>626</v>
      </c>
      <c r="C44" s="375" t="s">
        <v>712</v>
      </c>
      <c r="D44" s="2">
        <v>39098116</v>
      </c>
      <c r="E44" s="2"/>
      <c r="F44" s="2"/>
      <c r="G44" s="2"/>
      <c r="H44" s="2"/>
      <c r="I44" s="2"/>
      <c r="J44" s="377"/>
      <c r="K44" s="377"/>
      <c r="L44" s="377"/>
      <c r="M44" s="377"/>
      <c r="N44" s="377"/>
      <c r="O44" s="2"/>
      <c r="P44" s="377"/>
      <c r="Q44" s="377"/>
      <c r="R44" s="2"/>
      <c r="S44" s="377"/>
      <c r="T44" s="377"/>
      <c r="U44" s="2"/>
      <c r="V44" s="377"/>
      <c r="W44" s="377"/>
      <c r="X44" s="2"/>
      <c r="Y44" s="377"/>
      <c r="Z44" s="377"/>
      <c r="AA44" s="2"/>
      <c r="AB44" s="565"/>
      <c r="AC44" s="383" t="s">
        <v>626</v>
      </c>
      <c r="AD44" s="564" t="s">
        <v>712</v>
      </c>
      <c r="AE44" s="377"/>
      <c r="AF44" s="377"/>
      <c r="AG44" s="2"/>
      <c r="AH44" s="377"/>
      <c r="AI44" s="377"/>
      <c r="AJ44" s="2"/>
      <c r="AK44" s="377"/>
      <c r="AL44" s="377"/>
      <c r="AM44" s="2"/>
      <c r="AN44" s="377"/>
      <c r="AO44" s="377"/>
      <c r="AP44" s="2"/>
      <c r="AQ44" s="377"/>
      <c r="AR44" s="377"/>
      <c r="AS44" s="2"/>
      <c r="AT44" s="377"/>
      <c r="AU44" s="377"/>
      <c r="AV44" s="2"/>
      <c r="AW44" s="377"/>
      <c r="AX44" s="377"/>
      <c r="AY44" s="2"/>
      <c r="AZ44" s="533">
        <f t="shared" si="0"/>
        <v>39098116</v>
      </c>
      <c r="BA44" s="533">
        <f t="shared" si="43"/>
        <v>0</v>
      </c>
      <c r="BB44" s="533">
        <f t="shared" si="44"/>
        <v>0</v>
      </c>
    </row>
    <row r="45" spans="1:54" ht="15.6" x14ac:dyDescent="0.25">
      <c r="A45" s="376"/>
      <c r="B45" s="373" t="s">
        <v>628</v>
      </c>
      <c r="C45" s="375" t="s">
        <v>627</v>
      </c>
      <c r="D45" s="2">
        <v>5893333</v>
      </c>
      <c r="E45" s="2"/>
      <c r="F45" s="2"/>
      <c r="G45" s="2"/>
      <c r="H45" s="2"/>
      <c r="I45" s="2"/>
      <c r="J45" s="377"/>
      <c r="K45" s="377"/>
      <c r="L45" s="377"/>
      <c r="M45" s="377"/>
      <c r="N45" s="377"/>
      <c r="O45" s="2"/>
      <c r="P45" s="377"/>
      <c r="Q45" s="377"/>
      <c r="R45" s="2"/>
      <c r="S45" s="377"/>
      <c r="T45" s="377"/>
      <c r="U45" s="2"/>
      <c r="V45" s="377"/>
      <c r="W45" s="377"/>
      <c r="X45" s="2"/>
      <c r="Y45" s="377"/>
      <c r="Z45" s="377"/>
      <c r="AA45" s="2"/>
      <c r="AB45" s="565"/>
      <c r="AC45" s="383" t="s">
        <v>628</v>
      </c>
      <c r="AD45" s="564" t="s">
        <v>627</v>
      </c>
      <c r="AE45" s="377"/>
      <c r="AF45" s="377"/>
      <c r="AG45" s="2"/>
      <c r="AH45" s="377"/>
      <c r="AI45" s="377"/>
      <c r="AJ45" s="2"/>
      <c r="AK45" s="377"/>
      <c r="AL45" s="377"/>
      <c r="AM45" s="2"/>
      <c r="AN45" s="377"/>
      <c r="AO45" s="377"/>
      <c r="AP45" s="2"/>
      <c r="AQ45" s="377"/>
      <c r="AR45" s="377"/>
      <c r="AS45" s="2"/>
      <c r="AT45" s="377"/>
      <c r="AU45" s="377"/>
      <c r="AV45" s="2"/>
      <c r="AW45" s="377"/>
      <c r="AX45" s="377"/>
      <c r="AY45" s="2"/>
      <c r="AZ45" s="533">
        <f t="shared" si="0"/>
        <v>5893333</v>
      </c>
      <c r="BA45" s="533">
        <f t="shared" si="43"/>
        <v>0</v>
      </c>
      <c r="BB45" s="533">
        <f t="shared" si="44"/>
        <v>0</v>
      </c>
    </row>
    <row r="46" spans="1:54" ht="15.6" x14ac:dyDescent="0.25">
      <c r="A46" s="376"/>
      <c r="B46" s="373" t="s">
        <v>629</v>
      </c>
      <c r="C46" s="375" t="s">
        <v>630</v>
      </c>
      <c r="D46" s="2">
        <v>13821716</v>
      </c>
      <c r="E46" s="2"/>
      <c r="F46" s="2"/>
      <c r="G46" s="2"/>
      <c r="H46" s="2"/>
      <c r="I46" s="2"/>
      <c r="J46" s="377"/>
      <c r="K46" s="377"/>
      <c r="L46" s="377"/>
      <c r="M46" s="377"/>
      <c r="N46" s="377"/>
      <c r="O46" s="2"/>
      <c r="P46" s="377"/>
      <c r="Q46" s="377"/>
      <c r="R46" s="2"/>
      <c r="S46" s="377"/>
      <c r="T46" s="377"/>
      <c r="U46" s="2"/>
      <c r="V46" s="377"/>
      <c r="W46" s="377"/>
      <c r="X46" s="2"/>
      <c r="Y46" s="377"/>
      <c r="Z46" s="377"/>
      <c r="AA46" s="2"/>
      <c r="AB46" s="565"/>
      <c r="AC46" s="383" t="s">
        <v>629</v>
      </c>
      <c r="AD46" s="564" t="s">
        <v>630</v>
      </c>
      <c r="AE46" s="377"/>
      <c r="AF46" s="377"/>
      <c r="AG46" s="2"/>
      <c r="AH46" s="377"/>
      <c r="AI46" s="377"/>
      <c r="AJ46" s="2"/>
      <c r="AK46" s="377"/>
      <c r="AL46" s="377"/>
      <c r="AM46" s="2"/>
      <c r="AN46" s="377"/>
      <c r="AO46" s="377"/>
      <c r="AP46" s="2"/>
      <c r="AQ46" s="377"/>
      <c r="AR46" s="377"/>
      <c r="AS46" s="2"/>
      <c r="AT46" s="377"/>
      <c r="AU46" s="377"/>
      <c r="AV46" s="2"/>
      <c r="AW46" s="377"/>
      <c r="AX46" s="377"/>
      <c r="AY46" s="2"/>
      <c r="AZ46" s="533">
        <f t="shared" si="0"/>
        <v>13821716</v>
      </c>
      <c r="BA46" s="533">
        <f t="shared" si="43"/>
        <v>0</v>
      </c>
      <c r="BB46" s="533">
        <f t="shared" si="44"/>
        <v>0</v>
      </c>
    </row>
    <row r="47" spans="1:54" ht="15.6" x14ac:dyDescent="0.25">
      <c r="A47" s="376"/>
      <c r="B47" s="373"/>
      <c r="C47" s="375"/>
      <c r="D47" s="2"/>
      <c r="E47" s="2"/>
      <c r="F47" s="2"/>
      <c r="G47" s="2"/>
      <c r="H47" s="2"/>
      <c r="I47" s="2"/>
      <c r="J47" s="377"/>
      <c r="K47" s="377"/>
      <c r="L47" s="377"/>
      <c r="M47" s="377"/>
      <c r="N47" s="377"/>
      <c r="O47" s="2"/>
      <c r="P47" s="377"/>
      <c r="Q47" s="377"/>
      <c r="R47" s="2"/>
      <c r="S47" s="377"/>
      <c r="T47" s="377"/>
      <c r="U47" s="2"/>
      <c r="V47" s="377"/>
      <c r="W47" s="377"/>
      <c r="X47" s="2"/>
      <c r="Y47" s="377"/>
      <c r="Z47" s="377"/>
      <c r="AA47" s="2"/>
      <c r="AB47" s="565"/>
      <c r="AC47" s="383"/>
      <c r="AD47" s="564"/>
      <c r="AE47" s="377"/>
      <c r="AF47" s="377"/>
      <c r="AG47" s="2"/>
      <c r="AH47" s="377"/>
      <c r="AI47" s="377"/>
      <c r="AJ47" s="2"/>
      <c r="AK47" s="377"/>
      <c r="AL47" s="377"/>
      <c r="AM47" s="2"/>
      <c r="AN47" s="377"/>
      <c r="AO47" s="377"/>
      <c r="AP47" s="2"/>
      <c r="AQ47" s="377"/>
      <c r="AR47" s="377"/>
      <c r="AS47" s="2"/>
      <c r="AT47" s="377"/>
      <c r="AU47" s="377"/>
      <c r="AV47" s="2"/>
      <c r="AW47" s="377"/>
      <c r="AX47" s="377"/>
      <c r="AY47" s="2"/>
      <c r="AZ47" s="533">
        <f t="shared" si="0"/>
        <v>0</v>
      </c>
      <c r="BA47" s="533">
        <f t="shared" si="43"/>
        <v>0</v>
      </c>
      <c r="BB47" s="533">
        <f t="shared" si="44"/>
        <v>0</v>
      </c>
    </row>
    <row r="48" spans="1:54" ht="15.6" x14ac:dyDescent="0.25">
      <c r="A48" s="379"/>
      <c r="B48" s="407"/>
      <c r="C48" s="407" t="s">
        <v>631</v>
      </c>
      <c r="D48" s="410">
        <f t="shared" ref="D48:AY48" si="54">SUM(D44:D47)</f>
        <v>58813165</v>
      </c>
      <c r="E48" s="410">
        <f t="shared" si="54"/>
        <v>0</v>
      </c>
      <c r="F48" s="410">
        <f t="shared" ref="F48" si="55">SUM(F44:F47)</f>
        <v>0</v>
      </c>
      <c r="G48" s="410">
        <f t="shared" si="54"/>
        <v>0</v>
      </c>
      <c r="H48" s="410">
        <f t="shared" si="54"/>
        <v>0</v>
      </c>
      <c r="I48" s="410">
        <f t="shared" ref="I48" si="56">SUM(I44:I47)</f>
        <v>0</v>
      </c>
      <c r="J48" s="410">
        <f t="shared" si="54"/>
        <v>0</v>
      </c>
      <c r="K48" s="410">
        <f t="shared" si="54"/>
        <v>0</v>
      </c>
      <c r="L48" s="410">
        <f t="shared" ref="L48" si="57">SUM(L44:L47)</f>
        <v>0</v>
      </c>
      <c r="M48" s="410">
        <f t="shared" si="54"/>
        <v>0</v>
      </c>
      <c r="N48" s="410">
        <f t="shared" si="54"/>
        <v>0</v>
      </c>
      <c r="O48" s="410">
        <f t="shared" si="54"/>
        <v>0</v>
      </c>
      <c r="P48" s="410">
        <f t="shared" si="54"/>
        <v>0</v>
      </c>
      <c r="Q48" s="410">
        <f t="shared" si="54"/>
        <v>0</v>
      </c>
      <c r="R48" s="410">
        <f t="shared" si="54"/>
        <v>0</v>
      </c>
      <c r="S48" s="410">
        <f t="shared" si="54"/>
        <v>0</v>
      </c>
      <c r="T48" s="410">
        <f t="shared" si="54"/>
        <v>0</v>
      </c>
      <c r="U48" s="410">
        <f t="shared" si="54"/>
        <v>0</v>
      </c>
      <c r="V48" s="410">
        <f t="shared" si="54"/>
        <v>0</v>
      </c>
      <c r="W48" s="410">
        <f t="shared" si="54"/>
        <v>0</v>
      </c>
      <c r="X48" s="410">
        <f t="shared" si="54"/>
        <v>0</v>
      </c>
      <c r="Y48" s="410">
        <f t="shared" si="54"/>
        <v>0</v>
      </c>
      <c r="Z48" s="410">
        <f t="shared" si="54"/>
        <v>0</v>
      </c>
      <c r="AA48" s="410">
        <f t="shared" si="54"/>
        <v>0</v>
      </c>
      <c r="AB48" s="567"/>
      <c r="AC48" s="411"/>
      <c r="AD48" s="411" t="s">
        <v>631</v>
      </c>
      <c r="AE48" s="410">
        <f t="shared" si="54"/>
        <v>0</v>
      </c>
      <c r="AF48" s="410">
        <f t="shared" si="54"/>
        <v>0</v>
      </c>
      <c r="AG48" s="410">
        <f t="shared" si="54"/>
        <v>0</v>
      </c>
      <c r="AH48" s="410">
        <f t="shared" si="54"/>
        <v>0</v>
      </c>
      <c r="AI48" s="410">
        <f t="shared" si="54"/>
        <v>0</v>
      </c>
      <c r="AJ48" s="410">
        <f t="shared" si="54"/>
        <v>0</v>
      </c>
      <c r="AK48" s="410">
        <f t="shared" si="54"/>
        <v>0</v>
      </c>
      <c r="AL48" s="410">
        <f t="shared" si="54"/>
        <v>0</v>
      </c>
      <c r="AM48" s="410">
        <f t="shared" si="54"/>
        <v>0</v>
      </c>
      <c r="AN48" s="410">
        <f t="shared" si="54"/>
        <v>0</v>
      </c>
      <c r="AO48" s="410">
        <f t="shared" si="54"/>
        <v>0</v>
      </c>
      <c r="AP48" s="410">
        <f t="shared" si="54"/>
        <v>0</v>
      </c>
      <c r="AQ48" s="410">
        <f t="shared" si="54"/>
        <v>0</v>
      </c>
      <c r="AR48" s="410">
        <f t="shared" si="54"/>
        <v>0</v>
      </c>
      <c r="AS48" s="410">
        <f t="shared" si="54"/>
        <v>0</v>
      </c>
      <c r="AT48" s="410">
        <f t="shared" si="54"/>
        <v>0</v>
      </c>
      <c r="AU48" s="410">
        <f t="shared" si="54"/>
        <v>0</v>
      </c>
      <c r="AV48" s="410">
        <f t="shared" si="54"/>
        <v>0</v>
      </c>
      <c r="AW48" s="410">
        <f t="shared" si="54"/>
        <v>0</v>
      </c>
      <c r="AX48" s="410">
        <f t="shared" si="54"/>
        <v>0</v>
      </c>
      <c r="AY48" s="410">
        <f t="shared" si="54"/>
        <v>0</v>
      </c>
      <c r="AZ48" s="410">
        <f t="shared" si="0"/>
        <v>58813165</v>
      </c>
      <c r="BA48" s="410">
        <f t="shared" si="43"/>
        <v>0</v>
      </c>
      <c r="BB48" s="410">
        <f t="shared" si="44"/>
        <v>0</v>
      </c>
    </row>
    <row r="49" spans="1:54" ht="15.6" x14ac:dyDescent="0.25">
      <c r="A49" s="379" t="s">
        <v>18</v>
      </c>
      <c r="B49" s="90"/>
      <c r="C49" s="91" t="s">
        <v>632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567" t="s">
        <v>18</v>
      </c>
      <c r="AC49" s="374"/>
      <c r="AD49" s="378" t="s">
        <v>632</v>
      </c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533">
        <f t="shared" si="0"/>
        <v>0</v>
      </c>
      <c r="BA49" s="533">
        <f t="shared" si="43"/>
        <v>0</v>
      </c>
      <c r="BB49" s="533">
        <f t="shared" si="44"/>
        <v>0</v>
      </c>
    </row>
    <row r="50" spans="1:54" ht="15.6" x14ac:dyDescent="0.25">
      <c r="A50" s="379"/>
      <c r="B50" s="90">
        <v>101150</v>
      </c>
      <c r="C50" s="90" t="s">
        <v>633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567"/>
      <c r="AC50" s="374">
        <v>101150</v>
      </c>
      <c r="AD50" s="374" t="s">
        <v>633</v>
      </c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533">
        <f t="shared" si="0"/>
        <v>0</v>
      </c>
      <c r="BA50" s="533">
        <f t="shared" si="43"/>
        <v>0</v>
      </c>
      <c r="BB50" s="533">
        <f t="shared" si="44"/>
        <v>0</v>
      </c>
    </row>
    <row r="51" spans="1:54" ht="15.6" x14ac:dyDescent="0.25">
      <c r="A51" s="379"/>
      <c r="B51" s="373" t="s">
        <v>634</v>
      </c>
      <c r="C51" s="90" t="s">
        <v>635</v>
      </c>
      <c r="D51" s="2">
        <v>14853988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567"/>
      <c r="AC51" s="383" t="s">
        <v>634</v>
      </c>
      <c r="AD51" s="374" t="s">
        <v>635</v>
      </c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533">
        <f t="shared" si="0"/>
        <v>14853988</v>
      </c>
      <c r="BA51" s="533">
        <f t="shared" si="43"/>
        <v>0</v>
      </c>
      <c r="BB51" s="533">
        <f t="shared" si="44"/>
        <v>0</v>
      </c>
    </row>
    <row r="52" spans="1:54" ht="15.6" x14ac:dyDescent="0.25">
      <c r="A52" s="379"/>
      <c r="B52" s="373" t="s">
        <v>636</v>
      </c>
      <c r="C52" s="90" t="s">
        <v>637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567"/>
      <c r="AC52" s="383" t="s">
        <v>636</v>
      </c>
      <c r="AD52" s="374" t="s">
        <v>637</v>
      </c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533">
        <f t="shared" si="0"/>
        <v>0</v>
      </c>
      <c r="BA52" s="533">
        <f t="shared" si="43"/>
        <v>0</v>
      </c>
      <c r="BB52" s="533">
        <f t="shared" si="44"/>
        <v>0</v>
      </c>
    </row>
    <row r="53" spans="1:54" ht="15.6" x14ac:dyDescent="0.25">
      <c r="A53" s="379"/>
      <c r="B53" s="90">
        <v>104042</v>
      </c>
      <c r="C53" s="90" t="s">
        <v>638</v>
      </c>
      <c r="D53" s="2">
        <v>7500000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567"/>
      <c r="AC53" s="374">
        <v>104042</v>
      </c>
      <c r="AD53" s="374" t="s">
        <v>638</v>
      </c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533">
        <f t="shared" si="0"/>
        <v>7500000</v>
      </c>
      <c r="BA53" s="533">
        <f t="shared" si="43"/>
        <v>0</v>
      </c>
      <c r="BB53" s="533">
        <f t="shared" si="44"/>
        <v>0</v>
      </c>
    </row>
    <row r="54" spans="1:54" ht="15.6" x14ac:dyDescent="0.25">
      <c r="A54" s="379"/>
      <c r="B54" s="90">
        <v>104051</v>
      </c>
      <c r="C54" s="90" t="s">
        <v>639</v>
      </c>
      <c r="D54" s="2"/>
      <c r="E54" s="2"/>
      <c r="F54" s="2"/>
      <c r="G54" s="2"/>
      <c r="H54" s="2"/>
      <c r="I54" s="2"/>
      <c r="J54" s="2"/>
      <c r="K54" s="2"/>
      <c r="L54" s="403">
        <v>249400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567"/>
      <c r="AC54" s="374">
        <v>104051</v>
      </c>
      <c r="AD54" s="374" t="s">
        <v>639</v>
      </c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533">
        <f t="shared" si="0"/>
        <v>0</v>
      </c>
      <c r="BA54" s="533">
        <f t="shared" si="43"/>
        <v>0</v>
      </c>
      <c r="BB54" s="533">
        <f t="shared" si="44"/>
        <v>249400</v>
      </c>
    </row>
    <row r="55" spans="1:54" ht="15.6" x14ac:dyDescent="0.25">
      <c r="A55" s="379"/>
      <c r="B55" s="90">
        <v>105010</v>
      </c>
      <c r="C55" s="90" t="s">
        <v>640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567"/>
      <c r="AC55" s="374">
        <v>105010</v>
      </c>
      <c r="AD55" s="374" t="s">
        <v>640</v>
      </c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533">
        <f t="shared" si="0"/>
        <v>0</v>
      </c>
      <c r="BA55" s="533">
        <f t="shared" si="43"/>
        <v>0</v>
      </c>
      <c r="BB55" s="533">
        <f t="shared" si="44"/>
        <v>0</v>
      </c>
    </row>
    <row r="56" spans="1:54" ht="15.6" x14ac:dyDescent="0.25">
      <c r="A56" s="379"/>
      <c r="B56" s="90">
        <v>106020</v>
      </c>
      <c r="C56" s="90" t="s">
        <v>641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>
        <v>900000</v>
      </c>
      <c r="W56" s="2">
        <v>900000</v>
      </c>
      <c r="X56" s="2">
        <v>900000</v>
      </c>
      <c r="Y56" s="2"/>
      <c r="Z56" s="2"/>
      <c r="AA56" s="2"/>
      <c r="AB56" s="567"/>
      <c r="AC56" s="374">
        <v>106020</v>
      </c>
      <c r="AD56" s="374" t="s">
        <v>641</v>
      </c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533">
        <f t="shared" si="0"/>
        <v>900000</v>
      </c>
      <c r="BA56" s="533">
        <f t="shared" si="43"/>
        <v>900000</v>
      </c>
      <c r="BB56" s="533">
        <f t="shared" si="44"/>
        <v>900000</v>
      </c>
    </row>
    <row r="57" spans="1:54" ht="15.6" x14ac:dyDescent="0.25">
      <c r="A57" s="379"/>
      <c r="B57" s="373" t="s">
        <v>642</v>
      </c>
      <c r="C57" s="374" t="s">
        <v>643</v>
      </c>
      <c r="D57" s="2">
        <v>3875200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>
        <v>9789000</v>
      </c>
      <c r="T57" s="2">
        <v>9789000</v>
      </c>
      <c r="U57" s="2">
        <v>9789000</v>
      </c>
      <c r="V57" s="2"/>
      <c r="W57" s="2"/>
      <c r="X57" s="2"/>
      <c r="Y57" s="2"/>
      <c r="Z57" s="2"/>
      <c r="AA57" s="2"/>
      <c r="AB57" s="567"/>
      <c r="AC57" s="383" t="s">
        <v>642</v>
      </c>
      <c r="AD57" s="374" t="s">
        <v>643</v>
      </c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533">
        <f t="shared" si="0"/>
        <v>13664200</v>
      </c>
      <c r="BA57" s="533">
        <f t="shared" si="43"/>
        <v>9789000</v>
      </c>
      <c r="BB57" s="533">
        <f t="shared" si="44"/>
        <v>9789000</v>
      </c>
    </row>
    <row r="58" spans="1:54" ht="15.6" x14ac:dyDescent="0.25">
      <c r="A58" s="379"/>
      <c r="B58" s="90">
        <v>107052</v>
      </c>
      <c r="C58" s="90" t="s">
        <v>644</v>
      </c>
      <c r="D58" s="2">
        <v>18016085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567"/>
      <c r="AC58" s="374">
        <v>107052</v>
      </c>
      <c r="AD58" s="374" t="s">
        <v>644</v>
      </c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533">
        <f t="shared" si="0"/>
        <v>18016085</v>
      </c>
      <c r="BA58" s="533">
        <f t="shared" si="43"/>
        <v>0</v>
      </c>
      <c r="BB58" s="533">
        <f t="shared" si="44"/>
        <v>0</v>
      </c>
    </row>
    <row r="59" spans="1:54" ht="15.6" x14ac:dyDescent="0.25">
      <c r="A59" s="67"/>
      <c r="B59" s="373" t="s">
        <v>645</v>
      </c>
      <c r="C59" s="374" t="s">
        <v>646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561"/>
      <c r="AC59" s="383" t="s">
        <v>645</v>
      </c>
      <c r="AD59" s="374" t="s">
        <v>646</v>
      </c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533">
        <f t="shared" si="0"/>
        <v>0</v>
      </c>
      <c r="BA59" s="533">
        <f t="shared" si="43"/>
        <v>0</v>
      </c>
      <c r="BB59" s="533">
        <f t="shared" si="44"/>
        <v>0</v>
      </c>
    </row>
    <row r="60" spans="1:54" ht="15.6" x14ac:dyDescent="0.25">
      <c r="A60" s="67"/>
      <c r="B60" s="373" t="s">
        <v>647</v>
      </c>
      <c r="C60" s="374" t="s">
        <v>648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561"/>
      <c r="AC60" s="383" t="s">
        <v>647</v>
      </c>
      <c r="AD60" s="374" t="s">
        <v>648</v>
      </c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533">
        <f t="shared" si="0"/>
        <v>0</v>
      </c>
      <c r="BA60" s="533">
        <f t="shared" si="43"/>
        <v>0</v>
      </c>
      <c r="BB60" s="533">
        <f t="shared" si="44"/>
        <v>0</v>
      </c>
    </row>
    <row r="61" spans="1:54" ht="15.6" x14ac:dyDescent="0.25">
      <c r="A61" s="376"/>
      <c r="B61" s="406"/>
      <c r="C61" s="407" t="s">
        <v>649</v>
      </c>
      <c r="D61" s="410">
        <f t="shared" ref="D61:I61" si="58">SUM(D50:D60)</f>
        <v>44245273</v>
      </c>
      <c r="E61" s="410">
        <f t="shared" si="58"/>
        <v>0</v>
      </c>
      <c r="F61" s="410">
        <f t="shared" si="58"/>
        <v>0</v>
      </c>
      <c r="G61" s="410">
        <f t="shared" si="58"/>
        <v>0</v>
      </c>
      <c r="H61" s="410">
        <f t="shared" si="58"/>
        <v>0</v>
      </c>
      <c r="I61" s="410">
        <f t="shared" si="58"/>
        <v>0</v>
      </c>
      <c r="J61" s="410">
        <f t="shared" ref="J61:AL61" si="59">SUM(J50:J59)</f>
        <v>0</v>
      </c>
      <c r="K61" s="410">
        <f t="shared" si="59"/>
        <v>0</v>
      </c>
      <c r="L61" s="410">
        <f t="shared" ref="L61" si="60">SUM(L50:L59)</f>
        <v>249400</v>
      </c>
      <c r="M61" s="410">
        <f t="shared" si="59"/>
        <v>0</v>
      </c>
      <c r="N61" s="410">
        <f t="shared" si="59"/>
        <v>0</v>
      </c>
      <c r="O61" s="410">
        <f>SUM(O50:O60)</f>
        <v>0</v>
      </c>
      <c r="P61" s="410">
        <f t="shared" si="59"/>
        <v>0</v>
      </c>
      <c r="Q61" s="410">
        <f t="shared" si="59"/>
        <v>0</v>
      </c>
      <c r="R61" s="410">
        <f>SUM(R50:R60)</f>
        <v>0</v>
      </c>
      <c r="S61" s="410">
        <f t="shared" si="59"/>
        <v>9789000</v>
      </c>
      <c r="T61" s="410">
        <f t="shared" si="59"/>
        <v>9789000</v>
      </c>
      <c r="U61" s="410">
        <f>SUM(U50:U60)</f>
        <v>9789000</v>
      </c>
      <c r="V61" s="410">
        <f t="shared" si="59"/>
        <v>900000</v>
      </c>
      <c r="W61" s="410">
        <f t="shared" si="59"/>
        <v>900000</v>
      </c>
      <c r="X61" s="410">
        <f>SUM(X50:X60)</f>
        <v>900000</v>
      </c>
      <c r="Y61" s="410">
        <f t="shared" si="59"/>
        <v>0</v>
      </c>
      <c r="Z61" s="410">
        <f t="shared" si="59"/>
        <v>0</v>
      </c>
      <c r="AA61" s="410">
        <f>SUM(AA50:AA60)</f>
        <v>0</v>
      </c>
      <c r="AB61" s="565"/>
      <c r="AC61" s="566"/>
      <c r="AD61" s="411" t="s">
        <v>649</v>
      </c>
      <c r="AE61" s="410">
        <f t="shared" si="59"/>
        <v>0</v>
      </c>
      <c r="AF61" s="410">
        <f t="shared" si="59"/>
        <v>0</v>
      </c>
      <c r="AG61" s="410">
        <f>SUM(AG50:AG60)</f>
        <v>0</v>
      </c>
      <c r="AH61" s="410">
        <f t="shared" si="59"/>
        <v>0</v>
      </c>
      <c r="AI61" s="410">
        <f t="shared" si="59"/>
        <v>0</v>
      </c>
      <c r="AJ61" s="410">
        <f>SUM(AJ50:AJ60)</f>
        <v>0</v>
      </c>
      <c r="AK61" s="410">
        <f t="shared" si="59"/>
        <v>0</v>
      </c>
      <c r="AL61" s="410">
        <f t="shared" si="59"/>
        <v>0</v>
      </c>
      <c r="AM61" s="410">
        <f>SUM(AM50:AM60)</f>
        <v>0</v>
      </c>
      <c r="AN61" s="410">
        <f t="shared" ref="AN61:AU61" si="61">SUM(AN57:AN60)</f>
        <v>0</v>
      </c>
      <c r="AO61" s="410">
        <f t="shared" si="61"/>
        <v>0</v>
      </c>
      <c r="AP61" s="410">
        <f>SUM(AP50:AP60)</f>
        <v>0</v>
      </c>
      <c r="AQ61" s="410">
        <f t="shared" si="61"/>
        <v>0</v>
      </c>
      <c r="AR61" s="410">
        <f t="shared" si="61"/>
        <v>0</v>
      </c>
      <c r="AS61" s="410">
        <f>SUM(AS50:AS60)</f>
        <v>0</v>
      </c>
      <c r="AT61" s="410">
        <f t="shared" si="61"/>
        <v>0</v>
      </c>
      <c r="AU61" s="410">
        <f t="shared" si="61"/>
        <v>0</v>
      </c>
      <c r="AV61" s="410">
        <f>SUM(AV50:AV60)</f>
        <v>0</v>
      </c>
      <c r="AW61" s="410">
        <f>SUM(AW50:AW59)</f>
        <v>0</v>
      </c>
      <c r="AX61" s="410">
        <f>SUM(AX50:AX59)</f>
        <v>0</v>
      </c>
      <c r="AY61" s="410">
        <f>SUM(AY50:AY60)</f>
        <v>0</v>
      </c>
      <c r="AZ61" s="410">
        <f t="shared" si="0"/>
        <v>54934273</v>
      </c>
      <c r="BA61" s="410">
        <f t="shared" si="43"/>
        <v>10689000</v>
      </c>
      <c r="BB61" s="410">
        <f t="shared" si="44"/>
        <v>10938400</v>
      </c>
    </row>
    <row r="62" spans="1:54" ht="15.6" x14ac:dyDescent="0.25">
      <c r="A62" s="376"/>
      <c r="B62" s="386" t="s">
        <v>650</v>
      </c>
      <c r="C62" s="387" t="s">
        <v>651</v>
      </c>
      <c r="D62" s="413"/>
      <c r="E62" s="413"/>
      <c r="F62" s="413"/>
      <c r="G62" s="413"/>
      <c r="H62" s="413"/>
      <c r="I62" s="413"/>
      <c r="J62" s="413"/>
      <c r="K62" s="413"/>
      <c r="L62" s="413"/>
      <c r="M62" s="413"/>
      <c r="N62" s="413"/>
      <c r="O62" s="413"/>
      <c r="P62" s="534">
        <v>360000000</v>
      </c>
      <c r="Q62" s="534">
        <v>360000000</v>
      </c>
      <c r="R62" s="575">
        <v>360000000</v>
      </c>
      <c r="S62" s="413"/>
      <c r="T62" s="413"/>
      <c r="U62" s="413"/>
      <c r="V62" s="413"/>
      <c r="W62" s="413"/>
      <c r="X62" s="413"/>
      <c r="Y62" s="413"/>
      <c r="Z62" s="413"/>
      <c r="AA62" s="413"/>
      <c r="AB62" s="565"/>
      <c r="AC62" s="569" t="s">
        <v>650</v>
      </c>
      <c r="AD62" s="570" t="s">
        <v>651</v>
      </c>
      <c r="AE62" s="413"/>
      <c r="AF62" s="413"/>
      <c r="AG62" s="413"/>
      <c r="AH62" s="413"/>
      <c r="AI62" s="413"/>
      <c r="AJ62" s="413"/>
      <c r="AK62" s="413"/>
      <c r="AL62" s="413"/>
      <c r="AM62" s="413"/>
      <c r="AN62" s="413">
        <f t="shared" ref="AN62:AU63" si="62">SUM(AN57:AN60)</f>
        <v>0</v>
      </c>
      <c r="AO62" s="413">
        <f t="shared" si="62"/>
        <v>0</v>
      </c>
      <c r="AP62" s="413"/>
      <c r="AQ62" s="413">
        <f t="shared" si="62"/>
        <v>0</v>
      </c>
      <c r="AR62" s="413">
        <f t="shared" si="62"/>
        <v>0</v>
      </c>
      <c r="AS62" s="413"/>
      <c r="AT62" s="413">
        <f t="shared" si="62"/>
        <v>0</v>
      </c>
      <c r="AU62" s="413">
        <f t="shared" si="62"/>
        <v>0</v>
      </c>
      <c r="AV62" s="413"/>
      <c r="AW62" s="413"/>
      <c r="AX62" s="413"/>
      <c r="AY62" s="413"/>
      <c r="AZ62" s="533">
        <f t="shared" si="0"/>
        <v>360000000</v>
      </c>
      <c r="BA62" s="533">
        <f t="shared" si="43"/>
        <v>360000000</v>
      </c>
      <c r="BB62" s="533">
        <f t="shared" si="44"/>
        <v>360000000</v>
      </c>
    </row>
    <row r="63" spans="1:54" ht="15.6" x14ac:dyDescent="0.25">
      <c r="A63" s="376"/>
      <c r="B63" s="386" t="s">
        <v>740</v>
      </c>
      <c r="C63" s="387" t="s">
        <v>744</v>
      </c>
      <c r="D63" s="413"/>
      <c r="E63" s="413"/>
      <c r="F63" s="413"/>
      <c r="G63" s="413"/>
      <c r="H63" s="413"/>
      <c r="I63" s="413"/>
      <c r="J63" s="413"/>
      <c r="K63" s="413"/>
      <c r="L63" s="413"/>
      <c r="M63" s="413"/>
      <c r="N63" s="413"/>
      <c r="O63" s="413"/>
      <c r="P63" s="534"/>
      <c r="Q63" s="534"/>
      <c r="R63" s="413"/>
      <c r="S63" s="413"/>
      <c r="T63" s="413"/>
      <c r="U63" s="413"/>
      <c r="V63" s="413"/>
      <c r="W63" s="413"/>
      <c r="X63" s="413"/>
      <c r="Y63" s="413"/>
      <c r="Z63" s="413"/>
      <c r="AA63" s="413"/>
      <c r="AB63" s="565"/>
      <c r="AC63" s="569" t="s">
        <v>740</v>
      </c>
      <c r="AD63" s="570" t="s">
        <v>744</v>
      </c>
      <c r="AE63" s="413"/>
      <c r="AF63" s="413"/>
      <c r="AG63" s="413"/>
      <c r="AH63" s="413"/>
      <c r="AI63" s="413"/>
      <c r="AJ63" s="413"/>
      <c r="AK63" s="413"/>
      <c r="AL63" s="413"/>
      <c r="AM63" s="413"/>
      <c r="AN63" s="413">
        <f t="shared" si="62"/>
        <v>0</v>
      </c>
      <c r="AO63" s="413">
        <f t="shared" si="62"/>
        <v>0</v>
      </c>
      <c r="AP63" s="413"/>
      <c r="AQ63" s="413">
        <f t="shared" si="62"/>
        <v>0</v>
      </c>
      <c r="AR63" s="413">
        <f t="shared" si="62"/>
        <v>0</v>
      </c>
      <c r="AS63" s="413"/>
      <c r="AT63" s="413">
        <f t="shared" si="62"/>
        <v>0</v>
      </c>
      <c r="AU63" s="534">
        <v>180000000</v>
      </c>
      <c r="AV63" s="388">
        <v>260000000</v>
      </c>
      <c r="AW63" s="413"/>
      <c r="AX63" s="413"/>
      <c r="AY63" s="413"/>
      <c r="AZ63" s="533">
        <f t="shared" si="0"/>
        <v>0</v>
      </c>
      <c r="BA63" s="533">
        <f t="shared" si="43"/>
        <v>180000000</v>
      </c>
      <c r="BB63" s="533">
        <f t="shared" si="44"/>
        <v>260000000</v>
      </c>
    </row>
    <row r="64" spans="1:54" ht="15.6" x14ac:dyDescent="0.25">
      <c r="A64" s="626" t="s">
        <v>652</v>
      </c>
      <c r="B64" s="627"/>
      <c r="C64" s="628"/>
      <c r="D64" s="412">
        <f>SUM(D11,D17,D21,D28,D35,D42,D61,D48,D63,D62)</f>
        <v>423961335</v>
      </c>
      <c r="E64" s="412">
        <f t="shared" ref="E64:BA64" si="63">SUM(E11,E17,E21,E28,E35,E42,E61,E48,E63,E62)</f>
        <v>428970793</v>
      </c>
      <c r="F64" s="412">
        <f t="shared" ref="F64" si="64">SUM(F11,F17,F21,F28,F35,F42,F61,F48,F63,F62)</f>
        <v>433272509</v>
      </c>
      <c r="G64" s="412">
        <f t="shared" si="63"/>
        <v>0</v>
      </c>
      <c r="H64" s="412">
        <f t="shared" si="63"/>
        <v>3919000</v>
      </c>
      <c r="I64" s="412">
        <f t="shared" ref="I64" si="65">SUM(I11,I17,I21,I28,I35,I42,I61,I48,I63,I62)</f>
        <v>3919000</v>
      </c>
      <c r="J64" s="412">
        <f t="shared" si="63"/>
        <v>31713000</v>
      </c>
      <c r="K64" s="412">
        <f t="shared" si="63"/>
        <v>77935806</v>
      </c>
      <c r="L64" s="412">
        <f t="shared" ref="L64" si="66">SUM(L11,L17,L21,L28,L35,L42,L61,L48,L63,L62)</f>
        <v>76230496</v>
      </c>
      <c r="M64" s="412">
        <f t="shared" si="63"/>
        <v>0</v>
      </c>
      <c r="N64" s="412">
        <f t="shared" si="63"/>
        <v>4243717</v>
      </c>
      <c r="O64" s="412">
        <f t="shared" si="63"/>
        <v>1941467</v>
      </c>
      <c r="P64" s="412">
        <f t="shared" si="63"/>
        <v>360000000</v>
      </c>
      <c r="Q64" s="412">
        <f t="shared" si="63"/>
        <v>360000000</v>
      </c>
      <c r="R64" s="412">
        <f t="shared" si="63"/>
        <v>360000000</v>
      </c>
      <c r="S64" s="412">
        <f t="shared" si="63"/>
        <v>34265000</v>
      </c>
      <c r="T64" s="412">
        <f t="shared" si="63"/>
        <v>48156365</v>
      </c>
      <c r="U64" s="412">
        <f t="shared" si="63"/>
        <v>48156365</v>
      </c>
      <c r="V64" s="412">
        <f t="shared" si="63"/>
        <v>900000</v>
      </c>
      <c r="W64" s="412">
        <f t="shared" si="63"/>
        <v>900000</v>
      </c>
      <c r="X64" s="412">
        <f t="shared" si="63"/>
        <v>900000</v>
      </c>
      <c r="Y64" s="412">
        <f t="shared" si="63"/>
        <v>0</v>
      </c>
      <c r="Z64" s="412">
        <f t="shared" si="63"/>
        <v>0</v>
      </c>
      <c r="AA64" s="412">
        <f t="shared" si="63"/>
        <v>2821610</v>
      </c>
      <c r="AB64" s="626" t="s">
        <v>652</v>
      </c>
      <c r="AC64" s="627"/>
      <c r="AD64" s="628"/>
      <c r="AE64" s="412">
        <f t="shared" si="63"/>
        <v>0</v>
      </c>
      <c r="AF64" s="412">
        <f t="shared" si="63"/>
        <v>0</v>
      </c>
      <c r="AG64" s="412">
        <f t="shared" si="63"/>
        <v>0</v>
      </c>
      <c r="AH64" s="412">
        <f t="shared" si="63"/>
        <v>1500000</v>
      </c>
      <c r="AI64" s="412">
        <f t="shared" si="63"/>
        <v>1500000</v>
      </c>
      <c r="AJ64" s="412">
        <f t="shared" si="63"/>
        <v>1500000</v>
      </c>
      <c r="AK64" s="412">
        <f t="shared" si="63"/>
        <v>641000</v>
      </c>
      <c r="AL64" s="412">
        <f t="shared" si="63"/>
        <v>641000</v>
      </c>
      <c r="AM64" s="412">
        <f t="shared" si="63"/>
        <v>27686328</v>
      </c>
      <c r="AN64" s="412">
        <f t="shared" si="63"/>
        <v>0</v>
      </c>
      <c r="AO64" s="412">
        <f t="shared" si="63"/>
        <v>0</v>
      </c>
      <c r="AP64" s="412">
        <f t="shared" si="63"/>
        <v>0</v>
      </c>
      <c r="AQ64" s="412">
        <f t="shared" si="63"/>
        <v>0</v>
      </c>
      <c r="AR64" s="412">
        <f t="shared" si="63"/>
        <v>0</v>
      </c>
      <c r="AS64" s="412">
        <f t="shared" si="63"/>
        <v>0</v>
      </c>
      <c r="AT64" s="412">
        <f>SUM(AT11,AT17,AT21,AT28,AT35,AT42,AT61,AT48,AT63,AT62)</f>
        <v>0</v>
      </c>
      <c r="AU64" s="412">
        <f>SUM(AU11,AU17,AU21,AU28,AU35,AU42,AU61,AU48,AU63,AU62)</f>
        <v>180000000</v>
      </c>
      <c r="AV64" s="412">
        <f t="shared" ref="AV64" si="67">SUM(AV11,AV17,AV21,AV28,AV35,AV42,AV61,AV48,AV63,AV62)</f>
        <v>260000000</v>
      </c>
      <c r="AW64" s="412">
        <f t="shared" si="63"/>
        <v>76852000</v>
      </c>
      <c r="AX64" s="412">
        <f t="shared" si="63"/>
        <v>180853000</v>
      </c>
      <c r="AY64" s="412">
        <f t="shared" si="63"/>
        <v>180853000</v>
      </c>
      <c r="AZ64" s="412">
        <f t="shared" si="63"/>
        <v>929832335</v>
      </c>
      <c r="BA64" s="412">
        <f t="shared" si="63"/>
        <v>1287119681</v>
      </c>
      <c r="BB64" s="412">
        <f t="shared" ref="BB64" si="68">SUM(BB11,BB17,BB21,BB28,BB35,BB42,BB61,BB48,BB63,BB62)</f>
        <v>1397280775</v>
      </c>
    </row>
    <row r="65" spans="1:54" ht="15.6" x14ac:dyDescent="0.3">
      <c r="A65" s="88"/>
      <c r="B65" s="373"/>
      <c r="C65" s="381" t="s">
        <v>653</v>
      </c>
      <c r="D65" s="377"/>
      <c r="E65" s="377"/>
      <c r="F65" s="377"/>
      <c r="G65" s="377"/>
      <c r="H65" s="377"/>
      <c r="I65" s="377"/>
      <c r="J65" s="377"/>
      <c r="K65" s="377"/>
      <c r="L65" s="377"/>
      <c r="M65" s="377"/>
      <c r="N65" s="377"/>
      <c r="O65" s="377"/>
      <c r="P65" s="377"/>
      <c r="Q65" s="377"/>
      <c r="R65" s="377"/>
      <c r="S65" s="377"/>
      <c r="T65" s="377"/>
      <c r="U65" s="377"/>
      <c r="V65" s="377"/>
      <c r="W65" s="377"/>
      <c r="X65" s="377"/>
      <c r="Y65" s="377"/>
      <c r="Z65" s="377"/>
      <c r="AA65" s="377"/>
      <c r="AB65" s="560"/>
      <c r="AC65" s="383"/>
      <c r="AD65" s="571" t="s">
        <v>653</v>
      </c>
      <c r="AE65" s="377"/>
      <c r="AF65" s="377"/>
      <c r="AG65" s="377"/>
      <c r="AH65" s="377"/>
      <c r="AI65" s="377"/>
      <c r="AJ65" s="377"/>
      <c r="AK65" s="377"/>
      <c r="AL65" s="377"/>
      <c r="AM65" s="377"/>
      <c r="AN65" s="377"/>
      <c r="AO65" s="377"/>
      <c r="AP65" s="377"/>
      <c r="AQ65" s="377"/>
      <c r="AR65" s="377"/>
      <c r="AS65" s="377"/>
      <c r="AT65" s="377"/>
      <c r="AU65" s="377"/>
      <c r="AV65" s="377"/>
      <c r="AW65" s="377"/>
      <c r="AX65" s="377"/>
      <c r="AY65" s="377"/>
      <c r="AZ65" s="533">
        <f t="shared" si="0"/>
        <v>0</v>
      </c>
      <c r="BA65" s="533">
        <f t="shared" ref="BA65:BA94" si="69">SUM(E65+H65+K65+N65+Q65+T65+W65+Z65+AF65+AI65+AL65+AO65+AR65+AX65+AU65)</f>
        <v>0</v>
      </c>
      <c r="BB65" s="533">
        <f t="shared" ref="BB65:BB94" si="70">SUM(F65+I65+L65+O65+R65+U65+X65+AA65+AG65+AJ65+AM65+AP65+AS65+AY65+AV65)</f>
        <v>0</v>
      </c>
    </row>
    <row r="66" spans="1:54" ht="15.6" x14ac:dyDescent="0.3">
      <c r="A66" s="88"/>
      <c r="B66" s="373"/>
      <c r="C66" s="382" t="s">
        <v>654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560"/>
      <c r="AC66" s="383"/>
      <c r="AD66" s="382" t="s">
        <v>654</v>
      </c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533">
        <f t="shared" si="0"/>
        <v>0</v>
      </c>
      <c r="BA66" s="533">
        <f t="shared" si="69"/>
        <v>0</v>
      </c>
      <c r="BB66" s="533">
        <f t="shared" si="70"/>
        <v>0</v>
      </c>
    </row>
    <row r="67" spans="1:54" ht="15.6" x14ac:dyDescent="0.3">
      <c r="A67" s="88"/>
      <c r="B67" s="373" t="s">
        <v>556</v>
      </c>
      <c r="C67" s="90" t="s">
        <v>557</v>
      </c>
      <c r="D67" s="2"/>
      <c r="E67" s="2"/>
      <c r="F67" s="2"/>
      <c r="G67" s="2"/>
      <c r="H67" s="2"/>
      <c r="I67" s="2"/>
      <c r="J67" s="2">
        <v>4700000</v>
      </c>
      <c r="K67" s="2">
        <v>4700000</v>
      </c>
      <c r="L67" s="403">
        <v>4770485</v>
      </c>
      <c r="M67" s="2"/>
      <c r="N67" s="2"/>
      <c r="O67" s="2"/>
      <c r="P67" s="2"/>
      <c r="Q67" s="2"/>
      <c r="R67" s="2"/>
      <c r="S67" s="2">
        <v>700000</v>
      </c>
      <c r="T67" s="2">
        <v>700000</v>
      </c>
      <c r="U67" s="2">
        <v>700000</v>
      </c>
      <c r="V67" s="2"/>
      <c r="W67" s="2"/>
      <c r="X67" s="2"/>
      <c r="Y67" s="2"/>
      <c r="Z67" s="2"/>
      <c r="AA67" s="2"/>
      <c r="AB67" s="560"/>
      <c r="AC67" s="383" t="s">
        <v>556</v>
      </c>
      <c r="AD67" s="374" t="s">
        <v>557</v>
      </c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533">
        <f t="shared" si="0"/>
        <v>5400000</v>
      </c>
      <c r="BA67" s="533">
        <f t="shared" si="69"/>
        <v>5400000</v>
      </c>
      <c r="BB67" s="533">
        <f t="shared" si="70"/>
        <v>5470485</v>
      </c>
    </row>
    <row r="68" spans="1:54" ht="15.6" x14ac:dyDescent="0.3">
      <c r="A68" s="88"/>
      <c r="B68" s="373" t="s">
        <v>906</v>
      </c>
      <c r="C68" s="90" t="s">
        <v>907</v>
      </c>
      <c r="D68" s="2"/>
      <c r="E68" s="2"/>
      <c r="F68" s="2"/>
      <c r="G68" s="2"/>
      <c r="H68" s="2"/>
      <c r="I68" s="2"/>
      <c r="J68" s="2"/>
      <c r="K68" s="2"/>
      <c r="L68" s="403">
        <v>936766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560"/>
      <c r="AC68" s="373" t="s">
        <v>906</v>
      </c>
      <c r="AD68" s="90" t="s">
        <v>907</v>
      </c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533">
        <f t="shared" ref="AZ68" si="71">SUM(D68+G68+J68+M68+P68+S68+V68+Y68+AE68+AH68+AK68+AN68+AQ68+AW68+AT68)</f>
        <v>0</v>
      </c>
      <c r="BA68" s="533">
        <f t="shared" ref="BA68" si="72">SUM(E68+H68+K68+N68+Q68+T68+W68+Z68+AF68+AI68+AL68+AO68+AR68+AX68+AU68)</f>
        <v>0</v>
      </c>
      <c r="BB68" s="533">
        <f t="shared" ref="BB68" si="73">SUM(F68+I68+L68+O68+R68+U68+X68+AA68+AG68+AJ68+AM68+AP68+AS68+AY68+AV68)</f>
        <v>936766</v>
      </c>
    </row>
    <row r="69" spans="1:54" ht="15.6" x14ac:dyDescent="0.3">
      <c r="A69" s="88"/>
      <c r="B69" s="373" t="s">
        <v>564</v>
      </c>
      <c r="C69" s="90" t="s">
        <v>655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560"/>
      <c r="AC69" s="383" t="s">
        <v>564</v>
      </c>
      <c r="AD69" s="374" t="s">
        <v>655</v>
      </c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>
        <v>500000</v>
      </c>
      <c r="AX69" s="2">
        <v>3266000</v>
      </c>
      <c r="AY69" s="2">
        <v>3266000</v>
      </c>
      <c r="AZ69" s="533">
        <f t="shared" si="0"/>
        <v>500000</v>
      </c>
      <c r="BA69" s="533">
        <f t="shared" si="69"/>
        <v>3266000</v>
      </c>
      <c r="BB69" s="533">
        <f t="shared" si="70"/>
        <v>3266000</v>
      </c>
    </row>
    <row r="70" spans="1:54" ht="15.6" x14ac:dyDescent="0.25">
      <c r="A70" s="626" t="s">
        <v>741</v>
      </c>
      <c r="B70" s="627"/>
      <c r="C70" s="628"/>
      <c r="D70" s="412">
        <f t="shared" ref="D70:AY70" si="74">SUM(D67:D69)</f>
        <v>0</v>
      </c>
      <c r="E70" s="412">
        <f t="shared" si="74"/>
        <v>0</v>
      </c>
      <c r="F70" s="412">
        <f t="shared" ref="F70" si="75">SUM(F67:F69)</f>
        <v>0</v>
      </c>
      <c r="G70" s="412">
        <f t="shared" si="74"/>
        <v>0</v>
      </c>
      <c r="H70" s="412">
        <f t="shared" si="74"/>
        <v>0</v>
      </c>
      <c r="I70" s="412">
        <f t="shared" ref="I70" si="76">SUM(I67:I69)</f>
        <v>0</v>
      </c>
      <c r="J70" s="412">
        <f t="shared" si="74"/>
        <v>4700000</v>
      </c>
      <c r="K70" s="412">
        <f t="shared" si="74"/>
        <v>4700000</v>
      </c>
      <c r="L70" s="412">
        <f t="shared" ref="L70" si="77">SUM(L67:L69)</f>
        <v>5707251</v>
      </c>
      <c r="M70" s="412">
        <f t="shared" si="74"/>
        <v>0</v>
      </c>
      <c r="N70" s="412">
        <f t="shared" si="74"/>
        <v>0</v>
      </c>
      <c r="O70" s="412">
        <f t="shared" si="74"/>
        <v>0</v>
      </c>
      <c r="P70" s="412">
        <f t="shared" si="74"/>
        <v>0</v>
      </c>
      <c r="Q70" s="412">
        <f t="shared" si="74"/>
        <v>0</v>
      </c>
      <c r="R70" s="412">
        <f t="shared" si="74"/>
        <v>0</v>
      </c>
      <c r="S70" s="412">
        <f t="shared" si="74"/>
        <v>700000</v>
      </c>
      <c r="T70" s="412">
        <f t="shared" si="74"/>
        <v>700000</v>
      </c>
      <c r="U70" s="412">
        <f t="shared" si="74"/>
        <v>700000</v>
      </c>
      <c r="V70" s="412">
        <f t="shared" si="74"/>
        <v>0</v>
      </c>
      <c r="W70" s="412">
        <f t="shared" si="74"/>
        <v>0</v>
      </c>
      <c r="X70" s="412">
        <f t="shared" si="74"/>
        <v>0</v>
      </c>
      <c r="Y70" s="412">
        <f t="shared" si="74"/>
        <v>0</v>
      </c>
      <c r="Z70" s="412">
        <f t="shared" si="74"/>
        <v>0</v>
      </c>
      <c r="AA70" s="412">
        <f t="shared" si="74"/>
        <v>0</v>
      </c>
      <c r="AB70" s="626" t="s">
        <v>741</v>
      </c>
      <c r="AC70" s="627"/>
      <c r="AD70" s="628"/>
      <c r="AE70" s="412">
        <f t="shared" si="74"/>
        <v>0</v>
      </c>
      <c r="AF70" s="412">
        <f t="shared" si="74"/>
        <v>0</v>
      </c>
      <c r="AG70" s="412">
        <f t="shared" si="74"/>
        <v>0</v>
      </c>
      <c r="AH70" s="412">
        <f t="shared" si="74"/>
        <v>0</v>
      </c>
      <c r="AI70" s="412">
        <f t="shared" si="74"/>
        <v>0</v>
      </c>
      <c r="AJ70" s="412">
        <f t="shared" si="74"/>
        <v>0</v>
      </c>
      <c r="AK70" s="412">
        <f t="shared" si="74"/>
        <v>0</v>
      </c>
      <c r="AL70" s="412">
        <f t="shared" si="74"/>
        <v>0</v>
      </c>
      <c r="AM70" s="412">
        <f t="shared" si="74"/>
        <v>0</v>
      </c>
      <c r="AN70" s="412">
        <f t="shared" si="74"/>
        <v>0</v>
      </c>
      <c r="AO70" s="412">
        <f t="shared" si="74"/>
        <v>0</v>
      </c>
      <c r="AP70" s="412">
        <f t="shared" si="74"/>
        <v>0</v>
      </c>
      <c r="AQ70" s="412">
        <f t="shared" si="74"/>
        <v>0</v>
      </c>
      <c r="AR70" s="412">
        <f t="shared" si="74"/>
        <v>0</v>
      </c>
      <c r="AS70" s="412">
        <f t="shared" si="74"/>
        <v>0</v>
      </c>
      <c r="AT70" s="412">
        <f t="shared" si="74"/>
        <v>0</v>
      </c>
      <c r="AU70" s="412">
        <f t="shared" si="74"/>
        <v>0</v>
      </c>
      <c r="AV70" s="412">
        <f t="shared" si="74"/>
        <v>0</v>
      </c>
      <c r="AW70" s="412">
        <f t="shared" si="74"/>
        <v>500000</v>
      </c>
      <c r="AX70" s="412">
        <f t="shared" si="74"/>
        <v>3266000</v>
      </c>
      <c r="AY70" s="412">
        <f t="shared" si="74"/>
        <v>3266000</v>
      </c>
      <c r="AZ70" s="412">
        <f t="shared" si="0"/>
        <v>5900000</v>
      </c>
      <c r="BA70" s="412">
        <f t="shared" si="69"/>
        <v>8666000</v>
      </c>
      <c r="BB70" s="412">
        <f t="shared" si="70"/>
        <v>9673251</v>
      </c>
    </row>
    <row r="71" spans="1:54" ht="15.6" x14ac:dyDescent="0.3">
      <c r="A71" s="88"/>
      <c r="B71" s="373"/>
      <c r="C71" s="381" t="s">
        <v>656</v>
      </c>
      <c r="D71" s="533"/>
      <c r="E71" s="533"/>
      <c r="F71" s="533"/>
      <c r="G71" s="533"/>
      <c r="H71" s="533"/>
      <c r="I71" s="533"/>
      <c r="J71" s="533"/>
      <c r="K71" s="533"/>
      <c r="L71" s="533"/>
      <c r="M71" s="533"/>
      <c r="N71" s="533"/>
      <c r="O71" s="533"/>
      <c r="P71" s="533"/>
      <c r="Q71" s="533"/>
      <c r="R71" s="533"/>
      <c r="S71" s="533"/>
      <c r="T71" s="533"/>
      <c r="U71" s="533"/>
      <c r="V71" s="533"/>
      <c r="W71" s="533"/>
      <c r="X71" s="533"/>
      <c r="Y71" s="533"/>
      <c r="Z71" s="533"/>
      <c r="AA71" s="533"/>
      <c r="AB71" s="560"/>
      <c r="AC71" s="383"/>
      <c r="AD71" s="571" t="s">
        <v>656</v>
      </c>
      <c r="AE71" s="533"/>
      <c r="AF71" s="533"/>
      <c r="AG71" s="533"/>
      <c r="AH71" s="533"/>
      <c r="AI71" s="533"/>
      <c r="AJ71" s="533"/>
      <c r="AK71" s="533"/>
      <c r="AL71" s="533"/>
      <c r="AM71" s="533"/>
      <c r="AN71" s="533"/>
      <c r="AO71" s="533"/>
      <c r="AP71" s="533"/>
      <c r="AQ71" s="533"/>
      <c r="AR71" s="533"/>
      <c r="AS71" s="533"/>
      <c r="AT71" s="533"/>
      <c r="AU71" s="533"/>
      <c r="AV71" s="533"/>
      <c r="AW71" s="533"/>
      <c r="AX71" s="533"/>
      <c r="AY71" s="533"/>
      <c r="AZ71" s="533">
        <f t="shared" si="0"/>
        <v>0</v>
      </c>
      <c r="BA71" s="533">
        <f t="shared" si="69"/>
        <v>0</v>
      </c>
      <c r="BB71" s="533">
        <f t="shared" si="70"/>
        <v>0</v>
      </c>
    </row>
    <row r="72" spans="1:54" ht="15.6" x14ac:dyDescent="0.25">
      <c r="A72" s="67"/>
      <c r="B72" s="373" t="s">
        <v>560</v>
      </c>
      <c r="C72" s="375" t="s">
        <v>561</v>
      </c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>
        <v>2500000</v>
      </c>
      <c r="T72" s="235">
        <v>2500000</v>
      </c>
      <c r="U72" s="235">
        <v>2500000</v>
      </c>
      <c r="V72" s="235"/>
      <c r="W72" s="235"/>
      <c r="X72" s="235"/>
      <c r="Y72" s="235"/>
      <c r="Z72" s="235"/>
      <c r="AA72" s="235"/>
      <c r="AB72" s="561"/>
      <c r="AC72" s="383" t="s">
        <v>560</v>
      </c>
      <c r="AD72" s="564" t="s">
        <v>561</v>
      </c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533">
        <f t="shared" ref="AZ72:AZ94" si="78">SUM(D72+G72+J72+M72+P72+S72+V72+Y72+AE72+AH72+AK72+AN72+AQ72+AW72+AT72)</f>
        <v>2500000</v>
      </c>
      <c r="BA72" s="533">
        <f t="shared" si="69"/>
        <v>2500000</v>
      </c>
      <c r="BB72" s="533">
        <f t="shared" si="70"/>
        <v>2500000</v>
      </c>
    </row>
    <row r="73" spans="1:54" ht="15.6" x14ac:dyDescent="0.25">
      <c r="A73" s="67"/>
      <c r="B73" s="373" t="s">
        <v>657</v>
      </c>
      <c r="C73" s="90" t="s">
        <v>658</v>
      </c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>
        <v>25564000</v>
      </c>
      <c r="T73" s="235">
        <v>25564000</v>
      </c>
      <c r="U73" s="235">
        <v>25564000</v>
      </c>
      <c r="V73" s="235"/>
      <c r="W73" s="235"/>
      <c r="X73" s="235"/>
      <c r="Y73" s="235"/>
      <c r="Z73" s="235"/>
      <c r="AA73" s="235"/>
      <c r="AB73" s="561"/>
      <c r="AC73" s="383" t="s">
        <v>657</v>
      </c>
      <c r="AD73" s="374" t="s">
        <v>658</v>
      </c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533">
        <f t="shared" si="78"/>
        <v>25564000</v>
      </c>
      <c r="BA73" s="533">
        <f t="shared" si="69"/>
        <v>25564000</v>
      </c>
      <c r="BB73" s="533">
        <f t="shared" si="70"/>
        <v>25564000</v>
      </c>
    </row>
    <row r="74" spans="1:54" ht="15.6" x14ac:dyDescent="0.25">
      <c r="A74" s="67"/>
      <c r="B74" s="373" t="s">
        <v>564</v>
      </c>
      <c r="C74" s="90" t="s">
        <v>565</v>
      </c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561"/>
      <c r="AC74" s="383" t="s">
        <v>564</v>
      </c>
      <c r="AD74" s="374" t="s">
        <v>565</v>
      </c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>
        <v>3456000</v>
      </c>
      <c r="AY74" s="235">
        <v>3456000</v>
      </c>
      <c r="AZ74" s="533">
        <f t="shared" si="78"/>
        <v>0</v>
      </c>
      <c r="BA74" s="533">
        <f t="shared" si="69"/>
        <v>3456000</v>
      </c>
      <c r="BB74" s="533">
        <f t="shared" si="70"/>
        <v>3456000</v>
      </c>
    </row>
    <row r="75" spans="1:54" ht="15.6" x14ac:dyDescent="0.25">
      <c r="A75" s="67"/>
      <c r="B75" s="383" t="s">
        <v>659</v>
      </c>
      <c r="C75" s="374" t="s">
        <v>660</v>
      </c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561"/>
      <c r="AC75" s="383" t="s">
        <v>659</v>
      </c>
      <c r="AD75" s="374" t="s">
        <v>660</v>
      </c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533">
        <f t="shared" si="78"/>
        <v>0</v>
      </c>
      <c r="BA75" s="533">
        <f t="shared" si="69"/>
        <v>0</v>
      </c>
      <c r="BB75" s="533">
        <f t="shared" si="70"/>
        <v>0</v>
      </c>
    </row>
    <row r="76" spans="1:54" ht="15.6" x14ac:dyDescent="0.25">
      <c r="A76" s="67"/>
      <c r="B76" s="373" t="s">
        <v>615</v>
      </c>
      <c r="C76" s="90" t="s">
        <v>616</v>
      </c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561"/>
      <c r="AC76" s="383" t="s">
        <v>615</v>
      </c>
      <c r="AD76" s="374" t="s">
        <v>616</v>
      </c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533">
        <f t="shared" si="78"/>
        <v>0</v>
      </c>
      <c r="BA76" s="533">
        <f t="shared" si="69"/>
        <v>0</v>
      </c>
      <c r="BB76" s="533">
        <f t="shared" si="70"/>
        <v>0</v>
      </c>
    </row>
    <row r="77" spans="1:54" ht="15.6" x14ac:dyDescent="0.25">
      <c r="A77" s="376"/>
      <c r="B77" s="373" t="s">
        <v>661</v>
      </c>
      <c r="C77" s="90" t="s">
        <v>662</v>
      </c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565"/>
      <c r="AC77" s="383" t="s">
        <v>661</v>
      </c>
      <c r="AD77" s="374" t="s">
        <v>662</v>
      </c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533">
        <f t="shared" si="78"/>
        <v>0</v>
      </c>
      <c r="BA77" s="533">
        <f t="shared" si="69"/>
        <v>0</v>
      </c>
      <c r="BB77" s="533">
        <f t="shared" si="70"/>
        <v>0</v>
      </c>
    </row>
    <row r="78" spans="1:54" ht="15.6" x14ac:dyDescent="0.25">
      <c r="A78" s="67"/>
      <c r="B78" s="373" t="s">
        <v>621</v>
      </c>
      <c r="C78" s="90" t="s">
        <v>663</v>
      </c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561"/>
      <c r="AC78" s="383" t="s">
        <v>621</v>
      </c>
      <c r="AD78" s="374" t="s">
        <v>663</v>
      </c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533">
        <f t="shared" si="78"/>
        <v>0</v>
      </c>
      <c r="BA78" s="533">
        <f t="shared" si="69"/>
        <v>0</v>
      </c>
      <c r="BB78" s="533">
        <f t="shared" si="70"/>
        <v>0</v>
      </c>
    </row>
    <row r="79" spans="1:54" ht="15.6" x14ac:dyDescent="0.25">
      <c r="A79" s="67"/>
      <c r="B79" s="373" t="s">
        <v>626</v>
      </c>
      <c r="C79" s="90" t="s">
        <v>664</v>
      </c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561"/>
      <c r="AC79" s="383" t="s">
        <v>626</v>
      </c>
      <c r="AD79" s="374" t="s">
        <v>664</v>
      </c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533">
        <f t="shared" si="78"/>
        <v>0</v>
      </c>
      <c r="BA79" s="533">
        <f t="shared" si="69"/>
        <v>0</v>
      </c>
      <c r="BB79" s="533">
        <f t="shared" si="70"/>
        <v>0</v>
      </c>
    </row>
    <row r="80" spans="1:54" ht="15.6" x14ac:dyDescent="0.25">
      <c r="A80" s="67"/>
      <c r="B80" s="373" t="s">
        <v>628</v>
      </c>
      <c r="C80" s="90" t="s">
        <v>665</v>
      </c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561"/>
      <c r="AC80" s="383" t="s">
        <v>628</v>
      </c>
      <c r="AD80" s="374" t="s">
        <v>665</v>
      </c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533">
        <f t="shared" si="78"/>
        <v>0</v>
      </c>
      <c r="BA80" s="533">
        <f t="shared" si="69"/>
        <v>0</v>
      </c>
      <c r="BB80" s="533">
        <f t="shared" si="70"/>
        <v>0</v>
      </c>
    </row>
    <row r="81" spans="1:54" ht="15.6" x14ac:dyDescent="0.25">
      <c r="A81" s="67"/>
      <c r="B81" s="384" t="s">
        <v>629</v>
      </c>
      <c r="C81" s="90" t="s">
        <v>630</v>
      </c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>
        <v>11411000</v>
      </c>
      <c r="T81" s="235">
        <v>11411000</v>
      </c>
      <c r="U81" s="235">
        <v>11411000</v>
      </c>
      <c r="V81" s="235"/>
      <c r="W81" s="235"/>
      <c r="X81" s="235"/>
      <c r="Y81" s="235"/>
      <c r="Z81" s="235"/>
      <c r="AA81" s="235"/>
      <c r="AB81" s="561"/>
      <c r="AC81" s="572" t="s">
        <v>629</v>
      </c>
      <c r="AD81" s="374" t="s">
        <v>630</v>
      </c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533">
        <f t="shared" si="78"/>
        <v>11411000</v>
      </c>
      <c r="BA81" s="533">
        <f t="shared" si="69"/>
        <v>11411000</v>
      </c>
      <c r="BB81" s="533">
        <f t="shared" si="70"/>
        <v>11411000</v>
      </c>
    </row>
    <row r="82" spans="1:54" ht="15.6" x14ac:dyDescent="0.25">
      <c r="A82" s="67"/>
      <c r="B82" s="384" t="s">
        <v>666</v>
      </c>
      <c r="C82" s="90" t="s">
        <v>667</v>
      </c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>
        <v>3002000</v>
      </c>
      <c r="T82" s="235">
        <v>3002000</v>
      </c>
      <c r="U82" s="235">
        <v>3002000</v>
      </c>
      <c r="V82" s="235"/>
      <c r="W82" s="235"/>
      <c r="X82" s="235"/>
      <c r="Y82" s="235"/>
      <c r="Z82" s="235"/>
      <c r="AA82" s="235"/>
      <c r="AB82" s="561"/>
      <c r="AC82" s="572" t="s">
        <v>666</v>
      </c>
      <c r="AD82" s="374" t="s">
        <v>667</v>
      </c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533">
        <f t="shared" si="78"/>
        <v>3002000</v>
      </c>
      <c r="BA82" s="533">
        <f t="shared" si="69"/>
        <v>3002000</v>
      </c>
      <c r="BB82" s="533">
        <f t="shared" si="70"/>
        <v>3002000</v>
      </c>
    </row>
    <row r="83" spans="1:54" ht="15.6" x14ac:dyDescent="0.25">
      <c r="A83" s="67"/>
      <c r="B83" s="373" t="s">
        <v>775</v>
      </c>
      <c r="C83" s="90" t="s">
        <v>635</v>
      </c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>
        <v>2068000</v>
      </c>
      <c r="T83" s="235">
        <v>2068000</v>
      </c>
      <c r="U83" s="235">
        <v>2068000</v>
      </c>
      <c r="V83" s="235"/>
      <c r="W83" s="235"/>
      <c r="X83" s="235"/>
      <c r="Y83" s="235"/>
      <c r="Z83" s="235"/>
      <c r="AA83" s="235"/>
      <c r="AB83" s="561"/>
      <c r="AC83" s="383" t="s">
        <v>775</v>
      </c>
      <c r="AD83" s="374" t="s">
        <v>635</v>
      </c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533">
        <f t="shared" si="78"/>
        <v>2068000</v>
      </c>
      <c r="BA83" s="533">
        <f t="shared" si="69"/>
        <v>2068000</v>
      </c>
      <c r="BB83" s="533">
        <f t="shared" si="70"/>
        <v>2068000</v>
      </c>
    </row>
    <row r="84" spans="1:54" ht="15.6" x14ac:dyDescent="0.25">
      <c r="A84" s="67"/>
      <c r="B84" s="373" t="s">
        <v>636</v>
      </c>
      <c r="C84" s="90" t="s">
        <v>637</v>
      </c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>
        <v>449000</v>
      </c>
      <c r="T84" s="235">
        <v>449000</v>
      </c>
      <c r="U84" s="235">
        <v>449000</v>
      </c>
      <c r="V84" s="235"/>
      <c r="W84" s="235"/>
      <c r="X84" s="235"/>
      <c r="Y84" s="235"/>
      <c r="Z84" s="235"/>
      <c r="AA84" s="235"/>
      <c r="AB84" s="561"/>
      <c r="AC84" s="383" t="s">
        <v>636</v>
      </c>
      <c r="AD84" s="374" t="s">
        <v>637</v>
      </c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533">
        <f t="shared" si="78"/>
        <v>449000</v>
      </c>
      <c r="BA84" s="533">
        <f t="shared" si="69"/>
        <v>449000</v>
      </c>
      <c r="BB84" s="533">
        <f t="shared" si="70"/>
        <v>449000</v>
      </c>
    </row>
    <row r="85" spans="1:54" ht="15.6" x14ac:dyDescent="0.25">
      <c r="A85" s="67"/>
      <c r="B85" s="373" t="s">
        <v>668</v>
      </c>
      <c r="C85" s="90" t="s">
        <v>669</v>
      </c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>
        <v>127000</v>
      </c>
      <c r="T85" s="235">
        <v>127000</v>
      </c>
      <c r="U85" s="235">
        <v>127000</v>
      </c>
      <c r="V85" s="235"/>
      <c r="W85" s="235"/>
      <c r="X85" s="235"/>
      <c r="Y85" s="235"/>
      <c r="Z85" s="235"/>
      <c r="AA85" s="235"/>
      <c r="AB85" s="561"/>
      <c r="AC85" s="383" t="s">
        <v>668</v>
      </c>
      <c r="AD85" s="374" t="s">
        <v>669</v>
      </c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533">
        <f t="shared" si="78"/>
        <v>127000</v>
      </c>
      <c r="BA85" s="533">
        <f t="shared" si="69"/>
        <v>127000</v>
      </c>
      <c r="BB85" s="533">
        <f t="shared" si="70"/>
        <v>127000</v>
      </c>
    </row>
    <row r="86" spans="1:54" ht="15.6" x14ac:dyDescent="0.25">
      <c r="A86" s="643" t="s">
        <v>742</v>
      </c>
      <c r="B86" s="644"/>
      <c r="C86" s="645"/>
      <c r="D86" s="412">
        <f t="shared" ref="D86:AM86" si="79">SUM(D72:D85)</f>
        <v>0</v>
      </c>
      <c r="E86" s="412">
        <f t="shared" si="79"/>
        <v>0</v>
      </c>
      <c r="F86" s="412">
        <f t="shared" ref="F86" si="80">SUM(F72:F85)</f>
        <v>0</v>
      </c>
      <c r="G86" s="412">
        <f t="shared" si="79"/>
        <v>0</v>
      </c>
      <c r="H86" s="412">
        <f t="shared" si="79"/>
        <v>0</v>
      </c>
      <c r="I86" s="412">
        <f t="shared" ref="I86" si="81">SUM(I72:I85)</f>
        <v>0</v>
      </c>
      <c r="J86" s="412">
        <f t="shared" si="79"/>
        <v>0</v>
      </c>
      <c r="K86" s="412">
        <f t="shared" si="79"/>
        <v>0</v>
      </c>
      <c r="L86" s="412">
        <f t="shared" ref="L86" si="82">SUM(L72:L85)</f>
        <v>0</v>
      </c>
      <c r="M86" s="412">
        <f t="shared" si="79"/>
        <v>0</v>
      </c>
      <c r="N86" s="412">
        <f t="shared" si="79"/>
        <v>0</v>
      </c>
      <c r="O86" s="412">
        <f t="shared" si="79"/>
        <v>0</v>
      </c>
      <c r="P86" s="412">
        <f t="shared" si="79"/>
        <v>0</v>
      </c>
      <c r="Q86" s="412">
        <f t="shared" si="79"/>
        <v>0</v>
      </c>
      <c r="R86" s="412">
        <f t="shared" si="79"/>
        <v>0</v>
      </c>
      <c r="S86" s="412">
        <f t="shared" si="79"/>
        <v>45121000</v>
      </c>
      <c r="T86" s="412">
        <f t="shared" si="79"/>
        <v>45121000</v>
      </c>
      <c r="U86" s="412">
        <f t="shared" si="79"/>
        <v>45121000</v>
      </c>
      <c r="V86" s="412">
        <f t="shared" si="79"/>
        <v>0</v>
      </c>
      <c r="W86" s="412">
        <f t="shared" si="79"/>
        <v>0</v>
      </c>
      <c r="X86" s="412">
        <f t="shared" si="79"/>
        <v>0</v>
      </c>
      <c r="Y86" s="412">
        <f t="shared" si="79"/>
        <v>0</v>
      </c>
      <c r="Z86" s="412">
        <f t="shared" si="79"/>
        <v>0</v>
      </c>
      <c r="AA86" s="412">
        <f t="shared" si="79"/>
        <v>0</v>
      </c>
      <c r="AB86" s="626" t="s">
        <v>742</v>
      </c>
      <c r="AC86" s="627"/>
      <c r="AD86" s="628"/>
      <c r="AE86" s="412">
        <f t="shared" si="79"/>
        <v>0</v>
      </c>
      <c r="AF86" s="412">
        <f t="shared" si="79"/>
        <v>0</v>
      </c>
      <c r="AG86" s="412">
        <f t="shared" si="79"/>
        <v>0</v>
      </c>
      <c r="AH86" s="412">
        <f t="shared" si="79"/>
        <v>0</v>
      </c>
      <c r="AI86" s="412">
        <f t="shared" si="79"/>
        <v>0</v>
      </c>
      <c r="AJ86" s="412">
        <f t="shared" si="79"/>
        <v>0</v>
      </c>
      <c r="AK86" s="412">
        <f t="shared" si="79"/>
        <v>0</v>
      </c>
      <c r="AL86" s="412">
        <f t="shared" si="79"/>
        <v>0</v>
      </c>
      <c r="AM86" s="412">
        <f t="shared" si="79"/>
        <v>0</v>
      </c>
      <c r="AN86" s="412">
        <f t="shared" ref="AN86:AU86" si="83">SUM(AN84:AN85)</f>
        <v>0</v>
      </c>
      <c r="AO86" s="412">
        <f t="shared" si="83"/>
        <v>0</v>
      </c>
      <c r="AP86" s="412">
        <f t="shared" ref="AP86" si="84">SUM(AP72:AP85)</f>
        <v>0</v>
      </c>
      <c r="AQ86" s="412">
        <f t="shared" si="83"/>
        <v>0</v>
      </c>
      <c r="AR86" s="412">
        <f t="shared" si="83"/>
        <v>0</v>
      </c>
      <c r="AS86" s="412">
        <f t="shared" ref="AS86" si="85">SUM(AS72:AS85)</f>
        <v>0</v>
      </c>
      <c r="AT86" s="412">
        <f t="shared" si="83"/>
        <v>0</v>
      </c>
      <c r="AU86" s="412">
        <f t="shared" si="83"/>
        <v>0</v>
      </c>
      <c r="AV86" s="412">
        <f t="shared" ref="AV86" si="86">SUM(AV72:AV85)</f>
        <v>0</v>
      </c>
      <c r="AW86" s="412">
        <f>SUM(AW72:AW85)</f>
        <v>0</v>
      </c>
      <c r="AX86" s="412">
        <f>SUM(AX72:AX85)</f>
        <v>3456000</v>
      </c>
      <c r="AY86" s="412">
        <f t="shared" ref="AY86" si="87">SUM(AY72:AY85)</f>
        <v>3456000</v>
      </c>
      <c r="AZ86" s="412">
        <f t="shared" si="78"/>
        <v>45121000</v>
      </c>
      <c r="BA86" s="412">
        <f t="shared" si="69"/>
        <v>48577000</v>
      </c>
      <c r="BB86" s="412">
        <f t="shared" si="70"/>
        <v>48577000</v>
      </c>
    </row>
    <row r="87" spans="1:54" ht="15.6" x14ac:dyDescent="0.25">
      <c r="A87" s="385"/>
      <c r="B87" s="386" t="s">
        <v>564</v>
      </c>
      <c r="C87" s="387" t="s">
        <v>655</v>
      </c>
      <c r="D87" s="534"/>
      <c r="E87" s="534"/>
      <c r="F87" s="534"/>
      <c r="G87" s="534"/>
      <c r="H87" s="534"/>
      <c r="I87" s="534"/>
      <c r="J87" s="534"/>
      <c r="K87" s="534"/>
      <c r="L87" s="534"/>
      <c r="M87" s="534"/>
      <c r="N87" s="534"/>
      <c r="O87" s="534"/>
      <c r="P87" s="534"/>
      <c r="Q87" s="534"/>
      <c r="R87" s="534"/>
      <c r="S87" s="534"/>
      <c r="T87" s="534"/>
      <c r="U87" s="534"/>
      <c r="V87" s="534"/>
      <c r="W87" s="534"/>
      <c r="X87" s="534"/>
      <c r="Y87" s="534"/>
      <c r="Z87" s="534"/>
      <c r="AA87" s="534"/>
      <c r="AB87" s="573"/>
      <c r="AC87" s="569" t="s">
        <v>564</v>
      </c>
      <c r="AD87" s="570" t="s">
        <v>655</v>
      </c>
      <c r="AE87" s="534"/>
      <c r="AF87" s="534"/>
      <c r="AG87" s="534"/>
      <c r="AH87" s="534"/>
      <c r="AI87" s="534"/>
      <c r="AJ87" s="534"/>
      <c r="AK87" s="534"/>
      <c r="AL87" s="534"/>
      <c r="AM87" s="534"/>
      <c r="AN87" s="534"/>
      <c r="AO87" s="534"/>
      <c r="AP87" s="534"/>
      <c r="AQ87" s="534"/>
      <c r="AR87" s="534"/>
      <c r="AS87" s="534"/>
      <c r="AT87" s="534"/>
      <c r="AU87" s="534"/>
      <c r="AV87" s="534"/>
      <c r="AW87" s="534"/>
      <c r="AX87" s="534">
        <v>5441000</v>
      </c>
      <c r="AY87" s="534">
        <v>5441000</v>
      </c>
      <c r="AZ87" s="533">
        <f t="shared" si="78"/>
        <v>0</v>
      </c>
      <c r="BA87" s="533">
        <f t="shared" si="69"/>
        <v>5441000</v>
      </c>
      <c r="BB87" s="533">
        <f t="shared" si="70"/>
        <v>5441000</v>
      </c>
    </row>
    <row r="88" spans="1:54" ht="15.6" x14ac:dyDescent="0.25">
      <c r="A88" s="385"/>
      <c r="B88" s="386" t="s">
        <v>560</v>
      </c>
      <c r="C88" s="387" t="s">
        <v>561</v>
      </c>
      <c r="D88" s="534"/>
      <c r="E88" s="534"/>
      <c r="F88" s="534"/>
      <c r="G88" s="534"/>
      <c r="H88" s="534"/>
      <c r="I88" s="534"/>
      <c r="J88" s="534"/>
      <c r="K88" s="534"/>
      <c r="L88" s="534"/>
      <c r="M88" s="534"/>
      <c r="N88" s="534"/>
      <c r="O88" s="534"/>
      <c r="P88" s="534"/>
      <c r="Q88" s="534"/>
      <c r="R88" s="534"/>
      <c r="S88" s="534"/>
      <c r="T88" s="534"/>
      <c r="U88" s="534"/>
      <c r="V88" s="534"/>
      <c r="W88" s="534"/>
      <c r="X88" s="534"/>
      <c r="Y88" s="534"/>
      <c r="Z88" s="534"/>
      <c r="AA88" s="534"/>
      <c r="AB88" s="573"/>
      <c r="AC88" s="569" t="s">
        <v>560</v>
      </c>
      <c r="AD88" s="570" t="s">
        <v>561</v>
      </c>
      <c r="AE88" s="534"/>
      <c r="AF88" s="534"/>
      <c r="AG88" s="534"/>
      <c r="AH88" s="534"/>
      <c r="AI88" s="534"/>
      <c r="AJ88" s="534"/>
      <c r="AK88" s="534"/>
      <c r="AL88" s="534"/>
      <c r="AM88" s="534"/>
      <c r="AN88" s="534"/>
      <c r="AO88" s="534"/>
      <c r="AP88" s="534"/>
      <c r="AQ88" s="534"/>
      <c r="AR88" s="534"/>
      <c r="AS88" s="534"/>
      <c r="AT88" s="534"/>
      <c r="AU88" s="534"/>
      <c r="AV88" s="534"/>
      <c r="AW88" s="534"/>
      <c r="AX88" s="534"/>
      <c r="AY88" s="534"/>
      <c r="AZ88" s="533">
        <f t="shared" si="78"/>
        <v>0</v>
      </c>
      <c r="BA88" s="533">
        <f t="shared" si="69"/>
        <v>0</v>
      </c>
      <c r="BB88" s="533">
        <f t="shared" si="70"/>
        <v>0</v>
      </c>
    </row>
    <row r="89" spans="1:54" ht="15.6" x14ac:dyDescent="0.25">
      <c r="A89" s="385"/>
      <c r="B89" s="386" t="s">
        <v>615</v>
      </c>
      <c r="C89" s="387" t="s">
        <v>616</v>
      </c>
      <c r="D89" s="534"/>
      <c r="E89" s="534"/>
      <c r="F89" s="534"/>
      <c r="G89" s="534"/>
      <c r="H89" s="534"/>
      <c r="I89" s="534"/>
      <c r="J89" s="534"/>
      <c r="K89" s="534"/>
      <c r="L89" s="534"/>
      <c r="M89" s="534"/>
      <c r="N89" s="534"/>
      <c r="O89" s="534"/>
      <c r="P89" s="534"/>
      <c r="Q89" s="534"/>
      <c r="R89" s="534"/>
      <c r="S89" s="534"/>
      <c r="T89" s="534"/>
      <c r="U89" s="534"/>
      <c r="V89" s="534"/>
      <c r="W89" s="534"/>
      <c r="X89" s="534"/>
      <c r="Y89" s="534"/>
      <c r="Z89" s="534"/>
      <c r="AA89" s="534"/>
      <c r="AB89" s="573"/>
      <c r="AC89" s="569" t="s">
        <v>615</v>
      </c>
      <c r="AD89" s="570" t="s">
        <v>616</v>
      </c>
      <c r="AE89" s="534"/>
      <c r="AF89" s="534"/>
      <c r="AG89" s="534"/>
      <c r="AH89" s="534"/>
      <c r="AI89" s="534"/>
      <c r="AJ89" s="534"/>
      <c r="AK89" s="534"/>
      <c r="AL89" s="534"/>
      <c r="AM89" s="534"/>
      <c r="AN89" s="534"/>
      <c r="AO89" s="534"/>
      <c r="AP89" s="534"/>
      <c r="AQ89" s="534"/>
      <c r="AR89" s="534"/>
      <c r="AS89" s="534"/>
      <c r="AT89" s="534"/>
      <c r="AU89" s="534"/>
      <c r="AV89" s="534"/>
      <c r="AW89" s="534"/>
      <c r="AX89" s="534"/>
      <c r="AY89" s="534"/>
      <c r="AZ89" s="533">
        <f t="shared" si="78"/>
        <v>0</v>
      </c>
      <c r="BA89" s="533">
        <f t="shared" si="69"/>
        <v>0</v>
      </c>
      <c r="BB89" s="533">
        <f t="shared" si="70"/>
        <v>0</v>
      </c>
    </row>
    <row r="90" spans="1:54" ht="15.6" x14ac:dyDescent="0.25">
      <c r="A90" s="385"/>
      <c r="B90" s="386" t="s">
        <v>661</v>
      </c>
      <c r="C90" s="387" t="s">
        <v>671</v>
      </c>
      <c r="D90" s="534"/>
      <c r="E90" s="534"/>
      <c r="F90" s="534"/>
      <c r="G90" s="534"/>
      <c r="H90" s="534"/>
      <c r="I90" s="534"/>
      <c r="J90" s="534"/>
      <c r="K90" s="534"/>
      <c r="L90" s="534"/>
      <c r="M90" s="534"/>
      <c r="N90" s="534"/>
      <c r="O90" s="534"/>
      <c r="P90" s="534"/>
      <c r="Q90" s="534"/>
      <c r="R90" s="534"/>
      <c r="S90" s="534"/>
      <c r="T90" s="534"/>
      <c r="U90" s="534"/>
      <c r="V90" s="534"/>
      <c r="W90" s="534"/>
      <c r="X90" s="534"/>
      <c r="Y90" s="534"/>
      <c r="Z90" s="534"/>
      <c r="AA90" s="534"/>
      <c r="AB90" s="573"/>
      <c r="AC90" s="569" t="s">
        <v>661</v>
      </c>
      <c r="AD90" s="570" t="s">
        <v>671</v>
      </c>
      <c r="AE90" s="534"/>
      <c r="AF90" s="534"/>
      <c r="AG90" s="534"/>
      <c r="AH90" s="534"/>
      <c r="AI90" s="534"/>
      <c r="AJ90" s="534"/>
      <c r="AK90" s="534"/>
      <c r="AL90" s="534"/>
      <c r="AM90" s="534"/>
      <c r="AN90" s="534"/>
      <c r="AO90" s="534"/>
      <c r="AP90" s="534"/>
      <c r="AQ90" s="534"/>
      <c r="AR90" s="534"/>
      <c r="AS90" s="534"/>
      <c r="AT90" s="534"/>
      <c r="AU90" s="534"/>
      <c r="AV90" s="534"/>
      <c r="AW90" s="534"/>
      <c r="AX90" s="534"/>
      <c r="AY90" s="534"/>
      <c r="AZ90" s="533">
        <f t="shared" si="78"/>
        <v>0</v>
      </c>
      <c r="BA90" s="533">
        <f t="shared" si="69"/>
        <v>0</v>
      </c>
      <c r="BB90" s="533">
        <f t="shared" si="70"/>
        <v>0</v>
      </c>
    </row>
    <row r="91" spans="1:54" ht="15.6" x14ac:dyDescent="0.25">
      <c r="A91" s="385"/>
      <c r="B91" s="386" t="s">
        <v>621</v>
      </c>
      <c r="C91" s="387" t="s">
        <v>672</v>
      </c>
      <c r="D91" s="534"/>
      <c r="E91" s="534"/>
      <c r="F91" s="534"/>
      <c r="G91" s="534"/>
      <c r="H91" s="534"/>
      <c r="I91" s="534"/>
      <c r="J91" s="534"/>
      <c r="K91" s="534"/>
      <c r="L91" s="534"/>
      <c r="M91" s="534"/>
      <c r="N91" s="534"/>
      <c r="O91" s="534"/>
      <c r="P91" s="534"/>
      <c r="Q91" s="534"/>
      <c r="R91" s="534"/>
      <c r="S91" s="534"/>
      <c r="T91" s="534"/>
      <c r="U91" s="534"/>
      <c r="V91" s="534"/>
      <c r="W91" s="534"/>
      <c r="X91" s="534"/>
      <c r="Y91" s="534"/>
      <c r="Z91" s="534"/>
      <c r="AA91" s="534"/>
      <c r="AB91" s="573"/>
      <c r="AC91" s="569" t="s">
        <v>621</v>
      </c>
      <c r="AD91" s="570" t="s">
        <v>672</v>
      </c>
      <c r="AE91" s="534"/>
      <c r="AF91" s="534"/>
      <c r="AG91" s="534"/>
      <c r="AH91" s="534"/>
      <c r="AI91" s="534"/>
      <c r="AJ91" s="534"/>
      <c r="AK91" s="534"/>
      <c r="AL91" s="534"/>
      <c r="AM91" s="534"/>
      <c r="AN91" s="534"/>
      <c r="AO91" s="534"/>
      <c r="AP91" s="534"/>
      <c r="AQ91" s="534"/>
      <c r="AR91" s="534"/>
      <c r="AS91" s="534"/>
      <c r="AT91" s="534"/>
      <c r="AU91" s="534"/>
      <c r="AV91" s="534"/>
      <c r="AW91" s="534"/>
      <c r="AX91" s="534"/>
      <c r="AY91" s="534"/>
      <c r="AZ91" s="533">
        <f t="shared" si="78"/>
        <v>0</v>
      </c>
      <c r="BA91" s="533">
        <f t="shared" si="69"/>
        <v>0</v>
      </c>
      <c r="BB91" s="533">
        <f t="shared" si="70"/>
        <v>0</v>
      </c>
    </row>
    <row r="92" spans="1:54" ht="15.6" x14ac:dyDescent="0.25">
      <c r="A92" s="385"/>
      <c r="B92" s="386"/>
      <c r="C92" s="387"/>
      <c r="D92" s="534"/>
      <c r="E92" s="534"/>
      <c r="F92" s="534"/>
      <c r="G92" s="534"/>
      <c r="H92" s="534"/>
      <c r="I92" s="534"/>
      <c r="J92" s="534"/>
      <c r="K92" s="534"/>
      <c r="L92" s="534"/>
      <c r="M92" s="534"/>
      <c r="N92" s="534"/>
      <c r="O92" s="534"/>
      <c r="P92" s="534"/>
      <c r="Q92" s="534"/>
      <c r="R92" s="534"/>
      <c r="S92" s="534"/>
      <c r="T92" s="534"/>
      <c r="U92" s="534"/>
      <c r="V92" s="534"/>
      <c r="W92" s="534"/>
      <c r="X92" s="534"/>
      <c r="Y92" s="534"/>
      <c r="Z92" s="534"/>
      <c r="AA92" s="534"/>
      <c r="AB92" s="573"/>
      <c r="AC92" s="569"/>
      <c r="AD92" s="570"/>
      <c r="AE92" s="534"/>
      <c r="AF92" s="534"/>
      <c r="AG92" s="534"/>
      <c r="AH92" s="534"/>
      <c r="AI92" s="534"/>
      <c r="AJ92" s="534"/>
      <c r="AK92" s="534"/>
      <c r="AL92" s="534"/>
      <c r="AM92" s="534"/>
      <c r="AN92" s="534"/>
      <c r="AO92" s="534"/>
      <c r="AP92" s="534"/>
      <c r="AQ92" s="534"/>
      <c r="AR92" s="534"/>
      <c r="AS92" s="534"/>
      <c r="AT92" s="534"/>
      <c r="AU92" s="534"/>
      <c r="AV92" s="534"/>
      <c r="AW92" s="534"/>
      <c r="AX92" s="534"/>
      <c r="AY92" s="534"/>
      <c r="AZ92" s="533">
        <f t="shared" si="78"/>
        <v>0</v>
      </c>
      <c r="BA92" s="533">
        <f t="shared" si="69"/>
        <v>0</v>
      </c>
      <c r="BB92" s="533">
        <f t="shared" si="70"/>
        <v>0</v>
      </c>
    </row>
    <row r="93" spans="1:54" ht="15.6" x14ac:dyDescent="0.25">
      <c r="A93" s="643" t="s">
        <v>743</v>
      </c>
      <c r="B93" s="644"/>
      <c r="C93" s="645"/>
      <c r="D93" s="412">
        <f t="shared" ref="D93:AY93" si="88">SUM(D87:D92)</f>
        <v>0</v>
      </c>
      <c r="E93" s="412">
        <f t="shared" si="88"/>
        <v>0</v>
      </c>
      <c r="F93" s="412">
        <f t="shared" ref="F93" si="89">SUM(F87:F92)</f>
        <v>0</v>
      </c>
      <c r="G93" s="412">
        <f t="shared" si="88"/>
        <v>0</v>
      </c>
      <c r="H93" s="412">
        <f t="shared" si="88"/>
        <v>0</v>
      </c>
      <c r="I93" s="412">
        <f t="shared" ref="I93" si="90">SUM(I87:I92)</f>
        <v>0</v>
      </c>
      <c r="J93" s="412">
        <f t="shared" si="88"/>
        <v>0</v>
      </c>
      <c r="K93" s="412">
        <f t="shared" si="88"/>
        <v>0</v>
      </c>
      <c r="L93" s="412">
        <f t="shared" ref="L93" si="91">SUM(L87:L92)</f>
        <v>0</v>
      </c>
      <c r="M93" s="412">
        <f t="shared" si="88"/>
        <v>0</v>
      </c>
      <c r="N93" s="412">
        <f t="shared" si="88"/>
        <v>0</v>
      </c>
      <c r="O93" s="412">
        <f t="shared" si="88"/>
        <v>0</v>
      </c>
      <c r="P93" s="412">
        <f t="shared" si="88"/>
        <v>0</v>
      </c>
      <c r="Q93" s="412">
        <f t="shared" si="88"/>
        <v>0</v>
      </c>
      <c r="R93" s="412">
        <f t="shared" si="88"/>
        <v>0</v>
      </c>
      <c r="S93" s="412">
        <f t="shared" si="88"/>
        <v>0</v>
      </c>
      <c r="T93" s="412">
        <f t="shared" si="88"/>
        <v>0</v>
      </c>
      <c r="U93" s="412">
        <f t="shared" si="88"/>
        <v>0</v>
      </c>
      <c r="V93" s="412">
        <f t="shared" si="88"/>
        <v>0</v>
      </c>
      <c r="W93" s="412">
        <f t="shared" si="88"/>
        <v>0</v>
      </c>
      <c r="X93" s="412">
        <f t="shared" si="88"/>
        <v>0</v>
      </c>
      <c r="Y93" s="412">
        <f t="shared" si="88"/>
        <v>0</v>
      </c>
      <c r="Z93" s="412">
        <f t="shared" si="88"/>
        <v>0</v>
      </c>
      <c r="AA93" s="412">
        <f t="shared" si="88"/>
        <v>0</v>
      </c>
      <c r="AB93" s="626" t="s">
        <v>743</v>
      </c>
      <c r="AC93" s="627"/>
      <c r="AD93" s="628"/>
      <c r="AE93" s="412">
        <f t="shared" si="88"/>
        <v>0</v>
      </c>
      <c r="AF93" s="412">
        <f t="shared" si="88"/>
        <v>0</v>
      </c>
      <c r="AG93" s="412">
        <f t="shared" si="88"/>
        <v>0</v>
      </c>
      <c r="AH93" s="412">
        <f t="shared" si="88"/>
        <v>0</v>
      </c>
      <c r="AI93" s="412">
        <f t="shared" si="88"/>
        <v>0</v>
      </c>
      <c r="AJ93" s="412">
        <f t="shared" si="88"/>
        <v>0</v>
      </c>
      <c r="AK93" s="412">
        <f t="shared" si="88"/>
        <v>0</v>
      </c>
      <c r="AL93" s="412">
        <f t="shared" si="88"/>
        <v>0</v>
      </c>
      <c r="AM93" s="412">
        <f t="shared" si="88"/>
        <v>0</v>
      </c>
      <c r="AN93" s="412">
        <f t="shared" si="88"/>
        <v>0</v>
      </c>
      <c r="AO93" s="412">
        <f t="shared" si="88"/>
        <v>0</v>
      </c>
      <c r="AP93" s="412">
        <f t="shared" si="88"/>
        <v>0</v>
      </c>
      <c r="AQ93" s="412">
        <f t="shared" si="88"/>
        <v>0</v>
      </c>
      <c r="AR93" s="412">
        <f t="shared" si="88"/>
        <v>0</v>
      </c>
      <c r="AS93" s="412">
        <f t="shared" si="88"/>
        <v>0</v>
      </c>
      <c r="AT93" s="412">
        <f t="shared" si="88"/>
        <v>0</v>
      </c>
      <c r="AU93" s="412">
        <f t="shared" si="88"/>
        <v>0</v>
      </c>
      <c r="AV93" s="412">
        <f t="shared" si="88"/>
        <v>0</v>
      </c>
      <c r="AW93" s="412">
        <f t="shared" si="88"/>
        <v>0</v>
      </c>
      <c r="AX93" s="412">
        <f t="shared" si="88"/>
        <v>5441000</v>
      </c>
      <c r="AY93" s="412">
        <f t="shared" si="88"/>
        <v>5441000</v>
      </c>
      <c r="AZ93" s="412">
        <f t="shared" si="78"/>
        <v>0</v>
      </c>
      <c r="BA93" s="412">
        <f t="shared" si="69"/>
        <v>5441000</v>
      </c>
      <c r="BB93" s="412">
        <f t="shared" si="70"/>
        <v>5441000</v>
      </c>
    </row>
    <row r="94" spans="1:54" ht="15.6" x14ac:dyDescent="0.25">
      <c r="A94" s="646" t="s">
        <v>673</v>
      </c>
      <c r="B94" s="647"/>
      <c r="C94" s="648"/>
      <c r="D94" s="535">
        <f t="shared" ref="D94:AY94" si="92">SUM(D64+D70+D86+D93)</f>
        <v>423961335</v>
      </c>
      <c r="E94" s="535">
        <f t="shared" si="92"/>
        <v>428970793</v>
      </c>
      <c r="F94" s="535">
        <f t="shared" ref="F94" si="93">SUM(F64+F70+F86+F93)</f>
        <v>433272509</v>
      </c>
      <c r="G94" s="535">
        <f t="shared" si="92"/>
        <v>0</v>
      </c>
      <c r="H94" s="535">
        <f t="shared" si="92"/>
        <v>3919000</v>
      </c>
      <c r="I94" s="535">
        <f t="shared" ref="I94" si="94">SUM(I64+I70+I86+I93)</f>
        <v>3919000</v>
      </c>
      <c r="J94" s="535">
        <f t="shared" si="92"/>
        <v>36413000</v>
      </c>
      <c r="K94" s="535">
        <f t="shared" si="92"/>
        <v>82635806</v>
      </c>
      <c r="L94" s="535">
        <f t="shared" ref="L94" si="95">SUM(L64+L70+L86+L93)</f>
        <v>81937747</v>
      </c>
      <c r="M94" s="535">
        <f t="shared" si="92"/>
        <v>0</v>
      </c>
      <c r="N94" s="535">
        <f t="shared" si="92"/>
        <v>4243717</v>
      </c>
      <c r="O94" s="535">
        <f t="shared" si="92"/>
        <v>1941467</v>
      </c>
      <c r="P94" s="535">
        <f t="shared" si="92"/>
        <v>360000000</v>
      </c>
      <c r="Q94" s="535">
        <f t="shared" si="92"/>
        <v>360000000</v>
      </c>
      <c r="R94" s="535">
        <f t="shared" si="92"/>
        <v>360000000</v>
      </c>
      <c r="S94" s="535">
        <f t="shared" si="92"/>
        <v>80086000</v>
      </c>
      <c r="T94" s="535">
        <f t="shared" si="92"/>
        <v>93977365</v>
      </c>
      <c r="U94" s="535">
        <f t="shared" si="92"/>
        <v>93977365</v>
      </c>
      <c r="V94" s="535">
        <f t="shared" si="92"/>
        <v>900000</v>
      </c>
      <c r="W94" s="535">
        <f t="shared" si="92"/>
        <v>900000</v>
      </c>
      <c r="X94" s="535">
        <f t="shared" si="92"/>
        <v>900000</v>
      </c>
      <c r="Y94" s="535">
        <f t="shared" si="92"/>
        <v>0</v>
      </c>
      <c r="Z94" s="535">
        <f t="shared" si="92"/>
        <v>0</v>
      </c>
      <c r="AA94" s="535">
        <f t="shared" si="92"/>
        <v>2821610</v>
      </c>
      <c r="AB94" s="649" t="s">
        <v>673</v>
      </c>
      <c r="AC94" s="650"/>
      <c r="AD94" s="651"/>
      <c r="AE94" s="535">
        <f t="shared" si="92"/>
        <v>0</v>
      </c>
      <c r="AF94" s="535">
        <f t="shared" si="92"/>
        <v>0</v>
      </c>
      <c r="AG94" s="535">
        <f t="shared" si="92"/>
        <v>0</v>
      </c>
      <c r="AH94" s="535">
        <f t="shared" si="92"/>
        <v>1500000</v>
      </c>
      <c r="AI94" s="535">
        <f t="shared" si="92"/>
        <v>1500000</v>
      </c>
      <c r="AJ94" s="535">
        <f t="shared" si="92"/>
        <v>1500000</v>
      </c>
      <c r="AK94" s="535">
        <f t="shared" si="92"/>
        <v>641000</v>
      </c>
      <c r="AL94" s="535">
        <f t="shared" si="92"/>
        <v>641000</v>
      </c>
      <c r="AM94" s="535">
        <f t="shared" si="92"/>
        <v>27686328</v>
      </c>
      <c r="AN94" s="535">
        <f t="shared" si="92"/>
        <v>0</v>
      </c>
      <c r="AO94" s="535">
        <f t="shared" si="92"/>
        <v>0</v>
      </c>
      <c r="AP94" s="535">
        <f t="shared" si="92"/>
        <v>0</v>
      </c>
      <c r="AQ94" s="535">
        <f t="shared" si="92"/>
        <v>0</v>
      </c>
      <c r="AR94" s="535">
        <f t="shared" si="92"/>
        <v>0</v>
      </c>
      <c r="AS94" s="535">
        <f t="shared" si="92"/>
        <v>0</v>
      </c>
      <c r="AT94" s="535">
        <f t="shared" si="92"/>
        <v>0</v>
      </c>
      <c r="AU94" s="535">
        <f t="shared" si="92"/>
        <v>180000000</v>
      </c>
      <c r="AV94" s="535">
        <f t="shared" si="92"/>
        <v>260000000</v>
      </c>
      <c r="AW94" s="535">
        <f t="shared" si="92"/>
        <v>77352000</v>
      </c>
      <c r="AX94" s="535">
        <f t="shared" si="92"/>
        <v>193016000</v>
      </c>
      <c r="AY94" s="535">
        <f t="shared" si="92"/>
        <v>193016000</v>
      </c>
      <c r="AZ94" s="535">
        <f t="shared" si="78"/>
        <v>980853335</v>
      </c>
      <c r="BA94" s="535">
        <f t="shared" si="69"/>
        <v>1349803681</v>
      </c>
      <c r="BB94" s="535">
        <f t="shared" si="70"/>
        <v>1460972026</v>
      </c>
    </row>
  </sheetData>
  <mergeCells count="36">
    <mergeCell ref="A94:C94"/>
    <mergeCell ref="A64:C64"/>
    <mergeCell ref="A70:C70"/>
    <mergeCell ref="A86:C86"/>
    <mergeCell ref="AN2:AP2"/>
    <mergeCell ref="AB86:AD86"/>
    <mergeCell ref="AB93:AD93"/>
    <mergeCell ref="AB94:AD94"/>
    <mergeCell ref="AB1:AB2"/>
    <mergeCell ref="AC1:AC2"/>
    <mergeCell ref="AD1:AD2"/>
    <mergeCell ref="AB64:AD64"/>
    <mergeCell ref="D1:K1"/>
    <mergeCell ref="AH2:AJ2"/>
    <mergeCell ref="AK2:AM2"/>
    <mergeCell ref="AQ2:AS2"/>
    <mergeCell ref="AN1:AX1"/>
    <mergeCell ref="A93:C93"/>
    <mergeCell ref="AT2:AV2"/>
    <mergeCell ref="AW2:AY2"/>
    <mergeCell ref="AB70:AD70"/>
    <mergeCell ref="A1:A2"/>
    <mergeCell ref="B1:B2"/>
    <mergeCell ref="C1:C2"/>
    <mergeCell ref="AZ1:BB2"/>
    <mergeCell ref="D2:F2"/>
    <mergeCell ref="G2:I2"/>
    <mergeCell ref="J2:L2"/>
    <mergeCell ref="M1:O2"/>
    <mergeCell ref="P1:R2"/>
    <mergeCell ref="S1:U2"/>
    <mergeCell ref="V2:X2"/>
    <mergeCell ref="V1:AA1"/>
    <mergeCell ref="Y2:AA2"/>
    <mergeCell ref="AE1:AG2"/>
    <mergeCell ref="AH1:AM1"/>
  </mergeCells>
  <pageMargins left="0.70866141732283472" right="0.70866141732283472" top="0.74803149606299213" bottom="0.74803149606299213" header="0.31496062992125984" footer="0.31496062992125984"/>
  <pageSetup paperSize="8" scale="51" fitToHeight="0" orientation="landscape" r:id="rId1"/>
  <headerFooter>
    <oddHeader>&amp;C .../2016. (...) számú költségvetési rendelethez
ZALAKAROS VÁROS ÖNKORMÁNYZATA ÉS KÖLTSÉGVETÉSI SZERVEI 
2016. ÉVI BEVÉTELI ELŐIRÁNYZATAI &amp;R&amp;P.oldal
&amp;A
forintban</oddHeader>
  </headerFooter>
  <rowBreaks count="1" manualBreakCount="1">
    <brk id="64" max="16383" man="1"/>
  </rowBreaks>
  <colBreaks count="1" manualBreakCount="1">
    <brk id="2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74"/>
  <sheetViews>
    <sheetView view="pageBreakPreview" topLeftCell="A37" zoomScaleNormal="100" zoomScaleSheetLayoutView="100" workbookViewId="0">
      <selection activeCell="E41" sqref="E41"/>
    </sheetView>
  </sheetViews>
  <sheetFormatPr defaultColWidth="11.44140625" defaultRowHeight="15" x14ac:dyDescent="0.25"/>
  <cols>
    <col min="1" max="1" width="5.5546875" style="3" customWidth="1"/>
    <col min="2" max="2" width="75" style="3" customWidth="1"/>
    <col min="3" max="3" width="15.33203125" style="3" bestFit="1" customWidth="1"/>
    <col min="4" max="4" width="15.5546875" style="3" bestFit="1" customWidth="1"/>
    <col min="5" max="6" width="15.5546875" style="3" customWidth="1"/>
    <col min="7" max="7" width="12.33203125" style="3" customWidth="1"/>
    <col min="8" max="8" width="13.109375" style="3" customWidth="1"/>
    <col min="9" max="16384" width="11.44140625" style="3"/>
  </cols>
  <sheetData>
    <row r="1" spans="1:8" ht="27" customHeight="1" x14ac:dyDescent="0.3">
      <c r="A1" s="132" t="s">
        <v>16</v>
      </c>
      <c r="B1" s="133" t="s">
        <v>15</v>
      </c>
      <c r="C1" s="652" t="s">
        <v>320</v>
      </c>
      <c r="D1" s="652" t="s">
        <v>324</v>
      </c>
      <c r="E1" s="652" t="s">
        <v>736</v>
      </c>
      <c r="F1" s="652" t="s">
        <v>877</v>
      </c>
      <c r="G1" s="652" t="s">
        <v>325</v>
      </c>
      <c r="H1" s="652" t="s">
        <v>454</v>
      </c>
    </row>
    <row r="2" spans="1:8" ht="30.75" customHeight="1" x14ac:dyDescent="0.3">
      <c r="A2" s="134"/>
      <c r="B2" s="135"/>
      <c r="C2" s="653"/>
      <c r="D2" s="653"/>
      <c r="E2" s="653"/>
      <c r="F2" s="653"/>
      <c r="G2" s="653"/>
      <c r="H2" s="653"/>
    </row>
    <row r="3" spans="1:8" ht="30" customHeight="1" x14ac:dyDescent="0.3">
      <c r="A3" s="10"/>
      <c r="B3" s="172" t="s">
        <v>228</v>
      </c>
      <c r="C3" s="11"/>
      <c r="D3" s="135"/>
      <c r="E3" s="135"/>
      <c r="F3" s="135"/>
      <c r="G3" s="11"/>
      <c r="H3" s="11"/>
    </row>
    <row r="4" spans="1:8" ht="24.9" customHeight="1" x14ac:dyDescent="0.3">
      <c r="A4" s="7" t="s">
        <v>93</v>
      </c>
      <c r="B4" s="148" t="s">
        <v>470</v>
      </c>
      <c r="C4" s="5"/>
      <c r="D4" s="11"/>
      <c r="E4" s="11"/>
      <c r="F4" s="11"/>
      <c r="G4" s="5"/>
      <c r="H4" s="5"/>
    </row>
    <row r="5" spans="1:8" ht="24.9" customHeight="1" x14ac:dyDescent="0.3">
      <c r="A5" s="7" t="s">
        <v>2</v>
      </c>
      <c r="B5" s="7" t="s">
        <v>419</v>
      </c>
      <c r="C5" s="5"/>
      <c r="D5" s="5"/>
      <c r="E5" s="5"/>
      <c r="F5" s="5"/>
      <c r="G5" s="5"/>
      <c r="H5" s="5"/>
    </row>
    <row r="6" spans="1:8" ht="24.9" customHeight="1" x14ac:dyDescent="0.3">
      <c r="A6" s="7"/>
      <c r="B6" s="77" t="s">
        <v>199</v>
      </c>
      <c r="C6" s="61">
        <v>1000000</v>
      </c>
      <c r="D6" s="61">
        <v>450000</v>
      </c>
      <c r="E6" s="61">
        <v>450000</v>
      </c>
      <c r="F6" s="61">
        <v>450000</v>
      </c>
      <c r="G6" s="61">
        <v>450000</v>
      </c>
      <c r="H6" s="61">
        <v>450000</v>
      </c>
    </row>
    <row r="7" spans="1:8" ht="24.9" customHeight="1" x14ac:dyDescent="0.3">
      <c r="A7" s="7"/>
      <c r="B7" s="8" t="s">
        <v>326</v>
      </c>
      <c r="C7" s="61">
        <v>1734000</v>
      </c>
      <c r="D7" s="61">
        <v>1734000</v>
      </c>
      <c r="E7" s="61">
        <v>1734000</v>
      </c>
      <c r="F7" s="61">
        <v>1734000</v>
      </c>
      <c r="G7" s="61"/>
      <c r="H7" s="61"/>
    </row>
    <row r="8" spans="1:8" ht="24.9" customHeight="1" x14ac:dyDescent="0.3">
      <c r="A8" s="7"/>
      <c r="B8" s="77" t="s">
        <v>196</v>
      </c>
      <c r="C8" s="61">
        <v>9700000</v>
      </c>
      <c r="D8" s="61">
        <v>10241000</v>
      </c>
      <c r="E8" s="61">
        <v>10241000</v>
      </c>
      <c r="F8" s="61">
        <v>10241000</v>
      </c>
      <c r="G8" s="61"/>
      <c r="H8" s="61"/>
    </row>
    <row r="9" spans="1:8" ht="24.9" customHeight="1" x14ac:dyDescent="0.3">
      <c r="A9" s="7"/>
      <c r="B9" s="8" t="s">
        <v>327</v>
      </c>
      <c r="C9" s="61">
        <v>350000</v>
      </c>
      <c r="D9" s="61">
        <v>350000</v>
      </c>
      <c r="E9" s="61">
        <v>350000</v>
      </c>
      <c r="F9" s="61">
        <v>350000</v>
      </c>
      <c r="G9" s="61"/>
      <c r="H9" s="61"/>
    </row>
    <row r="10" spans="1:8" ht="24.9" customHeight="1" x14ac:dyDescent="0.3">
      <c r="A10" s="7"/>
      <c r="B10" s="8" t="s">
        <v>425</v>
      </c>
      <c r="C10" s="61">
        <v>29359000</v>
      </c>
      <c r="D10" s="61">
        <v>25407500</v>
      </c>
      <c r="E10" s="61">
        <v>25407500</v>
      </c>
      <c r="F10" s="61">
        <v>25407500</v>
      </c>
      <c r="G10" s="61"/>
      <c r="H10" s="61"/>
    </row>
    <row r="11" spans="1:8" ht="24.9" customHeight="1" x14ac:dyDescent="0.3">
      <c r="A11" s="7"/>
      <c r="B11" s="8" t="s">
        <v>519</v>
      </c>
      <c r="C11" s="61"/>
      <c r="D11" s="61">
        <v>459000</v>
      </c>
      <c r="E11" s="61"/>
      <c r="F11" s="61"/>
      <c r="G11" s="61"/>
      <c r="H11" s="61"/>
    </row>
    <row r="12" spans="1:8" ht="24.9" customHeight="1" x14ac:dyDescent="0.3">
      <c r="A12" s="7"/>
      <c r="B12" s="8" t="s">
        <v>713</v>
      </c>
      <c r="C12" s="61"/>
      <c r="D12" s="61">
        <v>125000</v>
      </c>
      <c r="E12" s="61"/>
      <c r="F12" s="61"/>
      <c r="G12" s="61"/>
      <c r="H12" s="61"/>
    </row>
    <row r="13" spans="1:8" ht="24.9" customHeight="1" x14ac:dyDescent="0.3">
      <c r="A13" s="7"/>
      <c r="B13" s="542" t="s">
        <v>812</v>
      </c>
      <c r="C13" s="61"/>
      <c r="D13" s="61"/>
      <c r="E13" s="61">
        <v>2310665</v>
      </c>
      <c r="F13" s="61">
        <v>4022152</v>
      </c>
      <c r="G13" s="61"/>
      <c r="H13" s="61"/>
    </row>
    <row r="14" spans="1:8" ht="24.9" customHeight="1" x14ac:dyDescent="0.3">
      <c r="A14" s="7"/>
      <c r="B14" s="543" t="s">
        <v>813</v>
      </c>
      <c r="C14" s="61"/>
      <c r="D14" s="61"/>
      <c r="E14" s="61">
        <v>150000</v>
      </c>
      <c r="F14" s="61">
        <v>150000</v>
      </c>
      <c r="G14" s="61"/>
      <c r="H14" s="61"/>
    </row>
    <row r="15" spans="1:8" ht="24.9" customHeight="1" x14ac:dyDescent="0.3">
      <c r="A15" s="7"/>
      <c r="B15" s="543" t="s">
        <v>814</v>
      </c>
      <c r="C15" s="61"/>
      <c r="D15" s="61"/>
      <c r="E15" s="61">
        <v>2181000</v>
      </c>
      <c r="F15" s="61">
        <v>2181000</v>
      </c>
      <c r="G15" s="61"/>
      <c r="H15" s="61"/>
    </row>
    <row r="16" spans="1:8" ht="24.9" customHeight="1" x14ac:dyDescent="0.3">
      <c r="A16" s="78"/>
      <c r="B16" s="305" t="s">
        <v>418</v>
      </c>
      <c r="C16" s="306">
        <f t="shared" ref="C16:H16" si="0">SUM(C6:C15)</f>
        <v>42143000</v>
      </c>
      <c r="D16" s="306">
        <f t="shared" si="0"/>
        <v>38766500</v>
      </c>
      <c r="E16" s="306">
        <f t="shared" si="0"/>
        <v>42824165</v>
      </c>
      <c r="F16" s="306">
        <f t="shared" si="0"/>
        <v>44535652</v>
      </c>
      <c r="G16" s="306">
        <f t="shared" si="0"/>
        <v>450000</v>
      </c>
      <c r="H16" s="306">
        <f t="shared" si="0"/>
        <v>450000</v>
      </c>
    </row>
    <row r="17" spans="1:8" ht="24.9" customHeight="1" x14ac:dyDescent="0.3">
      <c r="A17" s="149" t="s">
        <v>4</v>
      </c>
      <c r="B17" s="4" t="s">
        <v>328</v>
      </c>
      <c r="C17" s="61"/>
      <c r="D17" s="89"/>
      <c r="E17" s="89"/>
      <c r="F17" s="89"/>
      <c r="G17" s="61"/>
      <c r="H17" s="61"/>
    </row>
    <row r="18" spans="1:8" ht="24.9" customHeight="1" x14ac:dyDescent="0.25">
      <c r="A18" s="76"/>
      <c r="B18" s="173" t="s">
        <v>538</v>
      </c>
      <c r="C18" s="61">
        <v>50385000</v>
      </c>
      <c r="D18" s="61">
        <v>32000000</v>
      </c>
      <c r="E18" s="61">
        <v>32000000</v>
      </c>
      <c r="F18" s="61">
        <v>32000000</v>
      </c>
      <c r="G18" s="61"/>
      <c r="H18" s="61"/>
    </row>
    <row r="19" spans="1:8" ht="24.9" customHeight="1" x14ac:dyDescent="0.25">
      <c r="A19" s="76"/>
      <c r="B19" s="173" t="s">
        <v>539</v>
      </c>
      <c r="C19" s="61"/>
      <c r="D19" s="61">
        <v>27235000</v>
      </c>
      <c r="E19" s="61">
        <v>37235000</v>
      </c>
      <c r="F19" s="61">
        <v>37235000</v>
      </c>
      <c r="G19" s="61"/>
      <c r="H19" s="61"/>
    </row>
    <row r="20" spans="1:8" ht="24.9" customHeight="1" x14ac:dyDescent="0.25">
      <c r="A20" s="76"/>
      <c r="B20" s="207" t="s">
        <v>540</v>
      </c>
      <c r="C20" s="61">
        <v>5000000</v>
      </c>
      <c r="D20" s="61"/>
      <c r="E20" s="61"/>
      <c r="F20" s="61"/>
      <c r="G20" s="61"/>
      <c r="H20" s="61"/>
    </row>
    <row r="21" spans="1:8" ht="24.9" customHeight="1" x14ac:dyDescent="0.25">
      <c r="A21" s="76"/>
      <c r="B21" s="207" t="s">
        <v>815</v>
      </c>
      <c r="C21" s="61"/>
      <c r="D21" s="61"/>
      <c r="E21" s="61">
        <v>771000</v>
      </c>
      <c r="F21" s="61">
        <v>771000</v>
      </c>
      <c r="G21" s="61"/>
      <c r="H21" s="61"/>
    </row>
    <row r="22" spans="1:8" ht="24.9" customHeight="1" x14ac:dyDescent="0.25">
      <c r="A22" s="76"/>
      <c r="B22" s="207" t="s">
        <v>816</v>
      </c>
      <c r="C22" s="61">
        <v>275000</v>
      </c>
      <c r="D22" s="544"/>
      <c r="E22" s="61"/>
      <c r="F22" s="61"/>
      <c r="G22" s="61"/>
      <c r="H22" s="61"/>
    </row>
    <row r="23" spans="1:8" ht="24.9" customHeight="1" x14ac:dyDescent="0.25">
      <c r="A23" s="76"/>
      <c r="B23" s="207" t="s">
        <v>817</v>
      </c>
      <c r="C23" s="544"/>
      <c r="D23" s="544"/>
      <c r="E23" s="61">
        <v>6500000</v>
      </c>
      <c r="F23" s="61">
        <v>6500000</v>
      </c>
      <c r="G23" s="61"/>
      <c r="H23" s="61"/>
    </row>
    <row r="24" spans="1:8" ht="24.9" customHeight="1" x14ac:dyDescent="0.25">
      <c r="A24" s="76"/>
      <c r="B24" s="207" t="s">
        <v>818</v>
      </c>
      <c r="C24" s="544"/>
      <c r="D24" s="544"/>
      <c r="E24" s="61">
        <v>300000</v>
      </c>
      <c r="F24" s="61">
        <v>300000</v>
      </c>
      <c r="G24" s="61"/>
      <c r="H24" s="61"/>
    </row>
    <row r="25" spans="1:8" ht="24.9" customHeight="1" x14ac:dyDescent="0.25">
      <c r="A25" s="76"/>
      <c r="B25" s="207" t="s">
        <v>819</v>
      </c>
      <c r="C25" s="544"/>
      <c r="D25" s="544"/>
      <c r="E25" s="61">
        <v>1867000</v>
      </c>
      <c r="F25" s="61">
        <v>1867000</v>
      </c>
      <c r="G25" s="61"/>
      <c r="H25" s="61"/>
    </row>
    <row r="26" spans="1:8" ht="24.9" customHeight="1" x14ac:dyDescent="0.25">
      <c r="A26" s="76"/>
      <c r="B26" s="207" t="s">
        <v>820</v>
      </c>
      <c r="C26" s="544"/>
      <c r="D26" s="544"/>
      <c r="E26" s="61">
        <v>1700000</v>
      </c>
      <c r="F26" s="61">
        <v>1700000</v>
      </c>
      <c r="G26" s="61"/>
      <c r="H26" s="61"/>
    </row>
    <row r="27" spans="1:8" ht="24.9" customHeight="1" x14ac:dyDescent="0.25">
      <c r="A27" s="76"/>
      <c r="B27" s="207" t="s">
        <v>821</v>
      </c>
      <c r="C27" s="544"/>
      <c r="D27" s="544"/>
      <c r="E27" s="61">
        <v>400000</v>
      </c>
      <c r="F27" s="61">
        <v>400000</v>
      </c>
      <c r="G27" s="61"/>
      <c r="H27" s="61"/>
    </row>
    <row r="28" spans="1:8" ht="24.9" customHeight="1" x14ac:dyDescent="0.25">
      <c r="A28" s="76"/>
      <c r="B28" s="207" t="s">
        <v>822</v>
      </c>
      <c r="C28" s="544"/>
      <c r="D28" s="544"/>
      <c r="E28" s="61">
        <v>152000</v>
      </c>
      <c r="F28" s="61">
        <v>152000</v>
      </c>
      <c r="G28" s="61"/>
      <c r="H28" s="61"/>
    </row>
    <row r="29" spans="1:8" ht="24.9" customHeight="1" x14ac:dyDescent="0.25">
      <c r="A29" s="76"/>
      <c r="B29" s="207" t="s">
        <v>823</v>
      </c>
      <c r="C29" s="544"/>
      <c r="D29" s="544"/>
      <c r="E29" s="61">
        <v>250000</v>
      </c>
      <c r="F29" s="61">
        <v>250000</v>
      </c>
      <c r="G29" s="61"/>
      <c r="H29" s="61"/>
    </row>
    <row r="30" spans="1:8" ht="24.9" customHeight="1" x14ac:dyDescent="0.25">
      <c r="A30" s="76"/>
      <c r="B30" s="199" t="s">
        <v>824</v>
      </c>
      <c r="C30" s="199"/>
      <c r="D30" s="207"/>
      <c r="E30" s="61">
        <v>200000</v>
      </c>
      <c r="F30" s="61">
        <v>200000</v>
      </c>
      <c r="G30" s="61"/>
      <c r="H30" s="61"/>
    </row>
    <row r="31" spans="1:8" ht="24.9" customHeight="1" x14ac:dyDescent="0.25">
      <c r="A31" s="76"/>
      <c r="B31" s="199" t="s">
        <v>825</v>
      </c>
      <c r="C31" s="199"/>
      <c r="D31" s="207"/>
      <c r="E31" s="61">
        <v>400000</v>
      </c>
      <c r="F31" s="61">
        <v>400000</v>
      </c>
      <c r="G31" s="61"/>
      <c r="H31" s="61"/>
    </row>
    <row r="32" spans="1:8" ht="24.9" customHeight="1" x14ac:dyDescent="0.25">
      <c r="A32" s="76"/>
      <c r="B32" s="199" t="s">
        <v>826</v>
      </c>
      <c r="C32" s="199"/>
      <c r="D32" s="207"/>
      <c r="E32" s="61">
        <v>100000</v>
      </c>
      <c r="F32" s="61">
        <v>100000</v>
      </c>
      <c r="G32" s="61"/>
      <c r="H32" s="61"/>
    </row>
    <row r="33" spans="1:8" ht="24.9" customHeight="1" x14ac:dyDescent="0.25">
      <c r="A33" s="76"/>
      <c r="B33" s="199" t="s">
        <v>827</v>
      </c>
      <c r="C33" s="199"/>
      <c r="D33" s="207"/>
      <c r="E33" s="61">
        <v>800000</v>
      </c>
      <c r="F33" s="61">
        <v>800000</v>
      </c>
      <c r="G33" s="61"/>
      <c r="H33" s="61"/>
    </row>
    <row r="34" spans="1:8" ht="24.9" customHeight="1" x14ac:dyDescent="0.25">
      <c r="A34" s="76"/>
      <c r="B34" s="199" t="s">
        <v>828</v>
      </c>
      <c r="C34" s="199"/>
      <c r="D34" s="207"/>
      <c r="E34" s="61">
        <v>50000</v>
      </c>
      <c r="F34" s="61">
        <v>50000</v>
      </c>
      <c r="G34" s="61"/>
      <c r="H34" s="61"/>
    </row>
    <row r="35" spans="1:8" ht="24.9" customHeight="1" x14ac:dyDescent="0.3">
      <c r="A35" s="8"/>
      <c r="B35" s="307" t="s">
        <v>130</v>
      </c>
      <c r="C35" s="306">
        <f t="shared" ref="C35:H35" si="1">SUM(C18:C34)</f>
        <v>55660000</v>
      </c>
      <c r="D35" s="306">
        <f t="shared" si="1"/>
        <v>59235000</v>
      </c>
      <c r="E35" s="306">
        <f t="shared" si="1"/>
        <v>82725000</v>
      </c>
      <c r="F35" s="306">
        <f t="shared" si="1"/>
        <v>82725000</v>
      </c>
      <c r="G35" s="306">
        <f t="shared" si="1"/>
        <v>0</v>
      </c>
      <c r="H35" s="306">
        <f t="shared" si="1"/>
        <v>0</v>
      </c>
    </row>
    <row r="36" spans="1:8" ht="24.9" customHeight="1" x14ac:dyDescent="0.3">
      <c r="A36" s="8" t="s">
        <v>279</v>
      </c>
      <c r="B36" s="148" t="s">
        <v>329</v>
      </c>
      <c r="C36" s="89"/>
      <c r="D36" s="89"/>
      <c r="E36" s="89"/>
      <c r="F36" s="89"/>
      <c r="G36" s="89"/>
      <c r="H36" s="89"/>
    </row>
    <row r="37" spans="1:8" ht="24.9" customHeight="1" x14ac:dyDescent="0.25">
      <c r="A37" s="8"/>
      <c r="B37" s="173" t="s">
        <v>280</v>
      </c>
      <c r="C37" s="174">
        <v>1000000</v>
      </c>
      <c r="D37" s="198">
        <v>1000000</v>
      </c>
      <c r="E37" s="198">
        <f>'4.számú melléklet'!X84</f>
        <v>1000000</v>
      </c>
      <c r="F37" s="198">
        <v>1000000</v>
      </c>
      <c r="G37" s="198">
        <v>1000000</v>
      </c>
      <c r="H37" s="198">
        <v>1000000</v>
      </c>
    </row>
    <row r="38" spans="1:8" ht="24.9" customHeight="1" x14ac:dyDescent="0.3">
      <c r="A38" s="8"/>
      <c r="B38" s="305" t="s">
        <v>281</v>
      </c>
      <c r="C38" s="306">
        <f t="shared" ref="C38:H38" si="2">SUM(C37:C37)</f>
        <v>1000000</v>
      </c>
      <c r="D38" s="306">
        <f t="shared" si="2"/>
        <v>1000000</v>
      </c>
      <c r="E38" s="306">
        <f t="shared" si="2"/>
        <v>1000000</v>
      </c>
      <c r="F38" s="306">
        <f t="shared" si="2"/>
        <v>1000000</v>
      </c>
      <c r="G38" s="306">
        <f t="shared" si="2"/>
        <v>1000000</v>
      </c>
      <c r="H38" s="306">
        <f t="shared" si="2"/>
        <v>1000000</v>
      </c>
    </row>
    <row r="39" spans="1:8" ht="24.9" customHeight="1" x14ac:dyDescent="0.3">
      <c r="A39" s="8" t="s">
        <v>6</v>
      </c>
      <c r="B39" s="305" t="s">
        <v>945</v>
      </c>
      <c r="C39" s="306">
        <v>261000</v>
      </c>
      <c r="D39" s="306"/>
      <c r="E39" s="306">
        <f>'4.számú melléklet'!R56</f>
        <v>2759968</v>
      </c>
      <c r="F39" s="306">
        <f>'4.számú melléklet'!S56</f>
        <v>2759968</v>
      </c>
      <c r="G39" s="306"/>
      <c r="H39" s="306"/>
    </row>
    <row r="40" spans="1:8" ht="24.9" customHeight="1" x14ac:dyDescent="0.3">
      <c r="A40" s="4" t="s">
        <v>8</v>
      </c>
      <c r="B40" s="309" t="s">
        <v>708</v>
      </c>
      <c r="C40" s="306">
        <v>93144000</v>
      </c>
      <c r="D40" s="306">
        <v>68338000</v>
      </c>
      <c r="E40" s="306">
        <f>'4.számú melléklet'!AD56</f>
        <v>96931764</v>
      </c>
      <c r="F40" s="306">
        <v>91617079</v>
      </c>
      <c r="G40" s="306"/>
      <c r="H40" s="306"/>
    </row>
    <row r="41" spans="1:8" ht="24.9" customHeight="1" x14ac:dyDescent="0.3">
      <c r="A41" s="8"/>
      <c r="B41" s="313" t="s">
        <v>467</v>
      </c>
      <c r="C41" s="314">
        <f>C16+C35+C40+C39+C38</f>
        <v>192208000</v>
      </c>
      <c r="D41" s="314">
        <f>D16+D35+D40+D38</f>
        <v>167339500</v>
      </c>
      <c r="E41" s="314">
        <f>E16+E35+E40+E38+E39</f>
        <v>226240897</v>
      </c>
      <c r="F41" s="314">
        <f>F16+F35+F40+F38+F39</f>
        <v>222637699</v>
      </c>
      <c r="G41" s="314">
        <f>G16+G35+G40</f>
        <v>450000</v>
      </c>
      <c r="H41" s="314">
        <f>H16+H35+H40</f>
        <v>450000</v>
      </c>
    </row>
    <row r="42" spans="1:8" ht="24.9" customHeight="1" x14ac:dyDescent="0.3">
      <c r="A42" s="4" t="s">
        <v>94</v>
      </c>
      <c r="B42" s="148" t="s">
        <v>471</v>
      </c>
      <c r="C42" s="89"/>
      <c r="D42" s="89"/>
      <c r="E42" s="89"/>
      <c r="F42" s="89"/>
      <c r="G42" s="89"/>
      <c r="H42" s="89"/>
    </row>
    <row r="43" spans="1:8" ht="24.9" customHeight="1" x14ac:dyDescent="0.25">
      <c r="A43" s="77"/>
      <c r="B43" s="312" t="s">
        <v>227</v>
      </c>
      <c r="C43" s="311">
        <v>1200000</v>
      </c>
      <c r="D43" s="311">
        <v>1200000</v>
      </c>
      <c r="E43" s="311">
        <v>1200000</v>
      </c>
      <c r="F43" s="311">
        <v>1200000</v>
      </c>
      <c r="G43" s="311"/>
      <c r="H43" s="311"/>
    </row>
    <row r="44" spans="1:8" ht="24.9" customHeight="1" x14ac:dyDescent="0.25">
      <c r="A44" s="77"/>
      <c r="B44" s="310" t="s">
        <v>919</v>
      </c>
      <c r="C44" s="311"/>
      <c r="D44" s="311"/>
      <c r="E44" s="311"/>
      <c r="F44" s="311">
        <v>9638</v>
      </c>
      <c r="G44" s="311"/>
      <c r="H44" s="311"/>
    </row>
    <row r="45" spans="1:8" ht="24.9" customHeight="1" x14ac:dyDescent="0.25">
      <c r="A45" s="77"/>
      <c r="B45" s="310" t="s">
        <v>358</v>
      </c>
      <c r="C45" s="311">
        <v>696000</v>
      </c>
      <c r="D45" s="311"/>
      <c r="E45" s="311"/>
      <c r="F45" s="311"/>
      <c r="G45" s="311"/>
      <c r="H45" s="311"/>
    </row>
    <row r="46" spans="1:8" ht="24.9" customHeight="1" x14ac:dyDescent="0.3">
      <c r="A46" s="8"/>
      <c r="B46" s="313" t="s">
        <v>468</v>
      </c>
      <c r="C46" s="315">
        <f t="shared" ref="C46:H46" si="3">C43+C45</f>
        <v>1896000</v>
      </c>
      <c r="D46" s="315">
        <f t="shared" si="3"/>
        <v>1200000</v>
      </c>
      <c r="E46" s="315">
        <f t="shared" si="3"/>
        <v>1200000</v>
      </c>
      <c r="F46" s="315">
        <f>F43+F45+F44</f>
        <v>1209638</v>
      </c>
      <c r="G46" s="315">
        <f t="shared" si="3"/>
        <v>0</v>
      </c>
      <c r="H46" s="315">
        <f t="shared" si="3"/>
        <v>0</v>
      </c>
    </row>
    <row r="47" spans="1:8" ht="24.9" customHeight="1" x14ac:dyDescent="0.3">
      <c r="A47" s="4" t="s">
        <v>95</v>
      </c>
      <c r="B47" s="70" t="s">
        <v>455</v>
      </c>
      <c r="C47" s="62"/>
      <c r="D47" s="62"/>
      <c r="E47" s="62"/>
      <c r="F47" s="62"/>
      <c r="G47" s="62"/>
      <c r="H47" s="62"/>
    </row>
    <row r="48" spans="1:8" ht="24.9" customHeight="1" x14ac:dyDescent="0.3">
      <c r="A48" s="8"/>
      <c r="B48" s="313" t="s">
        <v>469</v>
      </c>
      <c r="C48" s="315">
        <f t="shared" ref="C48:H48" si="4">C47</f>
        <v>0</v>
      </c>
      <c r="D48" s="315">
        <f t="shared" si="4"/>
        <v>0</v>
      </c>
      <c r="E48" s="315">
        <f t="shared" si="4"/>
        <v>0</v>
      </c>
      <c r="F48" s="315">
        <f t="shared" si="4"/>
        <v>0</v>
      </c>
      <c r="G48" s="315">
        <f t="shared" si="4"/>
        <v>0</v>
      </c>
      <c r="H48" s="315">
        <f t="shared" si="4"/>
        <v>0</v>
      </c>
    </row>
    <row r="49" spans="1:8" ht="24.9" customHeight="1" x14ac:dyDescent="0.3">
      <c r="A49" s="4" t="s">
        <v>456</v>
      </c>
      <c r="B49" s="70" t="s">
        <v>457</v>
      </c>
      <c r="C49" s="62"/>
      <c r="D49" s="62"/>
      <c r="E49" s="62"/>
      <c r="F49" s="62"/>
      <c r="G49" s="62"/>
      <c r="H49" s="62"/>
    </row>
    <row r="50" spans="1:8" ht="24.9" customHeight="1" x14ac:dyDescent="0.3">
      <c r="A50" s="4" t="s">
        <v>2</v>
      </c>
      <c r="B50" s="545" t="s">
        <v>358</v>
      </c>
      <c r="C50" s="62"/>
      <c r="D50" s="62"/>
      <c r="E50" s="174">
        <f>'4.számú melléklet'!R83</f>
        <v>3919000</v>
      </c>
      <c r="F50" s="174">
        <v>3919000</v>
      </c>
      <c r="G50" s="62"/>
      <c r="H50" s="62"/>
    </row>
    <row r="51" spans="1:8" ht="24.9" customHeight="1" x14ac:dyDescent="0.3">
      <c r="A51" s="8"/>
      <c r="B51" s="313" t="s">
        <v>472</v>
      </c>
      <c r="C51" s="315">
        <f>C49</f>
        <v>0</v>
      </c>
      <c r="D51" s="315">
        <f>D50</f>
        <v>0</v>
      </c>
      <c r="E51" s="315">
        <f>E50</f>
        <v>3919000</v>
      </c>
      <c r="F51" s="315">
        <f>F50</f>
        <v>3919000</v>
      </c>
      <c r="G51" s="315">
        <f>G49</f>
        <v>0</v>
      </c>
      <c r="H51" s="315">
        <f>H49</f>
        <v>0</v>
      </c>
    </row>
    <row r="52" spans="1:8" ht="24.9" customHeight="1" x14ac:dyDescent="0.3">
      <c r="A52" s="318"/>
      <c r="B52" s="319" t="s">
        <v>226</v>
      </c>
      <c r="C52" s="316">
        <f t="shared" ref="C52:H52" si="5">C41+C46+C48</f>
        <v>194104000</v>
      </c>
      <c r="D52" s="316">
        <f t="shared" si="5"/>
        <v>168539500</v>
      </c>
      <c r="E52" s="316">
        <f>E41+E46+E48+E51</f>
        <v>231359897</v>
      </c>
      <c r="F52" s="316">
        <f>F41+F46+F48+F51</f>
        <v>227766337</v>
      </c>
      <c r="G52" s="316">
        <f t="shared" si="5"/>
        <v>450000</v>
      </c>
      <c r="H52" s="316">
        <f t="shared" si="5"/>
        <v>450000</v>
      </c>
    </row>
    <row r="53" spans="1:8" ht="30" customHeight="1" x14ac:dyDescent="0.3">
      <c r="A53" s="4" t="s">
        <v>127</v>
      </c>
      <c r="B53" s="172" t="s">
        <v>128</v>
      </c>
      <c r="C53" s="62"/>
      <c r="D53" s="89"/>
      <c r="E53" s="89"/>
      <c r="F53" s="89"/>
      <c r="G53" s="62"/>
      <c r="H53" s="62"/>
    </row>
    <row r="54" spans="1:8" ht="24.9" customHeight="1" x14ac:dyDescent="0.3">
      <c r="A54" s="4" t="s">
        <v>93</v>
      </c>
      <c r="B54" s="148" t="s">
        <v>473</v>
      </c>
      <c r="C54" s="62"/>
      <c r="D54" s="62"/>
      <c r="E54" s="62"/>
      <c r="F54" s="62"/>
      <c r="G54" s="62"/>
      <c r="H54" s="62"/>
    </row>
    <row r="55" spans="1:8" ht="24.9" customHeight="1" x14ac:dyDescent="0.3">
      <c r="A55" s="4" t="s">
        <v>2</v>
      </c>
      <c r="B55" s="148" t="s">
        <v>829</v>
      </c>
      <c r="C55" s="62"/>
      <c r="D55" s="62"/>
      <c r="E55" s="62"/>
      <c r="F55" s="62"/>
      <c r="G55" s="62"/>
      <c r="H55" s="62"/>
    </row>
    <row r="56" spans="1:8" ht="24.9" customHeight="1" x14ac:dyDescent="0.3">
      <c r="A56" s="4"/>
      <c r="B56" s="546" t="s">
        <v>830</v>
      </c>
      <c r="C56" s="62"/>
      <c r="D56" s="62"/>
      <c r="E56" s="174">
        <v>123538</v>
      </c>
      <c r="F56" s="174">
        <v>123538</v>
      </c>
      <c r="G56" s="62"/>
      <c r="H56" s="62"/>
    </row>
    <row r="57" spans="1:8" ht="24.9" customHeight="1" x14ac:dyDescent="0.3">
      <c r="A57" s="4"/>
      <c r="B57" s="305" t="s">
        <v>831</v>
      </c>
      <c r="C57" s="308">
        <f t="shared" ref="C57:H57" si="6">SUM(C56:C56)</f>
        <v>0</v>
      </c>
      <c r="D57" s="308">
        <f t="shared" si="6"/>
        <v>0</v>
      </c>
      <c r="E57" s="308">
        <f t="shared" si="6"/>
        <v>123538</v>
      </c>
      <c r="F57" s="308">
        <f t="shared" si="6"/>
        <v>123538</v>
      </c>
      <c r="G57" s="308">
        <f t="shared" si="6"/>
        <v>0</v>
      </c>
      <c r="H57" s="308">
        <f t="shared" si="6"/>
        <v>0</v>
      </c>
    </row>
    <row r="58" spans="1:8" ht="24.9" customHeight="1" x14ac:dyDescent="0.3">
      <c r="A58" s="4" t="s">
        <v>4</v>
      </c>
      <c r="B58" s="148" t="s">
        <v>129</v>
      </c>
      <c r="C58" s="62"/>
      <c r="D58" s="62"/>
      <c r="E58" s="62"/>
      <c r="F58" s="62"/>
      <c r="G58" s="62"/>
      <c r="H58" s="62"/>
    </row>
    <row r="59" spans="1:8" ht="24.9" customHeight="1" x14ac:dyDescent="0.3">
      <c r="A59" s="4"/>
      <c r="B59" s="199" t="s">
        <v>832</v>
      </c>
      <c r="C59" s="79">
        <v>600000</v>
      </c>
      <c r="D59" s="79">
        <v>600000</v>
      </c>
      <c r="E59" s="79">
        <v>600000</v>
      </c>
      <c r="F59" s="79">
        <v>600000</v>
      </c>
      <c r="G59" s="79">
        <v>600000</v>
      </c>
      <c r="H59" s="79">
        <v>600000</v>
      </c>
    </row>
    <row r="60" spans="1:8" ht="24.9" customHeight="1" x14ac:dyDescent="0.3">
      <c r="A60" s="4"/>
      <c r="B60" s="309" t="s">
        <v>131</v>
      </c>
      <c r="C60" s="308">
        <f>SUM(C59)</f>
        <v>600000</v>
      </c>
      <c r="D60" s="308">
        <f>D59</f>
        <v>600000</v>
      </c>
      <c r="E60" s="308">
        <f>E59</f>
        <v>600000</v>
      </c>
      <c r="F60" s="308">
        <f>F59</f>
        <v>600000</v>
      </c>
      <c r="G60" s="308">
        <f>SUM(G59)</f>
        <v>600000</v>
      </c>
      <c r="H60" s="308">
        <f>SUM(H59)</f>
        <v>600000</v>
      </c>
    </row>
    <row r="61" spans="1:8" ht="24.9" customHeight="1" x14ac:dyDescent="0.3">
      <c r="A61" s="4" t="s">
        <v>5</v>
      </c>
      <c r="B61" s="148" t="s">
        <v>330</v>
      </c>
      <c r="C61" s="62"/>
      <c r="D61" s="62"/>
      <c r="E61" s="62"/>
      <c r="F61" s="62"/>
      <c r="G61" s="62"/>
      <c r="H61" s="62"/>
    </row>
    <row r="62" spans="1:8" ht="24.9" customHeight="1" x14ac:dyDescent="0.3">
      <c r="A62" s="4"/>
      <c r="B62" s="199" t="s">
        <v>833</v>
      </c>
      <c r="C62" s="79">
        <v>2305000</v>
      </c>
      <c r="D62" s="79">
        <v>2305000</v>
      </c>
      <c r="E62" s="79">
        <v>2305000</v>
      </c>
      <c r="F62" s="79">
        <v>2305000</v>
      </c>
      <c r="G62" s="79">
        <v>2305000</v>
      </c>
      <c r="H62" s="79">
        <v>3820000</v>
      </c>
    </row>
    <row r="63" spans="1:8" ht="24.9" customHeight="1" x14ac:dyDescent="0.3">
      <c r="A63" s="4"/>
      <c r="B63" s="199" t="s">
        <v>834</v>
      </c>
      <c r="C63" s="79"/>
      <c r="D63" s="79"/>
      <c r="E63" s="79">
        <v>151000</v>
      </c>
      <c r="F63" s="79">
        <v>151000</v>
      </c>
      <c r="G63" s="79"/>
      <c r="H63" s="79"/>
    </row>
    <row r="64" spans="1:8" ht="24.9" customHeight="1" x14ac:dyDescent="0.3">
      <c r="A64" s="4"/>
      <c r="B64" s="199" t="s">
        <v>835</v>
      </c>
      <c r="C64" s="79"/>
      <c r="D64" s="79"/>
      <c r="E64" s="79">
        <v>2300000</v>
      </c>
      <c r="F64" s="79">
        <v>2300000</v>
      </c>
      <c r="G64" s="79"/>
      <c r="H64" s="79"/>
    </row>
    <row r="65" spans="1:8" ht="24.9" customHeight="1" x14ac:dyDescent="0.25">
      <c r="A65" s="8"/>
      <c r="B65" s="199" t="s">
        <v>836</v>
      </c>
      <c r="C65" s="79"/>
      <c r="D65" s="79"/>
      <c r="E65" s="79">
        <v>110000</v>
      </c>
      <c r="F65" s="79">
        <v>110000</v>
      </c>
      <c r="G65" s="79"/>
      <c r="H65" s="79"/>
    </row>
    <row r="66" spans="1:8" ht="24.9" customHeight="1" x14ac:dyDescent="0.3">
      <c r="A66" s="8"/>
      <c r="B66" s="320" t="s">
        <v>132</v>
      </c>
      <c r="C66" s="308">
        <f t="shared" ref="C66:H66" si="7">SUM(C62:C65)</f>
        <v>2305000</v>
      </c>
      <c r="D66" s="308">
        <f t="shared" si="7"/>
        <v>2305000</v>
      </c>
      <c r="E66" s="308">
        <f t="shared" si="7"/>
        <v>4866000</v>
      </c>
      <c r="F66" s="308">
        <f t="shared" si="7"/>
        <v>4866000</v>
      </c>
      <c r="G66" s="308">
        <f t="shared" si="7"/>
        <v>2305000</v>
      </c>
      <c r="H66" s="308">
        <f t="shared" si="7"/>
        <v>3820000</v>
      </c>
    </row>
    <row r="67" spans="1:8" ht="24.9" customHeight="1" x14ac:dyDescent="0.3">
      <c r="A67" s="4"/>
      <c r="B67" s="317" t="s">
        <v>296</v>
      </c>
      <c r="C67" s="322">
        <f t="shared" ref="C67:H67" si="8">C60+C66+C57</f>
        <v>2905000</v>
      </c>
      <c r="D67" s="322">
        <f t="shared" si="8"/>
        <v>2905000</v>
      </c>
      <c r="E67" s="322">
        <f t="shared" si="8"/>
        <v>5589538</v>
      </c>
      <c r="F67" s="322">
        <f t="shared" si="8"/>
        <v>5589538</v>
      </c>
      <c r="G67" s="322">
        <f t="shared" si="8"/>
        <v>2905000</v>
      </c>
      <c r="H67" s="322">
        <f t="shared" si="8"/>
        <v>4420000</v>
      </c>
    </row>
    <row r="68" spans="1:8" ht="24.9" customHeight="1" x14ac:dyDescent="0.3">
      <c r="A68" s="4" t="s">
        <v>5</v>
      </c>
      <c r="B68" s="148" t="s">
        <v>430</v>
      </c>
      <c r="C68" s="150"/>
      <c r="D68" s="62"/>
      <c r="E68" s="62"/>
      <c r="F68" s="62"/>
      <c r="G68" s="150"/>
      <c r="H68" s="150"/>
    </row>
    <row r="69" spans="1:8" ht="24.9" customHeight="1" x14ac:dyDescent="0.3">
      <c r="A69" s="4"/>
      <c r="B69" s="173" t="s">
        <v>541</v>
      </c>
      <c r="C69" s="174">
        <v>1000000</v>
      </c>
      <c r="D69" s="174">
        <v>1000000</v>
      </c>
      <c r="E69" s="174">
        <f>'4.számú melléklet'!AS56</f>
        <v>1000000</v>
      </c>
      <c r="F69" s="174">
        <v>1600000</v>
      </c>
      <c r="G69" s="174">
        <v>1000000</v>
      </c>
      <c r="H69" s="174">
        <v>1000000</v>
      </c>
    </row>
    <row r="70" spans="1:8" s="108" customFormat="1" ht="24.9" customHeight="1" x14ac:dyDescent="0.3">
      <c r="A70" s="8"/>
      <c r="B70" s="321" t="s">
        <v>295</v>
      </c>
      <c r="C70" s="308">
        <f t="shared" ref="C70:H70" si="9">C69</f>
        <v>1000000</v>
      </c>
      <c r="D70" s="308">
        <f t="shared" si="9"/>
        <v>1000000</v>
      </c>
      <c r="E70" s="308">
        <f t="shared" si="9"/>
        <v>1000000</v>
      </c>
      <c r="F70" s="308">
        <f t="shared" si="9"/>
        <v>1600000</v>
      </c>
      <c r="G70" s="308">
        <f t="shared" si="9"/>
        <v>1000000</v>
      </c>
      <c r="H70" s="308">
        <f t="shared" si="9"/>
        <v>1000000</v>
      </c>
    </row>
    <row r="71" spans="1:8" s="108" customFormat="1" ht="27" customHeight="1" x14ac:dyDescent="0.3">
      <c r="A71" s="4"/>
      <c r="B71" s="317" t="s">
        <v>359</v>
      </c>
      <c r="C71" s="322">
        <f t="shared" ref="C71:H71" si="10">C67+C70</f>
        <v>3905000</v>
      </c>
      <c r="D71" s="322">
        <f t="shared" si="10"/>
        <v>3905000</v>
      </c>
      <c r="E71" s="322">
        <f t="shared" si="10"/>
        <v>6589538</v>
      </c>
      <c r="F71" s="322">
        <f t="shared" si="10"/>
        <v>7189538</v>
      </c>
      <c r="G71" s="322">
        <f t="shared" si="10"/>
        <v>3905000</v>
      </c>
      <c r="H71" s="322">
        <f t="shared" si="10"/>
        <v>5420000</v>
      </c>
    </row>
    <row r="72" spans="1:8" s="108" customFormat="1" ht="27" customHeight="1" x14ac:dyDescent="0.3">
      <c r="A72" s="31"/>
      <c r="B72" s="31"/>
      <c r="C72" s="136"/>
      <c r="D72" s="136"/>
      <c r="E72" s="136"/>
      <c r="F72" s="136"/>
      <c r="G72" s="136"/>
    </row>
    <row r="73" spans="1:8" ht="24.9" customHeight="1" x14ac:dyDescent="0.3">
      <c r="A73" s="31"/>
      <c r="B73" s="31"/>
      <c r="C73" s="31"/>
      <c r="D73" s="31"/>
      <c r="E73" s="31"/>
      <c r="F73" s="31"/>
      <c r="G73" s="31"/>
    </row>
    <row r="74" spans="1:8" ht="24.9" customHeight="1" x14ac:dyDescent="0.3">
      <c r="A74" s="31"/>
      <c r="C74" s="31"/>
      <c r="D74" s="31"/>
      <c r="E74" s="31"/>
      <c r="F74" s="31"/>
      <c r="G74" s="31"/>
    </row>
  </sheetData>
  <mergeCells count="6">
    <mergeCell ref="E1:E2"/>
    <mergeCell ref="H1:H2"/>
    <mergeCell ref="C1:C2"/>
    <mergeCell ref="G1:G2"/>
    <mergeCell ref="D1:D2"/>
    <mergeCell ref="F1:F2"/>
  </mergeCells>
  <phoneticPr fontId="8" type="noConversion"/>
  <printOptions horizontalCentered="1"/>
  <pageMargins left="0.23622047244094491" right="0.23622047244094491" top="1.1811023622047245" bottom="0.19685039370078741" header="0.43307086614173229" footer="0.19685039370078741"/>
  <pageSetup paperSize="9" scale="60" fitToHeight="0" orientation="portrait" horizontalDpi="4294967294" r:id="rId1"/>
  <headerFooter alignWithMargins="0">
    <oddHeader xml:space="preserve">&amp;C&amp;"Garamond,Félkövér"&amp;12 .../2016. (...) számú költségvetési rendelethez
ZALAKAROS VÁROS ÖNKORMÁNYZATA ÉS KÖLTSÉGVETÉSI SZERVEI  
EGYÉB MŰKÖDÉSI ÉS EGYÉB FEJLESZTÉSI CÉLÚ KIADÁSAI 
 2016.évben
&amp;R&amp;A
&amp;P.oldal
forintban
</oddHeader>
  </headerFooter>
  <rowBreaks count="1" manualBreakCount="1">
    <brk id="4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L89"/>
  <sheetViews>
    <sheetView tabSelected="1" view="pageBreakPreview" zoomScale="60" zoomScaleNormal="75" workbookViewId="0">
      <selection activeCell="AD27" sqref="AD27"/>
    </sheetView>
  </sheetViews>
  <sheetFormatPr defaultRowHeight="13.2" x14ac:dyDescent="0.25"/>
  <cols>
    <col min="1" max="1" width="9.5546875" customWidth="1"/>
    <col min="2" max="2" width="50.6640625" customWidth="1"/>
    <col min="3" max="3" width="6.6640625" customWidth="1"/>
    <col min="4" max="4" width="9" customWidth="1"/>
    <col min="5" max="7" width="15.88671875" customWidth="1"/>
    <col min="8" max="8" width="15.44140625" customWidth="1"/>
    <col min="9" max="9" width="14.44140625" customWidth="1"/>
    <col min="10" max="10" width="14" customWidth="1"/>
    <col min="11" max="12" width="15.5546875" customWidth="1"/>
    <col min="13" max="13" width="16" customWidth="1"/>
    <col min="14" max="16" width="12.88671875" customWidth="1"/>
    <col min="17" max="17" width="9.5546875" customWidth="1"/>
    <col min="18" max="18" width="13.88671875" customWidth="1"/>
    <col min="19" max="19" width="12.6640625" customWidth="1"/>
    <col min="20" max="20" width="15.109375" customWidth="1"/>
    <col min="21" max="22" width="14.44140625" customWidth="1"/>
    <col min="23" max="23" width="13.33203125" customWidth="1"/>
    <col min="24" max="25" width="12.5546875" customWidth="1"/>
    <col min="26" max="27" width="14.33203125" customWidth="1"/>
    <col min="28" max="28" width="14.44140625" customWidth="1"/>
    <col min="29" max="29" width="15" customWidth="1"/>
    <col min="30" max="30" width="14.44140625" bestFit="1" customWidth="1"/>
    <col min="31" max="31" width="14.44140625" customWidth="1"/>
    <col min="32" max="32" width="9.33203125" bestFit="1" customWidth="1"/>
    <col min="33" max="33" width="55.109375" customWidth="1"/>
    <col min="34" max="34" width="6.6640625" customWidth="1"/>
    <col min="35" max="35" width="14.33203125" customWidth="1"/>
    <col min="36" max="37" width="16.33203125" customWidth="1"/>
    <col min="38" max="38" width="12.88671875" customWidth="1"/>
    <col min="39" max="39" width="15.33203125" customWidth="1"/>
    <col min="40" max="40" width="14.88671875" customWidth="1"/>
    <col min="41" max="41" width="9.33203125" bestFit="1" customWidth="1"/>
    <col min="42" max="42" width="11" customWidth="1"/>
    <col min="43" max="43" width="11.6640625" customWidth="1"/>
    <col min="44" max="44" width="14.88671875" customWidth="1"/>
    <col min="45" max="45" width="12.88671875" customWidth="1"/>
    <col min="46" max="46" width="12.5546875" customWidth="1"/>
    <col min="47" max="47" width="11.109375" customWidth="1"/>
    <col min="48" max="48" width="11.6640625" customWidth="1"/>
    <col min="49" max="49" width="10.44140625" customWidth="1"/>
    <col min="50" max="50" width="13.6640625" customWidth="1"/>
    <col min="51" max="51" width="13" customWidth="1"/>
    <col min="52" max="52" width="13.33203125" customWidth="1"/>
    <col min="53" max="53" width="14.44140625" customWidth="1"/>
    <col min="54" max="54" width="14.33203125" customWidth="1"/>
    <col min="55" max="55" width="14.44140625" customWidth="1"/>
    <col min="56" max="56" width="15.44140625" customWidth="1"/>
    <col min="57" max="57" width="14.6640625" customWidth="1"/>
    <col min="58" max="58" width="14.33203125" customWidth="1"/>
    <col min="59" max="59" width="9.33203125" bestFit="1" customWidth="1"/>
    <col min="60" max="60" width="16.33203125" customWidth="1"/>
    <col min="61" max="61" width="15.5546875" customWidth="1"/>
    <col min="62" max="62" width="16.6640625" customWidth="1"/>
    <col min="63" max="63" width="17.6640625" customWidth="1"/>
    <col min="64" max="64" width="19.109375" customWidth="1"/>
  </cols>
  <sheetData>
    <row r="1" spans="1:64" ht="48.75" customHeight="1" x14ac:dyDescent="0.25">
      <c r="A1" s="663" t="s">
        <v>748</v>
      </c>
      <c r="B1" s="663" t="s">
        <v>15</v>
      </c>
      <c r="C1" s="469" t="s">
        <v>750</v>
      </c>
      <c r="D1" s="663" t="s">
        <v>674</v>
      </c>
      <c r="E1" s="657" t="s">
        <v>886</v>
      </c>
      <c r="F1" s="658"/>
      <c r="G1" s="659"/>
      <c r="H1" s="657" t="s">
        <v>887</v>
      </c>
      <c r="I1" s="658"/>
      <c r="J1" s="659"/>
      <c r="K1" s="657" t="s">
        <v>888</v>
      </c>
      <c r="L1" s="658"/>
      <c r="M1" s="659"/>
      <c r="N1" s="657" t="s">
        <v>675</v>
      </c>
      <c r="O1" s="658"/>
      <c r="P1" s="659"/>
      <c r="Q1" s="654" t="s">
        <v>891</v>
      </c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6"/>
      <c r="AF1" s="663" t="s">
        <v>748</v>
      </c>
      <c r="AG1" s="663" t="s">
        <v>15</v>
      </c>
      <c r="AH1" s="469" t="s">
        <v>750</v>
      </c>
      <c r="AI1" s="657" t="s">
        <v>895</v>
      </c>
      <c r="AJ1" s="658"/>
      <c r="AK1" s="659"/>
      <c r="AL1" s="657" t="s">
        <v>896</v>
      </c>
      <c r="AM1" s="658"/>
      <c r="AN1" s="659"/>
      <c r="AO1" s="654" t="s">
        <v>897</v>
      </c>
      <c r="AP1" s="655"/>
      <c r="AQ1" s="655"/>
      <c r="AR1" s="655"/>
      <c r="AS1" s="655"/>
      <c r="AT1" s="655"/>
      <c r="AU1" s="655"/>
      <c r="AV1" s="655"/>
      <c r="AW1" s="655"/>
      <c r="AX1" s="655"/>
      <c r="AY1" s="655"/>
      <c r="AZ1" s="656"/>
      <c r="BA1" s="673" t="s">
        <v>747</v>
      </c>
      <c r="BB1" s="674"/>
      <c r="BC1" s="674"/>
      <c r="BD1" s="674"/>
      <c r="BE1" s="674"/>
      <c r="BF1" s="674"/>
      <c r="BG1" s="674"/>
      <c r="BH1" s="674"/>
      <c r="BI1" s="675"/>
      <c r="BJ1" s="669" t="s">
        <v>549</v>
      </c>
      <c r="BK1" s="670"/>
      <c r="BL1" s="670"/>
    </row>
    <row r="2" spans="1:64" ht="45" customHeight="1" x14ac:dyDescent="0.25">
      <c r="A2" s="663"/>
      <c r="B2" s="663"/>
      <c r="C2" s="666" t="s">
        <v>749</v>
      </c>
      <c r="D2" s="663"/>
      <c r="E2" s="660"/>
      <c r="F2" s="661"/>
      <c r="G2" s="662"/>
      <c r="H2" s="660"/>
      <c r="I2" s="661"/>
      <c r="J2" s="662"/>
      <c r="K2" s="660"/>
      <c r="L2" s="661"/>
      <c r="M2" s="662"/>
      <c r="N2" s="660"/>
      <c r="O2" s="661"/>
      <c r="P2" s="662"/>
      <c r="Q2" s="654" t="s">
        <v>889</v>
      </c>
      <c r="R2" s="655"/>
      <c r="S2" s="656"/>
      <c r="T2" s="654" t="s">
        <v>890</v>
      </c>
      <c r="U2" s="655"/>
      <c r="V2" s="656"/>
      <c r="W2" s="654" t="s">
        <v>892</v>
      </c>
      <c r="X2" s="655"/>
      <c r="Y2" s="656"/>
      <c r="Z2" s="654" t="s">
        <v>893</v>
      </c>
      <c r="AA2" s="655"/>
      <c r="AB2" s="656"/>
      <c r="AC2" s="654" t="s">
        <v>894</v>
      </c>
      <c r="AD2" s="655"/>
      <c r="AE2" s="656"/>
      <c r="AF2" s="663"/>
      <c r="AG2" s="663"/>
      <c r="AH2" s="469" t="s">
        <v>749</v>
      </c>
      <c r="AI2" s="660"/>
      <c r="AJ2" s="661"/>
      <c r="AK2" s="662"/>
      <c r="AL2" s="660"/>
      <c r="AM2" s="661"/>
      <c r="AN2" s="662"/>
      <c r="AO2" s="654" t="s">
        <v>898</v>
      </c>
      <c r="AP2" s="655"/>
      <c r="AQ2" s="656"/>
      <c r="AR2" s="654" t="s">
        <v>899</v>
      </c>
      <c r="AS2" s="655"/>
      <c r="AT2" s="656"/>
      <c r="AU2" s="654" t="s">
        <v>900</v>
      </c>
      <c r="AV2" s="655"/>
      <c r="AW2" s="656"/>
      <c r="AX2" s="654" t="s">
        <v>901</v>
      </c>
      <c r="AY2" s="655"/>
      <c r="AZ2" s="656"/>
      <c r="BA2" s="673" t="s">
        <v>902</v>
      </c>
      <c r="BB2" s="674"/>
      <c r="BC2" s="675"/>
      <c r="BD2" s="673" t="s">
        <v>774</v>
      </c>
      <c r="BE2" s="674"/>
      <c r="BF2" s="675"/>
      <c r="BG2" s="673" t="s">
        <v>870</v>
      </c>
      <c r="BH2" s="674"/>
      <c r="BI2" s="675"/>
      <c r="BJ2" s="671"/>
      <c r="BK2" s="672"/>
      <c r="BL2" s="672"/>
    </row>
    <row r="3" spans="1:64" ht="27.6" x14ac:dyDescent="0.25">
      <c r="A3" s="663"/>
      <c r="B3" s="663"/>
      <c r="C3" s="667"/>
      <c r="D3" s="469"/>
      <c r="E3" s="424" t="s">
        <v>491</v>
      </c>
      <c r="F3" s="424" t="s">
        <v>738</v>
      </c>
      <c r="G3" s="424" t="s">
        <v>903</v>
      </c>
      <c r="H3" s="424" t="s">
        <v>491</v>
      </c>
      <c r="I3" s="424" t="s">
        <v>491</v>
      </c>
      <c r="J3" s="424" t="s">
        <v>903</v>
      </c>
      <c r="K3" s="424" t="s">
        <v>491</v>
      </c>
      <c r="L3" s="424" t="s">
        <v>738</v>
      </c>
      <c r="M3" s="424" t="s">
        <v>903</v>
      </c>
      <c r="N3" s="424" t="s">
        <v>491</v>
      </c>
      <c r="O3" s="424" t="s">
        <v>738</v>
      </c>
      <c r="P3" s="424" t="s">
        <v>903</v>
      </c>
      <c r="Q3" s="424" t="s">
        <v>491</v>
      </c>
      <c r="R3" s="424" t="s">
        <v>738</v>
      </c>
      <c r="S3" s="424" t="s">
        <v>903</v>
      </c>
      <c r="T3" s="424" t="s">
        <v>491</v>
      </c>
      <c r="U3" s="424" t="s">
        <v>738</v>
      </c>
      <c r="V3" s="424" t="s">
        <v>903</v>
      </c>
      <c r="W3" s="424" t="s">
        <v>491</v>
      </c>
      <c r="X3" s="424" t="s">
        <v>738</v>
      </c>
      <c r="Y3" s="424" t="s">
        <v>903</v>
      </c>
      <c r="Z3" s="424" t="s">
        <v>491</v>
      </c>
      <c r="AA3" s="424" t="s">
        <v>738</v>
      </c>
      <c r="AB3" s="424" t="s">
        <v>903</v>
      </c>
      <c r="AC3" s="424" t="s">
        <v>491</v>
      </c>
      <c r="AD3" s="424" t="s">
        <v>738</v>
      </c>
      <c r="AE3" s="424" t="s">
        <v>903</v>
      </c>
      <c r="AF3" s="663"/>
      <c r="AG3" s="663"/>
      <c r="AH3" s="470"/>
      <c r="AI3" s="424" t="s">
        <v>491</v>
      </c>
      <c r="AJ3" s="424" t="s">
        <v>738</v>
      </c>
      <c r="AK3" s="424" t="s">
        <v>903</v>
      </c>
      <c r="AL3" s="424" t="s">
        <v>491</v>
      </c>
      <c r="AM3" s="424" t="s">
        <v>738</v>
      </c>
      <c r="AN3" s="424" t="s">
        <v>903</v>
      </c>
      <c r="AO3" s="424" t="s">
        <v>491</v>
      </c>
      <c r="AP3" s="424" t="s">
        <v>738</v>
      </c>
      <c r="AQ3" s="424" t="s">
        <v>903</v>
      </c>
      <c r="AR3" s="424" t="s">
        <v>491</v>
      </c>
      <c r="AS3" s="424" t="s">
        <v>738</v>
      </c>
      <c r="AT3" s="424" t="s">
        <v>903</v>
      </c>
      <c r="AU3" s="424" t="s">
        <v>491</v>
      </c>
      <c r="AV3" s="424" t="s">
        <v>738</v>
      </c>
      <c r="AW3" s="424" t="s">
        <v>903</v>
      </c>
      <c r="AX3" s="424" t="s">
        <v>491</v>
      </c>
      <c r="AY3" s="424" t="s">
        <v>738</v>
      </c>
      <c r="AZ3" s="424" t="s">
        <v>903</v>
      </c>
      <c r="BA3" s="469" t="s">
        <v>491</v>
      </c>
      <c r="BB3" s="469" t="s">
        <v>738</v>
      </c>
      <c r="BC3" s="424" t="s">
        <v>903</v>
      </c>
      <c r="BD3" s="469" t="s">
        <v>491</v>
      </c>
      <c r="BE3" s="469" t="s">
        <v>738</v>
      </c>
      <c r="BF3" s="424" t="s">
        <v>903</v>
      </c>
      <c r="BG3" s="469" t="s">
        <v>491</v>
      </c>
      <c r="BH3" s="469" t="s">
        <v>738</v>
      </c>
      <c r="BI3" s="424" t="s">
        <v>903</v>
      </c>
      <c r="BJ3" s="469" t="s">
        <v>491</v>
      </c>
      <c r="BK3" s="469" t="s">
        <v>738</v>
      </c>
      <c r="BL3" s="424" t="s">
        <v>903</v>
      </c>
    </row>
    <row r="4" spans="1:64" ht="15.6" x14ac:dyDescent="0.25">
      <c r="A4" s="399"/>
      <c r="B4" s="427" t="s">
        <v>676</v>
      </c>
      <c r="C4" s="427"/>
      <c r="D4" s="428"/>
      <c r="E4" s="429"/>
      <c r="F4" s="429"/>
      <c r="G4" s="429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430"/>
      <c r="S4" s="430"/>
      <c r="T4" s="430"/>
      <c r="U4" s="430"/>
      <c r="V4" s="430"/>
      <c r="W4" s="430"/>
      <c r="X4" s="430"/>
      <c r="Y4" s="430"/>
      <c r="Z4" s="430"/>
      <c r="AA4" s="430"/>
      <c r="AB4" s="430"/>
      <c r="AC4" s="430"/>
      <c r="AD4" s="430"/>
      <c r="AE4" s="430"/>
      <c r="AF4" s="399"/>
      <c r="AG4" s="427" t="s">
        <v>676</v>
      </c>
      <c r="AH4" s="428"/>
      <c r="AI4" s="431"/>
      <c r="AJ4" s="431"/>
      <c r="AK4" s="431"/>
      <c r="AL4" s="431"/>
      <c r="AM4" s="431"/>
      <c r="AN4" s="431"/>
      <c r="AO4" s="431"/>
      <c r="AP4" s="431"/>
      <c r="AQ4" s="431"/>
      <c r="AR4" s="431"/>
      <c r="AS4" s="431"/>
      <c r="AT4" s="431"/>
      <c r="AU4" s="431"/>
      <c r="AV4" s="431"/>
      <c r="AW4" s="431"/>
      <c r="AX4" s="431"/>
      <c r="AY4" s="431"/>
      <c r="AZ4" s="431"/>
      <c r="BA4" s="431"/>
      <c r="BB4" s="431"/>
      <c r="BC4" s="431"/>
      <c r="BD4" s="431"/>
      <c r="BE4" s="431"/>
      <c r="BF4" s="431"/>
      <c r="BG4" s="431"/>
      <c r="BH4" s="431"/>
      <c r="BI4" s="431"/>
      <c r="BJ4" s="432"/>
      <c r="BK4" s="432"/>
      <c r="BL4" s="432"/>
    </row>
    <row r="5" spans="1:64" ht="15.6" x14ac:dyDescent="0.25">
      <c r="A5" s="433" t="s">
        <v>554</v>
      </c>
      <c r="B5" s="433" t="s">
        <v>555</v>
      </c>
      <c r="C5" s="433"/>
      <c r="D5" s="432"/>
      <c r="E5" s="434"/>
      <c r="F5" s="434"/>
      <c r="G5" s="434"/>
      <c r="H5" s="431"/>
      <c r="I5" s="431"/>
      <c r="J5" s="431"/>
      <c r="K5" s="431"/>
      <c r="L5" s="431"/>
      <c r="M5" s="431"/>
      <c r="N5" s="431"/>
      <c r="O5" s="431"/>
      <c r="P5" s="431"/>
      <c r="Q5" s="431"/>
      <c r="R5" s="431"/>
      <c r="S5" s="431"/>
      <c r="T5" s="431"/>
      <c r="U5" s="431"/>
      <c r="V5" s="431"/>
      <c r="W5" s="431"/>
      <c r="X5" s="431"/>
      <c r="Y5" s="431"/>
      <c r="Z5" s="431"/>
      <c r="AA5" s="431"/>
      <c r="AB5" s="431"/>
      <c r="AC5" s="431"/>
      <c r="AD5" s="431"/>
      <c r="AE5" s="431"/>
      <c r="AF5" s="433" t="s">
        <v>554</v>
      </c>
      <c r="AG5" s="433" t="s">
        <v>555</v>
      </c>
      <c r="AH5" s="433"/>
      <c r="AI5" s="431"/>
      <c r="AJ5" s="431"/>
      <c r="AK5" s="431"/>
      <c r="AL5" s="431"/>
      <c r="AM5" s="431"/>
      <c r="AN5" s="431"/>
      <c r="AO5" s="431"/>
      <c r="AP5" s="431"/>
      <c r="AQ5" s="431"/>
      <c r="AR5" s="431"/>
      <c r="AS5" s="431"/>
      <c r="AT5" s="431"/>
      <c r="AU5" s="431"/>
      <c r="AV5" s="431"/>
      <c r="AW5" s="431"/>
      <c r="AX5" s="431"/>
      <c r="AY5" s="431"/>
      <c r="AZ5" s="431"/>
      <c r="BA5" s="431"/>
      <c r="BB5" s="431"/>
      <c r="BC5" s="431"/>
      <c r="BD5" s="431"/>
      <c r="BE5" s="431"/>
      <c r="BF5" s="431"/>
      <c r="BG5" s="431"/>
      <c r="BH5" s="431"/>
      <c r="BI5" s="431"/>
      <c r="BJ5" s="432"/>
      <c r="BK5" s="432"/>
      <c r="BL5" s="432"/>
    </row>
    <row r="6" spans="1:64" ht="15.6" x14ac:dyDescent="0.25">
      <c r="A6" s="435" t="s">
        <v>556</v>
      </c>
      <c r="B6" s="436" t="s">
        <v>557</v>
      </c>
      <c r="C6" s="436" t="s">
        <v>215</v>
      </c>
      <c r="D6" s="437">
        <v>2</v>
      </c>
      <c r="E6" s="439">
        <v>25278485</v>
      </c>
      <c r="F6" s="439">
        <v>26373485</v>
      </c>
      <c r="G6" s="438">
        <v>26423485</v>
      </c>
      <c r="H6" s="439">
        <v>7624000</v>
      </c>
      <c r="I6" s="439">
        <v>7892500</v>
      </c>
      <c r="J6" s="438">
        <v>7906000</v>
      </c>
      <c r="K6" s="439">
        <v>26593000</v>
      </c>
      <c r="L6" s="439">
        <v>26593000</v>
      </c>
      <c r="M6" s="438">
        <v>26803000</v>
      </c>
      <c r="N6" s="439"/>
      <c r="O6" s="439"/>
      <c r="P6" s="439"/>
      <c r="Q6" s="439"/>
      <c r="R6" s="439"/>
      <c r="S6" s="439"/>
      <c r="T6" s="439">
        <v>2184000</v>
      </c>
      <c r="U6" s="439">
        <v>2184000</v>
      </c>
      <c r="V6" s="439">
        <v>2184000</v>
      </c>
      <c r="W6" s="439"/>
      <c r="X6" s="439"/>
      <c r="Y6" s="439"/>
      <c r="Z6" s="439"/>
      <c r="AA6" s="439"/>
      <c r="AB6" s="439"/>
      <c r="AC6" s="439">
        <v>68338000</v>
      </c>
      <c r="AD6" s="439">
        <v>96931764</v>
      </c>
      <c r="AE6" s="438">
        <v>91617079</v>
      </c>
      <c r="AF6" s="435" t="s">
        <v>556</v>
      </c>
      <c r="AG6" s="436" t="s">
        <v>557</v>
      </c>
      <c r="AH6" s="436" t="s">
        <v>215</v>
      </c>
      <c r="AI6" s="439">
        <v>11290000</v>
      </c>
      <c r="AJ6" s="439">
        <v>12000000</v>
      </c>
      <c r="AK6" s="439">
        <v>12000000</v>
      </c>
      <c r="AL6" s="439"/>
      <c r="AM6" s="439"/>
      <c r="AN6" s="439"/>
      <c r="AO6" s="439"/>
      <c r="AP6" s="439"/>
      <c r="AQ6" s="439"/>
      <c r="AR6" s="439"/>
      <c r="AS6" s="439"/>
      <c r="AT6" s="439"/>
      <c r="AU6" s="439"/>
      <c r="AV6" s="439"/>
      <c r="AW6" s="439"/>
      <c r="AX6" s="439"/>
      <c r="AY6" s="439"/>
      <c r="AZ6" s="439"/>
      <c r="BA6" s="439"/>
      <c r="BB6" s="439"/>
      <c r="BC6" s="439"/>
      <c r="BD6" s="439"/>
      <c r="BE6" s="439"/>
      <c r="BF6" s="439"/>
      <c r="BG6" s="439"/>
      <c r="BH6" s="439"/>
      <c r="BI6" s="439"/>
      <c r="BJ6" s="440">
        <f>SUM(E6+H6+K6+N6+Q6+T6+W6+Z6+AC6+AI6+AL6+AO6+AR6+AU6+AX6+BA6+BD6+BG6)</f>
        <v>141307485</v>
      </c>
      <c r="BK6" s="440">
        <f t="shared" ref="BK6:BL68" si="0">SUM(F6+I6+L6+O6+R6+U6+X6+AA6+AD6+AJ6+AM6+AP6+AS6+AV6+AY6+BB6+BE6+BH6)</f>
        <v>171974749</v>
      </c>
      <c r="BL6" s="440">
        <f t="shared" si="0"/>
        <v>166933564</v>
      </c>
    </row>
    <row r="7" spans="1:64" ht="15.6" x14ac:dyDescent="0.25">
      <c r="A7" s="435" t="s">
        <v>678</v>
      </c>
      <c r="B7" s="441" t="s">
        <v>679</v>
      </c>
      <c r="C7" s="441" t="s">
        <v>215</v>
      </c>
      <c r="D7" s="431"/>
      <c r="E7" s="439"/>
      <c r="F7" s="439"/>
      <c r="G7" s="439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  <c r="T7" s="439">
        <v>350000</v>
      </c>
      <c r="U7" s="439">
        <v>350000</v>
      </c>
      <c r="V7" s="439">
        <v>350000</v>
      </c>
      <c r="W7" s="439"/>
      <c r="X7" s="439"/>
      <c r="Y7" s="439"/>
      <c r="Z7" s="439"/>
      <c r="AA7" s="439"/>
      <c r="AB7" s="439"/>
      <c r="AC7" s="439"/>
      <c r="AD7" s="439"/>
      <c r="AE7" s="439"/>
      <c r="AF7" s="435" t="s">
        <v>678</v>
      </c>
      <c r="AG7" s="436" t="s">
        <v>679</v>
      </c>
      <c r="AH7" s="436" t="s">
        <v>215</v>
      </c>
      <c r="AI7" s="439"/>
      <c r="AJ7" s="439"/>
      <c r="AK7" s="439"/>
      <c r="AL7" s="439"/>
      <c r="AM7" s="439"/>
      <c r="AN7" s="439"/>
      <c r="AO7" s="439"/>
      <c r="AP7" s="439"/>
      <c r="AQ7" s="439"/>
      <c r="AR7" s="439"/>
      <c r="AS7" s="439"/>
      <c r="AT7" s="439"/>
      <c r="AU7" s="439"/>
      <c r="AV7" s="439"/>
      <c r="AW7" s="439"/>
      <c r="AX7" s="439"/>
      <c r="AY7" s="439"/>
      <c r="AZ7" s="439"/>
      <c r="BA7" s="439"/>
      <c r="BB7" s="439"/>
      <c r="BC7" s="439"/>
      <c r="BD7" s="439"/>
      <c r="BE7" s="439"/>
      <c r="BF7" s="439"/>
      <c r="BG7" s="439"/>
      <c r="BH7" s="439"/>
      <c r="BI7" s="439"/>
      <c r="BJ7" s="440">
        <f t="shared" ref="BJ7:BJ69" si="1">SUM(E7+H7+K7+N7+Q7+T7+W7+Z7+AC7+AI7+AL7+AO7+AR7+AU7+AX7+BA7+BD7+BG7)</f>
        <v>350000</v>
      </c>
      <c r="BK7" s="440">
        <f t="shared" si="0"/>
        <v>350000</v>
      </c>
      <c r="BL7" s="440">
        <f t="shared" si="0"/>
        <v>350000</v>
      </c>
    </row>
    <row r="8" spans="1:64" ht="15.6" x14ac:dyDescent="0.25">
      <c r="A8" s="435" t="s">
        <v>558</v>
      </c>
      <c r="B8" s="442" t="s">
        <v>680</v>
      </c>
      <c r="C8" s="441" t="s">
        <v>215</v>
      </c>
      <c r="D8" s="431"/>
      <c r="E8" s="439"/>
      <c r="F8" s="439"/>
      <c r="G8" s="439"/>
      <c r="H8" s="439"/>
      <c r="I8" s="439"/>
      <c r="J8" s="439"/>
      <c r="K8" s="439">
        <v>6380000</v>
      </c>
      <c r="L8" s="439">
        <v>6380000</v>
      </c>
      <c r="M8" s="439">
        <v>6380000</v>
      </c>
      <c r="N8" s="439"/>
      <c r="O8" s="439"/>
      <c r="P8" s="439"/>
      <c r="Q8" s="439"/>
      <c r="R8" s="439"/>
      <c r="S8" s="439"/>
      <c r="T8" s="439"/>
      <c r="U8" s="439"/>
      <c r="V8" s="439"/>
      <c r="W8" s="439"/>
      <c r="X8" s="439"/>
      <c r="Y8" s="439"/>
      <c r="Z8" s="439"/>
      <c r="AA8" s="439"/>
      <c r="AB8" s="439"/>
      <c r="AC8" s="439"/>
      <c r="AD8" s="439"/>
      <c r="AE8" s="439"/>
      <c r="AF8" s="435" t="s">
        <v>558</v>
      </c>
      <c r="AG8" s="442" t="s">
        <v>680</v>
      </c>
      <c r="AH8" s="436" t="s">
        <v>215</v>
      </c>
      <c r="AI8" s="439"/>
      <c r="AJ8" s="439"/>
      <c r="AK8" s="439"/>
      <c r="AL8" s="439"/>
      <c r="AM8" s="439"/>
      <c r="AN8" s="439"/>
      <c r="AO8" s="439"/>
      <c r="AP8" s="439"/>
      <c r="AQ8" s="439"/>
      <c r="AR8" s="439"/>
      <c r="AS8" s="439"/>
      <c r="AT8" s="439"/>
      <c r="AU8" s="439"/>
      <c r="AV8" s="439"/>
      <c r="AW8" s="439"/>
      <c r="AX8" s="439"/>
      <c r="AY8" s="439"/>
      <c r="AZ8" s="439"/>
      <c r="BA8" s="439"/>
      <c r="BB8" s="439"/>
      <c r="BC8" s="439"/>
      <c r="BD8" s="439"/>
      <c r="BE8" s="439"/>
      <c r="BF8" s="439"/>
      <c r="BG8" s="439"/>
      <c r="BH8" s="439"/>
      <c r="BI8" s="439"/>
      <c r="BJ8" s="440">
        <f t="shared" si="1"/>
        <v>6380000</v>
      </c>
      <c r="BK8" s="440">
        <f t="shared" si="0"/>
        <v>6380000</v>
      </c>
      <c r="BL8" s="440">
        <f t="shared" si="0"/>
        <v>6380000</v>
      </c>
    </row>
    <row r="9" spans="1:64" ht="15.6" x14ac:dyDescent="0.25">
      <c r="A9" s="435" t="s">
        <v>560</v>
      </c>
      <c r="B9" s="442" t="s">
        <v>752</v>
      </c>
      <c r="C9" s="441" t="s">
        <v>215</v>
      </c>
      <c r="D9" s="431"/>
      <c r="E9" s="439"/>
      <c r="F9" s="439"/>
      <c r="G9" s="439"/>
      <c r="H9" s="439"/>
      <c r="I9" s="439"/>
      <c r="J9" s="439"/>
      <c r="K9" s="439">
        <v>36655000</v>
      </c>
      <c r="L9" s="439">
        <v>39442650</v>
      </c>
      <c r="M9" s="438">
        <v>48279660</v>
      </c>
      <c r="N9" s="439"/>
      <c r="O9" s="439"/>
      <c r="P9" s="439"/>
      <c r="Q9" s="439"/>
      <c r="R9" s="439"/>
      <c r="S9" s="439"/>
      <c r="T9" s="439"/>
      <c r="U9" s="439"/>
      <c r="V9" s="439"/>
      <c r="W9" s="439"/>
      <c r="X9" s="439"/>
      <c r="Y9" s="439"/>
      <c r="Z9" s="439"/>
      <c r="AA9" s="439"/>
      <c r="AB9" s="439"/>
      <c r="AC9" s="439"/>
      <c r="AD9" s="439"/>
      <c r="AE9" s="439"/>
      <c r="AF9" s="435" t="s">
        <v>560</v>
      </c>
      <c r="AG9" s="442" t="s">
        <v>752</v>
      </c>
      <c r="AH9" s="436" t="s">
        <v>215</v>
      </c>
      <c r="AI9" s="439">
        <v>49189000</v>
      </c>
      <c r="AJ9" s="439">
        <v>49282900</v>
      </c>
      <c r="AK9" s="438">
        <v>41628504</v>
      </c>
      <c r="AL9" s="439">
        <v>8585000</v>
      </c>
      <c r="AM9" s="439">
        <v>8585000</v>
      </c>
      <c r="AN9" s="439">
        <v>8585000</v>
      </c>
      <c r="AO9" s="439"/>
      <c r="AP9" s="439"/>
      <c r="AQ9" s="439"/>
      <c r="AR9" s="439"/>
      <c r="AS9" s="439"/>
      <c r="AT9" s="439"/>
      <c r="AU9" s="439"/>
      <c r="AV9" s="439"/>
      <c r="AW9" s="439"/>
      <c r="AX9" s="439"/>
      <c r="AY9" s="439"/>
      <c r="AZ9" s="439"/>
      <c r="BA9" s="439">
        <v>10000000</v>
      </c>
      <c r="BB9" s="439"/>
      <c r="BC9" s="439"/>
      <c r="BD9" s="439"/>
      <c r="BE9" s="439"/>
      <c r="BF9" s="439"/>
      <c r="BG9" s="439"/>
      <c r="BH9" s="439"/>
      <c r="BI9" s="439"/>
      <c r="BJ9" s="440">
        <f t="shared" si="1"/>
        <v>104429000</v>
      </c>
      <c r="BK9" s="440">
        <f t="shared" si="0"/>
        <v>97310550</v>
      </c>
      <c r="BL9" s="440">
        <f t="shared" si="0"/>
        <v>98493164</v>
      </c>
    </row>
    <row r="10" spans="1:64" ht="15.6" x14ac:dyDescent="0.25">
      <c r="A10" s="435" t="s">
        <v>562</v>
      </c>
      <c r="B10" s="442" t="s">
        <v>681</v>
      </c>
      <c r="C10" s="441" t="s">
        <v>215</v>
      </c>
      <c r="D10" s="431"/>
      <c r="E10" s="439"/>
      <c r="F10" s="439"/>
      <c r="G10" s="439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>
        <v>2759968</v>
      </c>
      <c r="S10" s="439">
        <v>2759968</v>
      </c>
      <c r="T10" s="439"/>
      <c r="U10" s="439"/>
      <c r="V10" s="439"/>
      <c r="W10" s="439"/>
      <c r="X10" s="439"/>
      <c r="Y10" s="439"/>
      <c r="Z10" s="439"/>
      <c r="AA10" s="439"/>
      <c r="AB10" s="439"/>
      <c r="AC10" s="439"/>
      <c r="AD10" s="439"/>
      <c r="AE10" s="439"/>
      <c r="AF10" s="435" t="s">
        <v>562</v>
      </c>
      <c r="AG10" s="442" t="s">
        <v>681</v>
      </c>
      <c r="AH10" s="436" t="s">
        <v>215</v>
      </c>
      <c r="AI10" s="439"/>
      <c r="AJ10" s="439"/>
      <c r="AK10" s="439"/>
      <c r="AL10" s="439"/>
      <c r="AM10" s="439"/>
      <c r="AN10" s="439"/>
      <c r="AO10" s="439"/>
      <c r="AP10" s="439"/>
      <c r="AQ10" s="439"/>
      <c r="AR10" s="439"/>
      <c r="AS10" s="439"/>
      <c r="AT10" s="439"/>
      <c r="AU10" s="439"/>
      <c r="AV10" s="439"/>
      <c r="AW10" s="439"/>
      <c r="AX10" s="439"/>
      <c r="AY10" s="439"/>
      <c r="AZ10" s="439"/>
      <c r="BA10" s="439"/>
      <c r="BB10" s="439"/>
      <c r="BC10" s="439"/>
      <c r="BD10" s="443">
        <v>16314674</v>
      </c>
      <c r="BE10" s="443">
        <v>16314674</v>
      </c>
      <c r="BF10" s="443">
        <v>16314674</v>
      </c>
      <c r="BG10" s="439"/>
      <c r="BH10" s="439"/>
      <c r="BI10" s="439"/>
      <c r="BJ10" s="440">
        <f t="shared" si="1"/>
        <v>16314674</v>
      </c>
      <c r="BK10" s="440">
        <f t="shared" si="0"/>
        <v>19074642</v>
      </c>
      <c r="BL10" s="440">
        <f t="shared" si="0"/>
        <v>19074642</v>
      </c>
    </row>
    <row r="11" spans="1:64" ht="15.6" x14ac:dyDescent="0.25">
      <c r="A11" s="444" t="s">
        <v>564</v>
      </c>
      <c r="B11" s="445" t="s">
        <v>565</v>
      </c>
      <c r="C11" s="445" t="s">
        <v>215</v>
      </c>
      <c r="D11" s="446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443"/>
      <c r="U11" s="443"/>
      <c r="V11" s="443"/>
      <c r="W11" s="443"/>
      <c r="X11" s="443"/>
      <c r="Y11" s="443"/>
      <c r="Z11" s="443"/>
      <c r="AA11" s="443"/>
      <c r="AB11" s="443"/>
      <c r="AC11" s="443"/>
      <c r="AD11" s="443"/>
      <c r="AE11" s="443"/>
      <c r="AF11" s="444" t="s">
        <v>564</v>
      </c>
      <c r="AG11" s="445" t="s">
        <v>565</v>
      </c>
      <c r="AH11" s="445" t="s">
        <v>215</v>
      </c>
      <c r="AI11" s="443"/>
      <c r="AJ11" s="443"/>
      <c r="AK11" s="443"/>
      <c r="AL11" s="443"/>
      <c r="AM11" s="443"/>
      <c r="AN11" s="443"/>
      <c r="AO11" s="443"/>
      <c r="AP11" s="443"/>
      <c r="AQ11" s="443"/>
      <c r="AR11" s="443"/>
      <c r="AS11" s="443"/>
      <c r="AT11" s="443"/>
      <c r="AU11" s="443"/>
      <c r="AV11" s="443"/>
      <c r="AW11" s="443"/>
      <c r="AX11" s="443"/>
      <c r="AY11" s="443"/>
      <c r="AZ11" s="443"/>
      <c r="BA11" s="443"/>
      <c r="BB11" s="443"/>
      <c r="BC11" s="443"/>
      <c r="BD11" s="443"/>
      <c r="BE11" s="443"/>
      <c r="BF11" s="443"/>
      <c r="BG11" s="443"/>
      <c r="BH11" s="443"/>
      <c r="BI11" s="443"/>
      <c r="BJ11" s="440">
        <f t="shared" si="1"/>
        <v>0</v>
      </c>
      <c r="BK11" s="440">
        <f t="shared" si="0"/>
        <v>0</v>
      </c>
      <c r="BL11" s="440">
        <f t="shared" si="0"/>
        <v>0</v>
      </c>
    </row>
    <row r="12" spans="1:64" ht="15.6" x14ac:dyDescent="0.25">
      <c r="A12" s="471"/>
      <c r="B12" s="472" t="s">
        <v>566</v>
      </c>
      <c r="C12" s="472"/>
      <c r="D12" s="473">
        <f t="shared" ref="D12:AE12" si="2">SUM(D6:D11)</f>
        <v>2</v>
      </c>
      <c r="E12" s="466">
        <f t="shared" si="2"/>
        <v>25278485</v>
      </c>
      <c r="F12" s="466">
        <f t="shared" si="2"/>
        <v>26373485</v>
      </c>
      <c r="G12" s="466">
        <f t="shared" ref="G12" si="3">SUM(G6:G11)</f>
        <v>26423485</v>
      </c>
      <c r="H12" s="466">
        <f t="shared" si="2"/>
        <v>7624000</v>
      </c>
      <c r="I12" s="466">
        <f t="shared" si="2"/>
        <v>7892500</v>
      </c>
      <c r="J12" s="466">
        <f t="shared" si="2"/>
        <v>7906000</v>
      </c>
      <c r="K12" s="466">
        <f t="shared" si="2"/>
        <v>69628000</v>
      </c>
      <c r="L12" s="466">
        <f t="shared" si="2"/>
        <v>72415650</v>
      </c>
      <c r="M12" s="466">
        <f t="shared" si="2"/>
        <v>81462660</v>
      </c>
      <c r="N12" s="466">
        <f t="shared" si="2"/>
        <v>0</v>
      </c>
      <c r="O12" s="466">
        <f t="shared" si="2"/>
        <v>0</v>
      </c>
      <c r="P12" s="466">
        <f t="shared" si="2"/>
        <v>0</v>
      </c>
      <c r="Q12" s="466">
        <f t="shared" si="2"/>
        <v>0</v>
      </c>
      <c r="R12" s="466">
        <f t="shared" si="2"/>
        <v>2759968</v>
      </c>
      <c r="S12" s="466">
        <f t="shared" si="2"/>
        <v>2759968</v>
      </c>
      <c r="T12" s="466">
        <f t="shared" si="2"/>
        <v>2534000</v>
      </c>
      <c r="U12" s="466">
        <f t="shared" si="2"/>
        <v>2534000</v>
      </c>
      <c r="V12" s="466">
        <f t="shared" si="2"/>
        <v>2534000</v>
      </c>
      <c r="W12" s="466">
        <f t="shared" si="2"/>
        <v>0</v>
      </c>
      <c r="X12" s="466">
        <f t="shared" si="2"/>
        <v>0</v>
      </c>
      <c r="Y12" s="466">
        <f t="shared" si="2"/>
        <v>0</v>
      </c>
      <c r="Z12" s="466">
        <f t="shared" si="2"/>
        <v>0</v>
      </c>
      <c r="AA12" s="466">
        <f t="shared" si="2"/>
        <v>0</v>
      </c>
      <c r="AB12" s="466">
        <f t="shared" si="2"/>
        <v>0</v>
      </c>
      <c r="AC12" s="466">
        <f t="shared" si="2"/>
        <v>68338000</v>
      </c>
      <c r="AD12" s="466">
        <f t="shared" si="2"/>
        <v>96931764</v>
      </c>
      <c r="AE12" s="466">
        <f t="shared" si="2"/>
        <v>91617079</v>
      </c>
      <c r="AF12" s="471"/>
      <c r="AG12" s="472" t="s">
        <v>566</v>
      </c>
      <c r="AH12" s="472"/>
      <c r="AI12" s="466">
        <f t="shared" ref="AI12:BI12" si="4">SUM(AI6:AI11)</f>
        <v>60479000</v>
      </c>
      <c r="AJ12" s="466">
        <f t="shared" si="4"/>
        <v>61282900</v>
      </c>
      <c r="AK12" s="466">
        <f t="shared" si="4"/>
        <v>53628504</v>
      </c>
      <c r="AL12" s="466">
        <f t="shared" si="4"/>
        <v>8585000</v>
      </c>
      <c r="AM12" s="466">
        <f t="shared" si="4"/>
        <v>8585000</v>
      </c>
      <c r="AN12" s="466">
        <f t="shared" si="4"/>
        <v>8585000</v>
      </c>
      <c r="AO12" s="466">
        <f t="shared" si="4"/>
        <v>0</v>
      </c>
      <c r="AP12" s="466">
        <f t="shared" si="4"/>
        <v>0</v>
      </c>
      <c r="AQ12" s="466">
        <f t="shared" si="4"/>
        <v>0</v>
      </c>
      <c r="AR12" s="466">
        <f t="shared" si="4"/>
        <v>0</v>
      </c>
      <c r="AS12" s="466">
        <f t="shared" si="4"/>
        <v>0</v>
      </c>
      <c r="AT12" s="466">
        <f t="shared" si="4"/>
        <v>0</v>
      </c>
      <c r="AU12" s="466">
        <f t="shared" si="4"/>
        <v>0</v>
      </c>
      <c r="AV12" s="466">
        <f t="shared" si="4"/>
        <v>0</v>
      </c>
      <c r="AW12" s="466">
        <f t="shared" si="4"/>
        <v>0</v>
      </c>
      <c r="AX12" s="466">
        <f t="shared" si="4"/>
        <v>0</v>
      </c>
      <c r="AY12" s="466">
        <f t="shared" si="4"/>
        <v>0</v>
      </c>
      <c r="AZ12" s="466">
        <f t="shared" si="4"/>
        <v>0</v>
      </c>
      <c r="BA12" s="466">
        <f t="shared" si="4"/>
        <v>10000000</v>
      </c>
      <c r="BB12" s="466">
        <f t="shared" si="4"/>
        <v>0</v>
      </c>
      <c r="BC12" s="466">
        <f t="shared" si="4"/>
        <v>0</v>
      </c>
      <c r="BD12" s="466">
        <f t="shared" si="4"/>
        <v>16314674</v>
      </c>
      <c r="BE12" s="466">
        <f t="shared" si="4"/>
        <v>16314674</v>
      </c>
      <c r="BF12" s="466">
        <f t="shared" si="4"/>
        <v>16314674</v>
      </c>
      <c r="BG12" s="466">
        <f t="shared" si="4"/>
        <v>0</v>
      </c>
      <c r="BH12" s="466">
        <f t="shared" si="4"/>
        <v>0</v>
      </c>
      <c r="BI12" s="466">
        <f t="shared" si="4"/>
        <v>0</v>
      </c>
      <c r="BJ12" s="466">
        <f t="shared" si="1"/>
        <v>268781159</v>
      </c>
      <c r="BK12" s="466">
        <f t="shared" si="0"/>
        <v>295089941</v>
      </c>
      <c r="BL12" s="466">
        <f t="shared" si="0"/>
        <v>291231370</v>
      </c>
    </row>
    <row r="13" spans="1:64" ht="15.6" x14ac:dyDescent="0.25">
      <c r="A13" s="433" t="s">
        <v>567</v>
      </c>
      <c r="B13" s="448" t="s">
        <v>568</v>
      </c>
      <c r="C13" s="448"/>
      <c r="D13" s="449"/>
      <c r="E13" s="439"/>
      <c r="F13" s="439"/>
      <c r="G13" s="439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  <c r="T13" s="439"/>
      <c r="U13" s="439"/>
      <c r="V13" s="439"/>
      <c r="W13" s="439"/>
      <c r="X13" s="439"/>
      <c r="Y13" s="439"/>
      <c r="Z13" s="439"/>
      <c r="AA13" s="439"/>
      <c r="AB13" s="439"/>
      <c r="AC13" s="439"/>
      <c r="AD13" s="439"/>
      <c r="AE13" s="439"/>
      <c r="AF13" s="433" t="s">
        <v>567</v>
      </c>
      <c r="AG13" s="433" t="s">
        <v>568</v>
      </c>
      <c r="AH13" s="433"/>
      <c r="AI13" s="439"/>
      <c r="AJ13" s="439"/>
      <c r="AK13" s="439"/>
      <c r="AL13" s="439"/>
      <c r="AM13" s="439"/>
      <c r="AN13" s="439"/>
      <c r="AO13" s="439"/>
      <c r="AP13" s="439"/>
      <c r="AQ13" s="439"/>
      <c r="AR13" s="439"/>
      <c r="AS13" s="439"/>
      <c r="AT13" s="439"/>
      <c r="AU13" s="439"/>
      <c r="AV13" s="439"/>
      <c r="AW13" s="439"/>
      <c r="AX13" s="439"/>
      <c r="AY13" s="439"/>
      <c r="AZ13" s="439"/>
      <c r="BA13" s="439"/>
      <c r="BB13" s="439"/>
      <c r="BC13" s="439"/>
      <c r="BD13" s="439"/>
      <c r="BE13" s="439"/>
      <c r="BF13" s="439"/>
      <c r="BG13" s="439"/>
      <c r="BH13" s="439"/>
      <c r="BI13" s="439"/>
      <c r="BJ13" s="440">
        <f t="shared" si="1"/>
        <v>0</v>
      </c>
      <c r="BK13" s="440">
        <f t="shared" si="0"/>
        <v>0</v>
      </c>
      <c r="BL13" s="440">
        <f t="shared" si="0"/>
        <v>0</v>
      </c>
    </row>
    <row r="14" spans="1:64" ht="15.6" x14ac:dyDescent="0.25">
      <c r="A14" s="444" t="s">
        <v>682</v>
      </c>
      <c r="B14" s="450" t="s">
        <v>683</v>
      </c>
      <c r="C14" s="450" t="s">
        <v>215</v>
      </c>
      <c r="D14" s="451"/>
      <c r="E14" s="443"/>
      <c r="F14" s="443"/>
      <c r="G14" s="443"/>
      <c r="H14" s="443"/>
      <c r="I14" s="443"/>
      <c r="J14" s="443"/>
      <c r="K14" s="443"/>
      <c r="L14" s="443"/>
      <c r="M14" s="443"/>
      <c r="N14" s="443"/>
      <c r="O14" s="443"/>
      <c r="P14" s="443"/>
      <c r="Q14" s="443"/>
      <c r="R14" s="443"/>
      <c r="S14" s="443"/>
      <c r="T14" s="443"/>
      <c r="U14" s="443"/>
      <c r="V14" s="443"/>
      <c r="W14" s="443"/>
      <c r="X14" s="443"/>
      <c r="Y14" s="443"/>
      <c r="Z14" s="443"/>
      <c r="AA14" s="443"/>
      <c r="AB14" s="443"/>
      <c r="AC14" s="443"/>
      <c r="AD14" s="443"/>
      <c r="AE14" s="443"/>
      <c r="AF14" s="444" t="s">
        <v>682</v>
      </c>
      <c r="AG14" s="445" t="s">
        <v>683</v>
      </c>
      <c r="AH14" s="445" t="s">
        <v>215</v>
      </c>
      <c r="AI14" s="443">
        <v>2000000</v>
      </c>
      <c r="AJ14" s="443">
        <v>2000000</v>
      </c>
      <c r="AK14" s="443">
        <v>2000000</v>
      </c>
      <c r="AL14" s="443"/>
      <c r="AM14" s="443"/>
      <c r="AN14" s="443"/>
      <c r="AO14" s="443"/>
      <c r="AP14" s="443"/>
      <c r="AQ14" s="443"/>
      <c r="AR14" s="443"/>
      <c r="AS14" s="443"/>
      <c r="AT14" s="443"/>
      <c r="AU14" s="443"/>
      <c r="AV14" s="443"/>
      <c r="AW14" s="443"/>
      <c r="AX14" s="443"/>
      <c r="AY14" s="443"/>
      <c r="AZ14" s="443"/>
      <c r="BA14" s="443"/>
      <c r="BB14" s="443"/>
      <c r="BC14" s="443"/>
      <c r="BD14" s="443"/>
      <c r="BE14" s="443"/>
      <c r="BF14" s="443"/>
      <c r="BG14" s="443"/>
      <c r="BH14" s="443"/>
      <c r="BI14" s="443"/>
      <c r="BJ14" s="440">
        <f t="shared" si="1"/>
        <v>2000000</v>
      </c>
      <c r="BK14" s="440">
        <f t="shared" si="0"/>
        <v>2000000</v>
      </c>
      <c r="BL14" s="440">
        <f t="shared" si="0"/>
        <v>2000000</v>
      </c>
    </row>
    <row r="15" spans="1:64" ht="15.6" x14ac:dyDescent="0.25">
      <c r="A15" s="444" t="s">
        <v>569</v>
      </c>
      <c r="B15" s="450" t="s">
        <v>570</v>
      </c>
      <c r="C15" s="441" t="s">
        <v>215</v>
      </c>
      <c r="D15" s="431">
        <v>3</v>
      </c>
      <c r="E15" s="439">
        <v>780000</v>
      </c>
      <c r="F15" s="439">
        <v>21561244</v>
      </c>
      <c r="G15" s="439">
        <v>21561244</v>
      </c>
      <c r="H15" s="439">
        <v>105000</v>
      </c>
      <c r="I15" s="439">
        <v>2910464</v>
      </c>
      <c r="J15" s="439">
        <v>2910464</v>
      </c>
      <c r="K15" s="439"/>
      <c r="L15" s="439">
        <v>4724190</v>
      </c>
      <c r="M15" s="439">
        <v>4724190</v>
      </c>
      <c r="N15" s="439"/>
      <c r="O15" s="439"/>
      <c r="P15" s="439"/>
      <c r="Q15" s="439"/>
      <c r="R15" s="439"/>
      <c r="S15" s="439"/>
      <c r="T15" s="439"/>
      <c r="U15" s="439"/>
      <c r="V15" s="439"/>
      <c r="W15" s="439"/>
      <c r="X15" s="439"/>
      <c r="Y15" s="439"/>
      <c r="Z15" s="439"/>
      <c r="AA15" s="439"/>
      <c r="AB15" s="439"/>
      <c r="AC15" s="439"/>
      <c r="AD15" s="439"/>
      <c r="AE15" s="439"/>
      <c r="AF15" s="444" t="s">
        <v>569</v>
      </c>
      <c r="AG15" s="445" t="s">
        <v>570</v>
      </c>
      <c r="AH15" s="436" t="s">
        <v>215</v>
      </c>
      <c r="AI15" s="439"/>
      <c r="AJ15" s="439">
        <v>1131027</v>
      </c>
      <c r="AK15" s="439">
        <v>1131027</v>
      </c>
      <c r="AL15" s="439"/>
      <c r="AM15" s="439"/>
      <c r="AN15" s="439"/>
      <c r="AO15" s="439"/>
      <c r="AP15" s="439"/>
      <c r="AQ15" s="439"/>
      <c r="AR15" s="439"/>
      <c r="AS15" s="439"/>
      <c r="AT15" s="439"/>
      <c r="AU15" s="439"/>
      <c r="AV15" s="439"/>
      <c r="AW15" s="439"/>
      <c r="AX15" s="439"/>
      <c r="AY15" s="439"/>
      <c r="AZ15" s="439"/>
      <c r="BA15" s="439"/>
      <c r="BB15" s="439"/>
      <c r="BC15" s="439"/>
      <c r="BD15" s="439"/>
      <c r="BE15" s="439"/>
      <c r="BF15" s="439"/>
      <c r="BG15" s="439"/>
      <c r="BH15" s="439"/>
      <c r="BI15" s="439"/>
      <c r="BJ15" s="440">
        <f t="shared" si="1"/>
        <v>885000</v>
      </c>
      <c r="BK15" s="440">
        <f t="shared" si="0"/>
        <v>30326925</v>
      </c>
      <c r="BL15" s="440">
        <f t="shared" si="0"/>
        <v>30326925</v>
      </c>
    </row>
    <row r="16" spans="1:64" ht="15.6" x14ac:dyDescent="0.25">
      <c r="A16" s="444" t="s">
        <v>571</v>
      </c>
      <c r="B16" s="450" t="s">
        <v>572</v>
      </c>
      <c r="C16" s="450" t="s">
        <v>215</v>
      </c>
      <c r="D16" s="451">
        <v>47</v>
      </c>
      <c r="E16" s="443">
        <v>6450000</v>
      </c>
      <c r="F16" s="443">
        <v>17738710</v>
      </c>
      <c r="G16" s="443">
        <v>17738710</v>
      </c>
      <c r="H16" s="443">
        <v>869000</v>
      </c>
      <c r="I16" s="443">
        <v>2392978</v>
      </c>
      <c r="J16" s="443">
        <v>2392978</v>
      </c>
      <c r="K16" s="443">
        <v>950000</v>
      </c>
      <c r="L16" s="443">
        <v>3849030</v>
      </c>
      <c r="M16" s="443">
        <v>3844430</v>
      </c>
      <c r="N16" s="443"/>
      <c r="O16" s="443"/>
      <c r="P16" s="443"/>
      <c r="Q16" s="443"/>
      <c r="R16" s="443"/>
      <c r="S16" s="443"/>
      <c r="T16" s="443"/>
      <c r="U16" s="443"/>
      <c r="V16" s="443"/>
      <c r="W16" s="443"/>
      <c r="X16" s="443"/>
      <c r="Y16" s="443"/>
      <c r="Z16" s="443"/>
      <c r="AA16" s="443"/>
      <c r="AB16" s="443"/>
      <c r="AC16" s="443"/>
      <c r="AD16" s="443"/>
      <c r="AE16" s="443"/>
      <c r="AF16" s="444" t="s">
        <v>571</v>
      </c>
      <c r="AG16" s="445" t="s">
        <v>572</v>
      </c>
      <c r="AH16" s="445" t="s">
        <v>215</v>
      </c>
      <c r="AI16" s="443"/>
      <c r="AJ16" s="443">
        <v>487680</v>
      </c>
      <c r="AK16" s="447">
        <v>472440</v>
      </c>
      <c r="AL16" s="443"/>
      <c r="AM16" s="443"/>
      <c r="AN16" s="443"/>
      <c r="AO16" s="443"/>
      <c r="AP16" s="443"/>
      <c r="AQ16" s="443"/>
      <c r="AR16" s="443"/>
      <c r="AS16" s="443"/>
      <c r="AT16" s="443"/>
      <c r="AU16" s="443"/>
      <c r="AV16" s="443"/>
      <c r="AW16" s="443"/>
      <c r="AX16" s="443"/>
      <c r="AY16" s="443"/>
      <c r="AZ16" s="443"/>
      <c r="BA16" s="443"/>
      <c r="BB16" s="443"/>
      <c r="BC16" s="443"/>
      <c r="BD16" s="443"/>
      <c r="BE16" s="443"/>
      <c r="BF16" s="443"/>
      <c r="BG16" s="443"/>
      <c r="BH16" s="443"/>
      <c r="BI16" s="443"/>
      <c r="BJ16" s="440">
        <f t="shared" si="1"/>
        <v>8269000</v>
      </c>
      <c r="BK16" s="440">
        <f t="shared" si="0"/>
        <v>24468398</v>
      </c>
      <c r="BL16" s="440">
        <f t="shared" si="0"/>
        <v>24448558</v>
      </c>
    </row>
    <row r="17" spans="1:64" ht="30" x14ac:dyDescent="0.25">
      <c r="A17" s="435" t="s">
        <v>573</v>
      </c>
      <c r="B17" s="441" t="s">
        <v>684</v>
      </c>
      <c r="C17" s="441" t="s">
        <v>215</v>
      </c>
      <c r="D17" s="431"/>
      <c r="E17" s="439"/>
      <c r="F17" s="439"/>
      <c r="G17" s="439"/>
      <c r="H17" s="439"/>
      <c r="I17" s="439"/>
      <c r="J17" s="439"/>
      <c r="K17" s="439">
        <v>10199393</v>
      </c>
      <c r="L17" s="439">
        <v>10199393</v>
      </c>
      <c r="M17" s="439">
        <v>10199393</v>
      </c>
      <c r="N17" s="439"/>
      <c r="O17" s="439"/>
      <c r="P17" s="439"/>
      <c r="Q17" s="439"/>
      <c r="R17" s="439"/>
      <c r="S17" s="439"/>
      <c r="T17" s="439">
        <v>459000</v>
      </c>
      <c r="U17" s="439"/>
      <c r="V17" s="439"/>
      <c r="W17" s="439"/>
      <c r="X17" s="439"/>
      <c r="Y17" s="439"/>
      <c r="Z17" s="439"/>
      <c r="AA17" s="439"/>
      <c r="AB17" s="439"/>
      <c r="AC17" s="439"/>
      <c r="AD17" s="439"/>
      <c r="AE17" s="439"/>
      <c r="AF17" s="435" t="s">
        <v>573</v>
      </c>
      <c r="AG17" s="436" t="s">
        <v>684</v>
      </c>
      <c r="AH17" s="436" t="s">
        <v>215</v>
      </c>
      <c r="AI17" s="439">
        <v>406000</v>
      </c>
      <c r="AJ17" s="439">
        <v>14874500</v>
      </c>
      <c r="AK17" s="439">
        <v>14874500</v>
      </c>
      <c r="AL17" s="439"/>
      <c r="AM17" s="439">
        <v>15000000</v>
      </c>
      <c r="AN17" s="439">
        <v>15000000</v>
      </c>
      <c r="AO17" s="439"/>
      <c r="AP17" s="439"/>
      <c r="AQ17" s="439"/>
      <c r="AR17" s="439"/>
      <c r="AS17" s="439"/>
      <c r="AT17" s="439"/>
      <c r="AU17" s="439"/>
      <c r="AV17" s="439"/>
      <c r="AW17" s="439"/>
      <c r="AX17" s="439"/>
      <c r="AY17" s="439"/>
      <c r="AZ17" s="439"/>
      <c r="BA17" s="439"/>
      <c r="BB17" s="439"/>
      <c r="BC17" s="439"/>
      <c r="BD17" s="439"/>
      <c r="BE17" s="439"/>
      <c r="BF17" s="439"/>
      <c r="BG17" s="439"/>
      <c r="BH17" s="439"/>
      <c r="BI17" s="439"/>
      <c r="BJ17" s="440">
        <f t="shared" si="1"/>
        <v>11064393</v>
      </c>
      <c r="BK17" s="440">
        <f t="shared" si="0"/>
        <v>40073893</v>
      </c>
      <c r="BL17" s="440">
        <f t="shared" si="0"/>
        <v>40073893</v>
      </c>
    </row>
    <row r="18" spans="1:64" ht="15.6" x14ac:dyDescent="0.25">
      <c r="A18" s="435" t="s">
        <v>575</v>
      </c>
      <c r="B18" s="441" t="s">
        <v>576</v>
      </c>
      <c r="C18" s="441" t="s">
        <v>215</v>
      </c>
      <c r="D18" s="431"/>
      <c r="E18" s="439"/>
      <c r="F18" s="439"/>
      <c r="G18" s="439"/>
      <c r="H18" s="439"/>
      <c r="I18" s="439"/>
      <c r="J18" s="439"/>
      <c r="K18" s="439">
        <v>635000</v>
      </c>
      <c r="L18" s="439">
        <v>635000</v>
      </c>
      <c r="M18" s="438">
        <v>1285921</v>
      </c>
      <c r="N18" s="439"/>
      <c r="O18" s="439"/>
      <c r="P18" s="439"/>
      <c r="Q18" s="439"/>
      <c r="R18" s="439"/>
      <c r="S18" s="439"/>
      <c r="T18" s="439"/>
      <c r="U18" s="439"/>
      <c r="V18" s="439"/>
      <c r="W18" s="439"/>
      <c r="X18" s="439"/>
      <c r="Y18" s="439"/>
      <c r="Z18" s="439"/>
      <c r="AA18" s="439"/>
      <c r="AB18" s="439"/>
      <c r="AC18" s="439"/>
      <c r="AD18" s="439"/>
      <c r="AE18" s="439"/>
      <c r="AF18" s="435" t="s">
        <v>575</v>
      </c>
      <c r="AG18" s="436" t="s">
        <v>576</v>
      </c>
      <c r="AH18" s="436" t="s">
        <v>215</v>
      </c>
      <c r="AI18" s="439"/>
      <c r="AJ18" s="439"/>
      <c r="AK18" s="438">
        <v>2126230</v>
      </c>
      <c r="AL18" s="439"/>
      <c r="AM18" s="439"/>
      <c r="AN18" s="439"/>
      <c r="AO18" s="439"/>
      <c r="AP18" s="439"/>
      <c r="AQ18" s="439"/>
      <c r="AR18" s="439"/>
      <c r="AS18" s="439"/>
      <c r="AT18" s="439"/>
      <c r="AU18" s="439"/>
      <c r="AV18" s="439"/>
      <c r="AW18" s="439"/>
      <c r="AX18" s="439"/>
      <c r="AY18" s="439"/>
      <c r="AZ18" s="439"/>
      <c r="BA18" s="439"/>
      <c r="BB18" s="439"/>
      <c r="BC18" s="439"/>
      <c r="BD18" s="439"/>
      <c r="BE18" s="439"/>
      <c r="BF18" s="439"/>
      <c r="BG18" s="439"/>
      <c r="BH18" s="439"/>
      <c r="BI18" s="439"/>
      <c r="BJ18" s="440">
        <f t="shared" si="1"/>
        <v>635000</v>
      </c>
      <c r="BK18" s="440">
        <f t="shared" si="0"/>
        <v>635000</v>
      </c>
      <c r="BL18" s="440">
        <f t="shared" si="0"/>
        <v>3412151</v>
      </c>
    </row>
    <row r="19" spans="1:64" ht="15.6" x14ac:dyDescent="0.25">
      <c r="A19" s="471"/>
      <c r="B19" s="475" t="s">
        <v>577</v>
      </c>
      <c r="C19" s="475"/>
      <c r="D19" s="473">
        <f t="shared" ref="D19:AI19" si="5">SUM(D14:D18)</f>
        <v>50</v>
      </c>
      <c r="E19" s="466">
        <f>SUM(E14:E18)</f>
        <v>7230000</v>
      </c>
      <c r="F19" s="466">
        <f t="shared" si="5"/>
        <v>39299954</v>
      </c>
      <c r="G19" s="466">
        <f t="shared" ref="G19" si="6">SUM(G14:G18)</f>
        <v>39299954</v>
      </c>
      <c r="H19" s="466">
        <f>SUM(H14:H18)</f>
        <v>974000</v>
      </c>
      <c r="I19" s="466">
        <f t="shared" si="5"/>
        <v>5303442</v>
      </c>
      <c r="J19" s="466">
        <f t="shared" si="5"/>
        <v>5303442</v>
      </c>
      <c r="K19" s="466">
        <f>SUM(K14:K18)</f>
        <v>11784393</v>
      </c>
      <c r="L19" s="466">
        <f t="shared" si="5"/>
        <v>19407613</v>
      </c>
      <c r="M19" s="466">
        <f t="shared" si="5"/>
        <v>20053934</v>
      </c>
      <c r="N19" s="466">
        <f>SUM(N14:N18)</f>
        <v>0</v>
      </c>
      <c r="O19" s="466">
        <f t="shared" si="5"/>
        <v>0</v>
      </c>
      <c r="P19" s="466">
        <f t="shared" si="5"/>
        <v>0</v>
      </c>
      <c r="Q19" s="466">
        <f>SUM(Q14:Q18)</f>
        <v>0</v>
      </c>
      <c r="R19" s="466">
        <f t="shared" si="5"/>
        <v>0</v>
      </c>
      <c r="S19" s="466">
        <f t="shared" si="5"/>
        <v>0</v>
      </c>
      <c r="T19" s="466">
        <f>SUM(T14:T18)</f>
        <v>459000</v>
      </c>
      <c r="U19" s="466">
        <f t="shared" si="5"/>
        <v>0</v>
      </c>
      <c r="V19" s="466">
        <f t="shared" si="5"/>
        <v>0</v>
      </c>
      <c r="W19" s="466">
        <f>SUM(W14:W18)</f>
        <v>0</v>
      </c>
      <c r="X19" s="466">
        <f t="shared" si="5"/>
        <v>0</v>
      </c>
      <c r="Y19" s="466">
        <f t="shared" si="5"/>
        <v>0</v>
      </c>
      <c r="Z19" s="466">
        <f>SUM(Z14:Z18)</f>
        <v>0</v>
      </c>
      <c r="AA19" s="466">
        <f t="shared" si="5"/>
        <v>0</v>
      </c>
      <c r="AB19" s="466">
        <f t="shared" si="5"/>
        <v>0</v>
      </c>
      <c r="AC19" s="466">
        <f>SUM(AC14:AC18)</f>
        <v>0</v>
      </c>
      <c r="AD19" s="466">
        <f t="shared" si="5"/>
        <v>0</v>
      </c>
      <c r="AE19" s="466">
        <f t="shared" si="5"/>
        <v>0</v>
      </c>
      <c r="AF19" s="471"/>
      <c r="AG19" s="472" t="s">
        <v>577</v>
      </c>
      <c r="AH19" s="472"/>
      <c r="AI19" s="466">
        <f t="shared" si="5"/>
        <v>2406000</v>
      </c>
      <c r="AJ19" s="466">
        <f t="shared" ref="AJ19:BI19" si="7">SUM(AJ14:AJ18)</f>
        <v>18493207</v>
      </c>
      <c r="AK19" s="466">
        <f t="shared" si="7"/>
        <v>20604197</v>
      </c>
      <c r="AL19" s="466">
        <f>SUM(AL14:AL18)</f>
        <v>0</v>
      </c>
      <c r="AM19" s="466">
        <f t="shared" si="7"/>
        <v>15000000</v>
      </c>
      <c r="AN19" s="466">
        <f t="shared" si="7"/>
        <v>15000000</v>
      </c>
      <c r="AO19" s="466">
        <f>SUM(AO14:AO18)</f>
        <v>0</v>
      </c>
      <c r="AP19" s="466">
        <f t="shared" si="7"/>
        <v>0</v>
      </c>
      <c r="AQ19" s="466">
        <f t="shared" si="7"/>
        <v>0</v>
      </c>
      <c r="AR19" s="466">
        <f>SUM(AR14:AR18)</f>
        <v>0</v>
      </c>
      <c r="AS19" s="466">
        <f t="shared" si="7"/>
        <v>0</v>
      </c>
      <c r="AT19" s="466">
        <f t="shared" si="7"/>
        <v>0</v>
      </c>
      <c r="AU19" s="466">
        <f>SUM(AU14:AU18)</f>
        <v>0</v>
      </c>
      <c r="AV19" s="466">
        <f t="shared" si="7"/>
        <v>0</v>
      </c>
      <c r="AW19" s="466">
        <f t="shared" si="7"/>
        <v>0</v>
      </c>
      <c r="AX19" s="466">
        <f>SUM(AX14:AX18)</f>
        <v>0</v>
      </c>
      <c r="AY19" s="466">
        <f t="shared" si="7"/>
        <v>0</v>
      </c>
      <c r="AZ19" s="466">
        <f t="shared" si="7"/>
        <v>0</v>
      </c>
      <c r="BA19" s="466">
        <f t="shared" si="7"/>
        <v>0</v>
      </c>
      <c r="BB19" s="466">
        <f t="shared" si="7"/>
        <v>0</v>
      </c>
      <c r="BC19" s="466">
        <f t="shared" si="7"/>
        <v>0</v>
      </c>
      <c r="BD19" s="466">
        <f t="shared" si="7"/>
        <v>0</v>
      </c>
      <c r="BE19" s="466">
        <f t="shared" si="7"/>
        <v>0</v>
      </c>
      <c r="BF19" s="466">
        <f t="shared" si="7"/>
        <v>0</v>
      </c>
      <c r="BG19" s="466">
        <f t="shared" si="7"/>
        <v>0</v>
      </c>
      <c r="BH19" s="466">
        <f t="shared" si="7"/>
        <v>0</v>
      </c>
      <c r="BI19" s="466">
        <f t="shared" si="7"/>
        <v>0</v>
      </c>
      <c r="BJ19" s="466">
        <f t="shared" si="1"/>
        <v>22853393</v>
      </c>
      <c r="BK19" s="466">
        <f t="shared" si="0"/>
        <v>97504216</v>
      </c>
      <c r="BL19" s="466">
        <f t="shared" si="0"/>
        <v>100261527</v>
      </c>
    </row>
    <row r="20" spans="1:64" ht="15.6" x14ac:dyDescent="0.25">
      <c r="A20" s="452" t="s">
        <v>578</v>
      </c>
      <c r="B20" s="433" t="s">
        <v>579</v>
      </c>
      <c r="C20" s="433"/>
      <c r="D20" s="432"/>
      <c r="E20" s="439"/>
      <c r="F20" s="439"/>
      <c r="G20" s="439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  <c r="T20" s="439"/>
      <c r="U20" s="439"/>
      <c r="V20" s="439"/>
      <c r="W20" s="439"/>
      <c r="X20" s="439"/>
      <c r="Y20" s="439"/>
      <c r="Z20" s="439"/>
      <c r="AA20" s="439"/>
      <c r="AB20" s="439"/>
      <c r="AC20" s="439"/>
      <c r="AD20" s="439"/>
      <c r="AE20" s="439"/>
      <c r="AF20" s="452" t="s">
        <v>578</v>
      </c>
      <c r="AG20" s="433" t="s">
        <v>579</v>
      </c>
      <c r="AH20" s="433"/>
      <c r="AI20" s="439"/>
      <c r="AJ20" s="439"/>
      <c r="AK20" s="439"/>
      <c r="AL20" s="439"/>
      <c r="AM20" s="439"/>
      <c r="AN20" s="439"/>
      <c r="AO20" s="439"/>
      <c r="AP20" s="439"/>
      <c r="AQ20" s="439"/>
      <c r="AR20" s="439"/>
      <c r="AS20" s="439"/>
      <c r="AT20" s="439"/>
      <c r="AU20" s="439"/>
      <c r="AV20" s="439"/>
      <c r="AW20" s="439"/>
      <c r="AX20" s="439"/>
      <c r="AY20" s="439"/>
      <c r="AZ20" s="439"/>
      <c r="BA20" s="439"/>
      <c r="BB20" s="439"/>
      <c r="BC20" s="439"/>
      <c r="BD20" s="439"/>
      <c r="BE20" s="439"/>
      <c r="BF20" s="439"/>
      <c r="BG20" s="439"/>
      <c r="BH20" s="439"/>
      <c r="BI20" s="439"/>
      <c r="BJ20" s="440">
        <f t="shared" si="1"/>
        <v>0</v>
      </c>
      <c r="BK20" s="440">
        <f t="shared" si="0"/>
        <v>0</v>
      </c>
      <c r="BL20" s="440">
        <f t="shared" si="0"/>
        <v>0</v>
      </c>
    </row>
    <row r="21" spans="1:64" ht="15.6" x14ac:dyDescent="0.25">
      <c r="A21" s="435" t="s">
        <v>580</v>
      </c>
      <c r="B21" s="441" t="s">
        <v>581</v>
      </c>
      <c r="C21" s="441" t="s">
        <v>215</v>
      </c>
      <c r="D21" s="431"/>
      <c r="E21" s="440"/>
      <c r="F21" s="440"/>
      <c r="G21" s="440"/>
      <c r="H21" s="440"/>
      <c r="I21" s="440"/>
      <c r="J21" s="440"/>
      <c r="K21" s="439">
        <v>55957000</v>
      </c>
      <c r="L21" s="439">
        <v>55957000</v>
      </c>
      <c r="M21" s="439">
        <v>55957000</v>
      </c>
      <c r="N21" s="439"/>
      <c r="O21" s="439"/>
      <c r="P21" s="440"/>
      <c r="Q21" s="439"/>
      <c r="R21" s="439"/>
      <c r="S21" s="440"/>
      <c r="T21" s="440"/>
      <c r="U21" s="440"/>
      <c r="V21" s="440"/>
      <c r="W21" s="440"/>
      <c r="X21" s="440"/>
      <c r="Y21" s="440"/>
      <c r="Z21" s="440"/>
      <c r="AA21" s="440"/>
      <c r="AB21" s="440"/>
      <c r="AC21" s="440"/>
      <c r="AD21" s="440"/>
      <c r="AE21" s="440"/>
      <c r="AF21" s="435" t="s">
        <v>580</v>
      </c>
      <c r="AG21" s="436" t="s">
        <v>581</v>
      </c>
      <c r="AH21" s="436" t="s">
        <v>215</v>
      </c>
      <c r="AI21" s="439"/>
      <c r="AJ21" s="439"/>
      <c r="AK21" s="440"/>
      <c r="AL21" s="440"/>
      <c r="AM21" s="440"/>
      <c r="AN21" s="440"/>
      <c r="AO21" s="440"/>
      <c r="AP21" s="440"/>
      <c r="AQ21" s="440"/>
      <c r="AR21" s="440"/>
      <c r="AS21" s="440"/>
      <c r="AT21" s="440"/>
      <c r="AU21" s="440"/>
      <c r="AV21" s="440"/>
      <c r="AW21" s="440"/>
      <c r="AX21" s="440"/>
      <c r="AY21" s="439">
        <v>151000</v>
      </c>
      <c r="AZ21" s="439">
        <v>151000</v>
      </c>
      <c r="BA21" s="440"/>
      <c r="BB21" s="440"/>
      <c r="BC21" s="440"/>
      <c r="BD21" s="440"/>
      <c r="BE21" s="440"/>
      <c r="BF21" s="440"/>
      <c r="BG21" s="440"/>
      <c r="BH21" s="440"/>
      <c r="BI21" s="440"/>
      <c r="BJ21" s="440">
        <f t="shared" si="1"/>
        <v>55957000</v>
      </c>
      <c r="BK21" s="440">
        <f t="shared" si="0"/>
        <v>56108000</v>
      </c>
      <c r="BL21" s="440">
        <f t="shared" si="0"/>
        <v>56108000</v>
      </c>
    </row>
    <row r="22" spans="1:64" ht="15.6" x14ac:dyDescent="0.25">
      <c r="A22" s="435" t="s">
        <v>580</v>
      </c>
      <c r="B22" s="441" t="s">
        <v>685</v>
      </c>
      <c r="C22" s="441" t="s">
        <v>677</v>
      </c>
      <c r="D22" s="431"/>
      <c r="E22" s="440"/>
      <c r="F22" s="440"/>
      <c r="G22" s="440"/>
      <c r="H22" s="440"/>
      <c r="I22" s="440"/>
      <c r="J22" s="440"/>
      <c r="K22" s="439">
        <v>32273000</v>
      </c>
      <c r="L22" s="439">
        <v>32273000</v>
      </c>
      <c r="M22" s="439">
        <v>32273000</v>
      </c>
      <c r="N22" s="439"/>
      <c r="O22" s="439"/>
      <c r="P22" s="440"/>
      <c r="Q22" s="439"/>
      <c r="R22" s="439"/>
      <c r="S22" s="440"/>
      <c r="T22" s="440"/>
      <c r="U22" s="440"/>
      <c r="V22" s="440"/>
      <c r="W22" s="440"/>
      <c r="X22" s="440"/>
      <c r="Y22" s="440"/>
      <c r="Z22" s="440"/>
      <c r="AA22" s="440"/>
      <c r="AB22" s="440"/>
      <c r="AC22" s="440"/>
      <c r="AD22" s="440"/>
      <c r="AE22" s="440"/>
      <c r="AF22" s="435" t="s">
        <v>580</v>
      </c>
      <c r="AG22" s="436" t="s">
        <v>685</v>
      </c>
      <c r="AH22" s="436" t="s">
        <v>677</v>
      </c>
      <c r="AI22" s="439"/>
      <c r="AJ22" s="439"/>
      <c r="AK22" s="440"/>
      <c r="AL22" s="440"/>
      <c r="AM22" s="440"/>
      <c r="AN22" s="440"/>
      <c r="AO22" s="440"/>
      <c r="AP22" s="440"/>
      <c r="AQ22" s="440"/>
      <c r="AR22" s="440"/>
      <c r="AS22" s="440"/>
      <c r="AT22" s="440"/>
      <c r="AU22" s="440"/>
      <c r="AV22" s="440"/>
      <c r="AW22" s="440"/>
      <c r="AX22" s="440"/>
      <c r="AY22" s="440"/>
      <c r="AZ22" s="440"/>
      <c r="BA22" s="440"/>
      <c r="BB22" s="440"/>
      <c r="BC22" s="440"/>
      <c r="BD22" s="440"/>
      <c r="BE22" s="440"/>
      <c r="BF22" s="440"/>
      <c r="BG22" s="440"/>
      <c r="BH22" s="440"/>
      <c r="BI22" s="440"/>
      <c r="BJ22" s="440">
        <f t="shared" si="1"/>
        <v>32273000</v>
      </c>
      <c r="BK22" s="440">
        <f t="shared" si="0"/>
        <v>32273000</v>
      </c>
      <c r="BL22" s="440">
        <f t="shared" si="0"/>
        <v>32273000</v>
      </c>
    </row>
    <row r="23" spans="1:64" ht="15.6" x14ac:dyDescent="0.25">
      <c r="A23" s="444" t="s">
        <v>582</v>
      </c>
      <c r="B23" s="450" t="s">
        <v>583</v>
      </c>
      <c r="C23" s="450" t="s">
        <v>215</v>
      </c>
      <c r="D23" s="451"/>
      <c r="E23" s="443"/>
      <c r="F23" s="443"/>
      <c r="G23" s="443"/>
      <c r="H23" s="443"/>
      <c r="I23" s="443"/>
      <c r="J23" s="443"/>
      <c r="K23" s="443"/>
      <c r="L23" s="443"/>
      <c r="M23" s="443"/>
      <c r="N23" s="443"/>
      <c r="O23" s="443"/>
      <c r="P23" s="443"/>
      <c r="Q23" s="443"/>
      <c r="R23" s="443"/>
      <c r="S23" s="443"/>
      <c r="T23" s="443"/>
      <c r="U23" s="443"/>
      <c r="V23" s="443"/>
      <c r="W23" s="443"/>
      <c r="X23" s="443"/>
      <c r="Y23" s="443"/>
      <c r="Z23" s="443"/>
      <c r="AA23" s="443"/>
      <c r="AB23" s="443"/>
      <c r="AC23" s="443"/>
      <c r="AD23" s="443"/>
      <c r="AE23" s="443"/>
      <c r="AF23" s="444" t="s">
        <v>582</v>
      </c>
      <c r="AG23" s="445" t="s">
        <v>583</v>
      </c>
      <c r="AH23" s="445" t="s">
        <v>215</v>
      </c>
      <c r="AI23" s="443"/>
      <c r="AJ23" s="443">
        <v>9312275</v>
      </c>
      <c r="AK23" s="443">
        <v>9312275</v>
      </c>
      <c r="AL23" s="443"/>
      <c r="AM23" s="443"/>
      <c r="AN23" s="443"/>
      <c r="AO23" s="443"/>
      <c r="AP23" s="443"/>
      <c r="AQ23" s="443"/>
      <c r="AR23" s="443"/>
      <c r="AS23" s="443"/>
      <c r="AT23" s="443"/>
      <c r="AU23" s="443"/>
      <c r="AV23" s="443"/>
      <c r="AW23" s="443"/>
      <c r="AX23" s="443"/>
      <c r="AY23" s="443"/>
      <c r="AZ23" s="443"/>
      <c r="BA23" s="443"/>
      <c r="BB23" s="443"/>
      <c r="BC23" s="443"/>
      <c r="BD23" s="443"/>
      <c r="BE23" s="443"/>
      <c r="BF23" s="443"/>
      <c r="BG23" s="443"/>
      <c r="BH23" s="443"/>
      <c r="BI23" s="443"/>
      <c r="BJ23" s="440">
        <f t="shared" si="1"/>
        <v>0</v>
      </c>
      <c r="BK23" s="440">
        <f t="shared" si="0"/>
        <v>9312275</v>
      </c>
      <c r="BL23" s="440">
        <f t="shared" si="0"/>
        <v>9312275</v>
      </c>
    </row>
    <row r="24" spans="1:64" ht="15.6" x14ac:dyDescent="0.25">
      <c r="A24" s="471"/>
      <c r="B24" s="475" t="s">
        <v>584</v>
      </c>
      <c r="C24" s="475"/>
      <c r="D24" s="476"/>
      <c r="E24" s="466">
        <f>SUM(E21:E23)</f>
        <v>0</v>
      </c>
      <c r="F24" s="466">
        <f t="shared" ref="F24:AI24" si="8">SUM(F21:F23)</f>
        <v>0</v>
      </c>
      <c r="G24" s="466">
        <f t="shared" ref="G24" si="9">SUM(G21:G23)</f>
        <v>0</v>
      </c>
      <c r="H24" s="466">
        <f>SUM(H21:H23)</f>
        <v>0</v>
      </c>
      <c r="I24" s="466">
        <f t="shared" si="8"/>
        <v>0</v>
      </c>
      <c r="J24" s="466">
        <f t="shared" si="8"/>
        <v>0</v>
      </c>
      <c r="K24" s="466">
        <f>SUM(K21:K23)</f>
        <v>88230000</v>
      </c>
      <c r="L24" s="466">
        <f t="shared" si="8"/>
        <v>88230000</v>
      </c>
      <c r="M24" s="466">
        <f t="shared" si="8"/>
        <v>88230000</v>
      </c>
      <c r="N24" s="466">
        <f>SUM(N21:N23)</f>
        <v>0</v>
      </c>
      <c r="O24" s="466">
        <f t="shared" si="8"/>
        <v>0</v>
      </c>
      <c r="P24" s="466">
        <f t="shared" si="8"/>
        <v>0</v>
      </c>
      <c r="Q24" s="466">
        <f>SUM(Q21:Q23)</f>
        <v>0</v>
      </c>
      <c r="R24" s="466">
        <f t="shared" si="8"/>
        <v>0</v>
      </c>
      <c r="S24" s="466">
        <f t="shared" si="8"/>
        <v>0</v>
      </c>
      <c r="T24" s="466">
        <f>SUM(T21:T23)</f>
        <v>0</v>
      </c>
      <c r="U24" s="466">
        <f t="shared" si="8"/>
        <v>0</v>
      </c>
      <c r="V24" s="466">
        <f t="shared" si="8"/>
        <v>0</v>
      </c>
      <c r="W24" s="466">
        <f>SUM(W21:W23)</f>
        <v>0</v>
      </c>
      <c r="X24" s="466">
        <f t="shared" si="8"/>
        <v>0</v>
      </c>
      <c r="Y24" s="466">
        <f t="shared" si="8"/>
        <v>0</v>
      </c>
      <c r="Z24" s="466">
        <f>SUM(Z21:Z23)</f>
        <v>0</v>
      </c>
      <c r="AA24" s="466">
        <f t="shared" si="8"/>
        <v>0</v>
      </c>
      <c r="AB24" s="466">
        <f t="shared" si="8"/>
        <v>0</v>
      </c>
      <c r="AC24" s="466">
        <f>SUM(AC21:AC23)</f>
        <v>0</v>
      </c>
      <c r="AD24" s="466">
        <f t="shared" si="8"/>
        <v>0</v>
      </c>
      <c r="AE24" s="466">
        <f t="shared" si="8"/>
        <v>0</v>
      </c>
      <c r="AF24" s="471"/>
      <c r="AG24" s="472" t="s">
        <v>584</v>
      </c>
      <c r="AH24" s="472"/>
      <c r="AI24" s="466">
        <f t="shared" si="8"/>
        <v>0</v>
      </c>
      <c r="AJ24" s="466">
        <f t="shared" ref="AJ24:BI24" si="10">SUM(AJ21:AJ23)</f>
        <v>9312275</v>
      </c>
      <c r="AK24" s="466">
        <f t="shared" si="10"/>
        <v>9312275</v>
      </c>
      <c r="AL24" s="466">
        <f>SUM(AL21:AL23)</f>
        <v>0</v>
      </c>
      <c r="AM24" s="466">
        <f t="shared" si="10"/>
        <v>0</v>
      </c>
      <c r="AN24" s="466">
        <f t="shared" si="10"/>
        <v>0</v>
      </c>
      <c r="AO24" s="466">
        <f>SUM(AO21:AO23)</f>
        <v>0</v>
      </c>
      <c r="AP24" s="466">
        <f t="shared" si="10"/>
        <v>0</v>
      </c>
      <c r="AQ24" s="466">
        <f t="shared" si="10"/>
        <v>0</v>
      </c>
      <c r="AR24" s="466">
        <f>SUM(AR21:AR23)</f>
        <v>0</v>
      </c>
      <c r="AS24" s="466">
        <f t="shared" si="10"/>
        <v>0</v>
      </c>
      <c r="AT24" s="466">
        <f t="shared" si="10"/>
        <v>0</v>
      </c>
      <c r="AU24" s="466">
        <f>SUM(AU21:AU23)</f>
        <v>0</v>
      </c>
      <c r="AV24" s="466">
        <f t="shared" si="10"/>
        <v>0</v>
      </c>
      <c r="AW24" s="466">
        <f t="shared" si="10"/>
        <v>0</v>
      </c>
      <c r="AX24" s="466">
        <f>SUM(AX21:AX23)</f>
        <v>0</v>
      </c>
      <c r="AY24" s="466">
        <f t="shared" si="10"/>
        <v>151000</v>
      </c>
      <c r="AZ24" s="466">
        <f t="shared" si="10"/>
        <v>151000</v>
      </c>
      <c r="BA24" s="466">
        <f t="shared" si="10"/>
        <v>0</v>
      </c>
      <c r="BB24" s="466">
        <f t="shared" si="10"/>
        <v>0</v>
      </c>
      <c r="BC24" s="466">
        <f t="shared" si="10"/>
        <v>0</v>
      </c>
      <c r="BD24" s="466">
        <f t="shared" si="10"/>
        <v>0</v>
      </c>
      <c r="BE24" s="466">
        <f t="shared" si="10"/>
        <v>0</v>
      </c>
      <c r="BF24" s="466">
        <f t="shared" si="10"/>
        <v>0</v>
      </c>
      <c r="BG24" s="466">
        <f t="shared" si="10"/>
        <v>0</v>
      </c>
      <c r="BH24" s="466">
        <f t="shared" si="10"/>
        <v>0</v>
      </c>
      <c r="BI24" s="466">
        <f t="shared" si="10"/>
        <v>0</v>
      </c>
      <c r="BJ24" s="466">
        <f t="shared" si="1"/>
        <v>88230000</v>
      </c>
      <c r="BK24" s="466">
        <f t="shared" si="0"/>
        <v>97693275</v>
      </c>
      <c r="BL24" s="466">
        <f t="shared" si="0"/>
        <v>97693275</v>
      </c>
    </row>
    <row r="25" spans="1:64" ht="15.6" x14ac:dyDescent="0.25">
      <c r="A25" s="452" t="s">
        <v>585</v>
      </c>
      <c r="B25" s="433" t="s">
        <v>586</v>
      </c>
      <c r="C25" s="433"/>
      <c r="D25" s="432"/>
      <c r="E25" s="440"/>
      <c r="F25" s="440"/>
      <c r="G25" s="440"/>
      <c r="H25" s="440"/>
      <c r="I25" s="440"/>
      <c r="J25" s="440"/>
      <c r="K25" s="439"/>
      <c r="L25" s="439"/>
      <c r="M25" s="440"/>
      <c r="N25" s="439"/>
      <c r="O25" s="439"/>
      <c r="P25" s="440"/>
      <c r="Q25" s="439"/>
      <c r="R25" s="439"/>
      <c r="S25" s="440"/>
      <c r="T25" s="440"/>
      <c r="U25" s="440"/>
      <c r="V25" s="440"/>
      <c r="W25" s="440"/>
      <c r="X25" s="440"/>
      <c r="Y25" s="440"/>
      <c r="Z25" s="440"/>
      <c r="AA25" s="440"/>
      <c r="AB25" s="440"/>
      <c r="AC25" s="440"/>
      <c r="AD25" s="440"/>
      <c r="AE25" s="440"/>
      <c r="AF25" s="452" t="s">
        <v>585</v>
      </c>
      <c r="AG25" s="433" t="s">
        <v>586</v>
      </c>
      <c r="AH25" s="433"/>
      <c r="AI25" s="440"/>
      <c r="AJ25" s="440"/>
      <c r="AK25" s="440"/>
      <c r="AL25" s="440"/>
      <c r="AM25" s="440"/>
      <c r="AN25" s="440"/>
      <c r="AO25" s="440"/>
      <c r="AP25" s="440"/>
      <c r="AQ25" s="440"/>
      <c r="AR25" s="440"/>
      <c r="AS25" s="440"/>
      <c r="AT25" s="440"/>
      <c r="AU25" s="440"/>
      <c r="AV25" s="440"/>
      <c r="AW25" s="440"/>
      <c r="AX25" s="440"/>
      <c r="AY25" s="440"/>
      <c r="AZ25" s="440"/>
      <c r="BA25" s="440"/>
      <c r="BB25" s="440"/>
      <c r="BC25" s="440"/>
      <c r="BD25" s="440"/>
      <c r="BE25" s="440"/>
      <c r="BF25" s="440"/>
      <c r="BG25" s="440"/>
      <c r="BH25" s="440"/>
      <c r="BI25" s="440"/>
      <c r="BJ25" s="440">
        <f t="shared" si="1"/>
        <v>0</v>
      </c>
      <c r="BK25" s="440">
        <f t="shared" si="0"/>
        <v>0</v>
      </c>
      <c r="BL25" s="440">
        <f t="shared" si="0"/>
        <v>0</v>
      </c>
    </row>
    <row r="26" spans="1:64" ht="15.6" x14ac:dyDescent="0.25">
      <c r="A26" s="444" t="s">
        <v>587</v>
      </c>
      <c r="B26" s="445" t="s">
        <v>588</v>
      </c>
      <c r="C26" s="445" t="s">
        <v>215</v>
      </c>
      <c r="D26" s="446"/>
      <c r="E26" s="454"/>
      <c r="F26" s="454"/>
      <c r="G26" s="454"/>
      <c r="H26" s="454"/>
      <c r="I26" s="454"/>
      <c r="J26" s="454"/>
      <c r="K26" s="443">
        <v>150000</v>
      </c>
      <c r="L26" s="443">
        <v>150000</v>
      </c>
      <c r="M26" s="443">
        <v>150000</v>
      </c>
      <c r="N26" s="454"/>
      <c r="O26" s="454"/>
      <c r="P26" s="454"/>
      <c r="Q26" s="454"/>
      <c r="R26" s="454"/>
      <c r="S26" s="454"/>
      <c r="T26" s="454"/>
      <c r="U26" s="454"/>
      <c r="V26" s="454"/>
      <c r="W26" s="454"/>
      <c r="X26" s="454"/>
      <c r="Y26" s="454"/>
      <c r="Z26" s="454"/>
      <c r="AA26" s="454"/>
      <c r="AB26" s="454"/>
      <c r="AC26" s="454"/>
      <c r="AD26" s="454"/>
      <c r="AE26" s="454"/>
      <c r="AF26" s="444" t="s">
        <v>587</v>
      </c>
      <c r="AG26" s="445" t="s">
        <v>588</v>
      </c>
      <c r="AH26" s="445" t="s">
        <v>215</v>
      </c>
      <c r="AI26" s="454"/>
      <c r="AJ26" s="454"/>
      <c r="AK26" s="454"/>
      <c r="AL26" s="454"/>
      <c r="AM26" s="454"/>
      <c r="AN26" s="454"/>
      <c r="AO26" s="454"/>
      <c r="AP26" s="454"/>
      <c r="AQ26" s="454"/>
      <c r="AR26" s="443">
        <v>1000000</v>
      </c>
      <c r="AS26" s="443">
        <v>1000000</v>
      </c>
      <c r="AT26" s="447">
        <v>1600000</v>
      </c>
      <c r="AU26" s="443">
        <v>600000</v>
      </c>
      <c r="AV26" s="443">
        <v>600000</v>
      </c>
      <c r="AW26" s="443">
        <v>600000</v>
      </c>
      <c r="AX26" s="443"/>
      <c r="AY26" s="443"/>
      <c r="AZ26" s="454"/>
      <c r="BA26" s="443"/>
      <c r="BB26" s="443"/>
      <c r="BC26" s="454"/>
      <c r="BD26" s="443"/>
      <c r="BE26" s="443"/>
      <c r="BF26" s="454"/>
      <c r="BG26" s="443"/>
      <c r="BH26" s="443"/>
      <c r="BI26" s="454"/>
      <c r="BJ26" s="440">
        <f t="shared" si="1"/>
        <v>1750000</v>
      </c>
      <c r="BK26" s="440">
        <f t="shared" si="0"/>
        <v>1750000</v>
      </c>
      <c r="BL26" s="440">
        <f t="shared" si="0"/>
        <v>2350000</v>
      </c>
    </row>
    <row r="27" spans="1:64" ht="15.6" x14ac:dyDescent="0.25">
      <c r="A27" s="444" t="s">
        <v>589</v>
      </c>
      <c r="B27" s="450" t="s">
        <v>590</v>
      </c>
      <c r="C27" s="450" t="s">
        <v>215</v>
      </c>
      <c r="D27" s="451"/>
      <c r="E27" s="443"/>
      <c r="F27" s="443"/>
      <c r="G27" s="443"/>
      <c r="H27" s="443"/>
      <c r="I27" s="443"/>
      <c r="J27" s="443"/>
      <c r="K27" s="443">
        <v>1016000</v>
      </c>
      <c r="L27" s="443">
        <v>1123950</v>
      </c>
      <c r="M27" s="447">
        <v>6091950</v>
      </c>
      <c r="N27" s="443"/>
      <c r="O27" s="443"/>
      <c r="P27" s="443"/>
      <c r="Q27" s="443"/>
      <c r="R27" s="443"/>
      <c r="S27" s="443"/>
      <c r="T27" s="443"/>
      <c r="U27" s="443"/>
      <c r="V27" s="443"/>
      <c r="W27" s="443"/>
      <c r="X27" s="443"/>
      <c r="Y27" s="443"/>
      <c r="Z27" s="443"/>
      <c r="AA27" s="443"/>
      <c r="AB27" s="443"/>
      <c r="AC27" s="443"/>
      <c r="AD27" s="443"/>
      <c r="AE27" s="443"/>
      <c r="AF27" s="444" t="s">
        <v>589</v>
      </c>
      <c r="AG27" s="445" t="s">
        <v>590</v>
      </c>
      <c r="AH27" s="445" t="s">
        <v>215</v>
      </c>
      <c r="AI27" s="443"/>
      <c r="AJ27" s="443">
        <v>4777835</v>
      </c>
      <c r="AK27" s="447">
        <v>23633573</v>
      </c>
      <c r="AL27" s="443"/>
      <c r="AM27" s="443">
        <v>442605</v>
      </c>
      <c r="AN27" s="443">
        <v>442605</v>
      </c>
      <c r="AO27" s="443"/>
      <c r="AP27" s="443"/>
      <c r="AQ27" s="443"/>
      <c r="AR27" s="443"/>
      <c r="AS27" s="443"/>
      <c r="AT27" s="443"/>
      <c r="AU27" s="443"/>
      <c r="AV27" s="443"/>
      <c r="AW27" s="443"/>
      <c r="AX27" s="443"/>
      <c r="AY27" s="443">
        <v>110000</v>
      </c>
      <c r="AZ27" s="443">
        <v>110000</v>
      </c>
      <c r="BA27" s="443"/>
      <c r="BB27" s="443"/>
      <c r="BC27" s="443"/>
      <c r="BD27" s="443"/>
      <c r="BE27" s="443"/>
      <c r="BF27" s="443"/>
      <c r="BG27" s="443"/>
      <c r="BH27" s="443"/>
      <c r="BI27" s="443"/>
      <c r="BJ27" s="440">
        <f t="shared" si="1"/>
        <v>1016000</v>
      </c>
      <c r="BK27" s="440">
        <f t="shared" si="0"/>
        <v>6454390</v>
      </c>
      <c r="BL27" s="440">
        <f t="shared" si="0"/>
        <v>30278128</v>
      </c>
    </row>
    <row r="28" spans="1:64" ht="15.6" x14ac:dyDescent="0.25">
      <c r="A28" s="435" t="s">
        <v>591</v>
      </c>
      <c r="B28" s="441" t="s">
        <v>592</v>
      </c>
      <c r="C28" s="441" t="s">
        <v>215</v>
      </c>
      <c r="D28" s="431"/>
      <c r="E28" s="439"/>
      <c r="F28" s="439"/>
      <c r="G28" s="439"/>
      <c r="H28" s="439"/>
      <c r="I28" s="439"/>
      <c r="J28" s="439"/>
      <c r="K28" s="439">
        <v>15300000</v>
      </c>
      <c r="L28" s="439">
        <v>15300000</v>
      </c>
      <c r="M28" s="439">
        <v>15300000</v>
      </c>
      <c r="N28" s="439"/>
      <c r="O28" s="439"/>
      <c r="P28" s="439"/>
      <c r="Q28" s="439"/>
      <c r="R28" s="439"/>
      <c r="S28" s="439"/>
      <c r="T28" s="439">
        <v>125000</v>
      </c>
      <c r="U28" s="439"/>
      <c r="V28" s="439"/>
      <c r="W28" s="439"/>
      <c r="X28" s="439"/>
      <c r="Y28" s="439"/>
      <c r="Z28" s="439"/>
      <c r="AA28" s="439"/>
      <c r="AB28" s="439"/>
      <c r="AC28" s="439"/>
      <c r="AD28" s="439"/>
      <c r="AE28" s="439"/>
      <c r="AF28" s="435" t="s">
        <v>591</v>
      </c>
      <c r="AG28" s="436" t="s">
        <v>592</v>
      </c>
      <c r="AH28" s="436" t="s">
        <v>215</v>
      </c>
      <c r="AI28" s="439"/>
      <c r="AJ28" s="439">
        <v>2000000</v>
      </c>
      <c r="AK28" s="439">
        <v>2000000</v>
      </c>
      <c r="AL28" s="439"/>
      <c r="AM28" s="439"/>
      <c r="AN28" s="439"/>
      <c r="AO28" s="439"/>
      <c r="AP28" s="439">
        <v>123538</v>
      </c>
      <c r="AQ28" s="439">
        <v>123538</v>
      </c>
      <c r="AR28" s="439"/>
      <c r="AS28" s="439"/>
      <c r="AT28" s="439"/>
      <c r="AU28" s="439"/>
      <c r="AV28" s="439"/>
      <c r="AW28" s="439"/>
      <c r="AX28" s="439"/>
      <c r="AY28" s="439"/>
      <c r="AZ28" s="439"/>
      <c r="BA28" s="439"/>
      <c r="BB28" s="439"/>
      <c r="BC28" s="439"/>
      <c r="BD28" s="439"/>
      <c r="BE28" s="439"/>
      <c r="BF28" s="439"/>
      <c r="BG28" s="439"/>
      <c r="BH28" s="439"/>
      <c r="BI28" s="439"/>
      <c r="BJ28" s="440">
        <f t="shared" si="1"/>
        <v>15425000</v>
      </c>
      <c r="BK28" s="440">
        <f t="shared" si="0"/>
        <v>17423538</v>
      </c>
      <c r="BL28" s="440">
        <f t="shared" si="0"/>
        <v>17423538</v>
      </c>
    </row>
    <row r="29" spans="1:64" ht="15.6" x14ac:dyDescent="0.25">
      <c r="A29" s="435" t="s">
        <v>593</v>
      </c>
      <c r="B29" s="441" t="s">
        <v>594</v>
      </c>
      <c r="C29" s="441" t="s">
        <v>215</v>
      </c>
      <c r="D29" s="431"/>
      <c r="E29" s="439"/>
      <c r="F29" s="439"/>
      <c r="G29" s="439"/>
      <c r="H29" s="439"/>
      <c r="I29" s="439"/>
      <c r="J29" s="439"/>
      <c r="K29" s="439">
        <v>78175000</v>
      </c>
      <c r="L29" s="439">
        <v>85406380</v>
      </c>
      <c r="M29" s="439">
        <v>85406380</v>
      </c>
      <c r="N29" s="439"/>
      <c r="O29" s="439"/>
      <c r="P29" s="439"/>
      <c r="Q29" s="439"/>
      <c r="R29" s="439"/>
      <c r="S29" s="439"/>
      <c r="T29" s="439"/>
      <c r="U29" s="439"/>
      <c r="V29" s="439"/>
      <c r="W29" s="439"/>
      <c r="X29" s="439"/>
      <c r="Y29" s="439"/>
      <c r="Z29" s="439"/>
      <c r="AA29" s="439"/>
      <c r="AB29" s="439"/>
      <c r="AC29" s="439"/>
      <c r="AD29" s="439"/>
      <c r="AE29" s="439"/>
      <c r="AF29" s="435" t="s">
        <v>593</v>
      </c>
      <c r="AG29" s="436" t="s">
        <v>594</v>
      </c>
      <c r="AH29" s="436" t="s">
        <v>215</v>
      </c>
      <c r="AI29" s="439">
        <v>1206000</v>
      </c>
      <c r="AJ29" s="439">
        <v>1206000</v>
      </c>
      <c r="AK29" s="439">
        <v>1206000</v>
      </c>
      <c r="AL29" s="439"/>
      <c r="AM29" s="439"/>
      <c r="AN29" s="439"/>
      <c r="AO29" s="439"/>
      <c r="AP29" s="439"/>
      <c r="AQ29" s="439"/>
      <c r="AR29" s="439"/>
      <c r="AS29" s="439"/>
      <c r="AT29" s="439"/>
      <c r="AU29" s="439"/>
      <c r="AV29" s="439"/>
      <c r="AW29" s="439"/>
      <c r="AX29" s="439"/>
      <c r="AY29" s="439"/>
      <c r="AZ29" s="439"/>
      <c r="BA29" s="439"/>
      <c r="BB29" s="439"/>
      <c r="BC29" s="439"/>
      <c r="BD29" s="439"/>
      <c r="BE29" s="439"/>
      <c r="BF29" s="439"/>
      <c r="BG29" s="439"/>
      <c r="BH29" s="439"/>
      <c r="BI29" s="439"/>
      <c r="BJ29" s="440">
        <f t="shared" si="1"/>
        <v>79381000</v>
      </c>
      <c r="BK29" s="440">
        <f t="shared" si="0"/>
        <v>86612380</v>
      </c>
      <c r="BL29" s="440">
        <f t="shared" si="0"/>
        <v>86612380</v>
      </c>
    </row>
    <row r="30" spans="1:64" ht="15.6" x14ac:dyDescent="0.25">
      <c r="A30" s="435" t="s">
        <v>595</v>
      </c>
      <c r="B30" s="441" t="s">
        <v>596</v>
      </c>
      <c r="C30" s="441" t="s">
        <v>215</v>
      </c>
      <c r="D30" s="431"/>
      <c r="E30" s="439"/>
      <c r="F30" s="439">
        <v>1770000</v>
      </c>
      <c r="G30" s="438">
        <v>2270000</v>
      </c>
      <c r="H30" s="439"/>
      <c r="I30" s="439">
        <v>430110</v>
      </c>
      <c r="J30" s="438">
        <v>551610</v>
      </c>
      <c r="K30" s="439">
        <v>36256000</v>
      </c>
      <c r="L30" s="439">
        <v>36256000</v>
      </c>
      <c r="M30" s="439">
        <v>36256000</v>
      </c>
      <c r="N30" s="439"/>
      <c r="O30" s="439"/>
      <c r="P30" s="439"/>
      <c r="Q30" s="439"/>
      <c r="R30" s="439"/>
      <c r="S30" s="439"/>
      <c r="T30" s="439"/>
      <c r="U30" s="439"/>
      <c r="V30" s="439"/>
      <c r="W30" s="439"/>
      <c r="X30" s="439"/>
      <c r="Y30" s="439"/>
      <c r="Z30" s="439"/>
      <c r="AA30" s="439">
        <v>771000</v>
      </c>
      <c r="AB30" s="439">
        <v>771000</v>
      </c>
      <c r="AC30" s="439"/>
      <c r="AD30" s="439"/>
      <c r="AE30" s="439"/>
      <c r="AF30" s="435" t="s">
        <v>595</v>
      </c>
      <c r="AG30" s="436" t="s">
        <v>596</v>
      </c>
      <c r="AH30" s="436" t="s">
        <v>215</v>
      </c>
      <c r="AI30" s="439">
        <v>21194000</v>
      </c>
      <c r="AJ30" s="439">
        <v>23819090</v>
      </c>
      <c r="AK30" s="438">
        <v>24299150</v>
      </c>
      <c r="AL30" s="439"/>
      <c r="AM30" s="439"/>
      <c r="AN30" s="438">
        <v>366440</v>
      </c>
      <c r="AO30" s="439"/>
      <c r="AP30" s="439"/>
      <c r="AQ30" s="439"/>
      <c r="AR30" s="439"/>
      <c r="AS30" s="439"/>
      <c r="AT30" s="439"/>
      <c r="AU30" s="439"/>
      <c r="AV30" s="439"/>
      <c r="AW30" s="439"/>
      <c r="AX30" s="439">
        <v>2305000</v>
      </c>
      <c r="AY30" s="439">
        <v>2305000</v>
      </c>
      <c r="AZ30" s="439">
        <v>2305000</v>
      </c>
      <c r="BA30" s="439"/>
      <c r="BB30" s="439"/>
      <c r="BC30" s="439"/>
      <c r="BD30" s="439"/>
      <c r="BE30" s="439"/>
      <c r="BF30" s="439"/>
      <c r="BG30" s="439"/>
      <c r="BH30" s="439"/>
      <c r="BI30" s="439"/>
      <c r="BJ30" s="440">
        <f t="shared" si="1"/>
        <v>59755000</v>
      </c>
      <c r="BK30" s="440">
        <f t="shared" si="0"/>
        <v>65351200</v>
      </c>
      <c r="BL30" s="440">
        <f t="shared" si="0"/>
        <v>66819200</v>
      </c>
    </row>
    <row r="31" spans="1:64" ht="15.6" x14ac:dyDescent="0.25">
      <c r="A31" s="471"/>
      <c r="B31" s="475" t="s">
        <v>597</v>
      </c>
      <c r="C31" s="475"/>
      <c r="D31" s="476"/>
      <c r="E31" s="466">
        <f>SUM(E26:E30)</f>
        <v>0</v>
      </c>
      <c r="F31" s="466">
        <f t="shared" ref="F31:AI31" si="11">SUM(F26:F30)</f>
        <v>1770000</v>
      </c>
      <c r="G31" s="466">
        <f t="shared" ref="G31" si="12">SUM(G26:G30)</f>
        <v>2270000</v>
      </c>
      <c r="H31" s="466">
        <f>SUM(H26:H30)</f>
        <v>0</v>
      </c>
      <c r="I31" s="466">
        <f t="shared" si="11"/>
        <v>430110</v>
      </c>
      <c r="J31" s="466">
        <f t="shared" si="11"/>
        <v>551610</v>
      </c>
      <c r="K31" s="466">
        <f>SUM(K26:K30)</f>
        <v>130897000</v>
      </c>
      <c r="L31" s="466">
        <f t="shared" si="11"/>
        <v>138236330</v>
      </c>
      <c r="M31" s="466">
        <f t="shared" si="11"/>
        <v>143204330</v>
      </c>
      <c r="N31" s="466">
        <f>SUM(N26:N30)</f>
        <v>0</v>
      </c>
      <c r="O31" s="466">
        <f t="shared" si="11"/>
        <v>0</v>
      </c>
      <c r="P31" s="466">
        <f t="shared" si="11"/>
        <v>0</v>
      </c>
      <c r="Q31" s="466">
        <f>SUM(Q26:Q30)</f>
        <v>0</v>
      </c>
      <c r="R31" s="466">
        <f t="shared" si="11"/>
        <v>0</v>
      </c>
      <c r="S31" s="466">
        <f t="shared" si="11"/>
        <v>0</v>
      </c>
      <c r="T31" s="466">
        <f>SUM(T26:T30)</f>
        <v>125000</v>
      </c>
      <c r="U31" s="466">
        <f t="shared" si="11"/>
        <v>0</v>
      </c>
      <c r="V31" s="466">
        <f t="shared" si="11"/>
        <v>0</v>
      </c>
      <c r="W31" s="466">
        <f>SUM(W26:W30)</f>
        <v>0</v>
      </c>
      <c r="X31" s="466">
        <f t="shared" si="11"/>
        <v>0</v>
      </c>
      <c r="Y31" s="466">
        <f t="shared" si="11"/>
        <v>0</v>
      </c>
      <c r="Z31" s="466">
        <f>SUM(Z26:Z30)</f>
        <v>0</v>
      </c>
      <c r="AA31" s="466">
        <f t="shared" si="11"/>
        <v>771000</v>
      </c>
      <c r="AB31" s="466">
        <f t="shared" si="11"/>
        <v>771000</v>
      </c>
      <c r="AC31" s="466">
        <f>SUM(AC26:AC30)</f>
        <v>0</v>
      </c>
      <c r="AD31" s="466">
        <f t="shared" si="11"/>
        <v>0</v>
      </c>
      <c r="AE31" s="466">
        <f t="shared" si="11"/>
        <v>0</v>
      </c>
      <c r="AF31" s="471"/>
      <c r="AG31" s="472" t="s">
        <v>597</v>
      </c>
      <c r="AH31" s="472"/>
      <c r="AI31" s="466">
        <f t="shared" si="11"/>
        <v>22400000</v>
      </c>
      <c r="AJ31" s="466">
        <f t="shared" ref="AJ31:BI31" si="13">SUM(AJ26:AJ30)</f>
        <v>31802925</v>
      </c>
      <c r="AK31" s="466">
        <f t="shared" si="13"/>
        <v>51138723</v>
      </c>
      <c r="AL31" s="466">
        <f>SUM(AL26:AL30)</f>
        <v>0</v>
      </c>
      <c r="AM31" s="466">
        <f t="shared" si="13"/>
        <v>442605</v>
      </c>
      <c r="AN31" s="466">
        <f t="shared" si="13"/>
        <v>809045</v>
      </c>
      <c r="AO31" s="466">
        <f>SUM(AO26:AO30)</f>
        <v>0</v>
      </c>
      <c r="AP31" s="466">
        <f t="shared" si="13"/>
        <v>123538</v>
      </c>
      <c r="AQ31" s="466">
        <f t="shared" si="13"/>
        <v>123538</v>
      </c>
      <c r="AR31" s="466">
        <f>SUM(AR26:AR30)</f>
        <v>1000000</v>
      </c>
      <c r="AS31" s="466">
        <f t="shared" si="13"/>
        <v>1000000</v>
      </c>
      <c r="AT31" s="466">
        <f t="shared" si="13"/>
        <v>1600000</v>
      </c>
      <c r="AU31" s="466">
        <f>SUM(AU26:AU30)</f>
        <v>600000</v>
      </c>
      <c r="AV31" s="466">
        <f t="shared" si="13"/>
        <v>600000</v>
      </c>
      <c r="AW31" s="466">
        <f t="shared" si="13"/>
        <v>600000</v>
      </c>
      <c r="AX31" s="466">
        <f>SUM(AX26:AX30)</f>
        <v>2305000</v>
      </c>
      <c r="AY31" s="466">
        <f t="shared" si="13"/>
        <v>2415000</v>
      </c>
      <c r="AZ31" s="466">
        <f t="shared" si="13"/>
        <v>2415000</v>
      </c>
      <c r="BA31" s="466">
        <f t="shared" si="13"/>
        <v>0</v>
      </c>
      <c r="BB31" s="466">
        <f t="shared" si="13"/>
        <v>0</v>
      </c>
      <c r="BC31" s="466">
        <f t="shared" si="13"/>
        <v>0</v>
      </c>
      <c r="BD31" s="466">
        <f t="shared" si="13"/>
        <v>0</v>
      </c>
      <c r="BE31" s="466">
        <f t="shared" si="13"/>
        <v>0</v>
      </c>
      <c r="BF31" s="466">
        <f t="shared" si="13"/>
        <v>0</v>
      </c>
      <c r="BG31" s="466">
        <f t="shared" si="13"/>
        <v>0</v>
      </c>
      <c r="BH31" s="466">
        <f t="shared" si="13"/>
        <v>0</v>
      </c>
      <c r="BI31" s="466">
        <f t="shared" si="13"/>
        <v>0</v>
      </c>
      <c r="BJ31" s="466">
        <f t="shared" si="1"/>
        <v>157327000</v>
      </c>
      <c r="BK31" s="466">
        <f t="shared" si="0"/>
        <v>177591508</v>
      </c>
      <c r="BL31" s="466">
        <f t="shared" si="0"/>
        <v>203483246</v>
      </c>
    </row>
    <row r="32" spans="1:64" ht="15.6" x14ac:dyDescent="0.25">
      <c r="A32" s="452" t="s">
        <v>598</v>
      </c>
      <c r="B32" s="433" t="s">
        <v>599</v>
      </c>
      <c r="C32" s="433"/>
      <c r="D32" s="432"/>
      <c r="E32" s="439"/>
      <c r="F32" s="439"/>
      <c r="G32" s="439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  <c r="T32" s="439"/>
      <c r="U32" s="439"/>
      <c r="V32" s="439"/>
      <c r="W32" s="439"/>
      <c r="X32" s="439"/>
      <c r="Y32" s="439"/>
      <c r="Z32" s="439"/>
      <c r="AA32" s="439"/>
      <c r="AB32" s="439"/>
      <c r="AC32" s="439"/>
      <c r="AD32" s="439"/>
      <c r="AE32" s="439"/>
      <c r="AF32" s="452" t="s">
        <v>598</v>
      </c>
      <c r="AG32" s="433" t="s">
        <v>599</v>
      </c>
      <c r="AH32" s="433"/>
      <c r="AI32" s="439"/>
      <c r="AJ32" s="439"/>
      <c r="AK32" s="439"/>
      <c r="AL32" s="439"/>
      <c r="AM32" s="439"/>
      <c r="AN32" s="439"/>
      <c r="AO32" s="439"/>
      <c r="AP32" s="439"/>
      <c r="AQ32" s="439"/>
      <c r="AR32" s="439"/>
      <c r="AS32" s="439"/>
      <c r="AT32" s="439"/>
      <c r="AU32" s="439"/>
      <c r="AV32" s="439"/>
      <c r="AW32" s="439"/>
      <c r="AX32" s="439"/>
      <c r="AY32" s="439"/>
      <c r="AZ32" s="439"/>
      <c r="BA32" s="439"/>
      <c r="BB32" s="439"/>
      <c r="BC32" s="439"/>
      <c r="BD32" s="439"/>
      <c r="BE32" s="439"/>
      <c r="BF32" s="439"/>
      <c r="BG32" s="439"/>
      <c r="BH32" s="439"/>
      <c r="BI32" s="439"/>
      <c r="BJ32" s="440">
        <f t="shared" si="1"/>
        <v>0</v>
      </c>
      <c r="BK32" s="440">
        <f t="shared" si="0"/>
        <v>0</v>
      </c>
      <c r="BL32" s="440">
        <f t="shared" si="0"/>
        <v>0</v>
      </c>
    </row>
    <row r="33" spans="1:64" ht="15.6" x14ac:dyDescent="0.25">
      <c r="A33" s="435" t="s">
        <v>600</v>
      </c>
      <c r="B33" s="436" t="s">
        <v>601</v>
      </c>
      <c r="C33" s="436" t="s">
        <v>215</v>
      </c>
      <c r="D33" s="437"/>
      <c r="E33" s="439"/>
      <c r="F33" s="439"/>
      <c r="G33" s="439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  <c r="T33" s="439"/>
      <c r="U33" s="439"/>
      <c r="V33" s="439"/>
      <c r="W33" s="439"/>
      <c r="X33" s="439"/>
      <c r="Y33" s="439"/>
      <c r="Z33" s="439"/>
      <c r="AA33" s="439"/>
      <c r="AB33" s="439"/>
      <c r="AC33" s="439"/>
      <c r="AD33" s="439"/>
      <c r="AE33" s="439"/>
      <c r="AF33" s="435" t="s">
        <v>600</v>
      </c>
      <c r="AG33" s="436" t="s">
        <v>601</v>
      </c>
      <c r="AH33" s="436" t="s">
        <v>215</v>
      </c>
      <c r="AI33" s="439"/>
      <c r="AJ33" s="439"/>
      <c r="AK33" s="439"/>
      <c r="AL33" s="439"/>
      <c r="AM33" s="439"/>
      <c r="AN33" s="439"/>
      <c r="AO33" s="439"/>
      <c r="AP33" s="439"/>
      <c r="AQ33" s="439"/>
      <c r="AR33" s="439"/>
      <c r="AS33" s="439"/>
      <c r="AT33" s="439"/>
      <c r="AU33" s="439"/>
      <c r="AV33" s="439"/>
      <c r="AW33" s="439"/>
      <c r="AX33" s="439"/>
      <c r="AY33" s="439"/>
      <c r="AZ33" s="439"/>
      <c r="BA33" s="439"/>
      <c r="BB33" s="439"/>
      <c r="BC33" s="439"/>
      <c r="BD33" s="439"/>
      <c r="BE33" s="439"/>
      <c r="BF33" s="439"/>
      <c r="BG33" s="439"/>
      <c r="BH33" s="439"/>
      <c r="BI33" s="439"/>
      <c r="BJ33" s="440">
        <f t="shared" si="1"/>
        <v>0</v>
      </c>
      <c r="BK33" s="440">
        <f t="shared" si="0"/>
        <v>0</v>
      </c>
      <c r="BL33" s="440">
        <f t="shared" si="0"/>
        <v>0</v>
      </c>
    </row>
    <row r="34" spans="1:64" ht="15.6" x14ac:dyDescent="0.25">
      <c r="A34" s="435" t="s">
        <v>602</v>
      </c>
      <c r="B34" s="441" t="s">
        <v>603</v>
      </c>
      <c r="C34" s="436" t="s">
        <v>215</v>
      </c>
      <c r="D34" s="437"/>
      <c r="E34" s="439"/>
      <c r="F34" s="439"/>
      <c r="G34" s="439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  <c r="T34" s="439">
        <v>10241000</v>
      </c>
      <c r="U34" s="439">
        <v>10241000</v>
      </c>
      <c r="V34" s="439">
        <v>10241000</v>
      </c>
      <c r="W34" s="439"/>
      <c r="X34" s="439"/>
      <c r="Y34" s="439"/>
      <c r="Z34" s="439"/>
      <c r="AA34" s="439"/>
      <c r="AB34" s="439"/>
      <c r="AC34" s="439"/>
      <c r="AD34" s="439"/>
      <c r="AE34" s="439"/>
      <c r="AF34" s="435" t="s">
        <v>602</v>
      </c>
      <c r="AG34" s="436" t="s">
        <v>603</v>
      </c>
      <c r="AH34" s="436" t="s">
        <v>215</v>
      </c>
      <c r="AI34" s="439"/>
      <c r="AJ34" s="439"/>
      <c r="AK34" s="438"/>
      <c r="AL34" s="439"/>
      <c r="AM34" s="439"/>
      <c r="AN34" s="439"/>
      <c r="AO34" s="439"/>
      <c r="AP34" s="439"/>
      <c r="AQ34" s="439"/>
      <c r="AR34" s="439"/>
      <c r="AS34" s="439"/>
      <c r="AT34" s="439"/>
      <c r="AU34" s="439"/>
      <c r="AV34" s="439"/>
      <c r="AW34" s="439"/>
      <c r="AX34" s="439"/>
      <c r="AY34" s="439"/>
      <c r="AZ34" s="439"/>
      <c r="BA34" s="439"/>
      <c r="BB34" s="439"/>
      <c r="BC34" s="439"/>
      <c r="BD34" s="439"/>
      <c r="BE34" s="439"/>
      <c r="BF34" s="439"/>
      <c r="BG34" s="439"/>
      <c r="BH34" s="439"/>
      <c r="BI34" s="439"/>
      <c r="BJ34" s="440">
        <f t="shared" si="1"/>
        <v>10241000</v>
      </c>
      <c r="BK34" s="440">
        <f t="shared" si="0"/>
        <v>10241000</v>
      </c>
      <c r="BL34" s="440">
        <f t="shared" si="0"/>
        <v>10241000</v>
      </c>
    </row>
    <row r="35" spans="1:64" ht="15.6" x14ac:dyDescent="0.25">
      <c r="A35" s="435" t="s">
        <v>604</v>
      </c>
      <c r="B35" s="441" t="s">
        <v>605</v>
      </c>
      <c r="C35" s="436" t="s">
        <v>215</v>
      </c>
      <c r="D35" s="437"/>
      <c r="E35" s="439"/>
      <c r="F35" s="439"/>
      <c r="G35" s="439"/>
      <c r="H35" s="439"/>
      <c r="I35" s="439"/>
      <c r="J35" s="439"/>
      <c r="K35" s="439">
        <v>125000</v>
      </c>
      <c r="L35" s="439">
        <v>125000</v>
      </c>
      <c r="M35" s="439">
        <v>125000</v>
      </c>
      <c r="N35" s="439"/>
      <c r="O35" s="439"/>
      <c r="P35" s="439"/>
      <c r="Q35" s="439"/>
      <c r="R35" s="439"/>
      <c r="S35" s="439"/>
      <c r="T35" s="439"/>
      <c r="U35" s="439"/>
      <c r="V35" s="439"/>
      <c r="W35" s="439"/>
      <c r="X35" s="439"/>
      <c r="Y35" s="439"/>
      <c r="Z35" s="439"/>
      <c r="AA35" s="439"/>
      <c r="AB35" s="439"/>
      <c r="AC35" s="439"/>
      <c r="AD35" s="439"/>
      <c r="AE35" s="439"/>
      <c r="AF35" s="435" t="s">
        <v>604</v>
      </c>
      <c r="AG35" s="436" t="s">
        <v>605</v>
      </c>
      <c r="AH35" s="436" t="s">
        <v>215</v>
      </c>
      <c r="AI35" s="439"/>
      <c r="AJ35" s="439"/>
      <c r="AK35" s="439"/>
      <c r="AL35" s="439"/>
      <c r="AM35" s="439"/>
      <c r="AN35" s="439"/>
      <c r="AO35" s="439"/>
      <c r="AP35" s="439"/>
      <c r="AQ35" s="439"/>
      <c r="AR35" s="439"/>
      <c r="AS35" s="439"/>
      <c r="AT35" s="439"/>
      <c r="AU35" s="439"/>
      <c r="AV35" s="439"/>
      <c r="AW35" s="439"/>
      <c r="AX35" s="439"/>
      <c r="AY35" s="439"/>
      <c r="AZ35" s="439"/>
      <c r="BA35" s="439"/>
      <c r="BB35" s="439"/>
      <c r="BC35" s="439"/>
      <c r="BD35" s="439"/>
      <c r="BE35" s="439"/>
      <c r="BF35" s="439"/>
      <c r="BG35" s="439"/>
      <c r="BH35" s="439"/>
      <c r="BI35" s="439"/>
      <c r="BJ35" s="440">
        <f t="shared" si="1"/>
        <v>125000</v>
      </c>
      <c r="BK35" s="440">
        <f t="shared" si="0"/>
        <v>125000</v>
      </c>
      <c r="BL35" s="440">
        <f t="shared" si="0"/>
        <v>125000</v>
      </c>
    </row>
    <row r="36" spans="1:64" ht="15.6" x14ac:dyDescent="0.25">
      <c r="A36" s="435" t="s">
        <v>606</v>
      </c>
      <c r="B36" s="441" t="s">
        <v>607</v>
      </c>
      <c r="C36" s="436" t="s">
        <v>215</v>
      </c>
      <c r="D36" s="437">
        <v>1</v>
      </c>
      <c r="E36" s="439">
        <v>3034000</v>
      </c>
      <c r="F36" s="439">
        <v>3085365</v>
      </c>
      <c r="G36" s="438">
        <v>3139265</v>
      </c>
      <c r="H36" s="439">
        <v>784000</v>
      </c>
      <c r="I36" s="439">
        <v>797869</v>
      </c>
      <c r="J36" s="438">
        <v>811774</v>
      </c>
      <c r="K36" s="439">
        <v>729000</v>
      </c>
      <c r="L36" s="439">
        <v>729000</v>
      </c>
      <c r="M36" s="438">
        <v>698710</v>
      </c>
      <c r="N36" s="439"/>
      <c r="O36" s="439"/>
      <c r="P36" s="439"/>
      <c r="Q36" s="439"/>
      <c r="R36" s="439"/>
      <c r="S36" s="439"/>
      <c r="T36" s="439"/>
      <c r="U36" s="439"/>
      <c r="V36" s="439"/>
      <c r="W36" s="439"/>
      <c r="X36" s="439"/>
      <c r="Y36" s="439"/>
      <c r="Z36" s="439"/>
      <c r="AA36" s="439"/>
      <c r="AB36" s="439"/>
      <c r="AC36" s="439"/>
      <c r="AD36" s="439"/>
      <c r="AE36" s="439"/>
      <c r="AF36" s="435" t="s">
        <v>606</v>
      </c>
      <c r="AG36" s="436" t="s">
        <v>607</v>
      </c>
      <c r="AH36" s="436" t="s">
        <v>215</v>
      </c>
      <c r="AI36" s="439"/>
      <c r="AJ36" s="439"/>
      <c r="AK36" s="438">
        <v>30290</v>
      </c>
      <c r="AL36" s="439"/>
      <c r="AM36" s="439"/>
      <c r="AN36" s="439"/>
      <c r="AO36" s="439"/>
      <c r="AP36" s="439"/>
      <c r="AQ36" s="439"/>
      <c r="AR36" s="439"/>
      <c r="AS36" s="439"/>
      <c r="AT36" s="439"/>
      <c r="AU36" s="439"/>
      <c r="AV36" s="439"/>
      <c r="AW36" s="439"/>
      <c r="AX36" s="439"/>
      <c r="AY36" s="439"/>
      <c r="AZ36" s="439"/>
      <c r="BA36" s="439"/>
      <c r="BB36" s="439"/>
      <c r="BC36" s="439"/>
      <c r="BD36" s="439"/>
      <c r="BE36" s="439"/>
      <c r="BF36" s="439"/>
      <c r="BG36" s="439"/>
      <c r="BH36" s="439"/>
      <c r="BI36" s="439"/>
      <c r="BJ36" s="440">
        <f t="shared" si="1"/>
        <v>4547000</v>
      </c>
      <c r="BK36" s="440">
        <f t="shared" si="0"/>
        <v>4612234</v>
      </c>
      <c r="BL36" s="440">
        <f t="shared" si="0"/>
        <v>4680039</v>
      </c>
    </row>
    <row r="37" spans="1:64" ht="15.6" x14ac:dyDescent="0.25">
      <c r="A37" s="435" t="s">
        <v>608</v>
      </c>
      <c r="B37" s="441" t="s">
        <v>609</v>
      </c>
      <c r="C37" s="436" t="s">
        <v>215</v>
      </c>
      <c r="D37" s="437"/>
      <c r="E37" s="439"/>
      <c r="F37" s="439"/>
      <c r="G37" s="439"/>
      <c r="H37" s="439"/>
      <c r="I37" s="439"/>
      <c r="J37" s="439"/>
      <c r="K37" s="439">
        <v>152000</v>
      </c>
      <c r="L37" s="439">
        <v>152000</v>
      </c>
      <c r="M37" s="439">
        <v>152000</v>
      </c>
      <c r="N37" s="439"/>
      <c r="O37" s="439"/>
      <c r="P37" s="439"/>
      <c r="Q37" s="439"/>
      <c r="R37" s="439"/>
      <c r="S37" s="439"/>
      <c r="T37" s="439"/>
      <c r="U37" s="439"/>
      <c r="V37" s="439"/>
      <c r="W37" s="439"/>
      <c r="X37" s="439"/>
      <c r="Y37" s="439"/>
      <c r="Z37" s="439"/>
      <c r="AA37" s="439"/>
      <c r="AB37" s="439"/>
      <c r="AC37" s="439"/>
      <c r="AD37" s="439"/>
      <c r="AE37" s="439"/>
      <c r="AF37" s="435" t="s">
        <v>608</v>
      </c>
      <c r="AG37" s="436" t="s">
        <v>609</v>
      </c>
      <c r="AH37" s="436" t="s">
        <v>215</v>
      </c>
      <c r="AI37" s="439"/>
      <c r="AJ37" s="439"/>
      <c r="AK37" s="439"/>
      <c r="AL37" s="439"/>
      <c r="AM37" s="439"/>
      <c r="AN37" s="439"/>
      <c r="AO37" s="439"/>
      <c r="AP37" s="439"/>
      <c r="AQ37" s="439"/>
      <c r="AR37" s="439"/>
      <c r="AS37" s="439"/>
      <c r="AT37" s="439"/>
      <c r="AU37" s="439"/>
      <c r="AV37" s="439"/>
      <c r="AW37" s="439"/>
      <c r="AX37" s="439"/>
      <c r="AY37" s="439"/>
      <c r="AZ37" s="439"/>
      <c r="BA37" s="439"/>
      <c r="BB37" s="439"/>
      <c r="BC37" s="439"/>
      <c r="BD37" s="439"/>
      <c r="BE37" s="439"/>
      <c r="BF37" s="439"/>
      <c r="BG37" s="439"/>
      <c r="BH37" s="439"/>
      <c r="BI37" s="439"/>
      <c r="BJ37" s="440">
        <f t="shared" si="1"/>
        <v>152000</v>
      </c>
      <c r="BK37" s="440">
        <f t="shared" si="0"/>
        <v>152000</v>
      </c>
      <c r="BL37" s="440">
        <f t="shared" si="0"/>
        <v>152000</v>
      </c>
    </row>
    <row r="38" spans="1:64" ht="15.6" x14ac:dyDescent="0.25">
      <c r="A38" s="471"/>
      <c r="B38" s="475" t="s">
        <v>610</v>
      </c>
      <c r="C38" s="475"/>
      <c r="D38" s="466">
        <f>SUM(D33:D37)</f>
        <v>1</v>
      </c>
      <c r="E38" s="466">
        <f>SUM(E33:E37)</f>
        <v>3034000</v>
      </c>
      <c r="F38" s="466">
        <f t="shared" ref="F38:AI38" si="14">SUM(F33:F37)</f>
        <v>3085365</v>
      </c>
      <c r="G38" s="466">
        <f t="shared" ref="G38" si="15">SUM(G33:G37)</f>
        <v>3139265</v>
      </c>
      <c r="H38" s="466">
        <f>SUM(H33:H37)</f>
        <v>784000</v>
      </c>
      <c r="I38" s="466">
        <f t="shared" si="14"/>
        <v>797869</v>
      </c>
      <c r="J38" s="466">
        <f t="shared" si="14"/>
        <v>811774</v>
      </c>
      <c r="K38" s="466">
        <f>SUM(K33:K37)</f>
        <v>1006000</v>
      </c>
      <c r="L38" s="466">
        <f t="shared" si="14"/>
        <v>1006000</v>
      </c>
      <c r="M38" s="466">
        <f t="shared" si="14"/>
        <v>975710</v>
      </c>
      <c r="N38" s="466">
        <f>SUM(N33:N37)</f>
        <v>0</v>
      </c>
      <c r="O38" s="466">
        <f t="shared" si="14"/>
        <v>0</v>
      </c>
      <c r="P38" s="466">
        <f t="shared" si="14"/>
        <v>0</v>
      </c>
      <c r="Q38" s="466">
        <f>SUM(Q33:Q37)</f>
        <v>0</v>
      </c>
      <c r="R38" s="466">
        <f t="shared" si="14"/>
        <v>0</v>
      </c>
      <c r="S38" s="466">
        <f t="shared" si="14"/>
        <v>0</v>
      </c>
      <c r="T38" s="466">
        <f>SUM(T33:T37)</f>
        <v>10241000</v>
      </c>
      <c r="U38" s="466">
        <f t="shared" si="14"/>
        <v>10241000</v>
      </c>
      <c r="V38" s="466">
        <f t="shared" si="14"/>
        <v>10241000</v>
      </c>
      <c r="W38" s="466">
        <f>SUM(W33:W37)</f>
        <v>0</v>
      </c>
      <c r="X38" s="466">
        <f t="shared" si="14"/>
        <v>0</v>
      </c>
      <c r="Y38" s="466">
        <f t="shared" si="14"/>
        <v>0</v>
      </c>
      <c r="Z38" s="466">
        <f>SUM(Z33:Z37)</f>
        <v>0</v>
      </c>
      <c r="AA38" s="466">
        <f t="shared" si="14"/>
        <v>0</v>
      </c>
      <c r="AB38" s="466">
        <f t="shared" si="14"/>
        <v>0</v>
      </c>
      <c r="AC38" s="466">
        <f>SUM(AC33:AC37)</f>
        <v>0</v>
      </c>
      <c r="AD38" s="466">
        <f t="shared" si="14"/>
        <v>0</v>
      </c>
      <c r="AE38" s="466">
        <f t="shared" si="14"/>
        <v>0</v>
      </c>
      <c r="AF38" s="471"/>
      <c r="AG38" s="472" t="s">
        <v>610</v>
      </c>
      <c r="AH38" s="472"/>
      <c r="AI38" s="466">
        <f t="shared" si="14"/>
        <v>0</v>
      </c>
      <c r="AJ38" s="466">
        <f t="shared" ref="AJ38:BI38" si="16">SUM(AJ33:AJ37)</f>
        <v>0</v>
      </c>
      <c r="AK38" s="466">
        <f t="shared" si="16"/>
        <v>30290</v>
      </c>
      <c r="AL38" s="466">
        <f>SUM(AL33:AL37)</f>
        <v>0</v>
      </c>
      <c r="AM38" s="466">
        <f t="shared" si="16"/>
        <v>0</v>
      </c>
      <c r="AN38" s="466">
        <f t="shared" si="16"/>
        <v>0</v>
      </c>
      <c r="AO38" s="466">
        <f>SUM(AO33:AO37)</f>
        <v>0</v>
      </c>
      <c r="AP38" s="466">
        <f t="shared" si="16"/>
        <v>0</v>
      </c>
      <c r="AQ38" s="466">
        <f t="shared" si="16"/>
        <v>0</v>
      </c>
      <c r="AR38" s="466">
        <f>SUM(AR33:AR37)</f>
        <v>0</v>
      </c>
      <c r="AS38" s="466">
        <f t="shared" si="16"/>
        <v>0</v>
      </c>
      <c r="AT38" s="466">
        <f t="shared" si="16"/>
        <v>0</v>
      </c>
      <c r="AU38" s="466">
        <f>SUM(AU33:AU37)</f>
        <v>0</v>
      </c>
      <c r="AV38" s="466">
        <f t="shared" si="16"/>
        <v>0</v>
      </c>
      <c r="AW38" s="466">
        <f t="shared" si="16"/>
        <v>0</v>
      </c>
      <c r="AX38" s="466">
        <f>SUM(AX33:AX37)</f>
        <v>0</v>
      </c>
      <c r="AY38" s="466">
        <f t="shared" si="16"/>
        <v>0</v>
      </c>
      <c r="AZ38" s="466">
        <f t="shared" si="16"/>
        <v>0</v>
      </c>
      <c r="BA38" s="466">
        <f t="shared" si="16"/>
        <v>0</v>
      </c>
      <c r="BB38" s="466">
        <f t="shared" si="16"/>
        <v>0</v>
      </c>
      <c r="BC38" s="466">
        <f t="shared" si="16"/>
        <v>0</v>
      </c>
      <c r="BD38" s="466">
        <f t="shared" si="16"/>
        <v>0</v>
      </c>
      <c r="BE38" s="466">
        <f t="shared" si="16"/>
        <v>0</v>
      </c>
      <c r="BF38" s="466">
        <f t="shared" si="16"/>
        <v>0</v>
      </c>
      <c r="BG38" s="466">
        <f t="shared" si="16"/>
        <v>0</v>
      </c>
      <c r="BH38" s="466">
        <f t="shared" si="16"/>
        <v>0</v>
      </c>
      <c r="BI38" s="466">
        <f t="shared" si="16"/>
        <v>0</v>
      </c>
      <c r="BJ38" s="466">
        <f t="shared" si="1"/>
        <v>15065000</v>
      </c>
      <c r="BK38" s="466">
        <f t="shared" si="0"/>
        <v>15130234</v>
      </c>
      <c r="BL38" s="466">
        <f t="shared" si="0"/>
        <v>15198039</v>
      </c>
    </row>
    <row r="39" spans="1:64" ht="15.6" x14ac:dyDescent="0.25">
      <c r="A39" s="452" t="s">
        <v>611</v>
      </c>
      <c r="B39" s="433" t="s">
        <v>612</v>
      </c>
      <c r="C39" s="433"/>
      <c r="D39" s="432"/>
      <c r="E39" s="439"/>
      <c r="F39" s="439"/>
      <c r="G39" s="4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  <c r="T39" s="439"/>
      <c r="U39" s="439"/>
      <c r="V39" s="439"/>
      <c r="W39" s="439"/>
      <c r="X39" s="439"/>
      <c r="Y39" s="439"/>
      <c r="Z39" s="439"/>
      <c r="AA39" s="439"/>
      <c r="AB39" s="439"/>
      <c r="AC39" s="439"/>
      <c r="AD39" s="439"/>
      <c r="AE39" s="439"/>
      <c r="AF39" s="452" t="s">
        <v>611</v>
      </c>
      <c r="AG39" s="433" t="s">
        <v>612</v>
      </c>
      <c r="AH39" s="433"/>
      <c r="AI39" s="439"/>
      <c r="AJ39" s="439"/>
      <c r="AK39" s="439"/>
      <c r="AL39" s="439"/>
      <c r="AM39" s="439"/>
      <c r="AN39" s="439"/>
      <c r="AO39" s="439"/>
      <c r="AP39" s="439"/>
      <c r="AQ39" s="439"/>
      <c r="AR39" s="439"/>
      <c r="AS39" s="439"/>
      <c r="AT39" s="439"/>
      <c r="AU39" s="439"/>
      <c r="AV39" s="439"/>
      <c r="AW39" s="439"/>
      <c r="AX39" s="439"/>
      <c r="AY39" s="439"/>
      <c r="AZ39" s="439"/>
      <c r="BA39" s="439"/>
      <c r="BB39" s="439"/>
      <c r="BC39" s="439"/>
      <c r="BD39" s="439"/>
      <c r="BE39" s="439"/>
      <c r="BF39" s="439"/>
      <c r="BG39" s="439"/>
      <c r="BH39" s="439"/>
      <c r="BI39" s="439"/>
      <c r="BJ39" s="440">
        <f t="shared" si="1"/>
        <v>0</v>
      </c>
      <c r="BK39" s="440">
        <f t="shared" si="0"/>
        <v>0</v>
      </c>
      <c r="BL39" s="440">
        <f t="shared" si="0"/>
        <v>0</v>
      </c>
    </row>
    <row r="40" spans="1:64" ht="15.6" x14ac:dyDescent="0.25">
      <c r="A40" s="435" t="s">
        <v>613</v>
      </c>
      <c r="B40" s="441" t="s">
        <v>614</v>
      </c>
      <c r="C40" s="441" t="s">
        <v>215</v>
      </c>
      <c r="D40" s="431"/>
      <c r="E40" s="439"/>
      <c r="F40" s="439"/>
      <c r="G40" s="439"/>
      <c r="H40" s="439"/>
      <c r="I40" s="439"/>
      <c r="J40" s="439"/>
      <c r="K40" s="439">
        <v>10996000</v>
      </c>
      <c r="L40" s="439">
        <v>10996000</v>
      </c>
      <c r="M40" s="439">
        <v>10996000</v>
      </c>
      <c r="N40" s="439"/>
      <c r="O40" s="439"/>
      <c r="P40" s="439"/>
      <c r="Q40" s="439"/>
      <c r="R40" s="439"/>
      <c r="S40" s="439"/>
      <c r="T40" s="439"/>
      <c r="U40" s="439"/>
      <c r="V40" s="439"/>
      <c r="W40" s="439"/>
      <c r="X40" s="439"/>
      <c r="Y40" s="439"/>
      <c r="Z40" s="439"/>
      <c r="AA40" s="439"/>
      <c r="AB40" s="439"/>
      <c r="AC40" s="439"/>
      <c r="AD40" s="439"/>
      <c r="AE40" s="439"/>
      <c r="AF40" s="435" t="s">
        <v>613</v>
      </c>
      <c r="AG40" s="436" t="s">
        <v>614</v>
      </c>
      <c r="AH40" s="436" t="s">
        <v>215</v>
      </c>
      <c r="AI40" s="439"/>
      <c r="AJ40" s="439"/>
      <c r="AK40" s="439"/>
      <c r="AL40" s="439"/>
      <c r="AM40" s="439"/>
      <c r="AN40" s="439"/>
      <c r="AO40" s="439"/>
      <c r="AP40" s="439"/>
      <c r="AQ40" s="439"/>
      <c r="AR40" s="439"/>
      <c r="AS40" s="439"/>
      <c r="AT40" s="439"/>
      <c r="AU40" s="439"/>
      <c r="AV40" s="439"/>
      <c r="AW40" s="439"/>
      <c r="AX40" s="439"/>
      <c r="AY40" s="439"/>
      <c r="AZ40" s="439"/>
      <c r="BA40" s="439"/>
      <c r="BB40" s="439"/>
      <c r="BC40" s="439"/>
      <c r="BD40" s="439"/>
      <c r="BE40" s="439"/>
      <c r="BF40" s="439"/>
      <c r="BG40" s="439"/>
      <c r="BH40" s="439"/>
      <c r="BI40" s="439"/>
      <c r="BJ40" s="440">
        <f t="shared" si="1"/>
        <v>10996000</v>
      </c>
      <c r="BK40" s="440">
        <f t="shared" si="0"/>
        <v>10996000</v>
      </c>
      <c r="BL40" s="440">
        <f t="shared" si="0"/>
        <v>10996000</v>
      </c>
    </row>
    <row r="41" spans="1:64" ht="15.6" x14ac:dyDescent="0.25">
      <c r="A41" s="435" t="s">
        <v>617</v>
      </c>
      <c r="B41" s="441" t="s">
        <v>618</v>
      </c>
      <c r="C41" s="441" t="s">
        <v>215</v>
      </c>
      <c r="D41" s="431"/>
      <c r="E41" s="439"/>
      <c r="F41" s="439"/>
      <c r="G41" s="439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  <c r="T41" s="439"/>
      <c r="U41" s="439"/>
      <c r="V41" s="439"/>
      <c r="W41" s="439"/>
      <c r="X41" s="439"/>
      <c r="Y41" s="439"/>
      <c r="Z41" s="439"/>
      <c r="AA41" s="439"/>
      <c r="AB41" s="439"/>
      <c r="AC41" s="439"/>
      <c r="AD41" s="439"/>
      <c r="AE41" s="439"/>
      <c r="AF41" s="435" t="s">
        <v>617</v>
      </c>
      <c r="AG41" s="436" t="s">
        <v>618</v>
      </c>
      <c r="AH41" s="436" t="s">
        <v>215</v>
      </c>
      <c r="AI41" s="439"/>
      <c r="AJ41" s="439"/>
      <c r="AK41" s="438">
        <v>633000</v>
      </c>
      <c r="AL41" s="439"/>
      <c r="AM41" s="439"/>
      <c r="AN41" s="439"/>
      <c r="AO41" s="439"/>
      <c r="AP41" s="439"/>
      <c r="AQ41" s="439"/>
      <c r="AR41" s="439"/>
      <c r="AS41" s="439"/>
      <c r="AT41" s="439"/>
      <c r="AU41" s="439"/>
      <c r="AV41" s="439"/>
      <c r="AW41" s="439"/>
      <c r="AX41" s="439"/>
      <c r="AY41" s="439"/>
      <c r="AZ41" s="439"/>
      <c r="BA41" s="439"/>
      <c r="BB41" s="439"/>
      <c r="BC41" s="439"/>
      <c r="BD41" s="439"/>
      <c r="BE41" s="439"/>
      <c r="BF41" s="439"/>
      <c r="BG41" s="439"/>
      <c r="BH41" s="439"/>
      <c r="BI41" s="439"/>
      <c r="BJ41" s="440">
        <f t="shared" si="1"/>
        <v>0</v>
      </c>
      <c r="BK41" s="440">
        <f t="shared" si="0"/>
        <v>0</v>
      </c>
      <c r="BL41" s="440">
        <f t="shared" si="0"/>
        <v>633000</v>
      </c>
    </row>
    <row r="42" spans="1:64" ht="15.6" x14ac:dyDescent="0.25">
      <c r="A42" s="435" t="s">
        <v>619</v>
      </c>
      <c r="B42" s="441" t="s">
        <v>620</v>
      </c>
      <c r="C42" s="441" t="s">
        <v>677</v>
      </c>
      <c r="D42" s="431"/>
      <c r="E42" s="439"/>
      <c r="F42" s="439"/>
      <c r="G42" s="439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  <c r="T42" s="439"/>
      <c r="U42" s="439">
        <v>2331000</v>
      </c>
      <c r="V42" s="439">
        <v>2331000</v>
      </c>
      <c r="W42" s="439"/>
      <c r="X42" s="439"/>
      <c r="Y42" s="439"/>
      <c r="Z42" s="439"/>
      <c r="AA42" s="439">
        <v>12719000</v>
      </c>
      <c r="AB42" s="439">
        <v>12719000</v>
      </c>
      <c r="AC42" s="439"/>
      <c r="AD42" s="439"/>
      <c r="AE42" s="439"/>
      <c r="AF42" s="435" t="s">
        <v>619</v>
      </c>
      <c r="AG42" s="436" t="s">
        <v>620</v>
      </c>
      <c r="AH42" s="436" t="s">
        <v>677</v>
      </c>
      <c r="AI42" s="439"/>
      <c r="AJ42" s="439"/>
      <c r="AK42" s="439"/>
      <c r="AL42" s="439"/>
      <c r="AM42" s="439"/>
      <c r="AN42" s="439"/>
      <c r="AO42" s="439"/>
      <c r="AP42" s="439"/>
      <c r="AQ42" s="439"/>
      <c r="AR42" s="439"/>
      <c r="AS42" s="439"/>
      <c r="AT42" s="439"/>
      <c r="AU42" s="439"/>
      <c r="AV42" s="439"/>
      <c r="AW42" s="439"/>
      <c r="AX42" s="439"/>
      <c r="AY42" s="439">
        <v>2300000</v>
      </c>
      <c r="AZ42" s="439">
        <v>2300000</v>
      </c>
      <c r="BA42" s="439"/>
      <c r="BB42" s="439"/>
      <c r="BC42" s="439"/>
      <c r="BD42" s="439"/>
      <c r="BE42" s="439"/>
      <c r="BF42" s="439"/>
      <c r="BG42" s="439"/>
      <c r="BH42" s="439"/>
      <c r="BI42" s="439"/>
      <c r="BJ42" s="440">
        <f t="shared" si="1"/>
        <v>0</v>
      </c>
      <c r="BK42" s="440">
        <f t="shared" si="0"/>
        <v>17350000</v>
      </c>
      <c r="BL42" s="440">
        <f t="shared" si="0"/>
        <v>17350000</v>
      </c>
    </row>
    <row r="43" spans="1:64" ht="15.6" x14ac:dyDescent="0.25">
      <c r="A43" s="435" t="s">
        <v>621</v>
      </c>
      <c r="B43" s="436" t="s">
        <v>622</v>
      </c>
      <c r="C43" s="445" t="s">
        <v>215</v>
      </c>
      <c r="D43" s="446"/>
      <c r="E43" s="443">
        <v>500000</v>
      </c>
      <c r="F43" s="443">
        <v>500000</v>
      </c>
      <c r="G43" s="443">
        <v>500000</v>
      </c>
      <c r="H43" s="443">
        <v>250000</v>
      </c>
      <c r="I43" s="443">
        <v>250000</v>
      </c>
      <c r="J43" s="443">
        <v>250000</v>
      </c>
      <c r="K43" s="443">
        <v>2210000</v>
      </c>
      <c r="L43" s="443">
        <v>2210000</v>
      </c>
      <c r="M43" s="447">
        <v>2460000</v>
      </c>
      <c r="N43" s="443"/>
      <c r="O43" s="443"/>
      <c r="P43" s="443"/>
      <c r="Q43" s="443"/>
      <c r="R43" s="443"/>
      <c r="S43" s="443"/>
      <c r="T43" s="443"/>
      <c r="U43" s="443"/>
      <c r="V43" s="443"/>
      <c r="W43" s="443"/>
      <c r="X43" s="443"/>
      <c r="Y43" s="443"/>
      <c r="Z43" s="443">
        <v>59235000</v>
      </c>
      <c r="AA43" s="443">
        <v>69235000</v>
      </c>
      <c r="AB43" s="443">
        <v>69235000</v>
      </c>
      <c r="AC43" s="443"/>
      <c r="AD43" s="443"/>
      <c r="AE43" s="443"/>
      <c r="AF43" s="435" t="s">
        <v>621</v>
      </c>
      <c r="AG43" s="436" t="s">
        <v>622</v>
      </c>
      <c r="AH43" s="445" t="s">
        <v>215</v>
      </c>
      <c r="AI43" s="443"/>
      <c r="AJ43" s="443"/>
      <c r="AK43" s="443"/>
      <c r="AL43" s="443"/>
      <c r="AM43" s="443"/>
      <c r="AN43" s="443"/>
      <c r="AO43" s="443"/>
      <c r="AP43" s="443"/>
      <c r="AQ43" s="443"/>
      <c r="AR43" s="443"/>
      <c r="AS43" s="443"/>
      <c r="AT43" s="443"/>
      <c r="AU43" s="443"/>
      <c r="AV43" s="443"/>
      <c r="AW43" s="443"/>
      <c r="AX43" s="443"/>
      <c r="AY43" s="443"/>
      <c r="AZ43" s="443"/>
      <c r="BA43" s="443"/>
      <c r="BB43" s="443"/>
      <c r="BC43" s="443"/>
      <c r="BD43" s="443"/>
      <c r="BE43" s="443"/>
      <c r="BF43" s="443"/>
      <c r="BG43" s="443"/>
      <c r="BH43" s="443"/>
      <c r="BI43" s="443"/>
      <c r="BJ43" s="440">
        <f t="shared" si="1"/>
        <v>62195000</v>
      </c>
      <c r="BK43" s="440">
        <f t="shared" si="0"/>
        <v>72195000</v>
      </c>
      <c r="BL43" s="440">
        <f t="shared" si="0"/>
        <v>72445000</v>
      </c>
    </row>
    <row r="44" spans="1:64" ht="15.6" x14ac:dyDescent="0.25">
      <c r="A44" s="471"/>
      <c r="B44" s="472" t="s">
        <v>623</v>
      </c>
      <c r="C44" s="472"/>
      <c r="D44" s="474"/>
      <c r="E44" s="466">
        <f>SUM(E40:E43)</f>
        <v>500000</v>
      </c>
      <c r="F44" s="466">
        <f t="shared" ref="F44:AI44" si="17">SUM(F40:F43)</f>
        <v>500000</v>
      </c>
      <c r="G44" s="466">
        <f t="shared" ref="G44" si="18">SUM(G40:G43)</f>
        <v>500000</v>
      </c>
      <c r="H44" s="466">
        <f>SUM(H40:H43)</f>
        <v>250000</v>
      </c>
      <c r="I44" s="466">
        <f t="shared" si="17"/>
        <v>250000</v>
      </c>
      <c r="J44" s="466">
        <f t="shared" si="17"/>
        <v>250000</v>
      </c>
      <c r="K44" s="466">
        <f>SUM(K40:K43)</f>
        <v>13206000</v>
      </c>
      <c r="L44" s="466">
        <f t="shared" si="17"/>
        <v>13206000</v>
      </c>
      <c r="M44" s="466">
        <f t="shared" si="17"/>
        <v>13456000</v>
      </c>
      <c r="N44" s="466">
        <f>SUM(N40:N43)</f>
        <v>0</v>
      </c>
      <c r="O44" s="466">
        <f t="shared" si="17"/>
        <v>0</v>
      </c>
      <c r="P44" s="466">
        <f t="shared" si="17"/>
        <v>0</v>
      </c>
      <c r="Q44" s="466">
        <f>SUM(Q40:Q43)</f>
        <v>0</v>
      </c>
      <c r="R44" s="466">
        <f t="shared" si="17"/>
        <v>0</v>
      </c>
      <c r="S44" s="466">
        <f t="shared" si="17"/>
        <v>0</v>
      </c>
      <c r="T44" s="466">
        <f>SUM(T40:T43)</f>
        <v>0</v>
      </c>
      <c r="U44" s="466">
        <f t="shared" si="17"/>
        <v>2331000</v>
      </c>
      <c r="V44" s="466">
        <f t="shared" si="17"/>
        <v>2331000</v>
      </c>
      <c r="W44" s="466">
        <f>SUM(W40:W43)</f>
        <v>0</v>
      </c>
      <c r="X44" s="466">
        <f t="shared" si="17"/>
        <v>0</v>
      </c>
      <c r="Y44" s="466">
        <f t="shared" si="17"/>
        <v>0</v>
      </c>
      <c r="Z44" s="466">
        <f>SUM(Z40:Z43)</f>
        <v>59235000</v>
      </c>
      <c r="AA44" s="466">
        <f t="shared" si="17"/>
        <v>81954000</v>
      </c>
      <c r="AB44" s="466">
        <f t="shared" si="17"/>
        <v>81954000</v>
      </c>
      <c r="AC44" s="466">
        <f>SUM(AC40:AC43)</f>
        <v>0</v>
      </c>
      <c r="AD44" s="466">
        <f t="shared" si="17"/>
        <v>0</v>
      </c>
      <c r="AE44" s="466">
        <f t="shared" si="17"/>
        <v>0</v>
      </c>
      <c r="AF44" s="471"/>
      <c r="AG44" s="472" t="s">
        <v>623</v>
      </c>
      <c r="AH44" s="472"/>
      <c r="AI44" s="466">
        <f t="shared" si="17"/>
        <v>0</v>
      </c>
      <c r="AJ44" s="466">
        <f t="shared" ref="AJ44:BI44" si="19">SUM(AJ40:AJ43)</f>
        <v>0</v>
      </c>
      <c r="AK44" s="466">
        <f t="shared" si="19"/>
        <v>633000</v>
      </c>
      <c r="AL44" s="466">
        <f>SUM(AL40:AL43)</f>
        <v>0</v>
      </c>
      <c r="AM44" s="466">
        <f t="shared" si="19"/>
        <v>0</v>
      </c>
      <c r="AN44" s="466">
        <f t="shared" si="19"/>
        <v>0</v>
      </c>
      <c r="AO44" s="466">
        <f>SUM(AO40:AO43)</f>
        <v>0</v>
      </c>
      <c r="AP44" s="466">
        <f t="shared" si="19"/>
        <v>0</v>
      </c>
      <c r="AQ44" s="466">
        <f t="shared" si="19"/>
        <v>0</v>
      </c>
      <c r="AR44" s="466">
        <f>SUM(AR40:AR43)</f>
        <v>0</v>
      </c>
      <c r="AS44" s="466">
        <f t="shared" si="19"/>
        <v>0</v>
      </c>
      <c r="AT44" s="466">
        <f t="shared" si="19"/>
        <v>0</v>
      </c>
      <c r="AU44" s="466">
        <f>SUM(AU40:AU43)</f>
        <v>0</v>
      </c>
      <c r="AV44" s="466">
        <f t="shared" si="19"/>
        <v>0</v>
      </c>
      <c r="AW44" s="466">
        <f t="shared" si="19"/>
        <v>0</v>
      </c>
      <c r="AX44" s="466">
        <f>SUM(AX40:AX43)</f>
        <v>0</v>
      </c>
      <c r="AY44" s="466">
        <f t="shared" si="19"/>
        <v>2300000</v>
      </c>
      <c r="AZ44" s="466">
        <f t="shared" si="19"/>
        <v>2300000</v>
      </c>
      <c r="BA44" s="466">
        <f t="shared" si="19"/>
        <v>0</v>
      </c>
      <c r="BB44" s="466">
        <f t="shared" si="19"/>
        <v>0</v>
      </c>
      <c r="BC44" s="466">
        <f t="shared" si="19"/>
        <v>0</v>
      </c>
      <c r="BD44" s="466">
        <f t="shared" si="19"/>
        <v>0</v>
      </c>
      <c r="BE44" s="466">
        <f t="shared" si="19"/>
        <v>0</v>
      </c>
      <c r="BF44" s="466">
        <f t="shared" si="19"/>
        <v>0</v>
      </c>
      <c r="BG44" s="466">
        <f t="shared" si="19"/>
        <v>0</v>
      </c>
      <c r="BH44" s="466">
        <f t="shared" si="19"/>
        <v>0</v>
      </c>
      <c r="BI44" s="466">
        <f t="shared" si="19"/>
        <v>0</v>
      </c>
      <c r="BJ44" s="466">
        <f t="shared" si="1"/>
        <v>73191000</v>
      </c>
      <c r="BK44" s="466">
        <f t="shared" si="0"/>
        <v>100541000</v>
      </c>
      <c r="BL44" s="466">
        <f t="shared" si="0"/>
        <v>101424000</v>
      </c>
    </row>
    <row r="45" spans="1:64" ht="15.6" x14ac:dyDescent="0.25">
      <c r="A45" s="452" t="s">
        <v>18</v>
      </c>
      <c r="B45" s="433" t="s">
        <v>686</v>
      </c>
      <c r="C45" s="433"/>
      <c r="D45" s="432"/>
      <c r="E45" s="439"/>
      <c r="F45" s="439"/>
      <c r="G45" s="439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  <c r="T45" s="439"/>
      <c r="U45" s="439"/>
      <c r="V45" s="439"/>
      <c r="W45" s="439"/>
      <c r="X45" s="439"/>
      <c r="Y45" s="439"/>
      <c r="Z45" s="439"/>
      <c r="AA45" s="439"/>
      <c r="AB45" s="439"/>
      <c r="AC45" s="439"/>
      <c r="AD45" s="439"/>
      <c r="AE45" s="439"/>
      <c r="AF45" s="452" t="s">
        <v>18</v>
      </c>
      <c r="AG45" s="433" t="s">
        <v>686</v>
      </c>
      <c r="AH45" s="433"/>
      <c r="AI45" s="439"/>
      <c r="AJ45" s="439"/>
      <c r="AK45" s="439"/>
      <c r="AL45" s="439"/>
      <c r="AM45" s="439"/>
      <c r="AN45" s="439"/>
      <c r="AO45" s="439"/>
      <c r="AP45" s="439"/>
      <c r="AQ45" s="439"/>
      <c r="AR45" s="439"/>
      <c r="AS45" s="439"/>
      <c r="AT45" s="439"/>
      <c r="AU45" s="439"/>
      <c r="AV45" s="439"/>
      <c r="AW45" s="439"/>
      <c r="AX45" s="439"/>
      <c r="AY45" s="439"/>
      <c r="AZ45" s="439"/>
      <c r="BA45" s="439"/>
      <c r="BB45" s="439"/>
      <c r="BC45" s="439"/>
      <c r="BD45" s="439"/>
      <c r="BE45" s="439"/>
      <c r="BF45" s="439"/>
      <c r="BG45" s="439"/>
      <c r="BH45" s="439"/>
      <c r="BI45" s="439"/>
      <c r="BJ45" s="440">
        <f t="shared" si="1"/>
        <v>0</v>
      </c>
      <c r="BK45" s="440">
        <f t="shared" si="0"/>
        <v>0</v>
      </c>
      <c r="BL45" s="440">
        <f t="shared" si="0"/>
        <v>0</v>
      </c>
    </row>
    <row r="46" spans="1:64" ht="15.6" x14ac:dyDescent="0.25">
      <c r="A46" s="435" t="s">
        <v>687</v>
      </c>
      <c r="B46" s="436" t="s">
        <v>688</v>
      </c>
      <c r="C46" s="436" t="s">
        <v>215</v>
      </c>
      <c r="D46" s="437"/>
      <c r="E46" s="439"/>
      <c r="F46" s="439"/>
      <c r="G46" s="439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  <c r="T46" s="439"/>
      <c r="U46" s="439"/>
      <c r="V46" s="439"/>
      <c r="W46" s="439"/>
      <c r="X46" s="439"/>
      <c r="Y46" s="439"/>
      <c r="Z46" s="439"/>
      <c r="AA46" s="439"/>
      <c r="AB46" s="439"/>
      <c r="AC46" s="439"/>
      <c r="AD46" s="439"/>
      <c r="AE46" s="439"/>
      <c r="AF46" s="435" t="s">
        <v>687</v>
      </c>
      <c r="AG46" s="436" t="s">
        <v>688</v>
      </c>
      <c r="AH46" s="436" t="s">
        <v>215</v>
      </c>
      <c r="AI46" s="439"/>
      <c r="AJ46" s="439"/>
      <c r="AK46" s="439"/>
      <c r="AL46" s="439"/>
      <c r="AM46" s="439"/>
      <c r="AN46" s="439"/>
      <c r="AO46" s="439"/>
      <c r="AP46" s="439"/>
      <c r="AQ46" s="439"/>
      <c r="AR46" s="439"/>
      <c r="AS46" s="439"/>
      <c r="AT46" s="439"/>
      <c r="AU46" s="439"/>
      <c r="AV46" s="439"/>
      <c r="AW46" s="439"/>
      <c r="AX46" s="439"/>
      <c r="AY46" s="439"/>
      <c r="AZ46" s="439"/>
      <c r="BA46" s="439"/>
      <c r="BB46" s="439"/>
      <c r="BC46" s="439"/>
      <c r="BD46" s="439"/>
      <c r="BE46" s="439"/>
      <c r="BF46" s="439"/>
      <c r="BG46" s="439"/>
      <c r="BH46" s="439"/>
      <c r="BI46" s="439"/>
      <c r="BJ46" s="440">
        <f t="shared" si="1"/>
        <v>0</v>
      </c>
      <c r="BK46" s="440">
        <f t="shared" si="0"/>
        <v>0</v>
      </c>
      <c r="BL46" s="440">
        <f t="shared" si="0"/>
        <v>0</v>
      </c>
    </row>
    <row r="47" spans="1:64" ht="15.6" x14ac:dyDescent="0.25">
      <c r="A47" s="435" t="s">
        <v>689</v>
      </c>
      <c r="B47" s="436" t="s">
        <v>690</v>
      </c>
      <c r="C47" s="436" t="s">
        <v>215</v>
      </c>
      <c r="D47" s="437"/>
      <c r="E47" s="439"/>
      <c r="F47" s="439"/>
      <c r="G47" s="439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  <c r="T47" s="439">
        <v>7500000</v>
      </c>
      <c r="U47" s="439">
        <v>7500000</v>
      </c>
      <c r="V47" s="439">
        <v>7500000</v>
      </c>
      <c r="W47" s="439"/>
      <c r="X47" s="439"/>
      <c r="Y47" s="439"/>
      <c r="Z47" s="439"/>
      <c r="AA47" s="439"/>
      <c r="AB47" s="439"/>
      <c r="AC47" s="439"/>
      <c r="AD47" s="439"/>
      <c r="AE47" s="439"/>
      <c r="AF47" s="435" t="s">
        <v>689</v>
      </c>
      <c r="AG47" s="436" t="s">
        <v>690</v>
      </c>
      <c r="AH47" s="436" t="s">
        <v>215</v>
      </c>
      <c r="AI47" s="439"/>
      <c r="AJ47" s="439"/>
      <c r="AK47" s="439"/>
      <c r="AL47" s="439"/>
      <c r="AM47" s="439"/>
      <c r="AN47" s="439"/>
      <c r="AO47" s="439"/>
      <c r="AP47" s="439"/>
      <c r="AQ47" s="439"/>
      <c r="AR47" s="439"/>
      <c r="AS47" s="439"/>
      <c r="AT47" s="439"/>
      <c r="AU47" s="439"/>
      <c r="AV47" s="439"/>
      <c r="AW47" s="439"/>
      <c r="AX47" s="439"/>
      <c r="AY47" s="439"/>
      <c r="AZ47" s="439"/>
      <c r="BA47" s="439"/>
      <c r="BB47" s="439"/>
      <c r="BC47" s="439"/>
      <c r="BD47" s="439"/>
      <c r="BE47" s="439"/>
      <c r="BF47" s="439"/>
      <c r="BG47" s="439"/>
      <c r="BH47" s="439"/>
      <c r="BI47" s="439"/>
      <c r="BJ47" s="440">
        <f t="shared" si="1"/>
        <v>7500000</v>
      </c>
      <c r="BK47" s="440">
        <f t="shared" si="0"/>
        <v>7500000</v>
      </c>
      <c r="BL47" s="440">
        <f t="shared" si="0"/>
        <v>7500000</v>
      </c>
    </row>
    <row r="48" spans="1:64" ht="15.6" x14ac:dyDescent="0.25">
      <c r="A48" s="435" t="s">
        <v>691</v>
      </c>
      <c r="B48" s="436" t="s">
        <v>692</v>
      </c>
      <c r="C48" s="436" t="s">
        <v>215</v>
      </c>
      <c r="D48" s="437"/>
      <c r="E48" s="439"/>
      <c r="F48" s="439"/>
      <c r="G48" s="439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  <c r="T48" s="439"/>
      <c r="U48" s="439"/>
      <c r="V48" s="439"/>
      <c r="W48" s="439"/>
      <c r="X48" s="439"/>
      <c r="Y48" s="439"/>
      <c r="Z48" s="439"/>
      <c r="AA48" s="439"/>
      <c r="AB48" s="439"/>
      <c r="AC48" s="439"/>
      <c r="AD48" s="439"/>
      <c r="AE48" s="439"/>
      <c r="AF48" s="435" t="s">
        <v>691</v>
      </c>
      <c r="AG48" s="436" t="s">
        <v>692</v>
      </c>
      <c r="AH48" s="436" t="s">
        <v>215</v>
      </c>
      <c r="AI48" s="439"/>
      <c r="AJ48" s="439"/>
      <c r="AK48" s="439"/>
      <c r="AL48" s="439"/>
      <c r="AM48" s="439"/>
      <c r="AN48" s="439"/>
      <c r="AO48" s="439"/>
      <c r="AP48" s="439"/>
      <c r="AQ48" s="439"/>
      <c r="AR48" s="439"/>
      <c r="AS48" s="439"/>
      <c r="AT48" s="439"/>
      <c r="AU48" s="439"/>
      <c r="AV48" s="439"/>
      <c r="AW48" s="439"/>
      <c r="AX48" s="439"/>
      <c r="AY48" s="439"/>
      <c r="AZ48" s="439"/>
      <c r="BA48" s="439"/>
      <c r="BB48" s="439"/>
      <c r="BC48" s="439"/>
      <c r="BD48" s="439"/>
      <c r="BE48" s="439"/>
      <c r="BF48" s="439"/>
      <c r="BG48" s="439"/>
      <c r="BH48" s="439"/>
      <c r="BI48" s="439"/>
      <c r="BJ48" s="440">
        <f t="shared" si="1"/>
        <v>0</v>
      </c>
      <c r="BK48" s="440">
        <f t="shared" si="0"/>
        <v>0</v>
      </c>
      <c r="BL48" s="440">
        <f t="shared" si="0"/>
        <v>0</v>
      </c>
    </row>
    <row r="49" spans="1:64" ht="30" x14ac:dyDescent="0.25">
      <c r="A49" s="435" t="s">
        <v>693</v>
      </c>
      <c r="B49" s="436" t="s">
        <v>694</v>
      </c>
      <c r="C49" s="436" t="s">
        <v>215</v>
      </c>
      <c r="D49" s="437"/>
      <c r="E49" s="439"/>
      <c r="F49" s="439"/>
      <c r="G49" s="43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  <c r="T49" s="439"/>
      <c r="U49" s="439"/>
      <c r="V49" s="439"/>
      <c r="W49" s="439">
        <v>1000000</v>
      </c>
      <c r="X49" s="439">
        <v>1000000</v>
      </c>
      <c r="Y49" s="439">
        <v>1000000</v>
      </c>
      <c r="Z49" s="439"/>
      <c r="AA49" s="439"/>
      <c r="AB49" s="439"/>
      <c r="AC49" s="439"/>
      <c r="AD49" s="439"/>
      <c r="AE49" s="439"/>
      <c r="AF49" s="435" t="s">
        <v>693</v>
      </c>
      <c r="AG49" s="436" t="s">
        <v>694</v>
      </c>
      <c r="AH49" s="436" t="s">
        <v>215</v>
      </c>
      <c r="AI49" s="439"/>
      <c r="AJ49" s="439"/>
      <c r="AK49" s="439"/>
      <c r="AL49" s="439"/>
      <c r="AM49" s="439"/>
      <c r="AN49" s="439"/>
      <c r="AO49" s="439"/>
      <c r="AP49" s="439"/>
      <c r="AQ49" s="439"/>
      <c r="AR49" s="439"/>
      <c r="AS49" s="439"/>
      <c r="AT49" s="439"/>
      <c r="AU49" s="439"/>
      <c r="AV49" s="439"/>
      <c r="AW49" s="439"/>
      <c r="AX49" s="439"/>
      <c r="AY49" s="439"/>
      <c r="AZ49" s="439"/>
      <c r="BA49" s="439"/>
      <c r="BB49" s="439"/>
      <c r="BC49" s="439"/>
      <c r="BD49" s="439"/>
      <c r="BE49" s="439"/>
      <c r="BF49" s="439"/>
      <c r="BG49" s="439"/>
      <c r="BH49" s="439"/>
      <c r="BI49" s="439"/>
      <c r="BJ49" s="440">
        <f t="shared" si="1"/>
        <v>1000000</v>
      </c>
      <c r="BK49" s="440">
        <f t="shared" si="0"/>
        <v>1000000</v>
      </c>
      <c r="BL49" s="440">
        <f t="shared" si="0"/>
        <v>1000000</v>
      </c>
    </row>
    <row r="50" spans="1:64" ht="15.6" x14ac:dyDescent="0.25">
      <c r="A50" s="436">
        <v>107051</v>
      </c>
      <c r="B50" s="441" t="s">
        <v>643</v>
      </c>
      <c r="C50" s="441" t="s">
        <v>215</v>
      </c>
      <c r="D50" s="431">
        <v>1</v>
      </c>
      <c r="E50" s="439">
        <v>1778000</v>
      </c>
      <c r="F50" s="439">
        <v>1883000</v>
      </c>
      <c r="G50" s="438">
        <v>2008639</v>
      </c>
      <c r="H50" s="439">
        <v>520000</v>
      </c>
      <c r="I50" s="439">
        <v>548350</v>
      </c>
      <c r="J50" s="438">
        <v>582921</v>
      </c>
      <c r="K50" s="439">
        <v>11552000</v>
      </c>
      <c r="L50" s="439">
        <v>11552000</v>
      </c>
      <c r="M50" s="439">
        <v>11552000</v>
      </c>
      <c r="N50" s="439"/>
      <c r="O50" s="439"/>
      <c r="P50" s="439"/>
      <c r="Q50" s="439"/>
      <c r="R50" s="439"/>
      <c r="S50" s="439"/>
      <c r="T50" s="439"/>
      <c r="U50" s="439"/>
      <c r="V50" s="439"/>
      <c r="W50" s="439"/>
      <c r="X50" s="439"/>
      <c r="Y50" s="439"/>
      <c r="Z50" s="439"/>
      <c r="AA50" s="439"/>
      <c r="AB50" s="439"/>
      <c r="AC50" s="439"/>
      <c r="AD50" s="439"/>
      <c r="AE50" s="439"/>
      <c r="AF50" s="436">
        <v>107051</v>
      </c>
      <c r="AG50" s="436" t="s">
        <v>643</v>
      </c>
      <c r="AH50" s="436" t="s">
        <v>215</v>
      </c>
      <c r="AI50" s="439"/>
      <c r="AJ50" s="439"/>
      <c r="AK50" s="439"/>
      <c r="AL50" s="439"/>
      <c r="AM50" s="439"/>
      <c r="AN50" s="439"/>
      <c r="AO50" s="439"/>
      <c r="AP50" s="439"/>
      <c r="AQ50" s="439"/>
      <c r="AR50" s="439"/>
      <c r="AS50" s="439"/>
      <c r="AT50" s="439"/>
      <c r="AU50" s="439"/>
      <c r="AV50" s="439"/>
      <c r="AW50" s="439"/>
      <c r="AX50" s="439"/>
      <c r="AY50" s="439"/>
      <c r="AZ50" s="439"/>
      <c r="BA50" s="439"/>
      <c r="BB50" s="439"/>
      <c r="BC50" s="439"/>
      <c r="BD50" s="439"/>
      <c r="BE50" s="439"/>
      <c r="BF50" s="439"/>
      <c r="BG50" s="439"/>
      <c r="BH50" s="439"/>
      <c r="BI50" s="439"/>
      <c r="BJ50" s="440">
        <f t="shared" si="1"/>
        <v>13850000</v>
      </c>
      <c r="BK50" s="440">
        <f t="shared" si="0"/>
        <v>13983350</v>
      </c>
      <c r="BL50" s="440">
        <f t="shared" si="0"/>
        <v>14143560</v>
      </c>
    </row>
    <row r="51" spans="1:64" ht="15.6" x14ac:dyDescent="0.25">
      <c r="A51" s="435" t="s">
        <v>695</v>
      </c>
      <c r="B51" s="436" t="s">
        <v>644</v>
      </c>
      <c r="C51" s="441" t="s">
        <v>215</v>
      </c>
      <c r="D51" s="431"/>
      <c r="E51" s="439"/>
      <c r="F51" s="439"/>
      <c r="G51" s="439"/>
      <c r="H51" s="439"/>
      <c r="I51" s="439"/>
      <c r="J51" s="439"/>
      <c r="K51" s="439">
        <v>500000</v>
      </c>
      <c r="L51" s="439">
        <v>500000</v>
      </c>
      <c r="M51" s="439">
        <v>500000</v>
      </c>
      <c r="N51" s="439"/>
      <c r="O51" s="439"/>
      <c r="P51" s="439"/>
      <c r="Q51" s="439"/>
      <c r="R51" s="439"/>
      <c r="S51" s="439"/>
      <c r="T51" s="439">
        <v>17907500</v>
      </c>
      <c r="U51" s="439">
        <v>20218165</v>
      </c>
      <c r="V51" s="438">
        <v>21929652</v>
      </c>
      <c r="W51" s="439"/>
      <c r="X51" s="439"/>
      <c r="Y51" s="439"/>
      <c r="Z51" s="439"/>
      <c r="AA51" s="439"/>
      <c r="AB51" s="439"/>
      <c r="AC51" s="439"/>
      <c r="AD51" s="439"/>
      <c r="AE51" s="439"/>
      <c r="AF51" s="435" t="s">
        <v>695</v>
      </c>
      <c r="AG51" s="436" t="s">
        <v>644</v>
      </c>
      <c r="AH51" s="436" t="s">
        <v>215</v>
      </c>
      <c r="AI51" s="439"/>
      <c r="AJ51" s="439"/>
      <c r="AK51" s="439"/>
      <c r="AL51" s="439"/>
      <c r="AM51" s="439"/>
      <c r="AN51" s="439"/>
      <c r="AO51" s="439"/>
      <c r="AP51" s="439"/>
      <c r="AQ51" s="439"/>
      <c r="AR51" s="439"/>
      <c r="AS51" s="439"/>
      <c r="AT51" s="439"/>
      <c r="AU51" s="439"/>
      <c r="AV51" s="439"/>
      <c r="AW51" s="439"/>
      <c r="AX51" s="439"/>
      <c r="AY51" s="439"/>
      <c r="AZ51" s="439"/>
      <c r="BA51" s="439"/>
      <c r="BB51" s="439"/>
      <c r="BC51" s="439"/>
      <c r="BD51" s="439"/>
      <c r="BE51" s="439"/>
      <c r="BF51" s="439"/>
      <c r="BG51" s="439"/>
      <c r="BH51" s="439"/>
      <c r="BI51" s="439"/>
      <c r="BJ51" s="440">
        <f t="shared" si="1"/>
        <v>18407500</v>
      </c>
      <c r="BK51" s="440">
        <f t="shared" si="0"/>
        <v>20718165</v>
      </c>
      <c r="BL51" s="440">
        <f t="shared" si="0"/>
        <v>22429652</v>
      </c>
    </row>
    <row r="52" spans="1:64" ht="30" x14ac:dyDescent="0.25">
      <c r="A52" s="445">
        <v>107060</v>
      </c>
      <c r="B52" s="441" t="s">
        <v>696</v>
      </c>
      <c r="C52" s="441" t="s">
        <v>215</v>
      </c>
      <c r="D52" s="431"/>
      <c r="E52" s="439"/>
      <c r="F52" s="439"/>
      <c r="G52" s="439"/>
      <c r="H52" s="439"/>
      <c r="I52" s="439"/>
      <c r="J52" s="439"/>
      <c r="K52" s="439"/>
      <c r="L52" s="439"/>
      <c r="M52" s="439"/>
      <c r="N52" s="439">
        <v>7000000</v>
      </c>
      <c r="O52" s="439">
        <v>7000000</v>
      </c>
      <c r="P52" s="438">
        <v>7249400</v>
      </c>
      <c r="Q52" s="439"/>
      <c r="R52" s="439"/>
      <c r="S52" s="439"/>
      <c r="T52" s="439"/>
      <c r="U52" s="439"/>
      <c r="V52" s="439"/>
      <c r="W52" s="439"/>
      <c r="X52" s="439"/>
      <c r="Y52" s="439"/>
      <c r="Z52" s="439"/>
      <c r="AA52" s="439"/>
      <c r="AB52" s="439"/>
      <c r="AC52" s="439"/>
      <c r="AD52" s="439"/>
      <c r="AE52" s="439"/>
      <c r="AF52" s="445">
        <v>107060</v>
      </c>
      <c r="AG52" s="436" t="s">
        <v>696</v>
      </c>
      <c r="AH52" s="436" t="s">
        <v>215</v>
      </c>
      <c r="AI52" s="439"/>
      <c r="AJ52" s="439"/>
      <c r="AK52" s="439"/>
      <c r="AL52" s="439"/>
      <c r="AM52" s="439"/>
      <c r="AN52" s="439"/>
      <c r="AO52" s="439"/>
      <c r="AP52" s="439"/>
      <c r="AQ52" s="439"/>
      <c r="AR52" s="439"/>
      <c r="AS52" s="439"/>
      <c r="AT52" s="439"/>
      <c r="AU52" s="439"/>
      <c r="AV52" s="439"/>
      <c r="AW52" s="439"/>
      <c r="AX52" s="439"/>
      <c r="AY52" s="439"/>
      <c r="AZ52" s="439"/>
      <c r="BA52" s="439"/>
      <c r="BB52" s="439"/>
      <c r="BC52" s="439"/>
      <c r="BD52" s="439"/>
      <c r="BE52" s="439"/>
      <c r="BF52" s="439"/>
      <c r="BG52" s="439"/>
      <c r="BH52" s="439"/>
      <c r="BI52" s="439"/>
      <c r="BJ52" s="440">
        <f t="shared" si="1"/>
        <v>7000000</v>
      </c>
      <c r="BK52" s="440">
        <f t="shared" si="0"/>
        <v>7000000</v>
      </c>
      <c r="BL52" s="440">
        <f t="shared" si="0"/>
        <v>7249400</v>
      </c>
    </row>
    <row r="53" spans="1:64" ht="15.6" x14ac:dyDescent="0.25">
      <c r="A53" s="468"/>
      <c r="B53" s="475" t="s">
        <v>649</v>
      </c>
      <c r="C53" s="475"/>
      <c r="D53" s="466">
        <f t="shared" ref="D53:BI53" si="20">SUM(D46:D52)</f>
        <v>1</v>
      </c>
      <c r="E53" s="466">
        <f>SUM(E46:E52)</f>
        <v>1778000</v>
      </c>
      <c r="F53" s="466">
        <f t="shared" si="20"/>
        <v>1883000</v>
      </c>
      <c r="G53" s="466">
        <f t="shared" ref="G53" si="21">SUM(G46:G52)</f>
        <v>2008639</v>
      </c>
      <c r="H53" s="466">
        <f>SUM(H46:H52)</f>
        <v>520000</v>
      </c>
      <c r="I53" s="466">
        <f t="shared" si="20"/>
        <v>548350</v>
      </c>
      <c r="J53" s="466">
        <f t="shared" si="20"/>
        <v>582921</v>
      </c>
      <c r="K53" s="466">
        <f>SUM(K46:K52)</f>
        <v>12052000</v>
      </c>
      <c r="L53" s="466">
        <f t="shared" si="20"/>
        <v>12052000</v>
      </c>
      <c r="M53" s="466">
        <f t="shared" si="20"/>
        <v>12052000</v>
      </c>
      <c r="N53" s="466">
        <f>SUM(N46:N52)</f>
        <v>7000000</v>
      </c>
      <c r="O53" s="466">
        <f t="shared" si="20"/>
        <v>7000000</v>
      </c>
      <c r="P53" s="466">
        <f t="shared" si="20"/>
        <v>7249400</v>
      </c>
      <c r="Q53" s="466">
        <f>SUM(Q46:Q52)</f>
        <v>0</v>
      </c>
      <c r="R53" s="466">
        <f t="shared" si="20"/>
        <v>0</v>
      </c>
      <c r="S53" s="466">
        <f t="shared" si="20"/>
        <v>0</v>
      </c>
      <c r="T53" s="466">
        <f>SUM(T46:T52)</f>
        <v>25407500</v>
      </c>
      <c r="U53" s="466">
        <f t="shared" si="20"/>
        <v>27718165</v>
      </c>
      <c r="V53" s="466">
        <f t="shared" si="20"/>
        <v>29429652</v>
      </c>
      <c r="W53" s="466">
        <f>SUM(W46:W52)</f>
        <v>1000000</v>
      </c>
      <c r="X53" s="466">
        <f t="shared" si="20"/>
        <v>1000000</v>
      </c>
      <c r="Y53" s="466">
        <f t="shared" si="20"/>
        <v>1000000</v>
      </c>
      <c r="Z53" s="466">
        <f>SUM(Z46:Z52)</f>
        <v>0</v>
      </c>
      <c r="AA53" s="466">
        <f t="shared" si="20"/>
        <v>0</v>
      </c>
      <c r="AB53" s="466">
        <f t="shared" si="20"/>
        <v>0</v>
      </c>
      <c r="AC53" s="466">
        <f>SUM(AC46:AC52)</f>
        <v>0</v>
      </c>
      <c r="AD53" s="466">
        <f t="shared" si="20"/>
        <v>0</v>
      </c>
      <c r="AE53" s="466">
        <f t="shared" si="20"/>
        <v>0</v>
      </c>
      <c r="AF53" s="536"/>
      <c r="AG53" s="472" t="s">
        <v>649</v>
      </c>
      <c r="AH53" s="472"/>
      <c r="AI53" s="466">
        <f>SUM(AI46:AI52)</f>
        <v>0</v>
      </c>
      <c r="AJ53" s="466">
        <f t="shared" si="20"/>
        <v>0</v>
      </c>
      <c r="AK53" s="466">
        <f t="shared" si="20"/>
        <v>0</v>
      </c>
      <c r="AL53" s="466">
        <f>SUM(AL46:AL52)</f>
        <v>0</v>
      </c>
      <c r="AM53" s="466">
        <f t="shared" si="20"/>
        <v>0</v>
      </c>
      <c r="AN53" s="466">
        <f t="shared" si="20"/>
        <v>0</v>
      </c>
      <c r="AO53" s="466">
        <f>SUM(AO46:AO52)</f>
        <v>0</v>
      </c>
      <c r="AP53" s="466">
        <f t="shared" si="20"/>
        <v>0</v>
      </c>
      <c r="AQ53" s="466">
        <f t="shared" si="20"/>
        <v>0</v>
      </c>
      <c r="AR53" s="466">
        <f>SUM(AR46:AR52)</f>
        <v>0</v>
      </c>
      <c r="AS53" s="466">
        <f t="shared" si="20"/>
        <v>0</v>
      </c>
      <c r="AT53" s="466">
        <f t="shared" si="20"/>
        <v>0</v>
      </c>
      <c r="AU53" s="466">
        <f>SUM(AU46:AU52)</f>
        <v>0</v>
      </c>
      <c r="AV53" s="466">
        <f t="shared" si="20"/>
        <v>0</v>
      </c>
      <c r="AW53" s="466">
        <f t="shared" si="20"/>
        <v>0</v>
      </c>
      <c r="AX53" s="466">
        <f>SUM(AX46:AX52)</f>
        <v>0</v>
      </c>
      <c r="AY53" s="466">
        <f t="shared" si="20"/>
        <v>0</v>
      </c>
      <c r="AZ53" s="466">
        <f t="shared" si="20"/>
        <v>0</v>
      </c>
      <c r="BA53" s="466">
        <f t="shared" si="20"/>
        <v>0</v>
      </c>
      <c r="BB53" s="466">
        <f t="shared" si="20"/>
        <v>0</v>
      </c>
      <c r="BC53" s="466">
        <f t="shared" si="20"/>
        <v>0</v>
      </c>
      <c r="BD53" s="466">
        <f t="shared" si="20"/>
        <v>0</v>
      </c>
      <c r="BE53" s="466">
        <f t="shared" si="20"/>
        <v>0</v>
      </c>
      <c r="BF53" s="466">
        <f t="shared" si="20"/>
        <v>0</v>
      </c>
      <c r="BG53" s="466">
        <f t="shared" si="20"/>
        <v>0</v>
      </c>
      <c r="BH53" s="466">
        <f t="shared" si="20"/>
        <v>0</v>
      </c>
      <c r="BI53" s="466">
        <f t="shared" si="20"/>
        <v>0</v>
      </c>
      <c r="BJ53" s="466">
        <f t="shared" si="1"/>
        <v>47757500</v>
      </c>
      <c r="BK53" s="466">
        <f t="shared" si="0"/>
        <v>50201515</v>
      </c>
      <c r="BL53" s="466">
        <f t="shared" si="0"/>
        <v>52322612</v>
      </c>
    </row>
    <row r="54" spans="1:64" ht="15.6" x14ac:dyDescent="0.25">
      <c r="A54" s="435" t="s">
        <v>697</v>
      </c>
      <c r="B54" s="436" t="s">
        <v>698</v>
      </c>
      <c r="C54" s="467"/>
      <c r="D54" s="455"/>
      <c r="E54" s="456"/>
      <c r="F54" s="456"/>
      <c r="G54" s="456"/>
      <c r="H54" s="456"/>
      <c r="I54" s="456"/>
      <c r="J54" s="456"/>
      <c r="K54" s="456"/>
      <c r="L54" s="456"/>
      <c r="M54" s="456"/>
      <c r="N54" s="456"/>
      <c r="O54" s="456"/>
      <c r="P54" s="456"/>
      <c r="Q54" s="456"/>
      <c r="R54" s="456"/>
      <c r="S54" s="456"/>
      <c r="T54" s="456"/>
      <c r="U54" s="456"/>
      <c r="V54" s="456"/>
      <c r="W54" s="456"/>
      <c r="X54" s="456"/>
      <c r="Y54" s="456"/>
      <c r="Z54" s="456"/>
      <c r="AA54" s="456"/>
      <c r="AB54" s="456"/>
      <c r="AC54" s="456"/>
      <c r="AD54" s="456"/>
      <c r="AE54" s="456"/>
      <c r="AF54" s="435" t="s">
        <v>697</v>
      </c>
      <c r="AG54" s="436" t="s">
        <v>698</v>
      </c>
      <c r="AH54" s="467"/>
      <c r="AI54" s="456"/>
      <c r="AJ54" s="456"/>
      <c r="AK54" s="456"/>
      <c r="AL54" s="456"/>
      <c r="AM54" s="456"/>
      <c r="AN54" s="456"/>
      <c r="AO54" s="456"/>
      <c r="AP54" s="456"/>
      <c r="AQ54" s="456"/>
      <c r="AR54" s="456"/>
      <c r="AS54" s="456"/>
      <c r="AT54" s="456"/>
      <c r="AU54" s="456"/>
      <c r="AV54" s="456"/>
      <c r="AW54" s="456"/>
      <c r="AX54" s="456"/>
      <c r="AY54" s="456"/>
      <c r="AZ54" s="456"/>
      <c r="BA54" s="456"/>
      <c r="BB54" s="456"/>
      <c r="BC54" s="456"/>
      <c r="BD54" s="456"/>
      <c r="BE54" s="456"/>
      <c r="BF54" s="456"/>
      <c r="BG54" s="456"/>
      <c r="BH54" s="456"/>
      <c r="BI54" s="456"/>
      <c r="BJ54" s="440">
        <f t="shared" si="1"/>
        <v>0</v>
      </c>
      <c r="BK54" s="440">
        <f t="shared" si="0"/>
        <v>0</v>
      </c>
      <c r="BL54" s="440">
        <f t="shared" si="0"/>
        <v>0</v>
      </c>
    </row>
    <row r="55" spans="1:64" ht="15.6" x14ac:dyDescent="0.25">
      <c r="A55" s="457" t="s">
        <v>740</v>
      </c>
      <c r="B55" s="445" t="s">
        <v>744</v>
      </c>
      <c r="C55" s="467"/>
      <c r="D55" s="455"/>
      <c r="E55" s="456"/>
      <c r="F55" s="456"/>
      <c r="G55" s="456"/>
      <c r="H55" s="456"/>
      <c r="I55" s="456"/>
      <c r="J55" s="456"/>
      <c r="K55" s="456"/>
      <c r="L55" s="456"/>
      <c r="M55" s="456"/>
      <c r="N55" s="456"/>
      <c r="O55" s="456"/>
      <c r="P55" s="456"/>
      <c r="Q55" s="456"/>
      <c r="R55" s="456"/>
      <c r="S55" s="456"/>
      <c r="T55" s="456"/>
      <c r="U55" s="456"/>
      <c r="V55" s="456"/>
      <c r="W55" s="456"/>
      <c r="X55" s="456"/>
      <c r="Y55" s="456"/>
      <c r="Z55" s="456"/>
      <c r="AA55" s="456"/>
      <c r="AB55" s="456"/>
      <c r="AC55" s="456"/>
      <c r="AD55" s="456"/>
      <c r="AE55" s="456"/>
      <c r="AF55" s="457" t="s">
        <v>740</v>
      </c>
      <c r="AG55" s="445" t="s">
        <v>744</v>
      </c>
      <c r="AH55" s="467"/>
      <c r="AI55" s="456"/>
      <c r="AJ55" s="456"/>
      <c r="AK55" s="456"/>
      <c r="AL55" s="456"/>
      <c r="AM55" s="456"/>
      <c r="AN55" s="456"/>
      <c r="AO55" s="456"/>
      <c r="AP55" s="456"/>
      <c r="AQ55" s="456"/>
      <c r="AR55" s="456"/>
      <c r="AS55" s="456"/>
      <c r="AT55" s="456"/>
      <c r="AU55" s="456"/>
      <c r="AV55" s="456"/>
      <c r="AW55" s="456"/>
      <c r="AX55" s="456"/>
      <c r="AY55" s="456"/>
      <c r="AZ55" s="456"/>
      <c r="BA55" s="456"/>
      <c r="BB55" s="461">
        <v>10000000</v>
      </c>
      <c r="BC55" s="461">
        <v>10000000</v>
      </c>
      <c r="BD55" s="456"/>
      <c r="BE55" s="456"/>
      <c r="BF55" s="456"/>
      <c r="BG55" s="456"/>
      <c r="BH55" s="461">
        <v>180000000</v>
      </c>
      <c r="BI55" s="461">
        <v>260000000</v>
      </c>
      <c r="BJ55" s="440">
        <f t="shared" si="1"/>
        <v>0</v>
      </c>
      <c r="BK55" s="440">
        <f t="shared" si="0"/>
        <v>190000000</v>
      </c>
      <c r="BL55" s="440">
        <f t="shared" si="0"/>
        <v>270000000</v>
      </c>
    </row>
    <row r="56" spans="1:64" ht="15.6" x14ac:dyDescent="0.25">
      <c r="A56" s="668" t="s">
        <v>699</v>
      </c>
      <c r="B56" s="668"/>
      <c r="C56" s="477"/>
      <c r="D56" s="453">
        <f>SUM(D12,D19,D24,D31,D38,D44,D53,D54)</f>
        <v>54</v>
      </c>
      <c r="E56" s="453">
        <f>SUM(E12,E19,E24,E31,E38,E44,E53,E54+E55)</f>
        <v>37820485</v>
      </c>
      <c r="F56" s="453">
        <f t="shared" ref="F56:BI56" si="22">SUM(F12,F19,F24,F31,F38,F44,F53,F54+F55)</f>
        <v>72911804</v>
      </c>
      <c r="G56" s="453">
        <f t="shared" ref="G56" si="23">SUM(G12,G19,G24,G31,G38,G44,G53,G54+G55)</f>
        <v>73641343</v>
      </c>
      <c r="H56" s="453">
        <f t="shared" si="22"/>
        <v>10152000</v>
      </c>
      <c r="I56" s="453">
        <f t="shared" si="22"/>
        <v>15222271</v>
      </c>
      <c r="J56" s="453">
        <f t="shared" si="22"/>
        <v>15405747</v>
      </c>
      <c r="K56" s="453">
        <f t="shared" si="22"/>
        <v>326803393</v>
      </c>
      <c r="L56" s="453">
        <f t="shared" si="22"/>
        <v>344553593</v>
      </c>
      <c r="M56" s="453">
        <f t="shared" si="22"/>
        <v>359434634</v>
      </c>
      <c r="N56" s="453">
        <f t="shared" si="22"/>
        <v>7000000</v>
      </c>
      <c r="O56" s="453">
        <f t="shared" si="22"/>
        <v>7000000</v>
      </c>
      <c r="P56" s="453">
        <f t="shared" si="22"/>
        <v>7249400</v>
      </c>
      <c r="Q56" s="453">
        <f t="shared" si="22"/>
        <v>0</v>
      </c>
      <c r="R56" s="453">
        <f t="shared" si="22"/>
        <v>2759968</v>
      </c>
      <c r="S56" s="453">
        <f t="shared" si="22"/>
        <v>2759968</v>
      </c>
      <c r="T56" s="453">
        <f t="shared" si="22"/>
        <v>38766500</v>
      </c>
      <c r="U56" s="453">
        <f t="shared" si="22"/>
        <v>42824165</v>
      </c>
      <c r="V56" s="453">
        <f t="shared" si="22"/>
        <v>44535652</v>
      </c>
      <c r="W56" s="453">
        <f t="shared" si="22"/>
        <v>1000000</v>
      </c>
      <c r="X56" s="453">
        <f t="shared" si="22"/>
        <v>1000000</v>
      </c>
      <c r="Y56" s="453">
        <f t="shared" si="22"/>
        <v>1000000</v>
      </c>
      <c r="Z56" s="453">
        <f t="shared" si="22"/>
        <v>59235000</v>
      </c>
      <c r="AA56" s="453">
        <f t="shared" si="22"/>
        <v>82725000</v>
      </c>
      <c r="AB56" s="453">
        <f t="shared" si="22"/>
        <v>82725000</v>
      </c>
      <c r="AC56" s="453">
        <f t="shared" si="22"/>
        <v>68338000</v>
      </c>
      <c r="AD56" s="453">
        <f t="shared" si="22"/>
        <v>96931764</v>
      </c>
      <c r="AE56" s="453">
        <f t="shared" si="22"/>
        <v>91617079</v>
      </c>
      <c r="AF56" s="664" t="s">
        <v>699</v>
      </c>
      <c r="AG56" s="664"/>
      <c r="AH56" s="557"/>
      <c r="AI56" s="453">
        <f t="shared" si="22"/>
        <v>85285000</v>
      </c>
      <c r="AJ56" s="453">
        <f t="shared" si="22"/>
        <v>120891307</v>
      </c>
      <c r="AK56" s="453">
        <f t="shared" si="22"/>
        <v>135346989</v>
      </c>
      <c r="AL56" s="453">
        <f t="shared" si="22"/>
        <v>8585000</v>
      </c>
      <c r="AM56" s="453">
        <f t="shared" si="22"/>
        <v>24027605</v>
      </c>
      <c r="AN56" s="453">
        <f t="shared" si="22"/>
        <v>24394045</v>
      </c>
      <c r="AO56" s="453">
        <f t="shared" si="22"/>
        <v>0</v>
      </c>
      <c r="AP56" s="453">
        <f t="shared" si="22"/>
        <v>123538</v>
      </c>
      <c r="AQ56" s="453">
        <f t="shared" si="22"/>
        <v>123538</v>
      </c>
      <c r="AR56" s="453">
        <f t="shared" si="22"/>
        <v>1000000</v>
      </c>
      <c r="AS56" s="453">
        <f t="shared" si="22"/>
        <v>1000000</v>
      </c>
      <c r="AT56" s="453">
        <f t="shared" si="22"/>
        <v>1600000</v>
      </c>
      <c r="AU56" s="453">
        <f t="shared" si="22"/>
        <v>600000</v>
      </c>
      <c r="AV56" s="453">
        <f t="shared" si="22"/>
        <v>600000</v>
      </c>
      <c r="AW56" s="453">
        <f t="shared" si="22"/>
        <v>600000</v>
      </c>
      <c r="AX56" s="453">
        <f t="shared" si="22"/>
        <v>2305000</v>
      </c>
      <c r="AY56" s="453">
        <f t="shared" si="22"/>
        <v>4866000</v>
      </c>
      <c r="AZ56" s="453">
        <f t="shared" si="22"/>
        <v>4866000</v>
      </c>
      <c r="BA56" s="453">
        <f t="shared" si="22"/>
        <v>10000000</v>
      </c>
      <c r="BB56" s="453">
        <f t="shared" si="22"/>
        <v>10000000</v>
      </c>
      <c r="BC56" s="453">
        <f t="shared" si="22"/>
        <v>10000000</v>
      </c>
      <c r="BD56" s="453">
        <f t="shared" si="22"/>
        <v>16314674</v>
      </c>
      <c r="BE56" s="453">
        <f t="shared" si="22"/>
        <v>16314674</v>
      </c>
      <c r="BF56" s="453">
        <f t="shared" si="22"/>
        <v>16314674</v>
      </c>
      <c r="BG56" s="453">
        <f t="shared" si="22"/>
        <v>0</v>
      </c>
      <c r="BH56" s="453">
        <f t="shared" si="22"/>
        <v>180000000</v>
      </c>
      <c r="BI56" s="453">
        <f t="shared" si="22"/>
        <v>260000000</v>
      </c>
      <c r="BJ56" s="453">
        <f t="shared" si="1"/>
        <v>673205052</v>
      </c>
      <c r="BK56" s="453">
        <f t="shared" si="0"/>
        <v>1023751689</v>
      </c>
      <c r="BL56" s="453">
        <f t="shared" si="0"/>
        <v>1131614069</v>
      </c>
    </row>
    <row r="57" spans="1:64" ht="15.6" x14ac:dyDescent="0.25">
      <c r="A57" s="363"/>
      <c r="B57" s="427" t="s">
        <v>700</v>
      </c>
      <c r="C57" s="427"/>
      <c r="D57" s="458"/>
      <c r="E57" s="440"/>
      <c r="F57" s="440"/>
      <c r="G57" s="440"/>
      <c r="H57" s="440"/>
      <c r="I57" s="440"/>
      <c r="J57" s="440"/>
      <c r="K57" s="440"/>
      <c r="L57" s="440"/>
      <c r="M57" s="440"/>
      <c r="N57" s="439"/>
      <c r="O57" s="439"/>
      <c r="P57" s="440"/>
      <c r="Q57" s="439"/>
      <c r="R57" s="439"/>
      <c r="S57" s="440"/>
      <c r="T57" s="440"/>
      <c r="U57" s="440"/>
      <c r="V57" s="440"/>
      <c r="W57" s="440"/>
      <c r="X57" s="440"/>
      <c r="Y57" s="440"/>
      <c r="Z57" s="440"/>
      <c r="AA57" s="440"/>
      <c r="AB57" s="440"/>
      <c r="AC57" s="440"/>
      <c r="AD57" s="440"/>
      <c r="AE57" s="440"/>
      <c r="AF57" s="537"/>
      <c r="AG57" s="427" t="s">
        <v>700</v>
      </c>
      <c r="AH57" s="427"/>
      <c r="AI57" s="440"/>
      <c r="AJ57" s="440"/>
      <c r="AK57" s="440"/>
      <c r="AL57" s="440"/>
      <c r="AM57" s="440"/>
      <c r="AN57" s="440"/>
      <c r="AO57" s="440"/>
      <c r="AP57" s="440"/>
      <c r="AQ57" s="440"/>
      <c r="AR57" s="440"/>
      <c r="AS57" s="440"/>
      <c r="AT57" s="440"/>
      <c r="AU57" s="440"/>
      <c r="AV57" s="440"/>
      <c r="AW57" s="440"/>
      <c r="AX57" s="440"/>
      <c r="AY57" s="440"/>
      <c r="AZ57" s="440"/>
      <c r="BA57" s="440"/>
      <c r="BB57" s="440"/>
      <c r="BC57" s="440"/>
      <c r="BD57" s="440"/>
      <c r="BE57" s="440"/>
      <c r="BF57" s="440"/>
      <c r="BG57" s="440"/>
      <c r="BH57" s="440"/>
      <c r="BI57" s="440"/>
      <c r="BJ57" s="440">
        <f t="shared" si="1"/>
        <v>0</v>
      </c>
      <c r="BK57" s="440">
        <f t="shared" si="0"/>
        <v>0</v>
      </c>
      <c r="BL57" s="440">
        <f t="shared" si="0"/>
        <v>0</v>
      </c>
    </row>
    <row r="58" spans="1:64" ht="15.6" x14ac:dyDescent="0.25">
      <c r="A58" s="363"/>
      <c r="B58" s="459" t="s">
        <v>654</v>
      </c>
      <c r="C58" s="459"/>
      <c r="D58" s="460"/>
      <c r="E58" s="439"/>
      <c r="F58" s="439"/>
      <c r="G58" s="439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  <c r="T58" s="439"/>
      <c r="U58" s="439"/>
      <c r="V58" s="439"/>
      <c r="W58" s="439"/>
      <c r="X58" s="439"/>
      <c r="Y58" s="439"/>
      <c r="Z58" s="439"/>
      <c r="AA58" s="439"/>
      <c r="AB58" s="439"/>
      <c r="AC58" s="439"/>
      <c r="AD58" s="439"/>
      <c r="AE58" s="439"/>
      <c r="AF58" s="537"/>
      <c r="AG58" s="538" t="s">
        <v>654</v>
      </c>
      <c r="AH58" s="538"/>
      <c r="AI58" s="439"/>
      <c r="AJ58" s="439"/>
      <c r="AK58" s="439"/>
      <c r="AL58" s="439"/>
      <c r="AM58" s="439"/>
      <c r="AN58" s="439"/>
      <c r="AO58" s="439"/>
      <c r="AP58" s="439"/>
      <c r="AQ58" s="439"/>
      <c r="AR58" s="439"/>
      <c r="AS58" s="439"/>
      <c r="AT58" s="439"/>
      <c r="AU58" s="439"/>
      <c r="AV58" s="439"/>
      <c r="AW58" s="439"/>
      <c r="AX58" s="439"/>
      <c r="AY58" s="439"/>
      <c r="AZ58" s="439"/>
      <c r="BA58" s="439"/>
      <c r="BB58" s="439"/>
      <c r="BC58" s="439"/>
      <c r="BD58" s="439"/>
      <c r="BE58" s="439"/>
      <c r="BF58" s="439"/>
      <c r="BG58" s="439"/>
      <c r="BH58" s="439"/>
      <c r="BI58" s="439"/>
      <c r="BJ58" s="440">
        <f t="shared" si="1"/>
        <v>0</v>
      </c>
      <c r="BK58" s="440">
        <f t="shared" si="0"/>
        <v>0</v>
      </c>
      <c r="BL58" s="440">
        <f t="shared" si="0"/>
        <v>0</v>
      </c>
    </row>
    <row r="59" spans="1:64" ht="15.6" x14ac:dyDescent="0.25">
      <c r="A59" s="435" t="s">
        <v>556</v>
      </c>
      <c r="B59" s="436" t="s">
        <v>557</v>
      </c>
      <c r="C59" s="436" t="s">
        <v>215</v>
      </c>
      <c r="D59" s="437">
        <v>16.5</v>
      </c>
      <c r="E59" s="439">
        <v>54894400</v>
      </c>
      <c r="F59" s="439">
        <v>55484170</v>
      </c>
      <c r="G59" s="438">
        <v>56099670</v>
      </c>
      <c r="H59" s="439">
        <v>14652000</v>
      </c>
      <c r="I59" s="439">
        <v>14811239</v>
      </c>
      <c r="J59" s="438">
        <v>14977424</v>
      </c>
      <c r="K59" s="439">
        <v>21102000</v>
      </c>
      <c r="L59" s="439">
        <v>22102000</v>
      </c>
      <c r="M59" s="439">
        <v>22102000</v>
      </c>
      <c r="N59" s="439"/>
      <c r="O59" s="439"/>
      <c r="P59" s="439"/>
      <c r="Q59" s="439"/>
      <c r="R59" s="439"/>
      <c r="S59" s="439"/>
      <c r="T59" s="439">
        <v>1200000</v>
      </c>
      <c r="U59" s="439">
        <v>1200000</v>
      </c>
      <c r="V59" s="439">
        <v>1200000</v>
      </c>
      <c r="W59" s="439"/>
      <c r="X59" s="439"/>
      <c r="Y59" s="439"/>
      <c r="Z59" s="439"/>
      <c r="AA59" s="439"/>
      <c r="AB59" s="439"/>
      <c r="AC59" s="439"/>
      <c r="AD59" s="439"/>
      <c r="AE59" s="439"/>
      <c r="AF59" s="435" t="s">
        <v>556</v>
      </c>
      <c r="AG59" s="436" t="s">
        <v>557</v>
      </c>
      <c r="AH59" s="436" t="s">
        <v>215</v>
      </c>
      <c r="AI59" s="439">
        <v>500000</v>
      </c>
      <c r="AJ59" s="439">
        <v>2266000</v>
      </c>
      <c r="AK59" s="439">
        <v>2266000</v>
      </c>
      <c r="AL59" s="439"/>
      <c r="AM59" s="439"/>
      <c r="AN59" s="439"/>
      <c r="AO59" s="439"/>
      <c r="AP59" s="439"/>
      <c r="AQ59" s="439"/>
      <c r="AR59" s="439"/>
      <c r="AS59" s="439"/>
      <c r="AT59" s="439"/>
      <c r="AU59" s="439"/>
      <c r="AV59" s="439"/>
      <c r="AW59" s="439"/>
      <c r="AX59" s="439"/>
      <c r="AY59" s="439"/>
      <c r="AZ59" s="439"/>
      <c r="BA59" s="439"/>
      <c r="BB59" s="439"/>
      <c r="BC59" s="439"/>
      <c r="BD59" s="439"/>
      <c r="BE59" s="439"/>
      <c r="BF59" s="439"/>
      <c r="BG59" s="439"/>
      <c r="BH59" s="439"/>
      <c r="BI59" s="439"/>
      <c r="BJ59" s="440">
        <f t="shared" si="1"/>
        <v>92348400</v>
      </c>
      <c r="BK59" s="440">
        <f t="shared" si="0"/>
        <v>95863409</v>
      </c>
      <c r="BL59" s="440">
        <f t="shared" si="0"/>
        <v>96645094</v>
      </c>
    </row>
    <row r="60" spans="1:64" ht="30.6" x14ac:dyDescent="0.25">
      <c r="A60" s="435" t="s">
        <v>556</v>
      </c>
      <c r="B60" s="436" t="s">
        <v>701</v>
      </c>
      <c r="C60" s="436" t="s">
        <v>677</v>
      </c>
      <c r="D60" s="437">
        <v>12.5</v>
      </c>
      <c r="E60" s="439">
        <v>41580000</v>
      </c>
      <c r="F60" s="439">
        <v>41580000</v>
      </c>
      <c r="G60" s="439">
        <v>41580000</v>
      </c>
      <c r="H60" s="439">
        <v>11099000</v>
      </c>
      <c r="I60" s="439">
        <v>11099000</v>
      </c>
      <c r="J60" s="439">
        <v>11099000</v>
      </c>
      <c r="K60" s="439"/>
      <c r="L60" s="439"/>
      <c r="M60" s="439"/>
      <c r="N60" s="439"/>
      <c r="O60" s="439"/>
      <c r="P60" s="439"/>
      <c r="Q60" s="439"/>
      <c r="R60" s="439"/>
      <c r="S60" s="439"/>
      <c r="T60" s="439"/>
      <c r="U60" s="439"/>
      <c r="V60" s="439"/>
      <c r="W60" s="439"/>
      <c r="X60" s="439"/>
      <c r="Y60" s="439"/>
      <c r="Z60" s="439"/>
      <c r="AA60" s="439"/>
      <c r="AB60" s="439"/>
      <c r="AC60" s="439"/>
      <c r="AD60" s="439"/>
      <c r="AE60" s="439"/>
      <c r="AF60" s="435" t="s">
        <v>556</v>
      </c>
      <c r="AG60" s="436" t="s">
        <v>701</v>
      </c>
      <c r="AH60" s="436" t="s">
        <v>677</v>
      </c>
      <c r="AI60" s="439"/>
      <c r="AJ60" s="439"/>
      <c r="AK60" s="439"/>
      <c r="AL60" s="439"/>
      <c r="AM60" s="439"/>
      <c r="AN60" s="439"/>
      <c r="AO60" s="439"/>
      <c r="AP60" s="439"/>
      <c r="AQ60" s="439"/>
      <c r="AR60" s="439"/>
      <c r="AS60" s="439"/>
      <c r="AT60" s="439"/>
      <c r="AU60" s="439"/>
      <c r="AV60" s="439"/>
      <c r="AW60" s="439"/>
      <c r="AX60" s="439"/>
      <c r="AY60" s="439"/>
      <c r="AZ60" s="439"/>
      <c r="BA60" s="439"/>
      <c r="BB60" s="439"/>
      <c r="BC60" s="439"/>
      <c r="BD60" s="439"/>
      <c r="BE60" s="439"/>
      <c r="BF60" s="439"/>
      <c r="BG60" s="439"/>
      <c r="BH60" s="439"/>
      <c r="BI60" s="439"/>
      <c r="BJ60" s="440">
        <f t="shared" si="1"/>
        <v>52679000</v>
      </c>
      <c r="BK60" s="440">
        <f t="shared" si="0"/>
        <v>52679000</v>
      </c>
      <c r="BL60" s="440">
        <f t="shared" si="0"/>
        <v>52679000</v>
      </c>
    </row>
    <row r="61" spans="1:64" ht="15.6" x14ac:dyDescent="0.25">
      <c r="A61" s="435" t="s">
        <v>906</v>
      </c>
      <c r="B61" s="436" t="s">
        <v>908</v>
      </c>
      <c r="C61" s="436" t="s">
        <v>215</v>
      </c>
      <c r="D61" s="437"/>
      <c r="E61" s="439"/>
      <c r="F61" s="439"/>
      <c r="G61" s="438">
        <v>669975</v>
      </c>
      <c r="H61" s="439"/>
      <c r="I61" s="439"/>
      <c r="J61" s="438">
        <v>185459</v>
      </c>
      <c r="K61" s="439"/>
      <c r="L61" s="439"/>
      <c r="M61" s="438">
        <v>71694</v>
      </c>
      <c r="N61" s="439"/>
      <c r="O61" s="439"/>
      <c r="P61" s="439"/>
      <c r="Q61" s="439"/>
      <c r="R61" s="439"/>
      <c r="S61" s="439"/>
      <c r="T61" s="439"/>
      <c r="U61" s="439"/>
      <c r="V61" s="439"/>
      <c r="W61" s="439"/>
      <c r="X61" s="439"/>
      <c r="Y61" s="439"/>
      <c r="Z61" s="439"/>
      <c r="AA61" s="439"/>
      <c r="AB61" s="438">
        <v>9638</v>
      </c>
      <c r="AC61" s="439"/>
      <c r="AD61" s="439"/>
      <c r="AE61" s="439"/>
      <c r="AF61" s="435" t="s">
        <v>906</v>
      </c>
      <c r="AG61" s="436" t="s">
        <v>908</v>
      </c>
      <c r="AH61" s="436" t="s">
        <v>215</v>
      </c>
      <c r="AI61" s="439"/>
      <c r="AJ61" s="439"/>
      <c r="AK61" s="439"/>
      <c r="AL61" s="439"/>
      <c r="AM61" s="439"/>
      <c r="AN61" s="439"/>
      <c r="AO61" s="439"/>
      <c r="AP61" s="439"/>
      <c r="AQ61" s="439"/>
      <c r="AR61" s="439"/>
      <c r="AS61" s="439"/>
      <c r="AT61" s="439"/>
      <c r="AU61" s="439"/>
      <c r="AV61" s="439"/>
      <c r="AW61" s="439"/>
      <c r="AX61" s="439"/>
      <c r="AY61" s="439"/>
      <c r="AZ61" s="439"/>
      <c r="BA61" s="439"/>
      <c r="BB61" s="439"/>
      <c r="BC61" s="439"/>
      <c r="BD61" s="439"/>
      <c r="BE61" s="439"/>
      <c r="BF61" s="439"/>
      <c r="BG61" s="439"/>
      <c r="BH61" s="439"/>
      <c r="BI61" s="439"/>
      <c r="BJ61" s="440">
        <f t="shared" si="1"/>
        <v>0</v>
      </c>
      <c r="BK61" s="440">
        <f t="shared" si="0"/>
        <v>0</v>
      </c>
      <c r="BL61" s="440">
        <f t="shared" si="0"/>
        <v>936766</v>
      </c>
    </row>
    <row r="62" spans="1:64" ht="15.6" x14ac:dyDescent="0.25">
      <c r="A62" s="435"/>
      <c r="B62" s="436"/>
      <c r="C62" s="436"/>
      <c r="D62" s="437"/>
      <c r="E62" s="439"/>
      <c r="F62" s="439"/>
      <c r="G62" s="439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  <c r="T62" s="439"/>
      <c r="U62" s="439"/>
      <c r="V62" s="439"/>
      <c r="W62" s="439"/>
      <c r="X62" s="439"/>
      <c r="Y62" s="439"/>
      <c r="Z62" s="439"/>
      <c r="AA62" s="439"/>
      <c r="AB62" s="439"/>
      <c r="AC62" s="439"/>
      <c r="AD62" s="439"/>
      <c r="AE62" s="439"/>
      <c r="AF62" s="435"/>
      <c r="AG62" s="436"/>
      <c r="AH62" s="436"/>
      <c r="AI62" s="439"/>
      <c r="AJ62" s="439"/>
      <c r="AK62" s="439"/>
      <c r="AL62" s="439"/>
      <c r="AM62" s="439"/>
      <c r="AN62" s="439"/>
      <c r="AO62" s="439"/>
      <c r="AP62" s="439"/>
      <c r="AQ62" s="439"/>
      <c r="AR62" s="439"/>
      <c r="AS62" s="439"/>
      <c r="AT62" s="439"/>
      <c r="AU62" s="439"/>
      <c r="AV62" s="439"/>
      <c r="AW62" s="439"/>
      <c r="AX62" s="439"/>
      <c r="AY62" s="439"/>
      <c r="AZ62" s="439"/>
      <c r="BA62" s="439"/>
      <c r="BB62" s="439"/>
      <c r="BC62" s="439"/>
      <c r="BD62" s="439"/>
      <c r="BE62" s="439"/>
      <c r="BF62" s="439"/>
      <c r="BG62" s="439"/>
      <c r="BH62" s="439"/>
      <c r="BI62" s="439"/>
      <c r="BJ62" s="440">
        <f t="shared" si="1"/>
        <v>0</v>
      </c>
      <c r="BK62" s="440">
        <f t="shared" si="0"/>
        <v>0</v>
      </c>
      <c r="BL62" s="440">
        <f t="shared" si="0"/>
        <v>0</v>
      </c>
    </row>
    <row r="63" spans="1:64" ht="15.6" x14ac:dyDescent="0.25">
      <c r="A63" s="668" t="s">
        <v>702</v>
      </c>
      <c r="B63" s="668"/>
      <c r="C63" s="477"/>
      <c r="D63" s="453">
        <f t="shared" ref="D63:AC63" si="24">SUM(D59:D62)</f>
        <v>29</v>
      </c>
      <c r="E63" s="453">
        <f>SUM(E59:E62)</f>
        <v>96474400</v>
      </c>
      <c r="F63" s="453">
        <f t="shared" si="24"/>
        <v>97064170</v>
      </c>
      <c r="G63" s="453">
        <f t="shared" ref="G63" si="25">SUM(G59:G62)</f>
        <v>98349645</v>
      </c>
      <c r="H63" s="453">
        <f>SUM(H59:H62)</f>
        <v>25751000</v>
      </c>
      <c r="I63" s="453">
        <f t="shared" si="24"/>
        <v>25910239</v>
      </c>
      <c r="J63" s="453">
        <f t="shared" si="24"/>
        <v>26261883</v>
      </c>
      <c r="K63" s="453">
        <f>SUM(K59:K62)</f>
        <v>21102000</v>
      </c>
      <c r="L63" s="453">
        <f t="shared" si="24"/>
        <v>22102000</v>
      </c>
      <c r="M63" s="453">
        <f t="shared" si="24"/>
        <v>22173694</v>
      </c>
      <c r="N63" s="453">
        <f>SUM(N59:N62)</f>
        <v>0</v>
      </c>
      <c r="O63" s="453">
        <f t="shared" si="24"/>
        <v>0</v>
      </c>
      <c r="P63" s="453">
        <f t="shared" si="24"/>
        <v>0</v>
      </c>
      <c r="Q63" s="453">
        <f>SUM(Q59:Q62)</f>
        <v>0</v>
      </c>
      <c r="R63" s="453">
        <f t="shared" si="24"/>
        <v>0</v>
      </c>
      <c r="S63" s="453">
        <f t="shared" si="24"/>
        <v>0</v>
      </c>
      <c r="T63" s="453">
        <f>SUM(T59:T62)</f>
        <v>1200000</v>
      </c>
      <c r="U63" s="453">
        <f t="shared" si="24"/>
        <v>1200000</v>
      </c>
      <c r="V63" s="453">
        <f t="shared" si="24"/>
        <v>1200000</v>
      </c>
      <c r="W63" s="453">
        <f>SUM(W59:W62)</f>
        <v>0</v>
      </c>
      <c r="X63" s="453">
        <f t="shared" si="24"/>
        <v>0</v>
      </c>
      <c r="Y63" s="453">
        <f t="shared" si="24"/>
        <v>0</v>
      </c>
      <c r="Z63" s="453">
        <f>SUM(Z59:Z62)</f>
        <v>0</v>
      </c>
      <c r="AA63" s="453">
        <f t="shared" si="24"/>
        <v>0</v>
      </c>
      <c r="AB63" s="453">
        <f t="shared" si="24"/>
        <v>9638</v>
      </c>
      <c r="AC63" s="453">
        <f t="shared" si="24"/>
        <v>0</v>
      </c>
      <c r="AD63" s="453">
        <f t="shared" ref="AD63:BH63" si="26">SUM(AD59:AD62)</f>
        <v>0</v>
      </c>
      <c r="AE63" s="453">
        <f t="shared" ref="AE63" si="27">SUM(AE59:AE62)</f>
        <v>0</v>
      </c>
      <c r="AF63" s="664" t="s">
        <v>702</v>
      </c>
      <c r="AG63" s="664"/>
      <c r="AH63" s="557"/>
      <c r="AI63" s="453">
        <f>SUM(AI59:AI62)</f>
        <v>500000</v>
      </c>
      <c r="AJ63" s="453">
        <f>'5.számú melléklet '!E54</f>
        <v>2266000</v>
      </c>
      <c r="AK63" s="453">
        <f t="shared" ref="AK63" si="28">SUM(AK59:AK62)</f>
        <v>2266000</v>
      </c>
      <c r="AL63" s="453">
        <f>SUM(AL59:AL62)</f>
        <v>0</v>
      </c>
      <c r="AM63" s="453">
        <f t="shared" si="26"/>
        <v>0</v>
      </c>
      <c r="AN63" s="453">
        <f t="shared" ref="AN63" si="29">SUM(AN59:AN62)</f>
        <v>0</v>
      </c>
      <c r="AO63" s="453">
        <f>SUM(AO59:AO62)</f>
        <v>0</v>
      </c>
      <c r="AP63" s="453">
        <f t="shared" si="26"/>
        <v>0</v>
      </c>
      <c r="AQ63" s="453">
        <f t="shared" ref="AQ63" si="30">SUM(AQ59:AQ62)</f>
        <v>0</v>
      </c>
      <c r="AR63" s="453">
        <f>SUM(AR59:AR62)</f>
        <v>0</v>
      </c>
      <c r="AS63" s="453">
        <f t="shared" si="26"/>
        <v>0</v>
      </c>
      <c r="AT63" s="453">
        <f t="shared" ref="AT63" si="31">SUM(AT59:AT62)</f>
        <v>0</v>
      </c>
      <c r="AU63" s="453">
        <f>SUM(AU59:AU62)</f>
        <v>0</v>
      </c>
      <c r="AV63" s="453">
        <f t="shared" si="26"/>
        <v>0</v>
      </c>
      <c r="AW63" s="453">
        <f t="shared" ref="AW63" si="32">SUM(AW59:AW62)</f>
        <v>0</v>
      </c>
      <c r="AX63" s="453">
        <f>SUM(AX59:AX62)</f>
        <v>0</v>
      </c>
      <c r="AY63" s="453">
        <f t="shared" si="26"/>
        <v>0</v>
      </c>
      <c r="AZ63" s="453">
        <f t="shared" ref="AZ63" si="33">SUM(AZ59:AZ62)</f>
        <v>0</v>
      </c>
      <c r="BA63" s="453">
        <f t="shared" si="26"/>
        <v>0</v>
      </c>
      <c r="BB63" s="453">
        <f t="shared" si="26"/>
        <v>0</v>
      </c>
      <c r="BC63" s="453">
        <f t="shared" ref="BC63" si="34">SUM(BC59:BC62)</f>
        <v>0</v>
      </c>
      <c r="BD63" s="453">
        <f t="shared" si="26"/>
        <v>0</v>
      </c>
      <c r="BE63" s="453">
        <f t="shared" si="26"/>
        <v>0</v>
      </c>
      <c r="BF63" s="453">
        <f t="shared" ref="BF63" si="35">SUM(BF59:BF62)</f>
        <v>0</v>
      </c>
      <c r="BG63" s="453">
        <f t="shared" si="26"/>
        <v>0</v>
      </c>
      <c r="BH63" s="453">
        <f t="shared" si="26"/>
        <v>0</v>
      </c>
      <c r="BI63" s="453">
        <f t="shared" ref="BI63" si="36">SUM(BI59:BI62)</f>
        <v>0</v>
      </c>
      <c r="BJ63" s="453">
        <f t="shared" si="1"/>
        <v>145027400</v>
      </c>
      <c r="BK63" s="453">
        <f t="shared" si="0"/>
        <v>148542409</v>
      </c>
      <c r="BL63" s="453">
        <f t="shared" si="0"/>
        <v>150260860</v>
      </c>
    </row>
    <row r="64" spans="1:64" ht="15.6" x14ac:dyDescent="0.25">
      <c r="A64" s="363"/>
      <c r="B64" s="427" t="s">
        <v>670</v>
      </c>
      <c r="C64" s="427"/>
      <c r="D64" s="428"/>
      <c r="E64" s="458"/>
      <c r="F64" s="458"/>
      <c r="G64" s="458"/>
      <c r="H64" s="456"/>
      <c r="I64" s="456"/>
      <c r="J64" s="458"/>
      <c r="K64" s="456"/>
      <c r="L64" s="456"/>
      <c r="M64" s="458"/>
      <c r="N64" s="456"/>
      <c r="O64" s="456"/>
      <c r="P64" s="458"/>
      <c r="Q64" s="456"/>
      <c r="R64" s="456"/>
      <c r="S64" s="458"/>
      <c r="T64" s="440"/>
      <c r="U64" s="440"/>
      <c r="V64" s="458"/>
      <c r="W64" s="440"/>
      <c r="X64" s="440"/>
      <c r="Y64" s="458"/>
      <c r="Z64" s="440"/>
      <c r="AA64" s="440"/>
      <c r="AB64" s="440"/>
      <c r="AC64" s="440"/>
      <c r="AD64" s="440"/>
      <c r="AE64" s="458"/>
      <c r="AF64" s="537"/>
      <c r="AG64" s="427" t="s">
        <v>670</v>
      </c>
      <c r="AH64" s="427"/>
      <c r="AI64" s="440"/>
      <c r="AJ64" s="440"/>
      <c r="AK64" s="458"/>
      <c r="AL64" s="440"/>
      <c r="AM64" s="440"/>
      <c r="AN64" s="458"/>
      <c r="AO64" s="458"/>
      <c r="AP64" s="458"/>
      <c r="AQ64" s="458"/>
      <c r="AR64" s="440"/>
      <c r="AS64" s="440"/>
      <c r="AT64" s="458"/>
      <c r="AU64" s="440"/>
      <c r="AV64" s="440"/>
      <c r="AW64" s="458"/>
      <c r="AX64" s="440"/>
      <c r="AY64" s="440"/>
      <c r="AZ64" s="458"/>
      <c r="BA64" s="440"/>
      <c r="BB64" s="440"/>
      <c r="BC64" s="458"/>
      <c r="BD64" s="440"/>
      <c r="BE64" s="440"/>
      <c r="BF64" s="458"/>
      <c r="BG64" s="440"/>
      <c r="BH64" s="440"/>
      <c r="BI64" s="458"/>
      <c r="BJ64" s="440">
        <f t="shared" si="1"/>
        <v>0</v>
      </c>
      <c r="BK64" s="440">
        <f t="shared" si="0"/>
        <v>0</v>
      </c>
      <c r="BL64" s="440">
        <f t="shared" si="0"/>
        <v>0</v>
      </c>
    </row>
    <row r="65" spans="1:64" ht="15.6" x14ac:dyDescent="0.25">
      <c r="A65" s="435" t="s">
        <v>560</v>
      </c>
      <c r="B65" s="442" t="s">
        <v>561</v>
      </c>
      <c r="C65" s="436" t="s">
        <v>215</v>
      </c>
      <c r="D65" s="437"/>
      <c r="E65" s="461"/>
      <c r="F65" s="461"/>
      <c r="G65" s="461"/>
      <c r="H65" s="461"/>
      <c r="I65" s="461"/>
      <c r="J65" s="461"/>
      <c r="K65" s="461">
        <v>2045000</v>
      </c>
      <c r="L65" s="461">
        <v>2045000</v>
      </c>
      <c r="M65" s="461">
        <v>2045000</v>
      </c>
      <c r="N65" s="461"/>
      <c r="O65" s="461"/>
      <c r="P65" s="461"/>
      <c r="Q65" s="461"/>
      <c r="R65" s="461"/>
      <c r="S65" s="461"/>
      <c r="T65" s="439"/>
      <c r="U65" s="439"/>
      <c r="V65" s="461"/>
      <c r="W65" s="439"/>
      <c r="X65" s="439"/>
      <c r="Y65" s="461"/>
      <c r="Z65" s="439"/>
      <c r="AA65" s="439"/>
      <c r="AB65" s="439"/>
      <c r="AC65" s="439"/>
      <c r="AD65" s="439"/>
      <c r="AE65" s="461"/>
      <c r="AF65" s="435" t="s">
        <v>560</v>
      </c>
      <c r="AG65" s="442" t="s">
        <v>561</v>
      </c>
      <c r="AH65" s="436" t="s">
        <v>215</v>
      </c>
      <c r="AI65" s="439"/>
      <c r="AJ65" s="439"/>
      <c r="AK65" s="461"/>
      <c r="AL65" s="440"/>
      <c r="AM65" s="440"/>
      <c r="AN65" s="461"/>
      <c r="AO65" s="440"/>
      <c r="AP65" s="440"/>
      <c r="AQ65" s="461"/>
      <c r="AR65" s="440"/>
      <c r="AS65" s="440"/>
      <c r="AT65" s="461"/>
      <c r="AU65" s="440"/>
      <c r="AV65" s="440"/>
      <c r="AW65" s="461"/>
      <c r="AX65" s="440"/>
      <c r="AY65" s="440"/>
      <c r="AZ65" s="461"/>
      <c r="BA65" s="440"/>
      <c r="BB65" s="440"/>
      <c r="BC65" s="461"/>
      <c r="BD65" s="440"/>
      <c r="BE65" s="440"/>
      <c r="BF65" s="461"/>
      <c r="BG65" s="440"/>
      <c r="BH65" s="440"/>
      <c r="BI65" s="461"/>
      <c r="BJ65" s="440">
        <f t="shared" si="1"/>
        <v>2045000</v>
      </c>
      <c r="BK65" s="440">
        <f t="shared" si="0"/>
        <v>2045000</v>
      </c>
      <c r="BL65" s="440">
        <f t="shared" si="0"/>
        <v>2045000</v>
      </c>
    </row>
    <row r="66" spans="1:64" ht="15.6" x14ac:dyDescent="0.25">
      <c r="A66" s="435" t="s">
        <v>657</v>
      </c>
      <c r="B66" s="436" t="s">
        <v>658</v>
      </c>
      <c r="C66" s="436" t="s">
        <v>215</v>
      </c>
      <c r="D66" s="437"/>
      <c r="E66" s="439">
        <v>6047000</v>
      </c>
      <c r="F66" s="439">
        <v>6047000</v>
      </c>
      <c r="G66" s="439">
        <v>6047000</v>
      </c>
      <c r="H66" s="439">
        <v>1458000</v>
      </c>
      <c r="I66" s="439">
        <v>1458000</v>
      </c>
      <c r="J66" s="439">
        <v>1458000</v>
      </c>
      <c r="K66" s="439">
        <v>18960463</v>
      </c>
      <c r="L66" s="439">
        <v>18960463</v>
      </c>
      <c r="M66" s="439">
        <v>18960463</v>
      </c>
      <c r="N66" s="439"/>
      <c r="O66" s="439"/>
      <c r="P66" s="439"/>
      <c r="Q66" s="439"/>
      <c r="R66" s="439"/>
      <c r="S66" s="439"/>
      <c r="T66" s="439"/>
      <c r="U66" s="439"/>
      <c r="V66" s="439"/>
      <c r="W66" s="439"/>
      <c r="X66" s="439"/>
      <c r="Y66" s="439"/>
      <c r="Z66" s="439"/>
      <c r="AA66" s="439"/>
      <c r="AB66" s="439"/>
      <c r="AC66" s="439"/>
      <c r="AD66" s="439"/>
      <c r="AE66" s="439"/>
      <c r="AF66" s="435" t="s">
        <v>657</v>
      </c>
      <c r="AG66" s="436" t="s">
        <v>658</v>
      </c>
      <c r="AH66" s="436" t="s">
        <v>215</v>
      </c>
      <c r="AI66" s="439"/>
      <c r="AJ66" s="439"/>
      <c r="AK66" s="439"/>
      <c r="AL66" s="440"/>
      <c r="AM66" s="440"/>
      <c r="AN66" s="439"/>
      <c r="AO66" s="440"/>
      <c r="AP66" s="440"/>
      <c r="AQ66" s="439"/>
      <c r="AR66" s="440"/>
      <c r="AS66" s="440"/>
      <c r="AT66" s="439"/>
      <c r="AU66" s="440"/>
      <c r="AV66" s="440"/>
      <c r="AW66" s="439"/>
      <c r="AX66" s="440"/>
      <c r="AY66" s="440"/>
      <c r="AZ66" s="439"/>
      <c r="BA66" s="440"/>
      <c r="BB66" s="440"/>
      <c r="BC66" s="439"/>
      <c r="BD66" s="440"/>
      <c r="BE66" s="440"/>
      <c r="BF66" s="439"/>
      <c r="BG66" s="440"/>
      <c r="BH66" s="440"/>
      <c r="BI66" s="439"/>
      <c r="BJ66" s="440">
        <f t="shared" si="1"/>
        <v>26465463</v>
      </c>
      <c r="BK66" s="440">
        <f t="shared" si="0"/>
        <v>26465463</v>
      </c>
      <c r="BL66" s="440">
        <f t="shared" si="0"/>
        <v>26465463</v>
      </c>
    </row>
    <row r="67" spans="1:64" ht="15.6" x14ac:dyDescent="0.25">
      <c r="A67" s="435" t="s">
        <v>564</v>
      </c>
      <c r="B67" s="436" t="s">
        <v>565</v>
      </c>
      <c r="C67" s="441" t="s">
        <v>215</v>
      </c>
      <c r="D67" s="431"/>
      <c r="E67" s="461"/>
      <c r="F67" s="461"/>
      <c r="G67" s="461"/>
      <c r="H67" s="461"/>
      <c r="I67" s="461"/>
      <c r="J67" s="461"/>
      <c r="K67" s="461"/>
      <c r="L67" s="461"/>
      <c r="M67" s="461"/>
      <c r="N67" s="461"/>
      <c r="O67" s="461"/>
      <c r="P67" s="461"/>
      <c r="Q67" s="461"/>
      <c r="R67" s="461"/>
      <c r="S67" s="461"/>
      <c r="T67" s="439"/>
      <c r="U67" s="439"/>
      <c r="V67" s="461"/>
      <c r="W67" s="439"/>
      <c r="X67" s="439"/>
      <c r="Y67" s="461"/>
      <c r="Z67" s="439"/>
      <c r="AA67" s="439"/>
      <c r="AB67" s="439"/>
      <c r="AC67" s="439"/>
      <c r="AD67" s="439"/>
      <c r="AE67" s="461"/>
      <c r="AF67" s="435" t="s">
        <v>564</v>
      </c>
      <c r="AG67" s="436" t="s">
        <v>565</v>
      </c>
      <c r="AH67" s="436" t="s">
        <v>215</v>
      </c>
      <c r="AI67" s="439"/>
      <c r="AJ67" s="439"/>
      <c r="AK67" s="461"/>
      <c r="AL67" s="440"/>
      <c r="AM67" s="440"/>
      <c r="AN67" s="461"/>
      <c r="AO67" s="440"/>
      <c r="AP67" s="440"/>
      <c r="AQ67" s="461"/>
      <c r="AR67" s="440"/>
      <c r="AS67" s="440"/>
      <c r="AT67" s="461"/>
      <c r="AU67" s="440"/>
      <c r="AV67" s="440"/>
      <c r="AW67" s="461"/>
      <c r="AX67" s="440"/>
      <c r="AY67" s="440"/>
      <c r="AZ67" s="461"/>
      <c r="BA67" s="440"/>
      <c r="BB67" s="440"/>
      <c r="BC67" s="461"/>
      <c r="BD67" s="440"/>
      <c r="BE67" s="440"/>
      <c r="BF67" s="461"/>
      <c r="BG67" s="440"/>
      <c r="BH67" s="440"/>
      <c r="BI67" s="461"/>
      <c r="BJ67" s="440">
        <f t="shared" si="1"/>
        <v>0</v>
      </c>
      <c r="BK67" s="440">
        <f t="shared" si="0"/>
        <v>0</v>
      </c>
      <c r="BL67" s="440">
        <f t="shared" si="0"/>
        <v>0</v>
      </c>
    </row>
    <row r="68" spans="1:64" ht="15.6" x14ac:dyDescent="0.25">
      <c r="A68" s="435" t="s">
        <v>661</v>
      </c>
      <c r="B68" s="436" t="s">
        <v>703</v>
      </c>
      <c r="C68" s="436" t="s">
        <v>215</v>
      </c>
      <c r="D68" s="437"/>
      <c r="E68" s="461"/>
      <c r="F68" s="461"/>
      <c r="G68" s="461"/>
      <c r="H68" s="461"/>
      <c r="I68" s="461"/>
      <c r="J68" s="461"/>
      <c r="K68" s="461"/>
      <c r="L68" s="461"/>
      <c r="M68" s="461"/>
      <c r="N68" s="461"/>
      <c r="O68" s="461"/>
      <c r="P68" s="461"/>
      <c r="Q68" s="461"/>
      <c r="R68" s="461"/>
      <c r="S68" s="461"/>
      <c r="T68" s="439"/>
      <c r="U68" s="439"/>
      <c r="V68" s="461"/>
      <c r="W68" s="439"/>
      <c r="X68" s="439"/>
      <c r="Y68" s="461"/>
      <c r="Z68" s="439"/>
      <c r="AA68" s="439"/>
      <c r="AB68" s="439"/>
      <c r="AC68" s="439"/>
      <c r="AD68" s="439"/>
      <c r="AE68" s="461"/>
      <c r="AF68" s="435" t="s">
        <v>661</v>
      </c>
      <c r="AG68" s="436" t="s">
        <v>703</v>
      </c>
      <c r="AH68" s="436" t="s">
        <v>215</v>
      </c>
      <c r="AI68" s="439"/>
      <c r="AJ68" s="439"/>
      <c r="AK68" s="461"/>
      <c r="AL68" s="440"/>
      <c r="AM68" s="440"/>
      <c r="AN68" s="461"/>
      <c r="AO68" s="440"/>
      <c r="AP68" s="440"/>
      <c r="AQ68" s="461"/>
      <c r="AR68" s="440"/>
      <c r="AS68" s="440"/>
      <c r="AT68" s="461"/>
      <c r="AU68" s="440"/>
      <c r="AV68" s="440"/>
      <c r="AW68" s="461"/>
      <c r="AX68" s="440"/>
      <c r="AY68" s="440"/>
      <c r="AZ68" s="461"/>
      <c r="BA68" s="440"/>
      <c r="BB68" s="440"/>
      <c r="BC68" s="461"/>
      <c r="BD68" s="440"/>
      <c r="BE68" s="440"/>
      <c r="BF68" s="461"/>
      <c r="BG68" s="440"/>
      <c r="BH68" s="440"/>
      <c r="BI68" s="461"/>
      <c r="BJ68" s="440">
        <f t="shared" si="1"/>
        <v>0</v>
      </c>
      <c r="BK68" s="440">
        <f t="shared" si="0"/>
        <v>0</v>
      </c>
      <c r="BL68" s="440">
        <f t="shared" si="0"/>
        <v>0</v>
      </c>
    </row>
    <row r="69" spans="1:64" ht="15.6" x14ac:dyDescent="0.25">
      <c r="A69" s="435" t="s">
        <v>626</v>
      </c>
      <c r="B69" s="436" t="s">
        <v>664</v>
      </c>
      <c r="C69" s="436" t="s">
        <v>215</v>
      </c>
      <c r="D69" s="437">
        <v>10.7</v>
      </c>
      <c r="E69" s="461">
        <v>35290000</v>
      </c>
      <c r="F69" s="461">
        <v>35550362</v>
      </c>
      <c r="G69" s="576">
        <v>35611162</v>
      </c>
      <c r="H69" s="461">
        <v>9692000</v>
      </c>
      <c r="I69" s="461">
        <v>9761918</v>
      </c>
      <c r="J69" s="576">
        <v>9778334</v>
      </c>
      <c r="K69" s="461">
        <v>1699000</v>
      </c>
      <c r="L69" s="461">
        <v>1699000</v>
      </c>
      <c r="M69" s="461">
        <v>1699000</v>
      </c>
      <c r="N69" s="461"/>
      <c r="O69" s="461"/>
      <c r="P69" s="461"/>
      <c r="Q69" s="461"/>
      <c r="R69" s="461"/>
      <c r="S69" s="461"/>
      <c r="T69" s="439"/>
      <c r="U69" s="439"/>
      <c r="V69" s="461"/>
      <c r="W69" s="439"/>
      <c r="X69" s="439"/>
      <c r="Y69" s="461"/>
      <c r="Z69" s="439"/>
      <c r="AA69" s="439"/>
      <c r="AB69" s="439"/>
      <c r="AC69" s="439"/>
      <c r="AD69" s="439"/>
      <c r="AE69" s="461"/>
      <c r="AF69" s="435" t="s">
        <v>626</v>
      </c>
      <c r="AG69" s="436" t="s">
        <v>664</v>
      </c>
      <c r="AH69" s="436" t="s">
        <v>215</v>
      </c>
      <c r="AI69" s="439"/>
      <c r="AJ69" s="439"/>
      <c r="AK69" s="461"/>
      <c r="AL69" s="440"/>
      <c r="AM69" s="440"/>
      <c r="AN69" s="461"/>
      <c r="AO69" s="440"/>
      <c r="AP69" s="440"/>
      <c r="AQ69" s="461"/>
      <c r="AR69" s="440"/>
      <c r="AS69" s="440"/>
      <c r="AT69" s="461"/>
      <c r="AU69" s="440"/>
      <c r="AV69" s="440"/>
      <c r="AW69" s="461"/>
      <c r="AX69" s="440"/>
      <c r="AY69" s="440"/>
      <c r="AZ69" s="461"/>
      <c r="BA69" s="440"/>
      <c r="BB69" s="440"/>
      <c r="BC69" s="461"/>
      <c r="BD69" s="440"/>
      <c r="BE69" s="440"/>
      <c r="BF69" s="461"/>
      <c r="BG69" s="440"/>
      <c r="BH69" s="440"/>
      <c r="BI69" s="461"/>
      <c r="BJ69" s="440">
        <f t="shared" si="1"/>
        <v>46681000</v>
      </c>
      <c r="BK69" s="440">
        <f t="shared" ref="BK69:BL84" si="37">SUM(F69+I69+L69+O69+R69+U69+X69+AA69+AD69+AJ69+AM69+AP69+AS69+AV69+AY69+BB69+BE69+BH69)</f>
        <v>47011280</v>
      </c>
      <c r="BL69" s="440">
        <f t="shared" si="37"/>
        <v>47088496</v>
      </c>
    </row>
    <row r="70" spans="1:64" ht="15.6" x14ac:dyDescent="0.25">
      <c r="A70" s="435" t="s">
        <v>628</v>
      </c>
      <c r="B70" s="436" t="s">
        <v>665</v>
      </c>
      <c r="C70" s="436" t="s">
        <v>215</v>
      </c>
      <c r="D70" s="437">
        <v>3</v>
      </c>
      <c r="E70" s="461">
        <v>4930000</v>
      </c>
      <c r="F70" s="461">
        <v>4974800</v>
      </c>
      <c r="G70" s="576">
        <v>5064400</v>
      </c>
      <c r="H70" s="461">
        <v>1593000</v>
      </c>
      <c r="I70" s="461">
        <v>1605096</v>
      </c>
      <c r="J70" s="576">
        <v>1629288</v>
      </c>
      <c r="K70" s="461">
        <v>3330000</v>
      </c>
      <c r="L70" s="461">
        <v>3330000</v>
      </c>
      <c r="M70" s="461">
        <v>3330000</v>
      </c>
      <c r="N70" s="461"/>
      <c r="O70" s="461"/>
      <c r="P70" s="461"/>
      <c r="Q70" s="461"/>
      <c r="R70" s="461"/>
      <c r="S70" s="461"/>
      <c r="T70" s="439"/>
      <c r="U70" s="439"/>
      <c r="V70" s="461"/>
      <c r="W70" s="439"/>
      <c r="X70" s="439"/>
      <c r="Y70" s="461"/>
      <c r="Z70" s="439"/>
      <c r="AA70" s="439"/>
      <c r="AB70" s="439"/>
      <c r="AC70" s="439"/>
      <c r="AD70" s="439"/>
      <c r="AE70" s="461"/>
      <c r="AF70" s="435" t="s">
        <v>628</v>
      </c>
      <c r="AG70" s="436" t="s">
        <v>665</v>
      </c>
      <c r="AH70" s="436" t="s">
        <v>215</v>
      </c>
      <c r="AI70" s="439"/>
      <c r="AJ70" s="439">
        <v>1460000</v>
      </c>
      <c r="AK70" s="439">
        <v>1460000</v>
      </c>
      <c r="AL70" s="440"/>
      <c r="AM70" s="440"/>
      <c r="AN70" s="461"/>
      <c r="AO70" s="440"/>
      <c r="AP70" s="440"/>
      <c r="AQ70" s="461"/>
      <c r="AR70" s="440"/>
      <c r="AS70" s="440"/>
      <c r="AT70" s="461"/>
      <c r="AU70" s="440"/>
      <c r="AV70" s="440"/>
      <c r="AW70" s="461"/>
      <c r="AX70" s="440"/>
      <c r="AY70" s="440"/>
      <c r="AZ70" s="461"/>
      <c r="BA70" s="440"/>
      <c r="BB70" s="440"/>
      <c r="BC70" s="461"/>
      <c r="BD70" s="440"/>
      <c r="BE70" s="440"/>
      <c r="BF70" s="461"/>
      <c r="BG70" s="440"/>
      <c r="BH70" s="440"/>
      <c r="BI70" s="461"/>
      <c r="BJ70" s="440">
        <f t="shared" ref="BJ70:BJ84" si="38">SUM(E70+H70+K70+N70+Q70+T70+W70+Z70+AC70+AI70+AL70+AO70+AR70+AU70+AX70+BA70+BD70+BG70)</f>
        <v>9853000</v>
      </c>
      <c r="BK70" s="440">
        <f t="shared" si="37"/>
        <v>11369896</v>
      </c>
      <c r="BL70" s="440">
        <f t="shared" si="37"/>
        <v>11483688</v>
      </c>
    </row>
    <row r="71" spans="1:64" ht="31.5" customHeight="1" x14ac:dyDescent="0.25">
      <c r="A71" s="435" t="s">
        <v>629</v>
      </c>
      <c r="B71" s="436" t="s">
        <v>630</v>
      </c>
      <c r="C71" s="436" t="s">
        <v>215</v>
      </c>
      <c r="D71" s="437">
        <v>7</v>
      </c>
      <c r="E71" s="461">
        <v>5214000</v>
      </c>
      <c r="F71" s="461">
        <v>5265678</v>
      </c>
      <c r="G71" s="576">
        <v>5311278</v>
      </c>
      <c r="H71" s="461">
        <v>1455000</v>
      </c>
      <c r="I71" s="461">
        <v>1468953</v>
      </c>
      <c r="J71" s="576">
        <v>1481265</v>
      </c>
      <c r="K71" s="461">
        <v>18937000</v>
      </c>
      <c r="L71" s="461">
        <v>19867000</v>
      </c>
      <c r="M71" s="461">
        <v>19867000</v>
      </c>
      <c r="N71" s="461"/>
      <c r="O71" s="461"/>
      <c r="P71" s="461"/>
      <c r="Q71" s="461"/>
      <c r="R71" s="461"/>
      <c r="S71" s="461"/>
      <c r="T71" s="439"/>
      <c r="U71" s="439"/>
      <c r="V71" s="461"/>
      <c r="W71" s="439"/>
      <c r="X71" s="439"/>
      <c r="Y71" s="461"/>
      <c r="Z71" s="439"/>
      <c r="AA71" s="439"/>
      <c r="AB71" s="439"/>
      <c r="AC71" s="439"/>
      <c r="AD71" s="439"/>
      <c r="AE71" s="461"/>
      <c r="AF71" s="435" t="s">
        <v>629</v>
      </c>
      <c r="AG71" s="436" t="s">
        <v>630</v>
      </c>
      <c r="AH71" s="436" t="s">
        <v>215</v>
      </c>
      <c r="AI71" s="439">
        <v>300000</v>
      </c>
      <c r="AJ71" s="439">
        <v>800000</v>
      </c>
      <c r="AK71" s="439">
        <v>800000</v>
      </c>
      <c r="AL71" s="440"/>
      <c r="AM71" s="440"/>
      <c r="AN71" s="461"/>
      <c r="AO71" s="440"/>
      <c r="AP71" s="440"/>
      <c r="AQ71" s="461"/>
      <c r="AR71" s="440"/>
      <c r="AS71" s="440"/>
      <c r="AT71" s="461"/>
      <c r="AU71" s="440"/>
      <c r="AV71" s="440"/>
      <c r="AW71" s="461"/>
      <c r="AX71" s="440"/>
      <c r="AY71" s="440"/>
      <c r="AZ71" s="461"/>
      <c r="BA71" s="440"/>
      <c r="BB71" s="440"/>
      <c r="BC71" s="461"/>
      <c r="BD71" s="440"/>
      <c r="BE71" s="440"/>
      <c r="BF71" s="461"/>
      <c r="BG71" s="440"/>
      <c r="BH71" s="440"/>
      <c r="BI71" s="461"/>
      <c r="BJ71" s="440">
        <f t="shared" si="38"/>
        <v>25906000</v>
      </c>
      <c r="BK71" s="440">
        <f t="shared" si="37"/>
        <v>27401631</v>
      </c>
      <c r="BL71" s="440">
        <f t="shared" si="37"/>
        <v>27459543</v>
      </c>
    </row>
    <row r="72" spans="1:64" ht="19.5" customHeight="1" x14ac:dyDescent="0.25">
      <c r="A72" s="435" t="s">
        <v>666</v>
      </c>
      <c r="B72" s="436" t="s">
        <v>667</v>
      </c>
      <c r="C72" s="436" t="s">
        <v>215</v>
      </c>
      <c r="D72" s="437"/>
      <c r="E72" s="461">
        <v>574000</v>
      </c>
      <c r="F72" s="461">
        <v>574000</v>
      </c>
      <c r="G72" s="461">
        <v>574000</v>
      </c>
      <c r="H72" s="461">
        <v>160000</v>
      </c>
      <c r="I72" s="461">
        <v>160000</v>
      </c>
      <c r="J72" s="461">
        <v>160000</v>
      </c>
      <c r="K72" s="461">
        <v>2061000</v>
      </c>
      <c r="L72" s="461">
        <v>2061000</v>
      </c>
      <c r="M72" s="461">
        <v>2061000</v>
      </c>
      <c r="N72" s="461"/>
      <c r="O72" s="461"/>
      <c r="P72" s="461"/>
      <c r="Q72" s="461"/>
      <c r="R72" s="461"/>
      <c r="S72" s="461"/>
      <c r="T72" s="439"/>
      <c r="U72" s="439"/>
      <c r="V72" s="461"/>
      <c r="W72" s="439"/>
      <c r="X72" s="439"/>
      <c r="Y72" s="461"/>
      <c r="Z72" s="439"/>
      <c r="AA72" s="439"/>
      <c r="AB72" s="439"/>
      <c r="AC72" s="439"/>
      <c r="AD72" s="439"/>
      <c r="AE72" s="461"/>
      <c r="AF72" s="435" t="s">
        <v>666</v>
      </c>
      <c r="AG72" s="436" t="s">
        <v>667</v>
      </c>
      <c r="AH72" s="436" t="s">
        <v>751</v>
      </c>
      <c r="AI72" s="439"/>
      <c r="AJ72" s="439"/>
      <c r="AK72" s="439"/>
      <c r="AL72" s="440"/>
      <c r="AM72" s="440"/>
      <c r="AN72" s="461"/>
      <c r="AO72" s="440"/>
      <c r="AP72" s="440"/>
      <c r="AQ72" s="461"/>
      <c r="AR72" s="440"/>
      <c r="AS72" s="440"/>
      <c r="AT72" s="461"/>
      <c r="AU72" s="440"/>
      <c r="AV72" s="440"/>
      <c r="AW72" s="461"/>
      <c r="AX72" s="440"/>
      <c r="AY72" s="440"/>
      <c r="AZ72" s="461"/>
      <c r="BA72" s="440"/>
      <c r="BB72" s="440"/>
      <c r="BC72" s="461"/>
      <c r="BD72" s="440"/>
      <c r="BE72" s="440"/>
      <c r="BF72" s="461"/>
      <c r="BG72" s="440"/>
      <c r="BH72" s="440"/>
      <c r="BI72" s="461"/>
      <c r="BJ72" s="440">
        <f t="shared" si="38"/>
        <v>2795000</v>
      </c>
      <c r="BK72" s="440">
        <f t="shared" si="37"/>
        <v>2795000</v>
      </c>
      <c r="BL72" s="440">
        <f t="shared" si="37"/>
        <v>2795000</v>
      </c>
    </row>
    <row r="73" spans="1:64" ht="15.6" x14ac:dyDescent="0.25">
      <c r="A73" s="435" t="s">
        <v>775</v>
      </c>
      <c r="B73" s="436" t="s">
        <v>635</v>
      </c>
      <c r="C73" s="436" t="s">
        <v>215</v>
      </c>
      <c r="D73" s="437">
        <v>8</v>
      </c>
      <c r="E73" s="461">
        <v>14386000</v>
      </c>
      <c r="F73" s="461">
        <v>15477196</v>
      </c>
      <c r="G73" s="576">
        <v>16531206</v>
      </c>
      <c r="H73" s="461">
        <v>3730000</v>
      </c>
      <c r="I73" s="461">
        <v>4024623</v>
      </c>
      <c r="J73" s="576">
        <v>4309207</v>
      </c>
      <c r="K73" s="461">
        <v>2293000</v>
      </c>
      <c r="L73" s="461">
        <v>2293000</v>
      </c>
      <c r="M73" s="461">
        <v>2293000</v>
      </c>
      <c r="N73" s="461"/>
      <c r="O73" s="461"/>
      <c r="P73" s="461"/>
      <c r="Q73" s="461"/>
      <c r="R73" s="461"/>
      <c r="S73" s="461"/>
      <c r="T73" s="439"/>
      <c r="U73" s="439"/>
      <c r="V73" s="461"/>
      <c r="W73" s="439"/>
      <c r="X73" s="439"/>
      <c r="Y73" s="461"/>
      <c r="Z73" s="439"/>
      <c r="AA73" s="439"/>
      <c r="AB73" s="439"/>
      <c r="AC73" s="439"/>
      <c r="AD73" s="439"/>
      <c r="AE73" s="461"/>
      <c r="AF73" s="435" t="s">
        <v>775</v>
      </c>
      <c r="AG73" s="436" t="s">
        <v>635</v>
      </c>
      <c r="AH73" s="436" t="s">
        <v>215</v>
      </c>
      <c r="AI73" s="439"/>
      <c r="AJ73" s="439">
        <v>320000</v>
      </c>
      <c r="AK73" s="439">
        <v>320000</v>
      </c>
      <c r="AL73" s="440"/>
      <c r="AM73" s="440"/>
      <c r="AN73" s="461"/>
      <c r="AO73" s="440"/>
      <c r="AP73" s="440"/>
      <c r="AQ73" s="461"/>
      <c r="AR73" s="440"/>
      <c r="AS73" s="440"/>
      <c r="AT73" s="461"/>
      <c r="AU73" s="440"/>
      <c r="AV73" s="440"/>
      <c r="AW73" s="461"/>
      <c r="AX73" s="440"/>
      <c r="AY73" s="440"/>
      <c r="AZ73" s="461"/>
      <c r="BA73" s="440"/>
      <c r="BB73" s="440"/>
      <c r="BC73" s="461"/>
      <c r="BD73" s="440"/>
      <c r="BE73" s="440"/>
      <c r="BF73" s="461"/>
      <c r="BG73" s="440"/>
      <c r="BH73" s="440"/>
      <c r="BI73" s="461"/>
      <c r="BJ73" s="440">
        <f t="shared" si="38"/>
        <v>20409000</v>
      </c>
      <c r="BK73" s="440">
        <f t="shared" si="37"/>
        <v>22114819</v>
      </c>
      <c r="BL73" s="440">
        <f t="shared" si="37"/>
        <v>23453413</v>
      </c>
    </row>
    <row r="74" spans="1:64" ht="15.6" x14ac:dyDescent="0.25">
      <c r="A74" s="435" t="s">
        <v>636</v>
      </c>
      <c r="B74" s="436" t="s">
        <v>637</v>
      </c>
      <c r="C74" s="436" t="s">
        <v>215</v>
      </c>
      <c r="D74" s="437"/>
      <c r="E74" s="461">
        <v>659000</v>
      </c>
      <c r="F74" s="461">
        <v>659000</v>
      </c>
      <c r="G74" s="461">
        <v>659000</v>
      </c>
      <c r="H74" s="461">
        <v>184000</v>
      </c>
      <c r="I74" s="461">
        <v>184000</v>
      </c>
      <c r="J74" s="461">
        <v>184000</v>
      </c>
      <c r="K74" s="461">
        <v>2342000</v>
      </c>
      <c r="L74" s="461">
        <v>2342000</v>
      </c>
      <c r="M74" s="461">
        <v>2342000</v>
      </c>
      <c r="N74" s="461"/>
      <c r="O74" s="461"/>
      <c r="P74" s="461"/>
      <c r="Q74" s="461"/>
      <c r="R74" s="461"/>
      <c r="S74" s="461"/>
      <c r="T74" s="439"/>
      <c r="U74" s="439"/>
      <c r="V74" s="461"/>
      <c r="W74" s="439"/>
      <c r="X74" s="439"/>
      <c r="Y74" s="461"/>
      <c r="Z74" s="439"/>
      <c r="AA74" s="439"/>
      <c r="AB74" s="439"/>
      <c r="AC74" s="439"/>
      <c r="AD74" s="439"/>
      <c r="AE74" s="461"/>
      <c r="AF74" s="435" t="s">
        <v>636</v>
      </c>
      <c r="AG74" s="436" t="s">
        <v>637</v>
      </c>
      <c r="AH74" s="436" t="s">
        <v>215</v>
      </c>
      <c r="AI74" s="439"/>
      <c r="AJ74" s="439"/>
      <c r="AK74" s="461"/>
      <c r="AL74" s="440"/>
      <c r="AM74" s="440"/>
      <c r="AN74" s="461"/>
      <c r="AO74" s="440"/>
      <c r="AP74" s="440"/>
      <c r="AQ74" s="461"/>
      <c r="AR74" s="440"/>
      <c r="AS74" s="440"/>
      <c r="AT74" s="461"/>
      <c r="AU74" s="440"/>
      <c r="AV74" s="440"/>
      <c r="AW74" s="461"/>
      <c r="AX74" s="440"/>
      <c r="AY74" s="440"/>
      <c r="AZ74" s="461"/>
      <c r="BA74" s="440"/>
      <c r="BB74" s="440"/>
      <c r="BC74" s="461"/>
      <c r="BD74" s="440"/>
      <c r="BE74" s="440"/>
      <c r="BF74" s="461"/>
      <c r="BG74" s="440"/>
      <c r="BH74" s="440"/>
      <c r="BI74" s="461"/>
      <c r="BJ74" s="440">
        <f t="shared" si="38"/>
        <v>3185000</v>
      </c>
      <c r="BK74" s="440">
        <f t="shared" si="37"/>
        <v>3185000</v>
      </c>
      <c r="BL74" s="440">
        <f t="shared" si="37"/>
        <v>3185000</v>
      </c>
    </row>
    <row r="75" spans="1:64" ht="15.6" x14ac:dyDescent="0.25">
      <c r="A75" s="435" t="s">
        <v>668</v>
      </c>
      <c r="B75" s="436" t="s">
        <v>704</v>
      </c>
      <c r="C75" s="436" t="s">
        <v>215</v>
      </c>
      <c r="D75" s="437"/>
      <c r="E75" s="461">
        <v>24000</v>
      </c>
      <c r="F75" s="461">
        <v>24000</v>
      </c>
      <c r="G75" s="461">
        <v>24000</v>
      </c>
      <c r="H75" s="461">
        <v>6000</v>
      </c>
      <c r="I75" s="461">
        <v>6000</v>
      </c>
      <c r="J75" s="461">
        <v>6000</v>
      </c>
      <c r="K75" s="461">
        <v>153000</v>
      </c>
      <c r="L75" s="461">
        <v>153000</v>
      </c>
      <c r="M75" s="461">
        <v>153000</v>
      </c>
      <c r="N75" s="461"/>
      <c r="O75" s="461"/>
      <c r="P75" s="461"/>
      <c r="Q75" s="461"/>
      <c r="R75" s="461"/>
      <c r="S75" s="461"/>
      <c r="T75" s="439"/>
      <c r="U75" s="439"/>
      <c r="V75" s="461"/>
      <c r="W75" s="439"/>
      <c r="X75" s="439"/>
      <c r="Y75" s="461"/>
      <c r="Z75" s="439"/>
      <c r="AA75" s="439"/>
      <c r="AB75" s="439"/>
      <c r="AC75" s="439"/>
      <c r="AD75" s="439"/>
      <c r="AE75" s="461"/>
      <c r="AF75" s="435" t="s">
        <v>668</v>
      </c>
      <c r="AG75" s="436" t="s">
        <v>704</v>
      </c>
      <c r="AH75" s="436" t="s">
        <v>215</v>
      </c>
      <c r="AI75" s="439"/>
      <c r="AJ75" s="439"/>
      <c r="AK75" s="461"/>
      <c r="AL75" s="440"/>
      <c r="AM75" s="440"/>
      <c r="AN75" s="461"/>
      <c r="AO75" s="440"/>
      <c r="AP75" s="440"/>
      <c r="AQ75" s="461"/>
      <c r="AR75" s="440"/>
      <c r="AS75" s="440"/>
      <c r="AT75" s="461"/>
      <c r="AU75" s="440"/>
      <c r="AV75" s="440"/>
      <c r="AW75" s="461"/>
      <c r="AX75" s="440"/>
      <c r="AY75" s="440"/>
      <c r="AZ75" s="461"/>
      <c r="BA75" s="440"/>
      <c r="BB75" s="440"/>
      <c r="BC75" s="461"/>
      <c r="BD75" s="440"/>
      <c r="BE75" s="440"/>
      <c r="BF75" s="461"/>
      <c r="BG75" s="440"/>
      <c r="BH75" s="440"/>
      <c r="BI75" s="461"/>
      <c r="BJ75" s="440">
        <f t="shared" si="38"/>
        <v>183000</v>
      </c>
      <c r="BK75" s="440">
        <f t="shared" si="37"/>
        <v>183000</v>
      </c>
      <c r="BL75" s="440">
        <f t="shared" si="37"/>
        <v>183000</v>
      </c>
    </row>
    <row r="76" spans="1:64" ht="15.6" x14ac:dyDescent="0.25">
      <c r="A76" s="457" t="s">
        <v>650</v>
      </c>
      <c r="B76" s="445" t="s">
        <v>651</v>
      </c>
      <c r="C76" s="445" t="s">
        <v>215</v>
      </c>
      <c r="D76" s="446"/>
      <c r="E76" s="443"/>
      <c r="F76" s="443"/>
      <c r="G76" s="443"/>
      <c r="H76" s="443"/>
      <c r="I76" s="443"/>
      <c r="J76" s="443"/>
      <c r="K76" s="443"/>
      <c r="L76" s="443"/>
      <c r="M76" s="443"/>
      <c r="N76" s="443"/>
      <c r="O76" s="443"/>
      <c r="P76" s="443"/>
      <c r="Q76" s="443"/>
      <c r="R76" s="443"/>
      <c r="S76" s="443"/>
      <c r="T76" s="443"/>
      <c r="U76" s="443"/>
      <c r="V76" s="443"/>
      <c r="W76" s="443"/>
      <c r="X76" s="443"/>
      <c r="Y76" s="443"/>
      <c r="Z76" s="443"/>
      <c r="AA76" s="443"/>
      <c r="AB76" s="443"/>
      <c r="AC76" s="443"/>
      <c r="AD76" s="443"/>
      <c r="AE76" s="443"/>
      <c r="AF76" s="457" t="s">
        <v>650</v>
      </c>
      <c r="AG76" s="445" t="s">
        <v>651</v>
      </c>
      <c r="AH76" s="445" t="s">
        <v>215</v>
      </c>
      <c r="AI76" s="443"/>
      <c r="AJ76" s="443"/>
      <c r="AK76" s="443"/>
      <c r="AL76" s="454"/>
      <c r="AM76" s="454"/>
      <c r="AN76" s="443"/>
      <c r="AO76" s="454"/>
      <c r="AP76" s="454"/>
      <c r="AQ76" s="443"/>
      <c r="AR76" s="454"/>
      <c r="AS76" s="454"/>
      <c r="AT76" s="443"/>
      <c r="AU76" s="454"/>
      <c r="AV76" s="454"/>
      <c r="AW76" s="443"/>
      <c r="AX76" s="454"/>
      <c r="AY76" s="454"/>
      <c r="AZ76" s="443"/>
      <c r="BA76" s="454"/>
      <c r="BB76" s="454"/>
      <c r="BC76" s="443"/>
      <c r="BD76" s="454"/>
      <c r="BE76" s="454"/>
      <c r="BF76" s="443"/>
      <c r="BG76" s="454"/>
      <c r="BH76" s="454"/>
      <c r="BI76" s="443"/>
      <c r="BJ76" s="440">
        <f t="shared" si="38"/>
        <v>0</v>
      </c>
      <c r="BK76" s="440">
        <f t="shared" si="37"/>
        <v>0</v>
      </c>
      <c r="BL76" s="440">
        <f t="shared" si="37"/>
        <v>0</v>
      </c>
    </row>
    <row r="77" spans="1:64" ht="15.6" x14ac:dyDescent="0.25">
      <c r="A77" s="664" t="s">
        <v>742</v>
      </c>
      <c r="B77" s="664"/>
      <c r="C77" s="478"/>
      <c r="D77" s="479">
        <f t="shared" ref="D77:BI77" si="39">SUM(D65:D76)</f>
        <v>28.7</v>
      </c>
      <c r="E77" s="453">
        <f>SUM(E65:E76)</f>
        <v>67124000</v>
      </c>
      <c r="F77" s="453">
        <f t="shared" si="39"/>
        <v>68572036</v>
      </c>
      <c r="G77" s="453">
        <f t="shared" ref="G77" si="40">SUM(G65:G76)</f>
        <v>69822046</v>
      </c>
      <c r="H77" s="453">
        <f>SUM(H65:H76)</f>
        <v>18278000</v>
      </c>
      <c r="I77" s="453">
        <f t="shared" si="39"/>
        <v>18668590</v>
      </c>
      <c r="J77" s="453">
        <f t="shared" si="39"/>
        <v>19006094</v>
      </c>
      <c r="K77" s="453">
        <f>SUM(K65:K76)</f>
        <v>51820463</v>
      </c>
      <c r="L77" s="453">
        <f t="shared" si="39"/>
        <v>52750463</v>
      </c>
      <c r="M77" s="453">
        <f t="shared" si="39"/>
        <v>52750463</v>
      </c>
      <c r="N77" s="453">
        <f>SUM(N65:N76)</f>
        <v>0</v>
      </c>
      <c r="O77" s="453">
        <f t="shared" si="39"/>
        <v>0</v>
      </c>
      <c r="P77" s="453">
        <f t="shared" si="39"/>
        <v>0</v>
      </c>
      <c r="Q77" s="453">
        <f>SUM(Q65:Q76)</f>
        <v>0</v>
      </c>
      <c r="R77" s="453">
        <f t="shared" si="39"/>
        <v>0</v>
      </c>
      <c r="S77" s="453">
        <f t="shared" si="39"/>
        <v>0</v>
      </c>
      <c r="T77" s="453">
        <f>SUM(T65:T76)</f>
        <v>0</v>
      </c>
      <c r="U77" s="453">
        <f t="shared" si="39"/>
        <v>0</v>
      </c>
      <c r="V77" s="453">
        <f t="shared" si="39"/>
        <v>0</v>
      </c>
      <c r="W77" s="453">
        <f>SUM(W65:W76)</f>
        <v>0</v>
      </c>
      <c r="X77" s="453">
        <f t="shared" si="39"/>
        <v>0</v>
      </c>
      <c r="Y77" s="453">
        <f t="shared" si="39"/>
        <v>0</v>
      </c>
      <c r="Z77" s="453">
        <f>SUM(Z65:Z76)</f>
        <v>0</v>
      </c>
      <c r="AA77" s="453">
        <f t="shared" si="39"/>
        <v>0</v>
      </c>
      <c r="AB77" s="453">
        <f t="shared" si="39"/>
        <v>0</v>
      </c>
      <c r="AC77" s="453">
        <f>SUM(AC65:AC76)</f>
        <v>0</v>
      </c>
      <c r="AD77" s="453">
        <f t="shared" si="39"/>
        <v>0</v>
      </c>
      <c r="AE77" s="453">
        <f t="shared" si="39"/>
        <v>0</v>
      </c>
      <c r="AF77" s="664" t="s">
        <v>670</v>
      </c>
      <c r="AG77" s="664"/>
      <c r="AH77" s="557"/>
      <c r="AI77" s="453">
        <f>SUM(AI65:AI76)</f>
        <v>300000</v>
      </c>
      <c r="AJ77" s="453">
        <f>'5.számú melléklet '!E59</f>
        <v>2580000</v>
      </c>
      <c r="AK77" s="453">
        <f t="shared" ref="AK77" si="41">SUM(AK65:AK76)</f>
        <v>2580000</v>
      </c>
      <c r="AL77" s="453">
        <f>SUM(AL65:AL76)</f>
        <v>0</v>
      </c>
      <c r="AM77" s="453">
        <f t="shared" si="39"/>
        <v>0</v>
      </c>
      <c r="AN77" s="453">
        <f t="shared" si="39"/>
        <v>0</v>
      </c>
      <c r="AO77" s="453">
        <f>SUM(AO65:AO76)</f>
        <v>0</v>
      </c>
      <c r="AP77" s="453">
        <f t="shared" si="39"/>
        <v>0</v>
      </c>
      <c r="AQ77" s="453">
        <f t="shared" si="39"/>
        <v>0</v>
      </c>
      <c r="AR77" s="453">
        <f>SUM(AR65:AR76)</f>
        <v>0</v>
      </c>
      <c r="AS77" s="453">
        <f t="shared" si="39"/>
        <v>0</v>
      </c>
      <c r="AT77" s="453">
        <f t="shared" si="39"/>
        <v>0</v>
      </c>
      <c r="AU77" s="453">
        <f>SUM(AU65:AU76)</f>
        <v>0</v>
      </c>
      <c r="AV77" s="453">
        <f t="shared" si="39"/>
        <v>0</v>
      </c>
      <c r="AW77" s="453">
        <f t="shared" si="39"/>
        <v>0</v>
      </c>
      <c r="AX77" s="453">
        <f>SUM(AX65:AX76)</f>
        <v>0</v>
      </c>
      <c r="AY77" s="453">
        <f t="shared" si="39"/>
        <v>0</v>
      </c>
      <c r="AZ77" s="453">
        <f t="shared" si="39"/>
        <v>0</v>
      </c>
      <c r="BA77" s="453">
        <f t="shared" si="39"/>
        <v>0</v>
      </c>
      <c r="BB77" s="453">
        <f t="shared" si="39"/>
        <v>0</v>
      </c>
      <c r="BC77" s="453">
        <f t="shared" si="39"/>
        <v>0</v>
      </c>
      <c r="BD77" s="453">
        <f t="shared" si="39"/>
        <v>0</v>
      </c>
      <c r="BE77" s="453">
        <f t="shared" si="39"/>
        <v>0</v>
      </c>
      <c r="BF77" s="453">
        <f t="shared" si="39"/>
        <v>0</v>
      </c>
      <c r="BG77" s="453">
        <f t="shared" si="39"/>
        <v>0</v>
      </c>
      <c r="BH77" s="453">
        <f t="shared" si="39"/>
        <v>0</v>
      </c>
      <c r="BI77" s="453">
        <f t="shared" si="39"/>
        <v>0</v>
      </c>
      <c r="BJ77" s="453">
        <f t="shared" si="38"/>
        <v>137522463</v>
      </c>
      <c r="BK77" s="453">
        <f t="shared" si="37"/>
        <v>142571089</v>
      </c>
      <c r="BL77" s="453">
        <f t="shared" si="37"/>
        <v>144158603</v>
      </c>
    </row>
    <row r="78" spans="1:64" ht="15.6" x14ac:dyDescent="0.25">
      <c r="A78" s="457" t="s">
        <v>560</v>
      </c>
      <c r="B78" s="445" t="s">
        <v>561</v>
      </c>
      <c r="C78" s="445" t="s">
        <v>215</v>
      </c>
      <c r="D78" s="462"/>
      <c r="E78" s="463"/>
      <c r="F78" s="463"/>
      <c r="G78" s="463"/>
      <c r="H78" s="463"/>
      <c r="I78" s="463"/>
      <c r="J78" s="463"/>
      <c r="K78" s="463"/>
      <c r="L78" s="463"/>
      <c r="M78" s="463"/>
      <c r="N78" s="463"/>
      <c r="O78" s="463"/>
      <c r="P78" s="463"/>
      <c r="Q78" s="463"/>
      <c r="R78" s="463"/>
      <c r="S78" s="463"/>
      <c r="T78" s="463"/>
      <c r="U78" s="463"/>
      <c r="V78" s="463"/>
      <c r="W78" s="463"/>
      <c r="X78" s="463"/>
      <c r="Y78" s="463"/>
      <c r="Z78" s="463"/>
      <c r="AA78" s="463"/>
      <c r="AB78" s="463"/>
      <c r="AC78" s="463"/>
      <c r="AD78" s="463"/>
      <c r="AE78" s="463"/>
      <c r="AF78" s="457" t="s">
        <v>560</v>
      </c>
      <c r="AG78" s="445" t="s">
        <v>561</v>
      </c>
      <c r="AH78" s="445" t="s">
        <v>215</v>
      </c>
      <c r="AI78" s="463"/>
      <c r="AJ78" s="463"/>
      <c r="AK78" s="463"/>
      <c r="AL78" s="463"/>
      <c r="AM78" s="463"/>
      <c r="AN78" s="463"/>
      <c r="AO78" s="463"/>
      <c r="AP78" s="463"/>
      <c r="AQ78" s="463"/>
      <c r="AR78" s="463"/>
      <c r="AS78" s="463"/>
      <c r="AT78" s="463"/>
      <c r="AU78" s="463"/>
      <c r="AV78" s="463"/>
      <c r="AW78" s="463"/>
      <c r="AX78" s="463"/>
      <c r="AY78" s="463"/>
      <c r="AZ78" s="463"/>
      <c r="BA78" s="463"/>
      <c r="BB78" s="463"/>
      <c r="BC78" s="463"/>
      <c r="BD78" s="463"/>
      <c r="BE78" s="463"/>
      <c r="BF78" s="463"/>
      <c r="BG78" s="463"/>
      <c r="BH78" s="463"/>
      <c r="BI78" s="463"/>
      <c r="BJ78" s="440">
        <f t="shared" si="38"/>
        <v>0</v>
      </c>
      <c r="BK78" s="440">
        <f t="shared" si="37"/>
        <v>0</v>
      </c>
      <c r="BL78" s="440">
        <f t="shared" si="37"/>
        <v>0</v>
      </c>
    </row>
    <row r="79" spans="1:64" ht="15.6" x14ac:dyDescent="0.25">
      <c r="A79" s="435" t="s">
        <v>564</v>
      </c>
      <c r="B79" s="436" t="s">
        <v>565</v>
      </c>
      <c r="C79" s="445" t="s">
        <v>215</v>
      </c>
      <c r="D79" s="462"/>
      <c r="E79" s="463"/>
      <c r="F79" s="463"/>
      <c r="G79" s="463"/>
      <c r="H79" s="463"/>
      <c r="I79" s="463"/>
      <c r="J79" s="463"/>
      <c r="K79" s="463"/>
      <c r="L79" s="463"/>
      <c r="M79" s="463"/>
      <c r="N79" s="463"/>
      <c r="O79" s="463"/>
      <c r="P79" s="463"/>
      <c r="Q79" s="463"/>
      <c r="R79" s="465">
        <v>3919000</v>
      </c>
      <c r="S79" s="465">
        <v>3919000</v>
      </c>
      <c r="T79" s="463"/>
      <c r="U79" s="463"/>
      <c r="V79" s="463"/>
      <c r="W79" s="463"/>
      <c r="X79" s="463"/>
      <c r="Y79" s="463"/>
      <c r="Z79" s="463"/>
      <c r="AA79" s="463"/>
      <c r="AB79" s="463"/>
      <c r="AC79" s="463"/>
      <c r="AD79" s="463"/>
      <c r="AE79" s="463"/>
      <c r="AF79" s="435" t="s">
        <v>564</v>
      </c>
      <c r="AG79" s="436" t="s">
        <v>565</v>
      </c>
      <c r="AH79" s="445" t="s">
        <v>215</v>
      </c>
      <c r="AI79" s="463"/>
      <c r="AJ79" s="463"/>
      <c r="AK79" s="463"/>
      <c r="AL79" s="463"/>
      <c r="AM79" s="463"/>
      <c r="AN79" s="463"/>
      <c r="AO79" s="463"/>
      <c r="AP79" s="463"/>
      <c r="AQ79" s="463"/>
      <c r="AR79" s="463"/>
      <c r="AS79" s="463"/>
      <c r="AT79" s="463"/>
      <c r="AU79" s="463"/>
      <c r="AV79" s="463"/>
      <c r="AW79" s="463"/>
      <c r="AX79" s="463"/>
      <c r="AY79" s="463"/>
      <c r="AZ79" s="463"/>
      <c r="BA79" s="463"/>
      <c r="BB79" s="463"/>
      <c r="BC79" s="463"/>
      <c r="BD79" s="463"/>
      <c r="BE79" s="463"/>
      <c r="BF79" s="463"/>
      <c r="BG79" s="463"/>
      <c r="BH79" s="463"/>
      <c r="BI79" s="463"/>
      <c r="BJ79" s="440">
        <f t="shared" si="38"/>
        <v>0</v>
      </c>
      <c r="BK79" s="440">
        <f t="shared" si="37"/>
        <v>3919000</v>
      </c>
      <c r="BL79" s="440">
        <f t="shared" si="37"/>
        <v>3919000</v>
      </c>
    </row>
    <row r="80" spans="1:64" ht="15.6" x14ac:dyDescent="0.25">
      <c r="A80" s="457" t="s">
        <v>615</v>
      </c>
      <c r="B80" s="445" t="s">
        <v>616</v>
      </c>
      <c r="C80" s="445" t="s">
        <v>215</v>
      </c>
      <c r="D80" s="464">
        <v>0.6</v>
      </c>
      <c r="E80" s="465">
        <v>1998990</v>
      </c>
      <c r="F80" s="465">
        <v>1998990</v>
      </c>
      <c r="G80" s="465">
        <v>1998990</v>
      </c>
      <c r="H80" s="465">
        <v>506613</v>
      </c>
      <c r="I80" s="465">
        <v>506613</v>
      </c>
      <c r="J80" s="465">
        <v>506613</v>
      </c>
      <c r="K80" s="465">
        <v>2197970</v>
      </c>
      <c r="L80" s="465">
        <v>2293044</v>
      </c>
      <c r="M80" s="465">
        <v>2293044</v>
      </c>
      <c r="N80" s="465"/>
      <c r="O80" s="465"/>
      <c r="P80" s="465"/>
      <c r="Q80" s="465"/>
      <c r="R80" s="465"/>
      <c r="S80" s="465"/>
      <c r="T80" s="465"/>
      <c r="U80" s="465"/>
      <c r="V80" s="465"/>
      <c r="W80" s="465"/>
      <c r="X80" s="465"/>
      <c r="Y80" s="465"/>
      <c r="Z80" s="465"/>
      <c r="AA80" s="465"/>
      <c r="AB80" s="465"/>
      <c r="AC80" s="463"/>
      <c r="AD80" s="463"/>
      <c r="AE80" s="465"/>
      <c r="AF80" s="457" t="s">
        <v>615</v>
      </c>
      <c r="AG80" s="445" t="s">
        <v>616</v>
      </c>
      <c r="AH80" s="445" t="s">
        <v>215</v>
      </c>
      <c r="AI80" s="463"/>
      <c r="AJ80" s="463"/>
      <c r="AK80" s="465"/>
      <c r="AL80" s="463"/>
      <c r="AM80" s="463"/>
      <c r="AN80" s="465"/>
      <c r="AO80" s="463"/>
      <c r="AP80" s="463"/>
      <c r="AQ80" s="465"/>
      <c r="AR80" s="463"/>
      <c r="AS80" s="463"/>
      <c r="AT80" s="465"/>
      <c r="AU80" s="463"/>
      <c r="AV80" s="463"/>
      <c r="AW80" s="465"/>
      <c r="AX80" s="463"/>
      <c r="AY80" s="463"/>
      <c r="AZ80" s="465"/>
      <c r="BA80" s="463"/>
      <c r="BB80" s="463"/>
      <c r="BC80" s="465"/>
      <c r="BD80" s="463"/>
      <c r="BE80" s="463"/>
      <c r="BF80" s="465"/>
      <c r="BG80" s="463"/>
      <c r="BH80" s="463"/>
      <c r="BI80" s="465"/>
      <c r="BJ80" s="440">
        <f t="shared" si="38"/>
        <v>4703573</v>
      </c>
      <c r="BK80" s="440">
        <f t="shared" si="37"/>
        <v>4798647</v>
      </c>
      <c r="BL80" s="440">
        <f t="shared" si="37"/>
        <v>4798647</v>
      </c>
    </row>
    <row r="81" spans="1:64" ht="15.6" x14ac:dyDescent="0.25">
      <c r="A81" s="457" t="s">
        <v>661</v>
      </c>
      <c r="B81" s="445" t="s">
        <v>671</v>
      </c>
      <c r="C81" s="445" t="s">
        <v>215</v>
      </c>
      <c r="D81" s="464">
        <v>4</v>
      </c>
      <c r="E81" s="465">
        <v>6239940</v>
      </c>
      <c r="F81" s="465">
        <v>6341940</v>
      </c>
      <c r="G81" s="465">
        <v>6341940</v>
      </c>
      <c r="H81" s="465">
        <v>1710439</v>
      </c>
      <c r="I81" s="465">
        <v>1738439</v>
      </c>
      <c r="J81" s="465">
        <v>1738439</v>
      </c>
      <c r="K81" s="465">
        <v>12444468</v>
      </c>
      <c r="L81" s="465">
        <v>13044468</v>
      </c>
      <c r="M81" s="578">
        <v>12944468</v>
      </c>
      <c r="N81" s="465"/>
      <c r="O81" s="465"/>
      <c r="P81" s="465"/>
      <c r="Q81" s="465"/>
      <c r="R81" s="465"/>
      <c r="S81" s="465"/>
      <c r="T81" s="465"/>
      <c r="U81" s="465"/>
      <c r="V81" s="465"/>
      <c r="W81" s="465"/>
      <c r="X81" s="465"/>
      <c r="Y81" s="465"/>
      <c r="Z81" s="465"/>
      <c r="AA81" s="465"/>
      <c r="AB81" s="465"/>
      <c r="AC81" s="463"/>
      <c r="AD81" s="463"/>
      <c r="AE81" s="465"/>
      <c r="AF81" s="457" t="s">
        <v>661</v>
      </c>
      <c r="AG81" s="445" t="s">
        <v>671</v>
      </c>
      <c r="AH81" s="445" t="s">
        <v>215</v>
      </c>
      <c r="AI81" s="465"/>
      <c r="AJ81" s="465">
        <v>792000</v>
      </c>
      <c r="AK81" s="578">
        <v>892000</v>
      </c>
      <c r="AL81" s="463"/>
      <c r="AM81" s="463"/>
      <c r="AN81" s="465"/>
      <c r="AO81" s="463"/>
      <c r="AP81" s="463"/>
      <c r="AQ81" s="465"/>
      <c r="AR81" s="463"/>
      <c r="AS81" s="463"/>
      <c r="AT81" s="465"/>
      <c r="AU81" s="463"/>
      <c r="AV81" s="463"/>
      <c r="AW81" s="465"/>
      <c r="AX81" s="463"/>
      <c r="AY81" s="463"/>
      <c r="AZ81" s="465"/>
      <c r="BA81" s="463"/>
      <c r="BB81" s="463"/>
      <c r="BC81" s="465"/>
      <c r="BD81" s="463"/>
      <c r="BE81" s="463"/>
      <c r="BF81" s="465"/>
      <c r="BG81" s="463"/>
      <c r="BH81" s="463"/>
      <c r="BI81" s="465"/>
      <c r="BJ81" s="440">
        <f t="shared" si="38"/>
        <v>20394847</v>
      </c>
      <c r="BK81" s="440">
        <f t="shared" si="37"/>
        <v>21916847</v>
      </c>
      <c r="BL81" s="440">
        <f t="shared" si="37"/>
        <v>21916847</v>
      </c>
    </row>
    <row r="82" spans="1:64" ht="15.6" x14ac:dyDescent="0.25">
      <c r="A82" s="457" t="s">
        <v>621</v>
      </c>
      <c r="B82" s="445" t="s">
        <v>672</v>
      </c>
      <c r="C82" s="445" t="s">
        <v>215</v>
      </c>
      <c r="D82" s="464"/>
      <c r="E82" s="465"/>
      <c r="F82" s="465">
        <v>525000</v>
      </c>
      <c r="G82" s="465">
        <v>525000</v>
      </c>
      <c r="H82" s="465"/>
      <c r="I82" s="465">
        <v>128000</v>
      </c>
      <c r="J82" s="465">
        <v>128000</v>
      </c>
      <c r="K82" s="465"/>
      <c r="L82" s="465">
        <v>3651000</v>
      </c>
      <c r="M82" s="578">
        <v>2640935</v>
      </c>
      <c r="N82" s="465"/>
      <c r="O82" s="465"/>
      <c r="P82" s="465"/>
      <c r="Q82" s="465"/>
      <c r="R82" s="465"/>
      <c r="S82" s="465"/>
      <c r="T82" s="465"/>
      <c r="U82" s="465"/>
      <c r="V82" s="465"/>
      <c r="W82" s="465"/>
      <c r="X82" s="465"/>
      <c r="Y82" s="465"/>
      <c r="Z82" s="465"/>
      <c r="AA82" s="465"/>
      <c r="AB82" s="465"/>
      <c r="AC82" s="463"/>
      <c r="AD82" s="463"/>
      <c r="AE82" s="465"/>
      <c r="AF82" s="457" t="s">
        <v>621</v>
      </c>
      <c r="AG82" s="445" t="s">
        <v>672</v>
      </c>
      <c r="AH82" s="445" t="s">
        <v>215</v>
      </c>
      <c r="AI82" s="463"/>
      <c r="AJ82" s="463"/>
      <c r="AK82" s="578">
        <v>1010065</v>
      </c>
      <c r="AL82" s="463"/>
      <c r="AM82" s="463"/>
      <c r="AN82" s="465"/>
      <c r="AO82" s="463"/>
      <c r="AP82" s="463"/>
      <c r="AQ82" s="465"/>
      <c r="AR82" s="463"/>
      <c r="AS82" s="463"/>
      <c r="AT82" s="465"/>
      <c r="AU82" s="463"/>
      <c r="AV82" s="463"/>
      <c r="AW82" s="465"/>
      <c r="AX82" s="463"/>
      <c r="AY82" s="463"/>
      <c r="AZ82" s="465"/>
      <c r="BA82" s="463"/>
      <c r="BB82" s="463"/>
      <c r="BC82" s="465"/>
      <c r="BD82" s="463"/>
      <c r="BE82" s="463"/>
      <c r="BF82" s="465"/>
      <c r="BG82" s="463"/>
      <c r="BH82" s="463"/>
      <c r="BI82" s="465"/>
      <c r="BJ82" s="440">
        <f t="shared" si="38"/>
        <v>0</v>
      </c>
      <c r="BK82" s="440">
        <f t="shared" si="37"/>
        <v>4304000</v>
      </c>
      <c r="BL82" s="440">
        <f t="shared" si="37"/>
        <v>4304000</v>
      </c>
    </row>
    <row r="83" spans="1:64" ht="15.6" x14ac:dyDescent="0.25">
      <c r="A83" s="664" t="s">
        <v>743</v>
      </c>
      <c r="B83" s="664"/>
      <c r="C83" s="480"/>
      <c r="D83" s="479">
        <f t="shared" ref="D83:AE83" si="42">SUM(D78:D82)</f>
        <v>4.5999999999999996</v>
      </c>
      <c r="E83" s="453">
        <f t="shared" si="42"/>
        <v>8238930</v>
      </c>
      <c r="F83" s="453">
        <f t="shared" si="42"/>
        <v>8865930</v>
      </c>
      <c r="G83" s="453">
        <f t="shared" ref="G83" si="43">SUM(G78:G82)</f>
        <v>8865930</v>
      </c>
      <c r="H83" s="453">
        <f t="shared" si="42"/>
        <v>2217052</v>
      </c>
      <c r="I83" s="453">
        <f t="shared" si="42"/>
        <v>2373052</v>
      </c>
      <c r="J83" s="453">
        <f t="shared" si="42"/>
        <v>2373052</v>
      </c>
      <c r="K83" s="453">
        <f t="shared" si="42"/>
        <v>14642438</v>
      </c>
      <c r="L83" s="453">
        <f t="shared" si="42"/>
        <v>18988512</v>
      </c>
      <c r="M83" s="453">
        <f t="shared" si="42"/>
        <v>17878447</v>
      </c>
      <c r="N83" s="453">
        <f t="shared" si="42"/>
        <v>0</v>
      </c>
      <c r="O83" s="453">
        <f t="shared" si="42"/>
        <v>0</v>
      </c>
      <c r="P83" s="453">
        <f t="shared" si="42"/>
        <v>0</v>
      </c>
      <c r="Q83" s="453">
        <f t="shared" si="42"/>
        <v>0</v>
      </c>
      <c r="R83" s="453">
        <f t="shared" si="42"/>
        <v>3919000</v>
      </c>
      <c r="S83" s="453">
        <f t="shared" si="42"/>
        <v>3919000</v>
      </c>
      <c r="T83" s="453">
        <f t="shared" si="42"/>
        <v>0</v>
      </c>
      <c r="U83" s="453">
        <f t="shared" si="42"/>
        <v>0</v>
      </c>
      <c r="V83" s="453">
        <f t="shared" si="42"/>
        <v>0</v>
      </c>
      <c r="W83" s="453">
        <f t="shared" si="42"/>
        <v>0</v>
      </c>
      <c r="X83" s="453">
        <f t="shared" si="42"/>
        <v>0</v>
      </c>
      <c r="Y83" s="453">
        <f t="shared" si="42"/>
        <v>0</v>
      </c>
      <c r="Z83" s="453">
        <f t="shared" si="42"/>
        <v>0</v>
      </c>
      <c r="AA83" s="453">
        <f t="shared" si="42"/>
        <v>0</v>
      </c>
      <c r="AB83" s="453">
        <f t="shared" si="42"/>
        <v>0</v>
      </c>
      <c r="AC83" s="453">
        <f t="shared" si="42"/>
        <v>0</v>
      </c>
      <c r="AD83" s="453">
        <f t="shared" si="42"/>
        <v>0</v>
      </c>
      <c r="AE83" s="453">
        <f t="shared" si="42"/>
        <v>0</v>
      </c>
      <c r="AF83" s="664" t="s">
        <v>705</v>
      </c>
      <c r="AG83" s="664"/>
      <c r="AH83" s="479"/>
      <c r="AI83" s="453">
        <f>SUM(AI78:AI82)</f>
        <v>0</v>
      </c>
      <c r="AJ83" s="453">
        <f>'5.számú melléklet '!E66</f>
        <v>792000</v>
      </c>
      <c r="AK83" s="453">
        <f t="shared" ref="AK83" si="44">SUM(AK78:AK82)</f>
        <v>1902065</v>
      </c>
      <c r="AL83" s="453">
        <f t="shared" ref="AL83:BI83" si="45">SUM(AL78:AL82)</f>
        <v>0</v>
      </c>
      <c r="AM83" s="453">
        <f t="shared" si="45"/>
        <v>0</v>
      </c>
      <c r="AN83" s="453">
        <f t="shared" si="45"/>
        <v>0</v>
      </c>
      <c r="AO83" s="453">
        <f t="shared" si="45"/>
        <v>0</v>
      </c>
      <c r="AP83" s="453">
        <f t="shared" si="45"/>
        <v>0</v>
      </c>
      <c r="AQ83" s="453">
        <f t="shared" si="45"/>
        <v>0</v>
      </c>
      <c r="AR83" s="453">
        <f t="shared" si="45"/>
        <v>0</v>
      </c>
      <c r="AS83" s="453">
        <f t="shared" si="45"/>
        <v>0</v>
      </c>
      <c r="AT83" s="453">
        <f t="shared" si="45"/>
        <v>0</v>
      </c>
      <c r="AU83" s="453">
        <f t="shared" si="45"/>
        <v>0</v>
      </c>
      <c r="AV83" s="453">
        <f t="shared" si="45"/>
        <v>0</v>
      </c>
      <c r="AW83" s="453">
        <f t="shared" si="45"/>
        <v>0</v>
      </c>
      <c r="AX83" s="453">
        <f t="shared" si="45"/>
        <v>0</v>
      </c>
      <c r="AY83" s="453">
        <f t="shared" si="45"/>
        <v>0</v>
      </c>
      <c r="AZ83" s="453">
        <f t="shared" si="45"/>
        <v>0</v>
      </c>
      <c r="BA83" s="453">
        <f t="shared" si="45"/>
        <v>0</v>
      </c>
      <c r="BB83" s="453">
        <f t="shared" si="45"/>
        <v>0</v>
      </c>
      <c r="BC83" s="453">
        <f t="shared" si="45"/>
        <v>0</v>
      </c>
      <c r="BD83" s="453">
        <f t="shared" si="45"/>
        <v>0</v>
      </c>
      <c r="BE83" s="453">
        <f t="shared" si="45"/>
        <v>0</v>
      </c>
      <c r="BF83" s="453">
        <f t="shared" si="45"/>
        <v>0</v>
      </c>
      <c r="BG83" s="453">
        <f t="shared" si="45"/>
        <v>0</v>
      </c>
      <c r="BH83" s="453">
        <f t="shared" si="45"/>
        <v>0</v>
      </c>
      <c r="BI83" s="453">
        <f t="shared" si="45"/>
        <v>0</v>
      </c>
      <c r="BJ83" s="453">
        <f t="shared" si="38"/>
        <v>25098420</v>
      </c>
      <c r="BK83" s="453">
        <f t="shared" si="37"/>
        <v>34938494</v>
      </c>
      <c r="BL83" s="453">
        <f t="shared" si="37"/>
        <v>34938494</v>
      </c>
    </row>
    <row r="84" spans="1:64" ht="15.6" x14ac:dyDescent="0.25">
      <c r="A84" s="665" t="s">
        <v>706</v>
      </c>
      <c r="B84" s="665"/>
      <c r="C84" s="481"/>
      <c r="D84" s="482">
        <f t="shared" ref="D84:V84" si="46">SUM(D56,D63,D77,D83)</f>
        <v>116.3</v>
      </c>
      <c r="E84" s="483">
        <f>SUM(E56,E63,E77,E83)</f>
        <v>209657815</v>
      </c>
      <c r="F84" s="483">
        <f t="shared" si="46"/>
        <v>247413940</v>
      </c>
      <c r="G84" s="483">
        <f t="shared" ref="G84" si="47">SUM(G56,G63,G77,G83)</f>
        <v>250678964</v>
      </c>
      <c r="H84" s="483">
        <f>SUM(H56,H63,H77,H83)</f>
        <v>56398052</v>
      </c>
      <c r="I84" s="483">
        <f t="shared" si="46"/>
        <v>62174152</v>
      </c>
      <c r="J84" s="483">
        <f t="shared" si="46"/>
        <v>63046776</v>
      </c>
      <c r="K84" s="483">
        <f>SUM(K56,K63,K77,K83)</f>
        <v>414368294</v>
      </c>
      <c r="L84" s="483">
        <f t="shared" si="46"/>
        <v>438394568</v>
      </c>
      <c r="M84" s="483">
        <f t="shared" si="46"/>
        <v>452237238</v>
      </c>
      <c r="N84" s="483">
        <f>SUM(N56,N63,N77,N83)</f>
        <v>7000000</v>
      </c>
      <c r="O84" s="483">
        <f t="shared" si="46"/>
        <v>7000000</v>
      </c>
      <c r="P84" s="483">
        <f t="shared" si="46"/>
        <v>7249400</v>
      </c>
      <c r="Q84" s="483">
        <f>SUM(Q56,Q63,Q77,Q83)</f>
        <v>0</v>
      </c>
      <c r="R84" s="483">
        <f t="shared" si="46"/>
        <v>6678968</v>
      </c>
      <c r="S84" s="483">
        <f t="shared" si="46"/>
        <v>6678968</v>
      </c>
      <c r="T84" s="483">
        <f>SUM(T56,T63,T77,T83)</f>
        <v>39966500</v>
      </c>
      <c r="U84" s="483">
        <f t="shared" si="46"/>
        <v>44024165</v>
      </c>
      <c r="V84" s="483">
        <f t="shared" si="46"/>
        <v>45735652</v>
      </c>
      <c r="W84" s="483">
        <f t="shared" ref="W84:AE84" si="48">SUM(W56,W63,W77,W83)</f>
        <v>1000000</v>
      </c>
      <c r="X84" s="483">
        <f t="shared" si="48"/>
        <v>1000000</v>
      </c>
      <c r="Y84" s="483">
        <f t="shared" si="48"/>
        <v>1000000</v>
      </c>
      <c r="Z84" s="483">
        <f t="shared" si="48"/>
        <v>59235000</v>
      </c>
      <c r="AA84" s="483">
        <f t="shared" si="48"/>
        <v>82725000</v>
      </c>
      <c r="AB84" s="483">
        <f t="shared" si="48"/>
        <v>82734638</v>
      </c>
      <c r="AC84" s="483">
        <f t="shared" si="48"/>
        <v>68338000</v>
      </c>
      <c r="AD84" s="483">
        <f t="shared" si="48"/>
        <v>96931764</v>
      </c>
      <c r="AE84" s="483">
        <f t="shared" si="48"/>
        <v>91617079</v>
      </c>
      <c r="AF84" s="665" t="s">
        <v>706</v>
      </c>
      <c r="AG84" s="665"/>
      <c r="AH84" s="484"/>
      <c r="AI84" s="483">
        <f>SUM(AI56,AI63,AI77,AI83)</f>
        <v>86085000</v>
      </c>
      <c r="AJ84" s="483">
        <f t="shared" ref="AJ84:BI84" si="49">SUM(AJ56,AJ63,AJ77,AJ83)</f>
        <v>126529307</v>
      </c>
      <c r="AK84" s="483">
        <f t="shared" si="49"/>
        <v>142095054</v>
      </c>
      <c r="AL84" s="483">
        <f t="shared" si="49"/>
        <v>8585000</v>
      </c>
      <c r="AM84" s="483">
        <f t="shared" si="49"/>
        <v>24027605</v>
      </c>
      <c r="AN84" s="483">
        <f t="shared" si="49"/>
        <v>24394045</v>
      </c>
      <c r="AO84" s="483">
        <f t="shared" si="49"/>
        <v>0</v>
      </c>
      <c r="AP84" s="483">
        <f t="shared" si="49"/>
        <v>123538</v>
      </c>
      <c r="AQ84" s="483">
        <f t="shared" si="49"/>
        <v>123538</v>
      </c>
      <c r="AR84" s="483">
        <f t="shared" si="49"/>
        <v>1000000</v>
      </c>
      <c r="AS84" s="483">
        <f t="shared" si="49"/>
        <v>1000000</v>
      </c>
      <c r="AT84" s="483">
        <f t="shared" si="49"/>
        <v>1600000</v>
      </c>
      <c r="AU84" s="483">
        <f t="shared" si="49"/>
        <v>600000</v>
      </c>
      <c r="AV84" s="483">
        <f t="shared" si="49"/>
        <v>600000</v>
      </c>
      <c r="AW84" s="483">
        <f t="shared" si="49"/>
        <v>600000</v>
      </c>
      <c r="AX84" s="483">
        <f t="shared" si="49"/>
        <v>2305000</v>
      </c>
      <c r="AY84" s="483">
        <f t="shared" si="49"/>
        <v>4866000</v>
      </c>
      <c r="AZ84" s="483">
        <f t="shared" si="49"/>
        <v>4866000</v>
      </c>
      <c r="BA84" s="483">
        <f t="shared" si="49"/>
        <v>10000000</v>
      </c>
      <c r="BB84" s="483">
        <f t="shared" si="49"/>
        <v>10000000</v>
      </c>
      <c r="BC84" s="483">
        <f t="shared" si="49"/>
        <v>10000000</v>
      </c>
      <c r="BD84" s="483">
        <f t="shared" si="49"/>
        <v>16314674</v>
      </c>
      <c r="BE84" s="483">
        <f t="shared" si="49"/>
        <v>16314674</v>
      </c>
      <c r="BF84" s="483">
        <f t="shared" si="49"/>
        <v>16314674</v>
      </c>
      <c r="BG84" s="483">
        <f t="shared" si="49"/>
        <v>0</v>
      </c>
      <c r="BH84" s="483">
        <f t="shared" si="49"/>
        <v>180000000</v>
      </c>
      <c r="BI84" s="483">
        <f t="shared" si="49"/>
        <v>260000000</v>
      </c>
      <c r="BJ84" s="483">
        <f t="shared" si="38"/>
        <v>980853335</v>
      </c>
      <c r="BK84" s="483">
        <f t="shared" si="37"/>
        <v>1349803681</v>
      </c>
      <c r="BL84" s="483">
        <f t="shared" si="37"/>
        <v>1460972026</v>
      </c>
    </row>
    <row r="89" spans="1:64" ht="15.6" x14ac:dyDescent="0.25">
      <c r="BK89" s="577"/>
    </row>
  </sheetData>
  <mergeCells count="38">
    <mergeCell ref="BJ1:BL2"/>
    <mergeCell ref="BD2:BF2"/>
    <mergeCell ref="BG2:BI2"/>
    <mergeCell ref="BA1:BI1"/>
    <mergeCell ref="AO1:AZ1"/>
    <mergeCell ref="AO2:AQ2"/>
    <mergeCell ref="AR2:AT2"/>
    <mergeCell ref="AU2:AW2"/>
    <mergeCell ref="AX2:AZ2"/>
    <mergeCell ref="BA2:BC2"/>
    <mergeCell ref="A1:A3"/>
    <mergeCell ref="B1:B3"/>
    <mergeCell ref="AF83:AG83"/>
    <mergeCell ref="AF84:AG84"/>
    <mergeCell ref="D1:D2"/>
    <mergeCell ref="C2:C3"/>
    <mergeCell ref="A56:B56"/>
    <mergeCell ref="A63:B63"/>
    <mergeCell ref="A77:B77"/>
    <mergeCell ref="A83:B83"/>
    <mergeCell ref="A84:B84"/>
    <mergeCell ref="AF56:AG56"/>
    <mergeCell ref="AF63:AG63"/>
    <mergeCell ref="AF77:AG77"/>
    <mergeCell ref="AF1:AF3"/>
    <mergeCell ref="AG1:AG3"/>
    <mergeCell ref="E1:G2"/>
    <mergeCell ref="H1:J2"/>
    <mergeCell ref="K1:M2"/>
    <mergeCell ref="N1:P2"/>
    <mergeCell ref="Q2:S2"/>
    <mergeCell ref="T2:V2"/>
    <mergeCell ref="Z2:AB2"/>
    <mergeCell ref="AC2:AE2"/>
    <mergeCell ref="AI1:AK2"/>
    <mergeCell ref="AL1:AN2"/>
    <mergeCell ref="Q1:AE1"/>
    <mergeCell ref="W2:Y2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&amp;C
   .../2016. (....) számú költségvetési rendelethez
ZALAKAROS VÁROS ÖNKORMÁNYZATA ÉS KÖLTSÉGVETÉSI SZERVEI 
2016. ÉVI KIADÁSI ELŐIRÁNYZATAI 
 &amp;R&amp;P.oldal
&amp;[Lap
forintban</oddHeader>
  </headerFooter>
  <rowBreaks count="1" manualBreakCount="1">
    <brk id="56" max="16383" man="1"/>
  </rowBreaks>
  <colBreaks count="1" manualBreakCount="1">
    <brk id="31" max="8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27"/>
  <sheetViews>
    <sheetView view="pageBreakPreview" zoomScale="60" zoomScaleNormal="85" workbookViewId="0">
      <selection activeCell="K17" sqref="K17"/>
    </sheetView>
  </sheetViews>
  <sheetFormatPr defaultColWidth="9.109375" defaultRowHeight="13.2" x14ac:dyDescent="0.25"/>
  <cols>
    <col min="1" max="1" width="7.109375" style="20" customWidth="1"/>
    <col min="2" max="2" width="65" style="20" customWidth="1"/>
    <col min="3" max="3" width="13.88671875" style="20" customWidth="1"/>
    <col min="4" max="4" width="12.5546875" style="20" customWidth="1"/>
    <col min="5" max="5" width="13.33203125" style="20" customWidth="1"/>
    <col min="6" max="6" width="12.88671875" style="20" customWidth="1"/>
    <col min="7" max="16384" width="9.109375" style="20"/>
  </cols>
  <sheetData>
    <row r="1" spans="1:6" ht="15" customHeight="1" x14ac:dyDescent="0.25">
      <c r="A1" s="679" t="s">
        <v>64</v>
      </c>
      <c r="B1" s="677" t="s">
        <v>15</v>
      </c>
      <c r="C1" s="676" t="s">
        <v>331</v>
      </c>
      <c r="D1" s="676" t="s">
        <v>491</v>
      </c>
      <c r="E1" s="676" t="s">
        <v>753</v>
      </c>
      <c r="F1" s="676" t="s">
        <v>904</v>
      </c>
    </row>
    <row r="2" spans="1:6" ht="15" customHeight="1" x14ac:dyDescent="0.25">
      <c r="A2" s="679"/>
      <c r="B2" s="677"/>
      <c r="C2" s="679"/>
      <c r="D2" s="676"/>
      <c r="E2" s="676"/>
      <c r="F2" s="676"/>
    </row>
    <row r="3" spans="1:6" ht="15" customHeight="1" x14ac:dyDescent="0.25">
      <c r="A3" s="679"/>
      <c r="B3" s="677"/>
      <c r="C3" s="679"/>
      <c r="D3" s="676"/>
      <c r="E3" s="676"/>
      <c r="F3" s="676"/>
    </row>
    <row r="4" spans="1:6" ht="15" customHeight="1" x14ac:dyDescent="0.25">
      <c r="A4" s="679"/>
      <c r="B4" s="677"/>
      <c r="C4" s="679"/>
      <c r="D4" s="676"/>
      <c r="E4" s="676"/>
      <c r="F4" s="676"/>
    </row>
    <row r="5" spans="1:6" ht="28.35" customHeight="1" x14ac:dyDescent="0.25">
      <c r="A5" s="678" t="s">
        <v>151</v>
      </c>
      <c r="B5" s="678"/>
      <c r="C5" s="678"/>
      <c r="D5" s="678"/>
      <c r="E5" s="485"/>
      <c r="F5" s="485"/>
    </row>
    <row r="6" spans="1:6" ht="28.35" customHeight="1" x14ac:dyDescent="0.25">
      <c r="A6" s="242" t="s">
        <v>2</v>
      </c>
      <c r="B6" s="243" t="s">
        <v>448</v>
      </c>
      <c r="C6" s="586"/>
      <c r="D6" s="586"/>
      <c r="E6" s="586"/>
      <c r="F6" s="586"/>
    </row>
    <row r="7" spans="1:6" ht="28.35" customHeight="1" x14ac:dyDescent="0.25">
      <c r="A7" s="244"/>
      <c r="B7" s="245" t="s">
        <v>449</v>
      </c>
      <c r="C7" s="587"/>
      <c r="D7" s="587"/>
      <c r="E7" s="587"/>
      <c r="F7" s="592">
        <v>249400</v>
      </c>
    </row>
    <row r="8" spans="1:6" ht="28.35" customHeight="1" x14ac:dyDescent="0.25">
      <c r="A8" s="241" t="s">
        <v>4</v>
      </c>
      <c r="B8" s="323" t="s">
        <v>451</v>
      </c>
      <c r="C8" s="588"/>
      <c r="D8" s="589"/>
      <c r="E8" s="589"/>
      <c r="F8" s="589">
        <f>F7</f>
        <v>249400</v>
      </c>
    </row>
    <row r="9" spans="1:6" ht="28.35" customHeight="1" x14ac:dyDescent="0.25">
      <c r="A9" s="200"/>
      <c r="B9" s="98" t="s">
        <v>99</v>
      </c>
      <c r="C9" s="590">
        <v>150000</v>
      </c>
      <c r="D9" s="591"/>
      <c r="E9" s="591"/>
      <c r="F9" s="591"/>
    </row>
    <row r="10" spans="1:6" ht="28.35" customHeight="1" x14ac:dyDescent="0.25">
      <c r="A10" s="200"/>
      <c r="B10" s="95" t="s">
        <v>142</v>
      </c>
      <c r="C10" s="579"/>
      <c r="D10" s="579"/>
      <c r="E10" s="579"/>
      <c r="F10" s="579"/>
    </row>
    <row r="11" spans="1:6" ht="28.35" customHeight="1" x14ac:dyDescent="0.25">
      <c r="A11" s="200"/>
      <c r="B11" s="324" t="s">
        <v>450</v>
      </c>
      <c r="C11" s="580">
        <f>SUM(C9:C10)</f>
        <v>150000</v>
      </c>
      <c r="D11" s="580">
        <f>SUM(D9:D10)</f>
        <v>0</v>
      </c>
      <c r="E11" s="580">
        <f>SUM(E9:E10)</f>
        <v>0</v>
      </c>
      <c r="F11" s="580">
        <f>SUM(F9:F10)</f>
        <v>0</v>
      </c>
    </row>
    <row r="12" spans="1:6" ht="28.35" customHeight="1" x14ac:dyDescent="0.25">
      <c r="A12" s="241" t="s">
        <v>5</v>
      </c>
      <c r="B12" s="96" t="s">
        <v>144</v>
      </c>
      <c r="C12" s="579"/>
      <c r="D12" s="579"/>
      <c r="E12" s="579"/>
      <c r="F12" s="579"/>
    </row>
    <row r="13" spans="1:6" ht="28.35" customHeight="1" x14ac:dyDescent="0.25">
      <c r="A13" s="200"/>
      <c r="B13" s="95" t="s">
        <v>143</v>
      </c>
      <c r="C13" s="579">
        <v>500000</v>
      </c>
      <c r="D13" s="579"/>
      <c r="E13" s="579"/>
      <c r="F13" s="579"/>
    </row>
    <row r="14" spans="1:6" ht="28.35" customHeight="1" x14ac:dyDescent="0.25">
      <c r="A14" s="200"/>
      <c r="B14" s="324" t="s">
        <v>145</v>
      </c>
      <c r="C14" s="581">
        <f>SUM(C13)</f>
        <v>500000</v>
      </c>
      <c r="D14" s="581">
        <f>SUM(D13)</f>
        <v>0</v>
      </c>
      <c r="E14" s="581">
        <f>SUM(E13)</f>
        <v>0</v>
      </c>
      <c r="F14" s="581">
        <f>SUM(F13)</f>
        <v>0</v>
      </c>
    </row>
    <row r="15" spans="1:6" ht="28.35" customHeight="1" x14ac:dyDescent="0.25">
      <c r="A15" s="241" t="s">
        <v>6</v>
      </c>
      <c r="B15" s="96" t="s">
        <v>146</v>
      </c>
      <c r="C15" s="582"/>
      <c r="D15" s="582"/>
      <c r="E15" s="582"/>
      <c r="F15" s="582"/>
    </row>
    <row r="16" spans="1:6" ht="28.35" customHeight="1" x14ac:dyDescent="0.25">
      <c r="A16" s="200"/>
      <c r="B16" s="95" t="s">
        <v>147</v>
      </c>
      <c r="C16" s="583">
        <v>700000</v>
      </c>
      <c r="D16" s="583"/>
      <c r="E16" s="583"/>
      <c r="F16" s="583"/>
    </row>
    <row r="17" spans="1:6" ht="28.35" customHeight="1" x14ac:dyDescent="0.25">
      <c r="A17" s="200"/>
      <c r="B17" s="95" t="s">
        <v>148</v>
      </c>
      <c r="C17" s="583">
        <v>0</v>
      </c>
      <c r="D17" s="583">
        <v>0</v>
      </c>
      <c r="E17" s="583">
        <v>0</v>
      </c>
      <c r="F17" s="583">
        <v>0</v>
      </c>
    </row>
    <row r="18" spans="1:6" ht="28.35" customHeight="1" x14ac:dyDescent="0.25">
      <c r="A18" s="201"/>
      <c r="B18" s="324" t="s">
        <v>146</v>
      </c>
      <c r="C18" s="580">
        <f>SUM(C16:C17)</f>
        <v>700000</v>
      </c>
      <c r="D18" s="580">
        <f>SUM(D16:D17)</f>
        <v>0</v>
      </c>
      <c r="E18" s="580">
        <f>SUM(E16:E17)</f>
        <v>0</v>
      </c>
      <c r="F18" s="580">
        <f>SUM(F16:F17)</f>
        <v>0</v>
      </c>
    </row>
    <row r="19" spans="1:6" ht="28.35" customHeight="1" x14ac:dyDescent="0.25">
      <c r="A19" s="241" t="s">
        <v>8</v>
      </c>
      <c r="B19" s="96" t="s">
        <v>149</v>
      </c>
      <c r="C19" s="583"/>
      <c r="D19" s="583"/>
      <c r="E19" s="583"/>
      <c r="F19" s="583"/>
    </row>
    <row r="20" spans="1:6" ht="28.35" customHeight="1" x14ac:dyDescent="0.25">
      <c r="A20" s="241"/>
      <c r="B20" s="96" t="s">
        <v>709</v>
      </c>
      <c r="C20" s="583"/>
      <c r="D20" s="583">
        <v>4730000</v>
      </c>
      <c r="E20" s="583">
        <v>4730000</v>
      </c>
      <c r="F20" s="583">
        <v>4730000</v>
      </c>
    </row>
    <row r="21" spans="1:6" ht="28.35" customHeight="1" x14ac:dyDescent="0.25">
      <c r="A21" s="201"/>
      <c r="B21" s="96" t="s">
        <v>710</v>
      </c>
      <c r="C21" s="583"/>
      <c r="D21" s="583">
        <v>2270000</v>
      </c>
      <c r="E21" s="583">
        <v>2270000</v>
      </c>
      <c r="F21" s="583">
        <v>2270000</v>
      </c>
    </row>
    <row r="22" spans="1:6" ht="28.35" customHeight="1" x14ac:dyDescent="0.25">
      <c r="A22" s="201"/>
      <c r="B22" s="324" t="s">
        <v>150</v>
      </c>
      <c r="C22" s="584">
        <v>9300000</v>
      </c>
      <c r="D22" s="584">
        <f>D21+D20</f>
        <v>7000000</v>
      </c>
      <c r="E22" s="584">
        <f>E21+E20</f>
        <v>7000000</v>
      </c>
      <c r="F22" s="584">
        <f>F21+F20</f>
        <v>7000000</v>
      </c>
    </row>
    <row r="23" spans="1:6" ht="28.35" customHeight="1" x14ac:dyDescent="0.25">
      <c r="A23" s="94"/>
      <c r="B23" s="97" t="s">
        <v>152</v>
      </c>
      <c r="C23" s="585">
        <f>C11+C14+C18+C22</f>
        <v>10650000</v>
      </c>
      <c r="D23" s="585">
        <f>D11+D14+D18+D22</f>
        <v>7000000</v>
      </c>
      <c r="E23" s="585">
        <f>E11+E14+E18+E22</f>
        <v>7000000</v>
      </c>
      <c r="F23" s="585">
        <f>F11+F14+F18+F22+F8</f>
        <v>7249400</v>
      </c>
    </row>
    <row r="26" spans="1:6" x14ac:dyDescent="0.25">
      <c r="B26" s="129"/>
    </row>
    <row r="27" spans="1:6" x14ac:dyDescent="0.25">
      <c r="B27" s="129"/>
    </row>
  </sheetData>
  <mergeCells count="7">
    <mergeCell ref="F1:F4"/>
    <mergeCell ref="E1:E4"/>
    <mergeCell ref="D1:D4"/>
    <mergeCell ref="B1:B4"/>
    <mergeCell ref="A5:D5"/>
    <mergeCell ref="A1:A4"/>
    <mergeCell ref="C1:C4"/>
  </mergeCells>
  <phoneticPr fontId="8" type="noConversion"/>
  <printOptions horizontalCentered="1"/>
  <pageMargins left="0.23622047244094491" right="0.23622047244094491" top="1.0900000000000001" bottom="0.19" header="0.36" footer="0.19"/>
  <pageSetup paperSize="9" scale="89" fitToWidth="0" orientation="landscape" horizontalDpi="4294967294" r:id="rId1"/>
  <headerFooter alignWithMargins="0">
    <oddHeader xml:space="preserve">&amp;C&amp;"Garamond,Félkövér"&amp;14  ..../2016. (....) számú költségvetési rendelethez
Z&amp;12ALAKAROS VÁROS ÖNKORMÁNYZATA ÁLTAL FOLYÓSÍTOTT 
ELLÁTÁSOK (SZOCIÁLIS) RÉSZLETEZÉSE  2016. ÉVBEN
 &amp;R&amp;A
&amp;P.oldal
forintban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1"/>
  <sheetViews>
    <sheetView zoomScaleNormal="100" workbookViewId="0">
      <selection activeCell="D4" sqref="D4"/>
    </sheetView>
  </sheetViews>
  <sheetFormatPr defaultRowHeight="13.2" x14ac:dyDescent="0.25"/>
  <cols>
    <col min="1" max="1" width="5.44140625" customWidth="1"/>
    <col min="2" max="2" width="46.5546875" customWidth="1"/>
    <col min="3" max="3" width="14.5546875" customWidth="1"/>
    <col min="4" max="4" width="12.44140625" customWidth="1"/>
    <col min="5" max="5" width="14" style="397" customWidth="1"/>
    <col min="6" max="6" width="12" customWidth="1"/>
    <col min="7" max="7" width="12.33203125" customWidth="1"/>
    <col min="8" max="8" width="12.88671875" customWidth="1"/>
  </cols>
  <sheetData>
    <row r="1" spans="1:8" x14ac:dyDescent="0.25">
      <c r="B1" s="683" t="s">
        <v>757</v>
      </c>
      <c r="C1" s="683"/>
      <c r="D1" s="683"/>
      <c r="E1" s="683"/>
      <c r="F1" s="683"/>
      <c r="G1" s="683"/>
      <c r="H1" s="683"/>
    </row>
    <row r="2" spans="1:8" x14ac:dyDescent="0.25">
      <c r="B2" s="486"/>
      <c r="C2" s="486"/>
      <c r="D2" s="486"/>
      <c r="E2" s="486"/>
      <c r="F2" s="486"/>
      <c r="G2" s="486"/>
      <c r="H2" s="486"/>
    </row>
    <row r="3" spans="1:8" ht="42" customHeight="1" x14ac:dyDescent="0.25">
      <c r="A3" s="685" t="s">
        <v>762</v>
      </c>
      <c r="B3" s="663" t="s">
        <v>761</v>
      </c>
      <c r="C3" s="684" t="s">
        <v>758</v>
      </c>
      <c r="D3" s="684"/>
      <c r="E3" s="684" t="s">
        <v>759</v>
      </c>
      <c r="F3" s="684"/>
      <c r="G3" s="684" t="s">
        <v>13</v>
      </c>
      <c r="H3" s="684"/>
    </row>
    <row r="4" spans="1:8" ht="13.8" x14ac:dyDescent="0.25">
      <c r="A4" s="686"/>
      <c r="B4" s="663"/>
      <c r="C4" s="487" t="s">
        <v>754</v>
      </c>
      <c r="D4" s="487" t="s">
        <v>755</v>
      </c>
      <c r="E4" s="487" t="s">
        <v>756</v>
      </c>
      <c r="F4" s="488" t="s">
        <v>755</v>
      </c>
      <c r="G4" s="487" t="s">
        <v>754</v>
      </c>
      <c r="H4" s="487" t="s">
        <v>755</v>
      </c>
    </row>
    <row r="5" spans="1:8" ht="15" customHeight="1" x14ac:dyDescent="0.25">
      <c r="A5" s="680" t="s">
        <v>2</v>
      </c>
      <c r="B5" s="489" t="s">
        <v>760</v>
      </c>
      <c r="C5" s="490"/>
      <c r="D5" s="490"/>
      <c r="E5" s="490"/>
      <c r="F5" s="490"/>
      <c r="G5" s="491"/>
      <c r="H5" s="491"/>
    </row>
    <row r="6" spans="1:8" ht="15" customHeight="1" x14ac:dyDescent="0.25">
      <c r="A6" s="681"/>
      <c r="B6" s="492" t="s">
        <v>720</v>
      </c>
      <c r="C6" s="490">
        <v>51405000</v>
      </c>
      <c r="D6" s="490">
        <v>53549000</v>
      </c>
      <c r="E6" s="490">
        <v>8500000</v>
      </c>
      <c r="F6" s="490">
        <v>8585000</v>
      </c>
      <c r="G6" s="491">
        <f t="shared" ref="G6:H11" si="0">C6+E6</f>
        <v>59905000</v>
      </c>
      <c r="H6" s="491">
        <f t="shared" si="0"/>
        <v>62134000</v>
      </c>
    </row>
    <row r="7" spans="1:8" ht="15" customHeight="1" x14ac:dyDescent="0.25">
      <c r="A7" s="681"/>
      <c r="B7" s="492" t="s">
        <v>721</v>
      </c>
      <c r="C7" s="490">
        <v>34847000</v>
      </c>
      <c r="D7" s="490">
        <v>34847000</v>
      </c>
      <c r="E7" s="490">
        <v>1800000</v>
      </c>
      <c r="F7" s="490">
        <v>1818000</v>
      </c>
      <c r="G7" s="491">
        <f t="shared" si="0"/>
        <v>36647000</v>
      </c>
      <c r="H7" s="491">
        <f t="shared" si="0"/>
        <v>36665000</v>
      </c>
    </row>
    <row r="8" spans="1:8" ht="15" customHeight="1" x14ac:dyDescent="0.25">
      <c r="A8" s="681"/>
      <c r="B8" s="492" t="s">
        <v>722</v>
      </c>
      <c r="C8" s="490">
        <v>3967000</v>
      </c>
      <c r="D8" s="490">
        <v>3967000</v>
      </c>
      <c r="E8" s="490"/>
      <c r="F8" s="490">
        <v>2399000</v>
      </c>
      <c r="G8" s="491">
        <f t="shared" si="0"/>
        <v>3967000</v>
      </c>
      <c r="H8" s="491">
        <f t="shared" si="0"/>
        <v>6366000</v>
      </c>
    </row>
    <row r="9" spans="1:8" ht="15" customHeight="1" x14ac:dyDescent="0.25">
      <c r="A9" s="681"/>
      <c r="B9" s="492" t="s">
        <v>723</v>
      </c>
      <c r="C9" s="490">
        <v>3845000</v>
      </c>
      <c r="D9" s="490">
        <v>3845000</v>
      </c>
      <c r="E9" s="490"/>
      <c r="F9" s="490"/>
      <c r="G9" s="491">
        <f t="shared" si="0"/>
        <v>3845000</v>
      </c>
      <c r="H9" s="491">
        <f t="shared" si="0"/>
        <v>3845000</v>
      </c>
    </row>
    <row r="10" spans="1:8" ht="15" customHeight="1" x14ac:dyDescent="0.25">
      <c r="A10" s="681"/>
      <c r="B10" s="492" t="s">
        <v>724</v>
      </c>
      <c r="C10" s="490">
        <v>992000</v>
      </c>
      <c r="D10" s="490">
        <v>992000</v>
      </c>
      <c r="E10" s="490"/>
      <c r="F10" s="490"/>
      <c r="G10" s="491">
        <f t="shared" si="0"/>
        <v>992000</v>
      </c>
      <c r="H10" s="491">
        <f t="shared" si="0"/>
        <v>992000</v>
      </c>
    </row>
    <row r="11" spans="1:8" ht="15" customHeight="1" x14ac:dyDescent="0.25">
      <c r="A11" s="681"/>
      <c r="B11" s="492" t="s">
        <v>725</v>
      </c>
      <c r="C11" s="490">
        <v>8158000</v>
      </c>
      <c r="D11" s="490">
        <v>8158000</v>
      </c>
      <c r="E11" s="490"/>
      <c r="F11" s="490"/>
      <c r="G11" s="491">
        <f t="shared" si="0"/>
        <v>8158000</v>
      </c>
      <c r="H11" s="491">
        <f t="shared" si="0"/>
        <v>8158000</v>
      </c>
    </row>
    <row r="12" spans="1:8" ht="15" customHeight="1" x14ac:dyDescent="0.25">
      <c r="A12" s="682"/>
      <c r="B12" s="493" t="s">
        <v>726</v>
      </c>
      <c r="C12" s="494">
        <f t="shared" ref="C12:H12" si="1">SUM(C5:C11)</f>
        <v>103214000</v>
      </c>
      <c r="D12" s="494">
        <f t="shared" si="1"/>
        <v>105358000</v>
      </c>
      <c r="E12" s="494">
        <f t="shared" si="1"/>
        <v>10300000</v>
      </c>
      <c r="F12" s="494">
        <f t="shared" si="1"/>
        <v>12802000</v>
      </c>
      <c r="G12" s="495">
        <f t="shared" si="1"/>
        <v>113514000</v>
      </c>
      <c r="H12" s="495">
        <f t="shared" si="1"/>
        <v>118160000</v>
      </c>
    </row>
    <row r="13" spans="1:8" ht="13.8" x14ac:dyDescent="0.25">
      <c r="A13" s="492"/>
      <c r="B13" s="492"/>
      <c r="C13" s="490"/>
      <c r="D13" s="490"/>
      <c r="E13" s="490"/>
      <c r="F13" s="490"/>
      <c r="G13" s="491"/>
      <c r="H13" s="491"/>
    </row>
    <row r="14" spans="1:8" ht="13.8" x14ac:dyDescent="0.25">
      <c r="A14" s="497" t="s">
        <v>4</v>
      </c>
      <c r="B14" s="489" t="s">
        <v>727</v>
      </c>
      <c r="C14" s="490"/>
      <c r="D14" s="490"/>
      <c r="E14" s="490"/>
      <c r="F14" s="490"/>
      <c r="G14" s="491"/>
      <c r="H14" s="491"/>
    </row>
    <row r="15" spans="1:8" ht="13.8" x14ac:dyDescent="0.25">
      <c r="A15" s="492"/>
      <c r="B15" s="492" t="s">
        <v>763</v>
      </c>
      <c r="C15" s="490"/>
      <c r="D15" s="490"/>
      <c r="E15" s="494">
        <v>12570000</v>
      </c>
      <c r="F15" s="494">
        <v>2525000</v>
      </c>
      <c r="G15" s="491">
        <f>C15+E15</f>
        <v>12570000</v>
      </c>
      <c r="H15" s="491">
        <f>D15+F15</f>
        <v>2525000</v>
      </c>
    </row>
    <row r="16" spans="1:8" ht="13.8" x14ac:dyDescent="0.25">
      <c r="A16" s="492"/>
      <c r="B16" s="492" t="s">
        <v>871</v>
      </c>
      <c r="C16" s="490"/>
      <c r="D16" s="490"/>
      <c r="E16" s="494"/>
      <c r="F16" s="494">
        <v>6767000</v>
      </c>
      <c r="G16" s="491"/>
      <c r="H16" s="491">
        <f>D16+F16</f>
        <v>6767000</v>
      </c>
    </row>
    <row r="17" spans="1:8" ht="13.8" x14ac:dyDescent="0.25">
      <c r="A17" s="492"/>
      <c r="B17" s="493" t="s">
        <v>85</v>
      </c>
      <c r="C17" s="494">
        <f>C15</f>
        <v>0</v>
      </c>
      <c r="D17" s="494">
        <f>D15</f>
        <v>0</v>
      </c>
      <c r="E17" s="494">
        <f>E15</f>
        <v>12570000</v>
      </c>
      <c r="F17" s="494">
        <f>SUM(F15:F16)</f>
        <v>9292000</v>
      </c>
      <c r="G17" s="494">
        <f>G15</f>
        <v>12570000</v>
      </c>
      <c r="H17" s="494">
        <f>SUM(H15:H16)</f>
        <v>9292000</v>
      </c>
    </row>
    <row r="18" spans="1:8" ht="13.8" x14ac:dyDescent="0.25">
      <c r="A18" s="492"/>
      <c r="B18" s="496" t="s">
        <v>764</v>
      </c>
      <c r="C18" s="494">
        <f t="shared" ref="C18:H18" si="2">C17+C12</f>
        <v>103214000</v>
      </c>
      <c r="D18" s="494">
        <f t="shared" si="2"/>
        <v>105358000</v>
      </c>
      <c r="E18" s="494">
        <f t="shared" si="2"/>
        <v>22870000</v>
      </c>
      <c r="F18" s="494">
        <f t="shared" si="2"/>
        <v>22094000</v>
      </c>
      <c r="G18" s="494">
        <f t="shared" si="2"/>
        <v>126084000</v>
      </c>
      <c r="H18" s="494">
        <f t="shared" si="2"/>
        <v>127452000</v>
      </c>
    </row>
    <row r="19" spans="1:8" x14ac:dyDescent="0.25">
      <c r="E19" s="398"/>
    </row>
    <row r="21" spans="1:8" x14ac:dyDescent="0.25">
      <c r="B21" t="s">
        <v>728</v>
      </c>
    </row>
  </sheetData>
  <mergeCells count="7">
    <mergeCell ref="A5:A12"/>
    <mergeCell ref="B1:H1"/>
    <mergeCell ref="C3:D3"/>
    <mergeCell ref="G3:H3"/>
    <mergeCell ref="E3:F3"/>
    <mergeCell ref="B3:B4"/>
    <mergeCell ref="A3:A4"/>
  </mergeCells>
  <pageMargins left="0.7" right="0.7" top="1.1666666666666667" bottom="0.75" header="0.3" footer="0.3"/>
  <pageSetup paperSize="9" scale="64" orientation="portrait" r:id="rId1"/>
  <headerFooter>
    <oddHeader>&amp;C  ..../2016. (....) számú költségvetési rendelethez
ZALAKAROS VÁROS ÖNKORMÁNYZAT többségi tulajdonában lévő gazdasági társaságokkal kötött szerződésekben foglalt feladat megoszlása 2016.évben
&amp;R&amp;A
&amp;P.oldal
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11</vt:i4>
      </vt:variant>
    </vt:vector>
  </HeadingPairs>
  <TitlesOfParts>
    <vt:vector size="28" baseType="lpstr">
      <vt:lpstr> 1.számú melléklet </vt:lpstr>
      <vt:lpstr>1.a számú melléklet </vt:lpstr>
      <vt:lpstr>2. számú melléklet  </vt:lpstr>
      <vt:lpstr>3.számú melléklet</vt:lpstr>
      <vt:lpstr>3.a számú melléklet</vt:lpstr>
      <vt:lpstr>4.a. számú melléklet </vt:lpstr>
      <vt:lpstr>4.számú melléklet</vt:lpstr>
      <vt:lpstr>4.b.számú melléklet  </vt:lpstr>
      <vt:lpstr>4.c. számú melléklet </vt:lpstr>
      <vt:lpstr>5.számú melléklet </vt:lpstr>
      <vt:lpstr>6.számú melléklet  </vt:lpstr>
      <vt:lpstr>7.számú melléklet </vt:lpstr>
      <vt:lpstr>8.számú melléklet </vt:lpstr>
      <vt:lpstr>9.számú melléklet </vt:lpstr>
      <vt:lpstr>10.számú melléklet </vt:lpstr>
      <vt:lpstr>11.számú melléklet </vt:lpstr>
      <vt:lpstr>12. sz. intézmény finanszirozás</vt:lpstr>
      <vt:lpstr>'1.a számú melléklet '!Nyomtatási_cím</vt:lpstr>
      <vt:lpstr>'2. számú melléklet  '!Nyomtatási_cím</vt:lpstr>
      <vt:lpstr>'3.a számú melléklet'!Nyomtatási_cím</vt:lpstr>
      <vt:lpstr>'3.számú melléklet'!Nyomtatási_cím</vt:lpstr>
      <vt:lpstr>'4.a. számú melléklet '!Nyomtatási_cím</vt:lpstr>
      <vt:lpstr>'4.számú melléklet'!Nyomtatási_cím</vt:lpstr>
      <vt:lpstr>'5.számú melléklet '!Nyomtatási_cím</vt:lpstr>
      <vt:lpstr>' 1.számú melléklet '!Nyomtatási_terület</vt:lpstr>
      <vt:lpstr>'10.számú melléklet '!Nyomtatási_terület</vt:lpstr>
      <vt:lpstr>'3.számú melléklet'!Nyomtatási_terület</vt:lpstr>
      <vt:lpstr>'4.b.számú melléklet  '!Nyomtatási_terület</vt:lpstr>
    </vt:vector>
  </TitlesOfParts>
  <Company>Zalakaros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Koma Ildikó</cp:lastModifiedBy>
  <cp:lastPrinted>2016-11-08T07:11:19Z</cp:lastPrinted>
  <dcterms:created xsi:type="dcterms:W3CDTF">2001-01-10T12:44:25Z</dcterms:created>
  <dcterms:modified xsi:type="dcterms:W3CDTF">2016-11-23T09:12:05Z</dcterms:modified>
</cp:coreProperties>
</file>